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0abe0d8167ee93cc/Documents/"/>
    </mc:Choice>
  </mc:AlternateContent>
  <xr:revisionPtr revIDLastSave="21" documentId="8_{FA5B3540-6613-492C-B898-195F497AD647}" xr6:coauthVersionLast="47" xr6:coauthVersionMax="47" xr10:uidLastSave="{0BF07E3C-362A-4894-BE35-8D2C99B0EB89}"/>
  <bookViews>
    <workbookView xWindow="-110" yWindow="-110" windowWidth="19420" windowHeight="11020" firstSheet="3" activeTab="4" xr2:uid="{2792774E-CF60-42C1-8406-AF7FD493DCBD}"/>
  </bookViews>
  <sheets>
    <sheet name="Customer_DB" sheetId="1" r:id="rId1"/>
    <sheet name="Product_DB" sheetId="2" r:id="rId2"/>
    <sheet name="Store_DB" sheetId="3" r:id="rId3"/>
    <sheet name="Sales_DB" sheetId="4" r:id="rId4"/>
    <sheet name="Pivots" sheetId="7" r:id="rId5"/>
    <sheet name="Dash Board" sheetId="10" r:id="rId6"/>
  </sheets>
  <definedNames>
    <definedName name="_xlchart.v1.0" hidden="1">Pivots!$E$231:$E$235</definedName>
    <definedName name="_xlchart.v1.1" hidden="1">Pivots!$F$231:$F$235</definedName>
    <definedName name="_xlchart.v1.2" hidden="1">Pivots!$E$231:$E$235</definedName>
    <definedName name="_xlchart.v1.3" hidden="1">Pivots!$F$231:$F$235</definedName>
    <definedName name="_xlcn.WorksheetConnection_ExcelModuleAssignment.xlsxFinal_Cust_db_11" hidden="1">Final_Cust_db[]</definedName>
    <definedName name="_xlcn.WorksheetConnection_ExcelModuleAssignment.xlsxProduct_DB_11" hidden="1">Product_DB[]</definedName>
    <definedName name="_xlcn.WorksheetConnection_ExcelModuleAssignment.xlsxSales_DB_11" hidden="1">Sales_DB[]</definedName>
    <definedName name="_xlcn.WorksheetConnection_ExcelModuleAssignment.xlsxStore_DB_11" hidden="1">Store_DB[]</definedName>
    <definedName name="ExternalData_1" localSheetId="1" hidden="1">Product_DB!$A$1:$G$101</definedName>
    <definedName name="ExternalData_2" localSheetId="0" hidden="1">Customer_DB!$A$1:$H$501</definedName>
    <definedName name="ExternalData_2" localSheetId="2" hidden="1">Store_DB!$A$1:$E$21</definedName>
    <definedName name="Slicer_Category">#N/A</definedName>
    <definedName name="Slicer_Loyality_Level">#N/A</definedName>
    <definedName name="Slicer_Payment_Type">#N/A</definedName>
  </definedNames>
  <calcPr calcId="191029"/>
  <pivotCaches>
    <pivotCache cacheId="115" r:id="rId7"/>
    <pivotCache cacheId="118" r:id="rId8"/>
    <pivotCache cacheId="121" r:id="rId9"/>
    <pivotCache cacheId="124" r:id="rId10"/>
    <pivotCache cacheId="127" r:id="rId11"/>
    <pivotCache cacheId="130" r:id="rId12"/>
    <pivotCache cacheId="133" r:id="rId13"/>
    <pivotCache cacheId="136" r:id="rId14"/>
    <pivotCache cacheId="139" r:id="rId15"/>
    <pivotCache cacheId="142" r:id="rId16"/>
    <pivotCache cacheId="145" r:id="rId17"/>
  </pivotCaches>
  <extLst>
    <ext xmlns:x14="http://schemas.microsoft.com/office/spreadsheetml/2009/9/main" uri="{876F7934-8845-4945-9796-88D515C7AA90}">
      <x14:pivotCaches>
        <pivotCache cacheId="11" r:id="rId18"/>
        <pivotCache cacheId="12" r:id="rId19"/>
        <pivotCache cacheId="13"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_DB_1" name="Store_DB_1" connection="WorksheetConnection_Excel Module Assignment.xlsx!Store_DB_1"/>
          <x15:modelTable id="Sales_DB_1" name="Sales_DB_1" connection="WorksheetConnection_Excel Module Assignment.xlsx!Sales_DB_1"/>
          <x15:modelTable id="Product_DB_1" name="Product_DB_1" connection="WorksheetConnection_Excel Module Assignment.xlsx!Product_DB_1"/>
          <x15:modelTable id="Final_Cust_db_1" name="Final_Cust_db_1" connection="WorksheetConnection_Excel Module Assignment.xlsx!Final_Cust_db_1"/>
        </x15:modelTables>
        <x15:modelRelationships>
          <x15:modelRelationship fromTable="Sales_DB_1" fromColumn="Product_ID" toTable="Product_DB_1" toColumn="Product_ID"/>
          <x15:modelRelationship fromTable="Sales_DB_1" fromColumn="Store_ID" toTable="Store_DB_1" toColumn="Store_ID"/>
          <x15:modelRelationship fromTable="Sales_DB_1" fromColumn="Customer_ID" toTable="Final_Cust_db_1"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2" i="4" l="1"/>
  <c r="AC2" i="4"/>
  <c r="AC3" i="4"/>
  <c r="AC4" i="4"/>
  <c r="AC5" i="4"/>
  <c r="AC6" i="4"/>
  <c r="AC7" i="4"/>
  <c r="AC8" i="4"/>
  <c r="AC9" i="4"/>
  <c r="AC10" i="4"/>
  <c r="AC11" i="4"/>
  <c r="AC12" i="4"/>
  <c r="AC13" i="4"/>
  <c r="AC14" i="4"/>
  <c r="AC15" i="4"/>
  <c r="AC16"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C42" i="4"/>
  <c r="AC43" i="4"/>
  <c r="AC44" i="4"/>
  <c r="AC45" i="4"/>
  <c r="AC46" i="4"/>
  <c r="AC47" i="4"/>
  <c r="AC48" i="4"/>
  <c r="AC49" i="4"/>
  <c r="AC50" i="4"/>
  <c r="AC51" i="4"/>
  <c r="AC52" i="4"/>
  <c r="AC53" i="4"/>
  <c r="AC54" i="4"/>
  <c r="AC55" i="4"/>
  <c r="AC56" i="4"/>
  <c r="AC57" i="4"/>
  <c r="AC58" i="4"/>
  <c r="AC59" i="4"/>
  <c r="AC60" i="4"/>
  <c r="AC61" i="4"/>
  <c r="AC62" i="4"/>
  <c r="AC63" i="4"/>
  <c r="AC64" i="4"/>
  <c r="AC65" i="4"/>
  <c r="AC66" i="4"/>
  <c r="AC67" i="4"/>
  <c r="AC68" i="4"/>
  <c r="AC69" i="4"/>
  <c r="AC70" i="4"/>
  <c r="AC71" i="4"/>
  <c r="AC72" i="4"/>
  <c r="AC73" i="4"/>
  <c r="AC74" i="4"/>
  <c r="AC75" i="4"/>
  <c r="AC76" i="4"/>
  <c r="AC77" i="4"/>
  <c r="AC78" i="4"/>
  <c r="AC79" i="4"/>
  <c r="AC80" i="4"/>
  <c r="AC81" i="4"/>
  <c r="AC82" i="4"/>
  <c r="AC83" i="4"/>
  <c r="AC84" i="4"/>
  <c r="AC85" i="4"/>
  <c r="AC86" i="4"/>
  <c r="AC87" i="4"/>
  <c r="AC88" i="4"/>
  <c r="AC89" i="4"/>
  <c r="AC90" i="4"/>
  <c r="AC91" i="4"/>
  <c r="AC92" i="4"/>
  <c r="AC93" i="4"/>
  <c r="AC94" i="4"/>
  <c r="AC95" i="4"/>
  <c r="AC96" i="4"/>
  <c r="AC97" i="4"/>
  <c r="AC98" i="4"/>
  <c r="AC99" i="4"/>
  <c r="AC100" i="4"/>
  <c r="AC101" i="4"/>
  <c r="AC102" i="4"/>
  <c r="AC103" i="4"/>
  <c r="AC104" i="4"/>
  <c r="AC105" i="4"/>
  <c r="AC106" i="4"/>
  <c r="AC107" i="4"/>
  <c r="AC108" i="4"/>
  <c r="AC109" i="4"/>
  <c r="AC110" i="4"/>
  <c r="AC111" i="4"/>
  <c r="AC112" i="4"/>
  <c r="AC113" i="4"/>
  <c r="AC114" i="4"/>
  <c r="AC115" i="4"/>
  <c r="AC116" i="4"/>
  <c r="AC117" i="4"/>
  <c r="AC118" i="4"/>
  <c r="AC119" i="4"/>
  <c r="AC120" i="4"/>
  <c r="AC121" i="4"/>
  <c r="AC122" i="4"/>
  <c r="AC123" i="4"/>
  <c r="AC124" i="4"/>
  <c r="AC125" i="4"/>
  <c r="AC126" i="4"/>
  <c r="AC127" i="4"/>
  <c r="AC128" i="4"/>
  <c r="AC129" i="4"/>
  <c r="AC130" i="4"/>
  <c r="AC131" i="4"/>
  <c r="AC132" i="4"/>
  <c r="AC133" i="4"/>
  <c r="AC134" i="4"/>
  <c r="AC135" i="4"/>
  <c r="AC136" i="4"/>
  <c r="AC137" i="4"/>
  <c r="AC138" i="4"/>
  <c r="AC139" i="4"/>
  <c r="AC140" i="4"/>
  <c r="AC141" i="4"/>
  <c r="AC142" i="4"/>
  <c r="AC143" i="4"/>
  <c r="AC144" i="4"/>
  <c r="AC145" i="4"/>
  <c r="AC146" i="4"/>
  <c r="AC147" i="4"/>
  <c r="AC148" i="4"/>
  <c r="AC149" i="4"/>
  <c r="AC150" i="4"/>
  <c r="AC151" i="4"/>
  <c r="AC152" i="4"/>
  <c r="AC153" i="4"/>
  <c r="AC154" i="4"/>
  <c r="AC155" i="4"/>
  <c r="AC156" i="4"/>
  <c r="AC157" i="4"/>
  <c r="AC158" i="4"/>
  <c r="AC159" i="4"/>
  <c r="AC160" i="4"/>
  <c r="AC161" i="4"/>
  <c r="AC162" i="4"/>
  <c r="AC163" i="4"/>
  <c r="AC164" i="4"/>
  <c r="AC165" i="4"/>
  <c r="AC166" i="4"/>
  <c r="AC167" i="4"/>
  <c r="AC168" i="4"/>
  <c r="AC169" i="4"/>
  <c r="AC170" i="4"/>
  <c r="AC171" i="4"/>
  <c r="AC172" i="4"/>
  <c r="AC173" i="4"/>
  <c r="AC174" i="4"/>
  <c r="AC175" i="4"/>
  <c r="AC176" i="4"/>
  <c r="AC177" i="4"/>
  <c r="AC178" i="4"/>
  <c r="AC179" i="4"/>
  <c r="AC180" i="4"/>
  <c r="AC181" i="4"/>
  <c r="AC182" i="4"/>
  <c r="AC183" i="4"/>
  <c r="AC184" i="4"/>
  <c r="AC185" i="4"/>
  <c r="AC186" i="4"/>
  <c r="AC187" i="4"/>
  <c r="AC188" i="4"/>
  <c r="AC189" i="4"/>
  <c r="AC190" i="4"/>
  <c r="AC191" i="4"/>
  <c r="AC192" i="4"/>
  <c r="AC193" i="4"/>
  <c r="AC194" i="4"/>
  <c r="AC195" i="4"/>
  <c r="AC196" i="4"/>
  <c r="AC197" i="4"/>
  <c r="AC198" i="4"/>
  <c r="AC199" i="4"/>
  <c r="AC200" i="4"/>
  <c r="AC201" i="4"/>
  <c r="AC202" i="4"/>
  <c r="AC203" i="4"/>
  <c r="AC204" i="4"/>
  <c r="AC205" i="4"/>
  <c r="AC206" i="4"/>
  <c r="AC207" i="4"/>
  <c r="AC208" i="4"/>
  <c r="AC209" i="4"/>
  <c r="AC210" i="4"/>
  <c r="AC211" i="4"/>
  <c r="AC212" i="4"/>
  <c r="AC213" i="4"/>
  <c r="AC214" i="4"/>
  <c r="AC215" i="4"/>
  <c r="AC216" i="4"/>
  <c r="AC217" i="4"/>
  <c r="AC218" i="4"/>
  <c r="AC219" i="4"/>
  <c r="AC220" i="4"/>
  <c r="AC221" i="4"/>
  <c r="AC222" i="4"/>
  <c r="AC223" i="4"/>
  <c r="AC224" i="4"/>
  <c r="AC225" i="4"/>
  <c r="AC226" i="4"/>
  <c r="AC227" i="4"/>
  <c r="AC228" i="4"/>
  <c r="AC229" i="4"/>
  <c r="AC230" i="4"/>
  <c r="AC231" i="4"/>
  <c r="AC232" i="4"/>
  <c r="AC233" i="4"/>
  <c r="AC234" i="4"/>
  <c r="AC235" i="4"/>
  <c r="AC236" i="4"/>
  <c r="AC237" i="4"/>
  <c r="AC238" i="4"/>
  <c r="AC239" i="4"/>
  <c r="AC240" i="4"/>
  <c r="AC241" i="4"/>
  <c r="AC242" i="4"/>
  <c r="AC243" i="4"/>
  <c r="AC244" i="4"/>
  <c r="AC245" i="4"/>
  <c r="AC246" i="4"/>
  <c r="AC247" i="4"/>
  <c r="AC248" i="4"/>
  <c r="AC249" i="4"/>
  <c r="AC250" i="4"/>
  <c r="AC251" i="4"/>
  <c r="AC252" i="4"/>
  <c r="AC253" i="4"/>
  <c r="AC254" i="4"/>
  <c r="AC255" i="4"/>
  <c r="AC256" i="4"/>
  <c r="AC257" i="4"/>
  <c r="AC258" i="4"/>
  <c r="AC259" i="4"/>
  <c r="AC260" i="4"/>
  <c r="AC261" i="4"/>
  <c r="AC262" i="4"/>
  <c r="AC263" i="4"/>
  <c r="AC264" i="4"/>
  <c r="AC265" i="4"/>
  <c r="AC266" i="4"/>
  <c r="AC267" i="4"/>
  <c r="AC268" i="4"/>
  <c r="AC269" i="4"/>
  <c r="AC270" i="4"/>
  <c r="AC271" i="4"/>
  <c r="AC272" i="4"/>
  <c r="AC273" i="4"/>
  <c r="AC274" i="4"/>
  <c r="AC275" i="4"/>
  <c r="AC276" i="4"/>
  <c r="AC277" i="4"/>
  <c r="AC278" i="4"/>
  <c r="AC279" i="4"/>
  <c r="AC280" i="4"/>
  <c r="AC281" i="4"/>
  <c r="AC282" i="4"/>
  <c r="AC283" i="4"/>
  <c r="AC284" i="4"/>
  <c r="AC285" i="4"/>
  <c r="AC286" i="4"/>
  <c r="AC287" i="4"/>
  <c r="AC288" i="4"/>
  <c r="AC289" i="4"/>
  <c r="AC290" i="4"/>
  <c r="AC291" i="4"/>
  <c r="AC292" i="4"/>
  <c r="AC293" i="4"/>
  <c r="AC294" i="4"/>
  <c r="AC295" i="4"/>
  <c r="AC296" i="4"/>
  <c r="AC297" i="4"/>
  <c r="AC298" i="4"/>
  <c r="AC299" i="4"/>
  <c r="AC300" i="4"/>
  <c r="AC301" i="4"/>
  <c r="AC302" i="4"/>
  <c r="AC303" i="4"/>
  <c r="AC304" i="4"/>
  <c r="AC305" i="4"/>
  <c r="AC306" i="4"/>
  <c r="AC307" i="4"/>
  <c r="AC308" i="4"/>
  <c r="AC309" i="4"/>
  <c r="AC310" i="4"/>
  <c r="AC311" i="4"/>
  <c r="AC312" i="4"/>
  <c r="AC313" i="4"/>
  <c r="AC314" i="4"/>
  <c r="AC315" i="4"/>
  <c r="AC316" i="4"/>
  <c r="AC317" i="4"/>
  <c r="AC318" i="4"/>
  <c r="AC319" i="4"/>
  <c r="AC320" i="4"/>
  <c r="AC321" i="4"/>
  <c r="AC322" i="4"/>
  <c r="AC323" i="4"/>
  <c r="AC324" i="4"/>
  <c r="AC325" i="4"/>
  <c r="AC326" i="4"/>
  <c r="AC327" i="4"/>
  <c r="AC328" i="4"/>
  <c r="AC329" i="4"/>
  <c r="AC330" i="4"/>
  <c r="AC331" i="4"/>
  <c r="AC332" i="4"/>
  <c r="AC333" i="4"/>
  <c r="AC334" i="4"/>
  <c r="AC335" i="4"/>
  <c r="AC336" i="4"/>
  <c r="AC337" i="4"/>
  <c r="AC338" i="4"/>
  <c r="AC339" i="4"/>
  <c r="AC340" i="4"/>
  <c r="AC341" i="4"/>
  <c r="AC342" i="4"/>
  <c r="AC343" i="4"/>
  <c r="AC344" i="4"/>
  <c r="AC345" i="4"/>
  <c r="AC346" i="4"/>
  <c r="AC347" i="4"/>
  <c r="AC348" i="4"/>
  <c r="AC349" i="4"/>
  <c r="AC350" i="4"/>
  <c r="AC351" i="4"/>
  <c r="AC352" i="4"/>
  <c r="AC353" i="4"/>
  <c r="AC354" i="4"/>
  <c r="AC355" i="4"/>
  <c r="AC356" i="4"/>
  <c r="AC357" i="4"/>
  <c r="AC358" i="4"/>
  <c r="AC359" i="4"/>
  <c r="AC360" i="4"/>
  <c r="AC361" i="4"/>
  <c r="AC362" i="4"/>
  <c r="AC363" i="4"/>
  <c r="AC364" i="4"/>
  <c r="AC365" i="4"/>
  <c r="AC366" i="4"/>
  <c r="AC367" i="4"/>
  <c r="AC368" i="4"/>
  <c r="AC369" i="4"/>
  <c r="AC370" i="4"/>
  <c r="AC371" i="4"/>
  <c r="AC372" i="4"/>
  <c r="AC373" i="4"/>
  <c r="AC374" i="4"/>
  <c r="AC375" i="4"/>
  <c r="AC376" i="4"/>
  <c r="AC377" i="4"/>
  <c r="AC378" i="4"/>
  <c r="AC379" i="4"/>
  <c r="AC380" i="4"/>
  <c r="AC381" i="4"/>
  <c r="AC382" i="4"/>
  <c r="AC383" i="4"/>
  <c r="AC384" i="4"/>
  <c r="AC385" i="4"/>
  <c r="AC386" i="4"/>
  <c r="AC387" i="4"/>
  <c r="AC388" i="4"/>
  <c r="AC389" i="4"/>
  <c r="AC390" i="4"/>
  <c r="AC391" i="4"/>
  <c r="AC392" i="4"/>
  <c r="AC393" i="4"/>
  <c r="AC394" i="4"/>
  <c r="AC395" i="4"/>
  <c r="AC396" i="4"/>
  <c r="AC397" i="4"/>
  <c r="AC398" i="4"/>
  <c r="AC399" i="4"/>
  <c r="AC400" i="4"/>
  <c r="AC401" i="4"/>
  <c r="AC402" i="4"/>
  <c r="AC403" i="4"/>
  <c r="AC404" i="4"/>
  <c r="AC405" i="4"/>
  <c r="AC406" i="4"/>
  <c r="AC407" i="4"/>
  <c r="AC408" i="4"/>
  <c r="AC409" i="4"/>
  <c r="AC410" i="4"/>
  <c r="AC411" i="4"/>
  <c r="AC412" i="4"/>
  <c r="AC413" i="4"/>
  <c r="AC414" i="4"/>
  <c r="AC415" i="4"/>
  <c r="AC416" i="4"/>
  <c r="AC417" i="4"/>
  <c r="AC418" i="4"/>
  <c r="AC419" i="4"/>
  <c r="AC420" i="4"/>
  <c r="AC421" i="4"/>
  <c r="AC422" i="4"/>
  <c r="AC423" i="4"/>
  <c r="AC424" i="4"/>
  <c r="AC425" i="4"/>
  <c r="AC426" i="4"/>
  <c r="AC427" i="4"/>
  <c r="AC428" i="4"/>
  <c r="AC429" i="4"/>
  <c r="AC430" i="4"/>
  <c r="AC431" i="4"/>
  <c r="AC432" i="4"/>
  <c r="AC433" i="4"/>
  <c r="AC434" i="4"/>
  <c r="AC435" i="4"/>
  <c r="AC436" i="4"/>
  <c r="AC437" i="4"/>
  <c r="AC438" i="4"/>
  <c r="AC439" i="4"/>
  <c r="AC440" i="4"/>
  <c r="AC441" i="4"/>
  <c r="AC442" i="4"/>
  <c r="AC443" i="4"/>
  <c r="AC444" i="4"/>
  <c r="AC445" i="4"/>
  <c r="AC446" i="4"/>
  <c r="AC447" i="4"/>
  <c r="AC448" i="4"/>
  <c r="AC449" i="4"/>
  <c r="AC450" i="4"/>
  <c r="AC451" i="4"/>
  <c r="AC452" i="4"/>
  <c r="AC453" i="4"/>
  <c r="AC454" i="4"/>
  <c r="AC455" i="4"/>
  <c r="AC456" i="4"/>
  <c r="AC457" i="4"/>
  <c r="AC458" i="4"/>
  <c r="AC459" i="4"/>
  <c r="AC460" i="4"/>
  <c r="AC461" i="4"/>
  <c r="AC462" i="4"/>
  <c r="AC463" i="4"/>
  <c r="AC464" i="4"/>
  <c r="AC465" i="4"/>
  <c r="AC466" i="4"/>
  <c r="AC467" i="4"/>
  <c r="AC468" i="4"/>
  <c r="AC469" i="4"/>
  <c r="AC470" i="4"/>
  <c r="AC471" i="4"/>
  <c r="AC472" i="4"/>
  <c r="AC473" i="4"/>
  <c r="AC474" i="4"/>
  <c r="AC475" i="4"/>
  <c r="AC476" i="4"/>
  <c r="AC477" i="4"/>
  <c r="AC478" i="4"/>
  <c r="AC479" i="4"/>
  <c r="AC480" i="4"/>
  <c r="AC481" i="4"/>
  <c r="AC482" i="4"/>
  <c r="AC483" i="4"/>
  <c r="AC484" i="4"/>
  <c r="AC485" i="4"/>
  <c r="AC486" i="4"/>
  <c r="AC487" i="4"/>
  <c r="AC488" i="4"/>
  <c r="AC489" i="4"/>
  <c r="AC490" i="4"/>
  <c r="AC491" i="4"/>
  <c r="AC492" i="4"/>
  <c r="AC493" i="4"/>
  <c r="AC494" i="4"/>
  <c r="AC495" i="4"/>
  <c r="AC496" i="4"/>
  <c r="AC497" i="4"/>
  <c r="AC498" i="4"/>
  <c r="AC499" i="4"/>
  <c r="AC500" i="4"/>
  <c r="AC501" i="4"/>
  <c r="AC502" i="4"/>
  <c r="AC503" i="4"/>
  <c r="AC504" i="4"/>
  <c r="AC505" i="4"/>
  <c r="AC506" i="4"/>
  <c r="AC507" i="4"/>
  <c r="AC508" i="4"/>
  <c r="AC509" i="4"/>
  <c r="AC510" i="4"/>
  <c r="AC511" i="4"/>
  <c r="AC512" i="4"/>
  <c r="AC513" i="4"/>
  <c r="AC514" i="4"/>
  <c r="AC515" i="4"/>
  <c r="AC516" i="4"/>
  <c r="AC517" i="4"/>
  <c r="AC518" i="4"/>
  <c r="AC519" i="4"/>
  <c r="AC520" i="4"/>
  <c r="AC521" i="4"/>
  <c r="AC522" i="4"/>
  <c r="AC523" i="4"/>
  <c r="AC524" i="4"/>
  <c r="AC525" i="4"/>
  <c r="AC526" i="4"/>
  <c r="AC527" i="4"/>
  <c r="AC528" i="4"/>
  <c r="AC529" i="4"/>
  <c r="AC530" i="4"/>
  <c r="AC531" i="4"/>
  <c r="AC532" i="4"/>
  <c r="AC533" i="4"/>
  <c r="AC534" i="4"/>
  <c r="AC535" i="4"/>
  <c r="AC536" i="4"/>
  <c r="AC537" i="4"/>
  <c r="AC538" i="4"/>
  <c r="AC539" i="4"/>
  <c r="AC540" i="4"/>
  <c r="AC541" i="4"/>
  <c r="AC542" i="4"/>
  <c r="AC543" i="4"/>
  <c r="AC544" i="4"/>
  <c r="AC545" i="4"/>
  <c r="AC546" i="4"/>
  <c r="AC547" i="4"/>
  <c r="AC548" i="4"/>
  <c r="AC549" i="4"/>
  <c r="AC550" i="4"/>
  <c r="AC551" i="4"/>
  <c r="AC552" i="4"/>
  <c r="AC553" i="4"/>
  <c r="AC554" i="4"/>
  <c r="AC555" i="4"/>
  <c r="AC556" i="4"/>
  <c r="AC557" i="4"/>
  <c r="AC558" i="4"/>
  <c r="AC559" i="4"/>
  <c r="AC560" i="4"/>
  <c r="AC561" i="4"/>
  <c r="AC562" i="4"/>
  <c r="AC563" i="4"/>
  <c r="AC564" i="4"/>
  <c r="AC565" i="4"/>
  <c r="AC566" i="4"/>
  <c r="AC567" i="4"/>
  <c r="AC568" i="4"/>
  <c r="AC569" i="4"/>
  <c r="AC570" i="4"/>
  <c r="AC571" i="4"/>
  <c r="AC572" i="4"/>
  <c r="AC573" i="4"/>
  <c r="AC574" i="4"/>
  <c r="AC575" i="4"/>
  <c r="AC576" i="4"/>
  <c r="AC577" i="4"/>
  <c r="AC578" i="4"/>
  <c r="AC579" i="4"/>
  <c r="AC580" i="4"/>
  <c r="AC581" i="4"/>
  <c r="AC582" i="4"/>
  <c r="AC583" i="4"/>
  <c r="AC584" i="4"/>
  <c r="AC585" i="4"/>
  <c r="AC586" i="4"/>
  <c r="AC587" i="4"/>
  <c r="AC588" i="4"/>
  <c r="AC589" i="4"/>
  <c r="AC590" i="4"/>
  <c r="AC591" i="4"/>
  <c r="AC592" i="4"/>
  <c r="AC593" i="4"/>
  <c r="AC594" i="4"/>
  <c r="AC595" i="4"/>
  <c r="AC596" i="4"/>
  <c r="AC597" i="4"/>
  <c r="AC598" i="4"/>
  <c r="AC599" i="4"/>
  <c r="AC600" i="4"/>
  <c r="AC601" i="4"/>
  <c r="AC602" i="4"/>
  <c r="AC603" i="4"/>
  <c r="AC604" i="4"/>
  <c r="AC605" i="4"/>
  <c r="AC606" i="4"/>
  <c r="AC607" i="4"/>
  <c r="AC608" i="4"/>
  <c r="AC609" i="4"/>
  <c r="AC610" i="4"/>
  <c r="AC611" i="4"/>
  <c r="AC612" i="4"/>
  <c r="AC613" i="4"/>
  <c r="AC614" i="4"/>
  <c r="AC615" i="4"/>
  <c r="AC616" i="4"/>
  <c r="AC617" i="4"/>
  <c r="AC618" i="4"/>
  <c r="AC619" i="4"/>
  <c r="AC620" i="4"/>
  <c r="AC621" i="4"/>
  <c r="AC622" i="4"/>
  <c r="AC623" i="4"/>
  <c r="AC624" i="4"/>
  <c r="AC625" i="4"/>
  <c r="AC626" i="4"/>
  <c r="AC627" i="4"/>
  <c r="AC628" i="4"/>
  <c r="AC629" i="4"/>
  <c r="AC630" i="4"/>
  <c r="AC631" i="4"/>
  <c r="AC632" i="4"/>
  <c r="AC633" i="4"/>
  <c r="AC634" i="4"/>
  <c r="AC635" i="4"/>
  <c r="AC636" i="4"/>
  <c r="AC637" i="4"/>
  <c r="AC638" i="4"/>
  <c r="AC639" i="4"/>
  <c r="AC640" i="4"/>
  <c r="AC641" i="4"/>
  <c r="AC642" i="4"/>
  <c r="AC643" i="4"/>
  <c r="AC644" i="4"/>
  <c r="AC645" i="4"/>
  <c r="AC646" i="4"/>
  <c r="AC647" i="4"/>
  <c r="AC648" i="4"/>
  <c r="AC649" i="4"/>
  <c r="AC650" i="4"/>
  <c r="AC651" i="4"/>
  <c r="AC652" i="4"/>
  <c r="AC653" i="4"/>
  <c r="AC654" i="4"/>
  <c r="AC655" i="4"/>
  <c r="AC656" i="4"/>
  <c r="AC657" i="4"/>
  <c r="AC658" i="4"/>
  <c r="AC659" i="4"/>
  <c r="AC660" i="4"/>
  <c r="AC661" i="4"/>
  <c r="AC662" i="4"/>
  <c r="AC663" i="4"/>
  <c r="AC664" i="4"/>
  <c r="AC665" i="4"/>
  <c r="AC666" i="4"/>
  <c r="AC667" i="4"/>
  <c r="AC668" i="4"/>
  <c r="AC669" i="4"/>
  <c r="AC670" i="4"/>
  <c r="AC671" i="4"/>
  <c r="AC672" i="4"/>
  <c r="AC673" i="4"/>
  <c r="AC674" i="4"/>
  <c r="AC675" i="4"/>
  <c r="AC676" i="4"/>
  <c r="AC677" i="4"/>
  <c r="AC678" i="4"/>
  <c r="AC679" i="4"/>
  <c r="AC680" i="4"/>
  <c r="AC681" i="4"/>
  <c r="AC682" i="4"/>
  <c r="AC683" i="4"/>
  <c r="AC684" i="4"/>
  <c r="AC685" i="4"/>
  <c r="AC686" i="4"/>
  <c r="AC687" i="4"/>
  <c r="AC688" i="4"/>
  <c r="AC689" i="4"/>
  <c r="AC690" i="4"/>
  <c r="AC691" i="4"/>
  <c r="AC692" i="4"/>
  <c r="AC693" i="4"/>
  <c r="AC694" i="4"/>
  <c r="AC695" i="4"/>
  <c r="AC696" i="4"/>
  <c r="AC697" i="4"/>
  <c r="AC698" i="4"/>
  <c r="AC699" i="4"/>
  <c r="AC700" i="4"/>
  <c r="AC701" i="4"/>
  <c r="AC702" i="4"/>
  <c r="AC703" i="4"/>
  <c r="AC704" i="4"/>
  <c r="AC705" i="4"/>
  <c r="AC706" i="4"/>
  <c r="AC707" i="4"/>
  <c r="AC708" i="4"/>
  <c r="AC709" i="4"/>
  <c r="AC710" i="4"/>
  <c r="AC711" i="4"/>
  <c r="AC712" i="4"/>
  <c r="AC713" i="4"/>
  <c r="AC714" i="4"/>
  <c r="AC715" i="4"/>
  <c r="AC716" i="4"/>
  <c r="AC717" i="4"/>
  <c r="AC718" i="4"/>
  <c r="AC719" i="4"/>
  <c r="AC720" i="4"/>
  <c r="AC721" i="4"/>
  <c r="AC722" i="4"/>
  <c r="AC723" i="4"/>
  <c r="AC724" i="4"/>
  <c r="AC725" i="4"/>
  <c r="AC726" i="4"/>
  <c r="AC727" i="4"/>
  <c r="AC728" i="4"/>
  <c r="AC729" i="4"/>
  <c r="AC730" i="4"/>
  <c r="AC731" i="4"/>
  <c r="AC732" i="4"/>
  <c r="AC733" i="4"/>
  <c r="AC734" i="4"/>
  <c r="AC735" i="4"/>
  <c r="AC736" i="4"/>
  <c r="AC737" i="4"/>
  <c r="AC738" i="4"/>
  <c r="AC739" i="4"/>
  <c r="AC740" i="4"/>
  <c r="AC741" i="4"/>
  <c r="AC742" i="4"/>
  <c r="AC743" i="4"/>
  <c r="AC744" i="4"/>
  <c r="AC745" i="4"/>
  <c r="AC746" i="4"/>
  <c r="AC747" i="4"/>
  <c r="AC748" i="4"/>
  <c r="AC749" i="4"/>
  <c r="AC750" i="4"/>
  <c r="AC751" i="4"/>
  <c r="AC752" i="4"/>
  <c r="AC753" i="4"/>
  <c r="AC754" i="4"/>
  <c r="AC755" i="4"/>
  <c r="AC756" i="4"/>
  <c r="AC757" i="4"/>
  <c r="AC758" i="4"/>
  <c r="AC759" i="4"/>
  <c r="AC760" i="4"/>
  <c r="AC761" i="4"/>
  <c r="AC762" i="4"/>
  <c r="AC763" i="4"/>
  <c r="AC764" i="4"/>
  <c r="AC765" i="4"/>
  <c r="AC766" i="4"/>
  <c r="AC767" i="4"/>
  <c r="AC768" i="4"/>
  <c r="AC769" i="4"/>
  <c r="AC770" i="4"/>
  <c r="AC771" i="4"/>
  <c r="AC772" i="4"/>
  <c r="AC773" i="4"/>
  <c r="AC774" i="4"/>
  <c r="AC775" i="4"/>
  <c r="AC776" i="4"/>
  <c r="AC777" i="4"/>
  <c r="AC778" i="4"/>
  <c r="AC779" i="4"/>
  <c r="AC780" i="4"/>
  <c r="AC781" i="4"/>
  <c r="AC782" i="4"/>
  <c r="AC783" i="4"/>
  <c r="AC784" i="4"/>
  <c r="AC785" i="4"/>
  <c r="AC786" i="4"/>
  <c r="AC787" i="4"/>
  <c r="AC788" i="4"/>
  <c r="AC789" i="4"/>
  <c r="AC790" i="4"/>
  <c r="AC791" i="4"/>
  <c r="AC792" i="4"/>
  <c r="AC793" i="4"/>
  <c r="AC794" i="4"/>
  <c r="AC795" i="4"/>
  <c r="AC796" i="4"/>
  <c r="AC797" i="4"/>
  <c r="AC798" i="4"/>
  <c r="AC799" i="4"/>
  <c r="AC800" i="4"/>
  <c r="AC801" i="4"/>
  <c r="AC802" i="4"/>
  <c r="AC803" i="4"/>
  <c r="AC804" i="4"/>
  <c r="AC805" i="4"/>
  <c r="AC806" i="4"/>
  <c r="AC807" i="4"/>
  <c r="AC808" i="4"/>
  <c r="AC809" i="4"/>
  <c r="AC810" i="4"/>
  <c r="AC811" i="4"/>
  <c r="AC812" i="4"/>
  <c r="AC813" i="4"/>
  <c r="AC814" i="4"/>
  <c r="AC815" i="4"/>
  <c r="AC816" i="4"/>
  <c r="AC817" i="4"/>
  <c r="AC818" i="4"/>
  <c r="AC819" i="4"/>
  <c r="AC820" i="4"/>
  <c r="AC821" i="4"/>
  <c r="AC822" i="4"/>
  <c r="AC823" i="4"/>
  <c r="AC824" i="4"/>
  <c r="AC825" i="4"/>
  <c r="AC826" i="4"/>
  <c r="AC827" i="4"/>
  <c r="AC828" i="4"/>
  <c r="AC829" i="4"/>
  <c r="AC830" i="4"/>
  <c r="AC831" i="4"/>
  <c r="AC832" i="4"/>
  <c r="AC833" i="4"/>
  <c r="AC834" i="4"/>
  <c r="AC835" i="4"/>
  <c r="AC836" i="4"/>
  <c r="AC837" i="4"/>
  <c r="AC838" i="4"/>
  <c r="AC839" i="4"/>
  <c r="AC840" i="4"/>
  <c r="AC841" i="4"/>
  <c r="AC842" i="4"/>
  <c r="AC843" i="4"/>
  <c r="AC844" i="4"/>
  <c r="AC845" i="4"/>
  <c r="AC846" i="4"/>
  <c r="AC847" i="4"/>
  <c r="AC848" i="4"/>
  <c r="AC849" i="4"/>
  <c r="AC850" i="4"/>
  <c r="AC851" i="4"/>
  <c r="AC852" i="4"/>
  <c r="AC853" i="4"/>
  <c r="AC854" i="4"/>
  <c r="AC855" i="4"/>
  <c r="AC856" i="4"/>
  <c r="AC857" i="4"/>
  <c r="AC858" i="4"/>
  <c r="AC859" i="4"/>
  <c r="AC860" i="4"/>
  <c r="AC861" i="4"/>
  <c r="AC862" i="4"/>
  <c r="AC863" i="4"/>
  <c r="AC864" i="4"/>
  <c r="AC865" i="4"/>
  <c r="AC866" i="4"/>
  <c r="AC867" i="4"/>
  <c r="AC868" i="4"/>
  <c r="AC869" i="4"/>
  <c r="AC870" i="4"/>
  <c r="AC871" i="4"/>
  <c r="AC872" i="4"/>
  <c r="AC873" i="4"/>
  <c r="AC874" i="4"/>
  <c r="AC875" i="4"/>
  <c r="AC876" i="4"/>
  <c r="AC877" i="4"/>
  <c r="AC878" i="4"/>
  <c r="AC879" i="4"/>
  <c r="AC880" i="4"/>
  <c r="AC881" i="4"/>
  <c r="AC882" i="4"/>
  <c r="AC883" i="4"/>
  <c r="AC884" i="4"/>
  <c r="AC885" i="4"/>
  <c r="AC886" i="4"/>
  <c r="AC887" i="4"/>
  <c r="AC888" i="4"/>
  <c r="AC889" i="4"/>
  <c r="AC890" i="4"/>
  <c r="AC891" i="4"/>
  <c r="AC892" i="4"/>
  <c r="AC893" i="4"/>
  <c r="AC894" i="4"/>
  <c r="AC895" i="4"/>
  <c r="AC896" i="4"/>
  <c r="AC897" i="4"/>
  <c r="AC898" i="4"/>
  <c r="AC899" i="4"/>
  <c r="AC900" i="4"/>
  <c r="AC901" i="4"/>
  <c r="AC902" i="4"/>
  <c r="AC903" i="4"/>
  <c r="AC904" i="4"/>
  <c r="AC905" i="4"/>
  <c r="AC906" i="4"/>
  <c r="AC907" i="4"/>
  <c r="AC908" i="4"/>
  <c r="AC909" i="4"/>
  <c r="AC910" i="4"/>
  <c r="AC911" i="4"/>
  <c r="AC912" i="4"/>
  <c r="AC913" i="4"/>
  <c r="AC914" i="4"/>
  <c r="AC915" i="4"/>
  <c r="AC916" i="4"/>
  <c r="AC917" i="4"/>
  <c r="AC918" i="4"/>
  <c r="AC919" i="4"/>
  <c r="AC920" i="4"/>
  <c r="AC921" i="4"/>
  <c r="AC922" i="4"/>
  <c r="AC923" i="4"/>
  <c r="AC924" i="4"/>
  <c r="AC925" i="4"/>
  <c r="AC926" i="4"/>
  <c r="AC927" i="4"/>
  <c r="AC928" i="4"/>
  <c r="AC929" i="4"/>
  <c r="AC930" i="4"/>
  <c r="AC931" i="4"/>
  <c r="AC932" i="4"/>
  <c r="AC933" i="4"/>
  <c r="AC934" i="4"/>
  <c r="AC935" i="4"/>
  <c r="AC936" i="4"/>
  <c r="AC937" i="4"/>
  <c r="AC938" i="4"/>
  <c r="AC939" i="4"/>
  <c r="AC940" i="4"/>
  <c r="AC941" i="4"/>
  <c r="AC942" i="4"/>
  <c r="AC943" i="4"/>
  <c r="AC944" i="4"/>
  <c r="AC945" i="4"/>
  <c r="AC946" i="4"/>
  <c r="AC947" i="4"/>
  <c r="AC948" i="4"/>
  <c r="AC949" i="4"/>
  <c r="AC950" i="4"/>
  <c r="AC951" i="4"/>
  <c r="AC952" i="4"/>
  <c r="AC953" i="4"/>
  <c r="AC954" i="4"/>
  <c r="AC955" i="4"/>
  <c r="AC956" i="4"/>
  <c r="AC957" i="4"/>
  <c r="AC958" i="4"/>
  <c r="AC959" i="4"/>
  <c r="AC960" i="4"/>
  <c r="AC961" i="4"/>
  <c r="AC962" i="4"/>
  <c r="AC963" i="4"/>
  <c r="AC964" i="4"/>
  <c r="AC965" i="4"/>
  <c r="AC966" i="4"/>
  <c r="AC967" i="4"/>
  <c r="AC968" i="4"/>
  <c r="AC969" i="4"/>
  <c r="AC970" i="4"/>
  <c r="AC971" i="4"/>
  <c r="AC972" i="4"/>
  <c r="AC973" i="4"/>
  <c r="AC974" i="4"/>
  <c r="AC975" i="4"/>
  <c r="AC976" i="4"/>
  <c r="AC977" i="4"/>
  <c r="AC978" i="4"/>
  <c r="AC979" i="4"/>
  <c r="AC980" i="4"/>
  <c r="AC981" i="4"/>
  <c r="AC982" i="4"/>
  <c r="AC983" i="4"/>
  <c r="AC984" i="4"/>
  <c r="AC985" i="4"/>
  <c r="AC986" i="4"/>
  <c r="AC987" i="4"/>
  <c r="AC988" i="4"/>
  <c r="AC989" i="4"/>
  <c r="AC990" i="4"/>
  <c r="AC991" i="4"/>
  <c r="AC992" i="4"/>
  <c r="AC993" i="4"/>
  <c r="AC994" i="4"/>
  <c r="AC995" i="4"/>
  <c r="AC996" i="4"/>
  <c r="AC997" i="4"/>
  <c r="AC998" i="4"/>
  <c r="AC999" i="4"/>
  <c r="AC1000" i="4"/>
  <c r="AC1001" i="4"/>
  <c r="AC1002" i="4"/>
  <c r="AC1003" i="4"/>
  <c r="AC1004" i="4"/>
  <c r="AC1005" i="4"/>
  <c r="AC1006" i="4"/>
  <c r="AC1007" i="4"/>
  <c r="AC1008" i="4"/>
  <c r="AC1009" i="4"/>
  <c r="AC1010" i="4"/>
  <c r="AC1011" i="4"/>
  <c r="AC1012" i="4"/>
  <c r="AC1013" i="4"/>
  <c r="AC1014" i="4"/>
  <c r="AC1015" i="4"/>
  <c r="AC1016" i="4"/>
  <c r="AC1017" i="4"/>
  <c r="AC1018" i="4"/>
  <c r="AC1019" i="4"/>
  <c r="AC1020" i="4"/>
  <c r="AC1021" i="4"/>
  <c r="AC1022" i="4"/>
  <c r="AC1023" i="4"/>
  <c r="AC1024" i="4"/>
  <c r="AC1025" i="4"/>
  <c r="AC1026" i="4"/>
  <c r="AC1027" i="4"/>
  <c r="AC1028" i="4"/>
  <c r="AC1029" i="4"/>
  <c r="AC1030" i="4"/>
  <c r="AC1031" i="4"/>
  <c r="AC1032" i="4"/>
  <c r="AC1033" i="4"/>
  <c r="AC1034" i="4"/>
  <c r="AC1035" i="4"/>
  <c r="AC1036" i="4"/>
  <c r="AC1037" i="4"/>
  <c r="AC1038" i="4"/>
  <c r="AC1039" i="4"/>
  <c r="AC1040" i="4"/>
  <c r="AC1041" i="4"/>
  <c r="AC1042" i="4"/>
  <c r="AC1043" i="4"/>
  <c r="AC1044" i="4"/>
  <c r="AC1045" i="4"/>
  <c r="AC1046" i="4"/>
  <c r="AC1047" i="4"/>
  <c r="AC1048" i="4"/>
  <c r="AC1049" i="4"/>
  <c r="AC1050" i="4"/>
  <c r="AC1051" i="4"/>
  <c r="AC1052" i="4"/>
  <c r="AC1053" i="4"/>
  <c r="AC1054" i="4"/>
  <c r="AC1055" i="4"/>
  <c r="AC1056" i="4"/>
  <c r="AC1057" i="4"/>
  <c r="AC1058" i="4"/>
  <c r="AC1059" i="4"/>
  <c r="AC1060" i="4"/>
  <c r="AC1061" i="4"/>
  <c r="AC1062" i="4"/>
  <c r="AC1063" i="4"/>
  <c r="AC1064" i="4"/>
  <c r="AC1065" i="4"/>
  <c r="AC1066" i="4"/>
  <c r="AC1067" i="4"/>
  <c r="AC1068" i="4"/>
  <c r="AC1069" i="4"/>
  <c r="AC1070" i="4"/>
  <c r="AC1071" i="4"/>
  <c r="AC1072" i="4"/>
  <c r="AC1073" i="4"/>
  <c r="AC1074" i="4"/>
  <c r="AC1075" i="4"/>
  <c r="AC1076" i="4"/>
  <c r="AC1077" i="4"/>
  <c r="AC1078" i="4"/>
  <c r="AC1079" i="4"/>
  <c r="AC1080" i="4"/>
  <c r="AC1081" i="4"/>
  <c r="AC1082" i="4"/>
  <c r="AC1083" i="4"/>
  <c r="AC1084" i="4"/>
  <c r="AC1085" i="4"/>
  <c r="AC1086" i="4"/>
  <c r="AC1087" i="4"/>
  <c r="AC1088" i="4"/>
  <c r="AC1089" i="4"/>
  <c r="AC1090" i="4"/>
  <c r="AC1091" i="4"/>
  <c r="AC1092" i="4"/>
  <c r="AC1093" i="4"/>
  <c r="AC1094" i="4"/>
  <c r="AC1095" i="4"/>
  <c r="AC1096" i="4"/>
  <c r="AC1097" i="4"/>
  <c r="AC1098" i="4"/>
  <c r="AC1099" i="4"/>
  <c r="AC1100" i="4"/>
  <c r="AC1101" i="4"/>
  <c r="AC1102" i="4"/>
  <c r="AC1103" i="4"/>
  <c r="AC1104" i="4"/>
  <c r="AC1105" i="4"/>
  <c r="AC1106" i="4"/>
  <c r="AC1107" i="4"/>
  <c r="AC1108" i="4"/>
  <c r="AC1109" i="4"/>
  <c r="AC1110" i="4"/>
  <c r="AC1111" i="4"/>
  <c r="AC1112" i="4"/>
  <c r="AC1113" i="4"/>
  <c r="AC1114" i="4"/>
  <c r="AC1115" i="4"/>
  <c r="AC1116" i="4"/>
  <c r="AC1117" i="4"/>
  <c r="AC1118" i="4"/>
  <c r="AC1119" i="4"/>
  <c r="AC1120" i="4"/>
  <c r="AC1121" i="4"/>
  <c r="AC1122" i="4"/>
  <c r="AC1123" i="4"/>
  <c r="AC1124" i="4"/>
  <c r="AC1125" i="4"/>
  <c r="AC1126" i="4"/>
  <c r="AC1127" i="4"/>
  <c r="AC1128" i="4"/>
  <c r="AC1129" i="4"/>
  <c r="AC1130" i="4"/>
  <c r="AC1131" i="4"/>
  <c r="AC1132" i="4"/>
  <c r="AC1133" i="4"/>
  <c r="AC1134" i="4"/>
  <c r="AC1135" i="4"/>
  <c r="AC1136" i="4"/>
  <c r="AC1137" i="4"/>
  <c r="AC1138" i="4"/>
  <c r="AC1139" i="4"/>
  <c r="AC1140" i="4"/>
  <c r="AC1141" i="4"/>
  <c r="AC1142" i="4"/>
  <c r="AC1143" i="4"/>
  <c r="AC1144" i="4"/>
  <c r="AC1145" i="4"/>
  <c r="AC1146" i="4"/>
  <c r="AC1147" i="4"/>
  <c r="AC1148" i="4"/>
  <c r="AC1149" i="4"/>
  <c r="AC1150" i="4"/>
  <c r="AC1151" i="4"/>
  <c r="AC1152" i="4"/>
  <c r="AC1153" i="4"/>
  <c r="AC1154" i="4"/>
  <c r="AC1155" i="4"/>
  <c r="AC1156" i="4"/>
  <c r="AC1157" i="4"/>
  <c r="AC1158" i="4"/>
  <c r="AC1159" i="4"/>
  <c r="AC1160" i="4"/>
  <c r="AC1161" i="4"/>
  <c r="AC1162" i="4"/>
  <c r="AC1163" i="4"/>
  <c r="AC1164" i="4"/>
  <c r="AC1165" i="4"/>
  <c r="AC1166" i="4"/>
  <c r="AC1167" i="4"/>
  <c r="AC1168" i="4"/>
  <c r="AC1169" i="4"/>
  <c r="AC1170" i="4"/>
  <c r="AC1171" i="4"/>
  <c r="AC1172" i="4"/>
  <c r="AC1173" i="4"/>
  <c r="AC1174" i="4"/>
  <c r="AC1175" i="4"/>
  <c r="AC1176" i="4"/>
  <c r="AC1177" i="4"/>
  <c r="AC1178" i="4"/>
  <c r="AC1179" i="4"/>
  <c r="AC1180" i="4"/>
  <c r="AC1181" i="4"/>
  <c r="AC1182" i="4"/>
  <c r="AC1183" i="4"/>
  <c r="AC1184" i="4"/>
  <c r="AC1185" i="4"/>
  <c r="AC1186" i="4"/>
  <c r="AC1187" i="4"/>
  <c r="AC1188" i="4"/>
  <c r="AC1189" i="4"/>
  <c r="AC1190" i="4"/>
  <c r="AC1191" i="4"/>
  <c r="AC1192" i="4"/>
  <c r="AC1193" i="4"/>
  <c r="AC1194" i="4"/>
  <c r="AC1195" i="4"/>
  <c r="AC1196" i="4"/>
  <c r="AC1197" i="4"/>
  <c r="AC1198" i="4"/>
  <c r="AC1199" i="4"/>
  <c r="AC1200" i="4"/>
  <c r="AC1201" i="4"/>
  <c r="AC1202" i="4"/>
  <c r="AC1203" i="4"/>
  <c r="AC1204" i="4"/>
  <c r="AC1205" i="4"/>
  <c r="AC1206" i="4"/>
  <c r="AC1207" i="4"/>
  <c r="AC1208" i="4"/>
  <c r="AC1209" i="4"/>
  <c r="AC1210" i="4"/>
  <c r="AC1211" i="4"/>
  <c r="AC1212" i="4"/>
  <c r="AC1213" i="4"/>
  <c r="AC1214" i="4"/>
  <c r="AC1215" i="4"/>
  <c r="AC1216" i="4"/>
  <c r="AC1217" i="4"/>
  <c r="AC1218" i="4"/>
  <c r="AC1219" i="4"/>
  <c r="AC1220" i="4"/>
  <c r="AC1221" i="4"/>
  <c r="AC1222" i="4"/>
  <c r="AC1223" i="4"/>
  <c r="AC1224" i="4"/>
  <c r="AC1225" i="4"/>
  <c r="AC1226" i="4"/>
  <c r="AC1227" i="4"/>
  <c r="AC1228" i="4"/>
  <c r="AC1229" i="4"/>
  <c r="AC1230" i="4"/>
  <c r="AC1231" i="4"/>
  <c r="AC1232" i="4"/>
  <c r="AC1233" i="4"/>
  <c r="AC1234" i="4"/>
  <c r="AC1235" i="4"/>
  <c r="AC1236" i="4"/>
  <c r="AC1237" i="4"/>
  <c r="AC1238" i="4"/>
  <c r="AC1239" i="4"/>
  <c r="AC1240" i="4"/>
  <c r="AC1241" i="4"/>
  <c r="AC1242" i="4"/>
  <c r="AC1243" i="4"/>
  <c r="AC1244" i="4"/>
  <c r="AC1245" i="4"/>
  <c r="AC1246" i="4"/>
  <c r="AC1247" i="4"/>
  <c r="AC1248" i="4"/>
  <c r="AC1249" i="4"/>
  <c r="AC1250" i="4"/>
  <c r="AC1251" i="4"/>
  <c r="AC1252" i="4"/>
  <c r="AC1253" i="4"/>
  <c r="AC1254" i="4"/>
  <c r="AC1255" i="4"/>
  <c r="AC1256" i="4"/>
  <c r="AC1257" i="4"/>
  <c r="AC1258" i="4"/>
  <c r="AC1259" i="4"/>
  <c r="AC1260" i="4"/>
  <c r="AC1261" i="4"/>
  <c r="AC1262" i="4"/>
  <c r="AC1263" i="4"/>
  <c r="AC1264" i="4"/>
  <c r="AC1265" i="4"/>
  <c r="AC1266" i="4"/>
  <c r="AC1267" i="4"/>
  <c r="AC1268" i="4"/>
  <c r="AC1269" i="4"/>
  <c r="AC1270" i="4"/>
  <c r="AC1271" i="4"/>
  <c r="AC1272" i="4"/>
  <c r="AC1273" i="4"/>
  <c r="AC1274" i="4"/>
  <c r="AC1275" i="4"/>
  <c r="AC1276" i="4"/>
  <c r="AC1277" i="4"/>
  <c r="AC1278" i="4"/>
  <c r="AC1279" i="4"/>
  <c r="AC1280" i="4"/>
  <c r="AC1281" i="4"/>
  <c r="AC1282" i="4"/>
  <c r="AC1283" i="4"/>
  <c r="AC1284" i="4"/>
  <c r="AC1285" i="4"/>
  <c r="AC1286" i="4"/>
  <c r="AC1287" i="4"/>
  <c r="AC1288" i="4"/>
  <c r="AC1289" i="4"/>
  <c r="AC1290" i="4"/>
  <c r="AC1291" i="4"/>
  <c r="AC1292" i="4"/>
  <c r="AC1293" i="4"/>
  <c r="AC1294" i="4"/>
  <c r="AC1295" i="4"/>
  <c r="AC1296" i="4"/>
  <c r="AC1297" i="4"/>
  <c r="AC1298" i="4"/>
  <c r="AC1299" i="4"/>
  <c r="AC1300" i="4"/>
  <c r="AC1301" i="4"/>
  <c r="AC1302" i="4"/>
  <c r="AC1303" i="4"/>
  <c r="AC1304" i="4"/>
  <c r="AC1305" i="4"/>
  <c r="AC1306" i="4"/>
  <c r="AC1307" i="4"/>
  <c r="AC1308" i="4"/>
  <c r="AC1309" i="4"/>
  <c r="AC1310" i="4"/>
  <c r="AC1311" i="4"/>
  <c r="AC1312" i="4"/>
  <c r="AC1313" i="4"/>
  <c r="AC1314" i="4"/>
  <c r="AC1315" i="4"/>
  <c r="AC1316" i="4"/>
  <c r="AC1317" i="4"/>
  <c r="AC1318" i="4"/>
  <c r="AC1319" i="4"/>
  <c r="AC1320" i="4"/>
  <c r="AC1321" i="4"/>
  <c r="AC1322" i="4"/>
  <c r="AC1323" i="4"/>
  <c r="AC1324" i="4"/>
  <c r="AC1325" i="4"/>
  <c r="AC1326" i="4"/>
  <c r="AC1327" i="4"/>
  <c r="AC1328" i="4"/>
  <c r="AC1329" i="4"/>
  <c r="AC1330" i="4"/>
  <c r="AC1331" i="4"/>
  <c r="AC1332" i="4"/>
  <c r="AC1333" i="4"/>
  <c r="AC1334" i="4"/>
  <c r="AC1335" i="4"/>
  <c r="AC1336" i="4"/>
  <c r="AC1337" i="4"/>
  <c r="AC1338" i="4"/>
  <c r="AC1339" i="4"/>
  <c r="AC1340" i="4"/>
  <c r="AC1341" i="4"/>
  <c r="AC1342" i="4"/>
  <c r="AC1343" i="4"/>
  <c r="AC1344" i="4"/>
  <c r="AC1345" i="4"/>
  <c r="AC1346" i="4"/>
  <c r="AC1347" i="4"/>
  <c r="AC1348" i="4"/>
  <c r="AC1349" i="4"/>
  <c r="AC1350" i="4"/>
  <c r="AC1351" i="4"/>
  <c r="AC1352" i="4"/>
  <c r="AC1353" i="4"/>
  <c r="AC1354" i="4"/>
  <c r="AC1355" i="4"/>
  <c r="AC1356" i="4"/>
  <c r="AC1357" i="4"/>
  <c r="AC1358" i="4"/>
  <c r="AC1359" i="4"/>
  <c r="AC1360" i="4"/>
  <c r="AC1361" i="4"/>
  <c r="AC1362" i="4"/>
  <c r="AC1363" i="4"/>
  <c r="AC1364" i="4"/>
  <c r="AC1365" i="4"/>
  <c r="AC1366" i="4"/>
  <c r="AC1367" i="4"/>
  <c r="AC1368" i="4"/>
  <c r="AC1369" i="4"/>
  <c r="AC1370" i="4"/>
  <c r="AC1371" i="4"/>
  <c r="AC1372" i="4"/>
  <c r="AC1373" i="4"/>
  <c r="AC1374" i="4"/>
  <c r="AC1375" i="4"/>
  <c r="AC1376" i="4"/>
  <c r="AC1377" i="4"/>
  <c r="AC1378" i="4"/>
  <c r="AC1379" i="4"/>
  <c r="AC1380" i="4"/>
  <c r="AC1381" i="4"/>
  <c r="AC1382" i="4"/>
  <c r="AC1383" i="4"/>
  <c r="AC1384" i="4"/>
  <c r="AC1385" i="4"/>
  <c r="AC1386" i="4"/>
  <c r="AC1387" i="4"/>
  <c r="AC1388" i="4"/>
  <c r="AC1389" i="4"/>
  <c r="AC1390" i="4"/>
  <c r="AC1391" i="4"/>
  <c r="AC1392" i="4"/>
  <c r="AC1393" i="4"/>
  <c r="AC1394" i="4"/>
  <c r="AC1395" i="4"/>
  <c r="AC1396" i="4"/>
  <c r="AC1397" i="4"/>
  <c r="AC1398" i="4"/>
  <c r="AC1399" i="4"/>
  <c r="AC1400" i="4"/>
  <c r="AC1401" i="4"/>
  <c r="AC1402" i="4"/>
  <c r="AC1403" i="4"/>
  <c r="AC1404" i="4"/>
  <c r="AC1405" i="4"/>
  <c r="AC1406" i="4"/>
  <c r="AC1407" i="4"/>
  <c r="AC1408" i="4"/>
  <c r="AC1409" i="4"/>
  <c r="AC1410" i="4"/>
  <c r="AC1411" i="4"/>
  <c r="AC1412" i="4"/>
  <c r="AC1413" i="4"/>
  <c r="AC1414" i="4"/>
  <c r="AC1415" i="4"/>
  <c r="AC1416" i="4"/>
  <c r="AC1417" i="4"/>
  <c r="AC1418" i="4"/>
  <c r="AC1419" i="4"/>
  <c r="AC1420" i="4"/>
  <c r="AC1421" i="4"/>
  <c r="AC1422" i="4"/>
  <c r="AC1423" i="4"/>
  <c r="AC1424" i="4"/>
  <c r="AC1425" i="4"/>
  <c r="AC1426" i="4"/>
  <c r="AC1427" i="4"/>
  <c r="AC1428" i="4"/>
  <c r="AC1429" i="4"/>
  <c r="AC1430" i="4"/>
  <c r="AC1431" i="4"/>
  <c r="AC1432" i="4"/>
  <c r="AC1433" i="4"/>
  <c r="AC1434" i="4"/>
  <c r="AC1435" i="4"/>
  <c r="AC1436" i="4"/>
  <c r="AC1437" i="4"/>
  <c r="AC1438" i="4"/>
  <c r="AC1439" i="4"/>
  <c r="AC1440" i="4"/>
  <c r="AC1441" i="4"/>
  <c r="AC1442" i="4"/>
  <c r="AC1443" i="4"/>
  <c r="AC1444" i="4"/>
  <c r="AC1445" i="4"/>
  <c r="AC1446" i="4"/>
  <c r="AC1447" i="4"/>
  <c r="AC1448" i="4"/>
  <c r="AC1449" i="4"/>
  <c r="AC1450" i="4"/>
  <c r="AC1451" i="4"/>
  <c r="AC1452" i="4"/>
  <c r="AC1453" i="4"/>
  <c r="AC1454" i="4"/>
  <c r="AC1455" i="4"/>
  <c r="AC1456" i="4"/>
  <c r="AC1457" i="4"/>
  <c r="AC1458" i="4"/>
  <c r="AC1459" i="4"/>
  <c r="AC1460" i="4"/>
  <c r="AC1461" i="4"/>
  <c r="AC1462" i="4"/>
  <c r="AC1463" i="4"/>
  <c r="AC1464" i="4"/>
  <c r="AC1465" i="4"/>
  <c r="AC1466" i="4"/>
  <c r="AC1467" i="4"/>
  <c r="AC1468" i="4"/>
  <c r="AC1469" i="4"/>
  <c r="AC1470" i="4"/>
  <c r="AC1471" i="4"/>
  <c r="AC1472" i="4"/>
  <c r="AC1473" i="4"/>
  <c r="AC1474" i="4"/>
  <c r="AC1475" i="4"/>
  <c r="AC1476" i="4"/>
  <c r="AC1477" i="4"/>
  <c r="AC1478" i="4"/>
  <c r="AC1479" i="4"/>
  <c r="AC1480" i="4"/>
  <c r="AC1481" i="4"/>
  <c r="AC1482" i="4"/>
  <c r="AC1483" i="4"/>
  <c r="AC1484" i="4"/>
  <c r="AC1485" i="4"/>
  <c r="AC1486" i="4"/>
  <c r="AC1487" i="4"/>
  <c r="AC1488" i="4"/>
  <c r="AC1489" i="4"/>
  <c r="AC1490" i="4"/>
  <c r="AC1491" i="4"/>
  <c r="AC1492" i="4"/>
  <c r="AC1493" i="4"/>
  <c r="AC1494" i="4"/>
  <c r="AC1495" i="4"/>
  <c r="AC1496" i="4"/>
  <c r="AC1497" i="4"/>
  <c r="AC1498" i="4"/>
  <c r="AC1499" i="4"/>
  <c r="AC1500" i="4"/>
  <c r="AC1501" i="4"/>
  <c r="AC1502" i="4"/>
  <c r="AC1503" i="4"/>
  <c r="AC1504" i="4"/>
  <c r="AC1505" i="4"/>
  <c r="AC1506" i="4"/>
  <c r="AC1507" i="4"/>
  <c r="AC1508" i="4"/>
  <c r="AC1509" i="4"/>
  <c r="AC1510" i="4"/>
  <c r="AC1511" i="4"/>
  <c r="AC1512" i="4"/>
  <c r="AC1513" i="4"/>
  <c r="AC1514" i="4"/>
  <c r="AC1515" i="4"/>
  <c r="AC1516" i="4"/>
  <c r="AC1517" i="4"/>
  <c r="AC1518" i="4"/>
  <c r="AC1519" i="4"/>
  <c r="AC1520" i="4"/>
  <c r="AC1521" i="4"/>
  <c r="AC1522" i="4"/>
  <c r="AC1523" i="4"/>
  <c r="AC1524" i="4"/>
  <c r="AC1525" i="4"/>
  <c r="AC1526" i="4"/>
  <c r="AC1527" i="4"/>
  <c r="AC1528" i="4"/>
  <c r="AC1529" i="4"/>
  <c r="AC1530" i="4"/>
  <c r="AC1531" i="4"/>
  <c r="AC1532" i="4"/>
  <c r="AC1533" i="4"/>
  <c r="AC1534" i="4"/>
  <c r="AC1535" i="4"/>
  <c r="AC1536" i="4"/>
  <c r="AC1537" i="4"/>
  <c r="AC1538" i="4"/>
  <c r="AC1539" i="4"/>
  <c r="AC1540" i="4"/>
  <c r="AC1541" i="4"/>
  <c r="AC1542" i="4"/>
  <c r="AC1543" i="4"/>
  <c r="AC1544" i="4"/>
  <c r="AC1545" i="4"/>
  <c r="AC1546" i="4"/>
  <c r="AC1547" i="4"/>
  <c r="AC1548" i="4"/>
  <c r="AC1549" i="4"/>
  <c r="AC1550" i="4"/>
  <c r="AC1551" i="4"/>
  <c r="AC1552" i="4"/>
  <c r="AC1553" i="4"/>
  <c r="AC1554" i="4"/>
  <c r="AC1555" i="4"/>
  <c r="AC1556" i="4"/>
  <c r="AC1557" i="4"/>
  <c r="AC1558" i="4"/>
  <c r="AC1559" i="4"/>
  <c r="AC1560" i="4"/>
  <c r="AC1561" i="4"/>
  <c r="AC1562" i="4"/>
  <c r="AC1563" i="4"/>
  <c r="AC1564" i="4"/>
  <c r="AC1565" i="4"/>
  <c r="AC1566" i="4"/>
  <c r="AC1567" i="4"/>
  <c r="AC1568" i="4"/>
  <c r="AC1569" i="4"/>
  <c r="AC1570" i="4"/>
  <c r="AC1571" i="4"/>
  <c r="AC1572" i="4"/>
  <c r="AC1573" i="4"/>
  <c r="AC1574" i="4"/>
  <c r="AC1575" i="4"/>
  <c r="AC1576" i="4"/>
  <c r="AC1577" i="4"/>
  <c r="AC1578" i="4"/>
  <c r="AC1579" i="4"/>
  <c r="AC1580" i="4"/>
  <c r="AC1581" i="4"/>
  <c r="AC1582" i="4"/>
  <c r="AC1583" i="4"/>
  <c r="AC1584" i="4"/>
  <c r="AC1585" i="4"/>
  <c r="AC1586" i="4"/>
  <c r="AC1587" i="4"/>
  <c r="AC1588" i="4"/>
  <c r="AC1589" i="4"/>
  <c r="AC1590" i="4"/>
  <c r="AC1591" i="4"/>
  <c r="AC1592" i="4"/>
  <c r="AC1593" i="4"/>
  <c r="AC1594" i="4"/>
  <c r="AC1595" i="4"/>
  <c r="AC1596" i="4"/>
  <c r="AC1597" i="4"/>
  <c r="AC1598" i="4"/>
  <c r="AC1599" i="4"/>
  <c r="AC1600" i="4"/>
  <c r="AC1601" i="4"/>
  <c r="AC1602" i="4"/>
  <c r="AC1603" i="4"/>
  <c r="AC1604" i="4"/>
  <c r="AC1605" i="4"/>
  <c r="AC1606" i="4"/>
  <c r="AC1607" i="4"/>
  <c r="AC1608" i="4"/>
  <c r="AC1609" i="4"/>
  <c r="AC1610" i="4"/>
  <c r="AC1611" i="4"/>
  <c r="AC1612" i="4"/>
  <c r="AC1613" i="4"/>
  <c r="AC1614" i="4"/>
  <c r="AC1615" i="4"/>
  <c r="AC1616" i="4"/>
  <c r="AC1617" i="4"/>
  <c r="AC1618" i="4"/>
  <c r="AC1619" i="4"/>
  <c r="AC1620" i="4"/>
  <c r="AC1621" i="4"/>
  <c r="AC1622" i="4"/>
  <c r="AC1623" i="4"/>
  <c r="AC1624" i="4"/>
  <c r="AC1625" i="4"/>
  <c r="AC1626" i="4"/>
  <c r="AC1627" i="4"/>
  <c r="AC1628" i="4"/>
  <c r="AC1629" i="4"/>
  <c r="AC1630" i="4"/>
  <c r="AC1631" i="4"/>
  <c r="AC1632" i="4"/>
  <c r="AC1633" i="4"/>
  <c r="AC1634" i="4"/>
  <c r="AC1635" i="4"/>
  <c r="AC1636" i="4"/>
  <c r="AC1637" i="4"/>
  <c r="AC1638" i="4"/>
  <c r="AC1639" i="4"/>
  <c r="AC1640" i="4"/>
  <c r="AC1641" i="4"/>
  <c r="AC1642" i="4"/>
  <c r="AC1643" i="4"/>
  <c r="AC1644" i="4"/>
  <c r="AC1645" i="4"/>
  <c r="AC1646" i="4"/>
  <c r="AC1647" i="4"/>
  <c r="AC1648" i="4"/>
  <c r="AC1649" i="4"/>
  <c r="AC1650" i="4"/>
  <c r="AC1651" i="4"/>
  <c r="AC1652" i="4"/>
  <c r="AC1653" i="4"/>
  <c r="AC1654" i="4"/>
  <c r="AC1655" i="4"/>
  <c r="AC1656" i="4"/>
  <c r="AC1657" i="4"/>
  <c r="AC1658" i="4"/>
  <c r="AC1659" i="4"/>
  <c r="AC1660" i="4"/>
  <c r="AC1661" i="4"/>
  <c r="AC1662" i="4"/>
  <c r="AC1663" i="4"/>
  <c r="AC1664" i="4"/>
  <c r="AC1665" i="4"/>
  <c r="AC1666" i="4"/>
  <c r="AC1667" i="4"/>
  <c r="AC1668" i="4"/>
  <c r="AC1669" i="4"/>
  <c r="AC1670" i="4"/>
  <c r="AC1671" i="4"/>
  <c r="AC1672" i="4"/>
  <c r="AC1673" i="4"/>
  <c r="AC1674" i="4"/>
  <c r="AC1675" i="4"/>
  <c r="AC1676" i="4"/>
  <c r="AC1677" i="4"/>
  <c r="AC1678" i="4"/>
  <c r="AC1679" i="4"/>
  <c r="AC1680" i="4"/>
  <c r="AC1681" i="4"/>
  <c r="AC1682" i="4"/>
  <c r="AC1683" i="4"/>
  <c r="AC1684" i="4"/>
  <c r="AC1685" i="4"/>
  <c r="AC1686" i="4"/>
  <c r="AC1687" i="4"/>
  <c r="AC1688" i="4"/>
  <c r="AC1689" i="4"/>
  <c r="AC1690" i="4"/>
  <c r="AC1691" i="4"/>
  <c r="AC1692" i="4"/>
  <c r="AC1693" i="4"/>
  <c r="AC1694" i="4"/>
  <c r="AC1695" i="4"/>
  <c r="AC1696" i="4"/>
  <c r="AC1697" i="4"/>
  <c r="AC1698" i="4"/>
  <c r="AC1699" i="4"/>
  <c r="AC1700" i="4"/>
  <c r="AC1701" i="4"/>
  <c r="AC1702" i="4"/>
  <c r="AC1703" i="4"/>
  <c r="AC1704" i="4"/>
  <c r="AC1705" i="4"/>
  <c r="AC1706" i="4"/>
  <c r="AC1707" i="4"/>
  <c r="AC1708" i="4"/>
  <c r="AC1709" i="4"/>
  <c r="AC1710" i="4"/>
  <c r="AC1711" i="4"/>
  <c r="AC1712" i="4"/>
  <c r="AC1713" i="4"/>
  <c r="AC1714" i="4"/>
  <c r="AC1715" i="4"/>
  <c r="AC1716" i="4"/>
  <c r="AC1717" i="4"/>
  <c r="AC1718" i="4"/>
  <c r="AC1719" i="4"/>
  <c r="AC1720" i="4"/>
  <c r="AC1721" i="4"/>
  <c r="AC1722" i="4"/>
  <c r="AC1723" i="4"/>
  <c r="AC1724" i="4"/>
  <c r="AC1725" i="4"/>
  <c r="AC1726" i="4"/>
  <c r="AC1727" i="4"/>
  <c r="AC1728" i="4"/>
  <c r="AC1729" i="4"/>
  <c r="AC1730" i="4"/>
  <c r="AC1731" i="4"/>
  <c r="AC1732" i="4"/>
  <c r="AC1733" i="4"/>
  <c r="AC1734" i="4"/>
  <c r="AC1735" i="4"/>
  <c r="AC1736" i="4"/>
  <c r="AC1737" i="4"/>
  <c r="AC1738" i="4"/>
  <c r="AC1739" i="4"/>
  <c r="AC1740" i="4"/>
  <c r="AC1741" i="4"/>
  <c r="AC1742" i="4"/>
  <c r="AC1743" i="4"/>
  <c r="AC1744" i="4"/>
  <c r="AC1745" i="4"/>
  <c r="AC1746" i="4"/>
  <c r="AC1747" i="4"/>
  <c r="AC1748" i="4"/>
  <c r="AC1749" i="4"/>
  <c r="AC1750" i="4"/>
  <c r="AC1751" i="4"/>
  <c r="AC1752" i="4"/>
  <c r="AC1753" i="4"/>
  <c r="AC1754" i="4"/>
  <c r="AC1755" i="4"/>
  <c r="AC1756" i="4"/>
  <c r="AC1757" i="4"/>
  <c r="AC1758" i="4"/>
  <c r="AC1759" i="4"/>
  <c r="AC1760" i="4"/>
  <c r="AC1761" i="4"/>
  <c r="AC1762" i="4"/>
  <c r="AC1763" i="4"/>
  <c r="AC1764" i="4"/>
  <c r="AC1765" i="4"/>
  <c r="AC1766" i="4"/>
  <c r="AC1767" i="4"/>
  <c r="AC1768" i="4"/>
  <c r="AC1769" i="4"/>
  <c r="AC1770" i="4"/>
  <c r="AC1771" i="4"/>
  <c r="AC1772" i="4"/>
  <c r="AC1773" i="4"/>
  <c r="AC1774" i="4"/>
  <c r="AC1775" i="4"/>
  <c r="AC1776" i="4"/>
  <c r="AC1777" i="4"/>
  <c r="AC1778" i="4"/>
  <c r="AC1779" i="4"/>
  <c r="AC1780" i="4"/>
  <c r="AC1781" i="4"/>
  <c r="AC1782" i="4"/>
  <c r="AC1783" i="4"/>
  <c r="AC1784" i="4"/>
  <c r="AC1785" i="4"/>
  <c r="AC1786" i="4"/>
  <c r="AC1787" i="4"/>
  <c r="AC1788" i="4"/>
  <c r="AC1789" i="4"/>
  <c r="AC1790" i="4"/>
  <c r="AC1791" i="4"/>
  <c r="AC1792" i="4"/>
  <c r="AC1793" i="4"/>
  <c r="AC1794" i="4"/>
  <c r="AC1795" i="4"/>
  <c r="AC1796" i="4"/>
  <c r="AC1797" i="4"/>
  <c r="AC1798" i="4"/>
  <c r="AC1799" i="4"/>
  <c r="AC1800" i="4"/>
  <c r="AC1801" i="4"/>
  <c r="AC1802" i="4"/>
  <c r="AC1803" i="4"/>
  <c r="AC1804" i="4"/>
  <c r="AC1805" i="4"/>
  <c r="AC1806" i="4"/>
  <c r="AC1807" i="4"/>
  <c r="AC1808" i="4"/>
  <c r="AC1809" i="4"/>
  <c r="AC1810" i="4"/>
  <c r="AC1811" i="4"/>
  <c r="AC1812" i="4"/>
  <c r="AC1813" i="4"/>
  <c r="AC1814" i="4"/>
  <c r="AC1815" i="4"/>
  <c r="AC1816" i="4"/>
  <c r="AC1817" i="4"/>
  <c r="AC1818" i="4"/>
  <c r="AC1819" i="4"/>
  <c r="AC1820" i="4"/>
  <c r="AC1821" i="4"/>
  <c r="AC1822" i="4"/>
  <c r="AC1823" i="4"/>
  <c r="AC1824" i="4"/>
  <c r="AC1825" i="4"/>
  <c r="AC1826" i="4"/>
  <c r="AC1827" i="4"/>
  <c r="AC1828" i="4"/>
  <c r="AC1829" i="4"/>
  <c r="AC1830" i="4"/>
  <c r="AC1831" i="4"/>
  <c r="AC1832" i="4"/>
  <c r="AC1833" i="4"/>
  <c r="AC1834" i="4"/>
  <c r="AC1835" i="4"/>
  <c r="AC1836" i="4"/>
  <c r="AC1837" i="4"/>
  <c r="AC1838" i="4"/>
  <c r="AC1839" i="4"/>
  <c r="AC1840" i="4"/>
  <c r="AC1841" i="4"/>
  <c r="AC1842" i="4"/>
  <c r="AC1843" i="4"/>
  <c r="AC1844" i="4"/>
  <c r="AC1845" i="4"/>
  <c r="AC1846" i="4"/>
  <c r="AC1847" i="4"/>
  <c r="AC1848" i="4"/>
  <c r="AC1849" i="4"/>
  <c r="AC1850" i="4"/>
  <c r="AC1851" i="4"/>
  <c r="AC1852" i="4"/>
  <c r="AC1853" i="4"/>
  <c r="AC1854" i="4"/>
  <c r="AC1855" i="4"/>
  <c r="AC1856" i="4"/>
  <c r="AC1857" i="4"/>
  <c r="AC1858" i="4"/>
  <c r="AC1859" i="4"/>
  <c r="AC1860" i="4"/>
  <c r="AC1861" i="4"/>
  <c r="AC1862" i="4"/>
  <c r="AC1863" i="4"/>
  <c r="AC1864" i="4"/>
  <c r="AC1865" i="4"/>
  <c r="AC1866" i="4"/>
  <c r="AC1867" i="4"/>
  <c r="AC1868" i="4"/>
  <c r="AC1869" i="4"/>
  <c r="AC1870" i="4"/>
  <c r="AC1871" i="4"/>
  <c r="AC1872" i="4"/>
  <c r="AC1873" i="4"/>
  <c r="AC1874" i="4"/>
  <c r="AC1875" i="4"/>
  <c r="AC1876" i="4"/>
  <c r="AC1877" i="4"/>
  <c r="AC1878" i="4"/>
  <c r="AC1879" i="4"/>
  <c r="AC1880" i="4"/>
  <c r="AC1881" i="4"/>
  <c r="AC1882" i="4"/>
  <c r="AC1883" i="4"/>
  <c r="AC1884" i="4"/>
  <c r="AC1885" i="4"/>
  <c r="AC1886" i="4"/>
  <c r="AC1887" i="4"/>
  <c r="AC1888" i="4"/>
  <c r="AC1889" i="4"/>
  <c r="AC1890" i="4"/>
  <c r="AC1891" i="4"/>
  <c r="AC1892" i="4"/>
  <c r="AC1893" i="4"/>
  <c r="AC1894" i="4"/>
  <c r="AC1895" i="4"/>
  <c r="AC1896" i="4"/>
  <c r="AC1897" i="4"/>
  <c r="AC1898" i="4"/>
  <c r="AC1899" i="4"/>
  <c r="AC1900" i="4"/>
  <c r="AC1901" i="4"/>
  <c r="AC1902" i="4"/>
  <c r="AC1903" i="4"/>
  <c r="AC1904" i="4"/>
  <c r="AC1905" i="4"/>
  <c r="AC1906" i="4"/>
  <c r="AC1907" i="4"/>
  <c r="AC1908" i="4"/>
  <c r="AC1909" i="4"/>
  <c r="AC1910" i="4"/>
  <c r="AC1911" i="4"/>
  <c r="AC1912" i="4"/>
  <c r="AC1913" i="4"/>
  <c r="AC1914" i="4"/>
  <c r="AC1915" i="4"/>
  <c r="AC1916" i="4"/>
  <c r="AC1917" i="4"/>
  <c r="AC1918" i="4"/>
  <c r="AC1919" i="4"/>
  <c r="AC1920" i="4"/>
  <c r="AC1921" i="4"/>
  <c r="AC1922" i="4"/>
  <c r="AC1923" i="4"/>
  <c r="AC1924" i="4"/>
  <c r="AC1925" i="4"/>
  <c r="AC1926" i="4"/>
  <c r="AC1927" i="4"/>
  <c r="AC1928" i="4"/>
  <c r="AC1929" i="4"/>
  <c r="AC1930" i="4"/>
  <c r="AC1931" i="4"/>
  <c r="AC1932" i="4"/>
  <c r="AC1933" i="4"/>
  <c r="AC1934" i="4"/>
  <c r="AC1935" i="4"/>
  <c r="AC1936" i="4"/>
  <c r="AC1937" i="4"/>
  <c r="AC1938" i="4"/>
  <c r="AC1939" i="4"/>
  <c r="AC1940" i="4"/>
  <c r="AC1941" i="4"/>
  <c r="AC1942" i="4"/>
  <c r="AC1943" i="4"/>
  <c r="AC1944" i="4"/>
  <c r="AC1945" i="4"/>
  <c r="AC1946" i="4"/>
  <c r="AC1947" i="4"/>
  <c r="AC1948" i="4"/>
  <c r="AC1949" i="4"/>
  <c r="AC1950" i="4"/>
  <c r="AC1951" i="4"/>
  <c r="AC1952" i="4"/>
  <c r="AC1953" i="4"/>
  <c r="AC1954" i="4"/>
  <c r="AC1955" i="4"/>
  <c r="AC1956" i="4"/>
  <c r="AC1957" i="4"/>
  <c r="AC1958" i="4"/>
  <c r="AC1959" i="4"/>
  <c r="AC1960" i="4"/>
  <c r="AC1961" i="4"/>
  <c r="AC1962" i="4"/>
  <c r="AC1963" i="4"/>
  <c r="AC1964" i="4"/>
  <c r="AC1965" i="4"/>
  <c r="AC1966" i="4"/>
  <c r="AC1967" i="4"/>
  <c r="AC1968" i="4"/>
  <c r="AC1969" i="4"/>
  <c r="AC1970" i="4"/>
  <c r="AC1971" i="4"/>
  <c r="AC1972" i="4"/>
  <c r="AC1973" i="4"/>
  <c r="AC1974" i="4"/>
  <c r="AC1975" i="4"/>
  <c r="AC1976" i="4"/>
  <c r="AC1977" i="4"/>
  <c r="AC1978" i="4"/>
  <c r="AC1979" i="4"/>
  <c r="AC1980" i="4"/>
  <c r="AC1981" i="4"/>
  <c r="AC1982" i="4"/>
  <c r="AC1983" i="4"/>
  <c r="AC1984" i="4"/>
  <c r="AC1985" i="4"/>
  <c r="AC1986" i="4"/>
  <c r="AC1987" i="4"/>
  <c r="AC1988" i="4"/>
  <c r="AC1989" i="4"/>
  <c r="AC1990" i="4"/>
  <c r="AC1991" i="4"/>
  <c r="AC1992" i="4"/>
  <c r="AC1993" i="4"/>
  <c r="AC1994" i="4"/>
  <c r="AC1995" i="4"/>
  <c r="AC1996" i="4"/>
  <c r="AC1997" i="4"/>
  <c r="AC1998" i="4"/>
  <c r="AC1999" i="4"/>
  <c r="AC2000" i="4"/>
  <c r="AC2001" i="4"/>
  <c r="AB2" i="4"/>
  <c r="AB3" i="4"/>
  <c r="AB4" i="4"/>
  <c r="AB5" i="4"/>
  <c r="AB6" i="4"/>
  <c r="AB7" i="4"/>
  <c r="AB8" i="4"/>
  <c r="AB9" i="4"/>
  <c r="AB10" i="4"/>
  <c r="AB11" i="4"/>
  <c r="AB12" i="4"/>
  <c r="AB13" i="4"/>
  <c r="AB14" i="4"/>
  <c r="AB15" i="4"/>
  <c r="AB16" i="4"/>
  <c r="AB17" i="4"/>
  <c r="AB18" i="4"/>
  <c r="AB19" i="4"/>
  <c r="AB20" i="4"/>
  <c r="AB21" i="4"/>
  <c r="AB22" i="4"/>
  <c r="AB23" i="4"/>
  <c r="AB24" i="4"/>
  <c r="AB25" i="4"/>
  <c r="AB26" i="4"/>
  <c r="AB27" i="4"/>
  <c r="AB28" i="4"/>
  <c r="AB29" i="4"/>
  <c r="AB30" i="4"/>
  <c r="AB31" i="4"/>
  <c r="AB32" i="4"/>
  <c r="AB33" i="4"/>
  <c r="AB34" i="4"/>
  <c r="AB35" i="4"/>
  <c r="AB36" i="4"/>
  <c r="AB37" i="4"/>
  <c r="AB38" i="4"/>
  <c r="AB39" i="4"/>
  <c r="AB40" i="4"/>
  <c r="AB41" i="4"/>
  <c r="AB42" i="4"/>
  <c r="AB43" i="4"/>
  <c r="AB44" i="4"/>
  <c r="AB45" i="4"/>
  <c r="AB46" i="4"/>
  <c r="AB47" i="4"/>
  <c r="AB48" i="4"/>
  <c r="AB49" i="4"/>
  <c r="AB50" i="4"/>
  <c r="AB51" i="4"/>
  <c r="AB52" i="4"/>
  <c r="AB53" i="4"/>
  <c r="AB54" i="4"/>
  <c r="AB55" i="4"/>
  <c r="AB56" i="4"/>
  <c r="AB57" i="4"/>
  <c r="AB58" i="4"/>
  <c r="AB59" i="4"/>
  <c r="AB60" i="4"/>
  <c r="AB61" i="4"/>
  <c r="AB62" i="4"/>
  <c r="AB63" i="4"/>
  <c r="AB64" i="4"/>
  <c r="AB65" i="4"/>
  <c r="AB66" i="4"/>
  <c r="AB67" i="4"/>
  <c r="AB68" i="4"/>
  <c r="AB69" i="4"/>
  <c r="AB70" i="4"/>
  <c r="AB71" i="4"/>
  <c r="AB72" i="4"/>
  <c r="AB73" i="4"/>
  <c r="AB74" i="4"/>
  <c r="AB75" i="4"/>
  <c r="AB76" i="4"/>
  <c r="AB77" i="4"/>
  <c r="AB78" i="4"/>
  <c r="AB79" i="4"/>
  <c r="AB80" i="4"/>
  <c r="AB81" i="4"/>
  <c r="AB82" i="4"/>
  <c r="AB83" i="4"/>
  <c r="AB84" i="4"/>
  <c r="AB85" i="4"/>
  <c r="AB86" i="4"/>
  <c r="AB87" i="4"/>
  <c r="AB88" i="4"/>
  <c r="AB89" i="4"/>
  <c r="AB90" i="4"/>
  <c r="AB91" i="4"/>
  <c r="AB92" i="4"/>
  <c r="AB93" i="4"/>
  <c r="AB94" i="4"/>
  <c r="AB95" i="4"/>
  <c r="AB96" i="4"/>
  <c r="AB97" i="4"/>
  <c r="AB98" i="4"/>
  <c r="AB99" i="4"/>
  <c r="AB100" i="4"/>
  <c r="AB101" i="4"/>
  <c r="AB102" i="4"/>
  <c r="AB103" i="4"/>
  <c r="AB104" i="4"/>
  <c r="AB105" i="4"/>
  <c r="AB106" i="4"/>
  <c r="AB107" i="4"/>
  <c r="AB108" i="4"/>
  <c r="AB109" i="4"/>
  <c r="AB110" i="4"/>
  <c r="AB111" i="4"/>
  <c r="AB112" i="4"/>
  <c r="AB113" i="4"/>
  <c r="AB114" i="4"/>
  <c r="AB115" i="4"/>
  <c r="AB116" i="4"/>
  <c r="AB117" i="4"/>
  <c r="AB118" i="4"/>
  <c r="AB119" i="4"/>
  <c r="AB120" i="4"/>
  <c r="AB121" i="4"/>
  <c r="AB122" i="4"/>
  <c r="AB123" i="4"/>
  <c r="AB124" i="4"/>
  <c r="AB125" i="4"/>
  <c r="AB126" i="4"/>
  <c r="AB127" i="4"/>
  <c r="AB128" i="4"/>
  <c r="AB129" i="4"/>
  <c r="AB130" i="4"/>
  <c r="AB131" i="4"/>
  <c r="AB132" i="4"/>
  <c r="AB133" i="4"/>
  <c r="AB134" i="4"/>
  <c r="AB135" i="4"/>
  <c r="AB136" i="4"/>
  <c r="AB137" i="4"/>
  <c r="AB138" i="4"/>
  <c r="AB139" i="4"/>
  <c r="AB140" i="4"/>
  <c r="AB141" i="4"/>
  <c r="AB142" i="4"/>
  <c r="AB143" i="4"/>
  <c r="AB144" i="4"/>
  <c r="AB145" i="4"/>
  <c r="AB146" i="4"/>
  <c r="AB147" i="4"/>
  <c r="AB148" i="4"/>
  <c r="AB149" i="4"/>
  <c r="AB150" i="4"/>
  <c r="AB151" i="4"/>
  <c r="AB152" i="4"/>
  <c r="AB153" i="4"/>
  <c r="AB154" i="4"/>
  <c r="AB155" i="4"/>
  <c r="AB156" i="4"/>
  <c r="AB157" i="4"/>
  <c r="AB158" i="4"/>
  <c r="AB159" i="4"/>
  <c r="AB160" i="4"/>
  <c r="AB161" i="4"/>
  <c r="AB162" i="4"/>
  <c r="AB163" i="4"/>
  <c r="AB164" i="4"/>
  <c r="AB165" i="4"/>
  <c r="AB166" i="4"/>
  <c r="AB167" i="4"/>
  <c r="AB168" i="4"/>
  <c r="AB169" i="4"/>
  <c r="AB170" i="4"/>
  <c r="AB171" i="4"/>
  <c r="AB172" i="4"/>
  <c r="AB173" i="4"/>
  <c r="AB174" i="4"/>
  <c r="AB175" i="4"/>
  <c r="AB176" i="4"/>
  <c r="AB177" i="4"/>
  <c r="AB178" i="4"/>
  <c r="AB179" i="4"/>
  <c r="AB180" i="4"/>
  <c r="AB181" i="4"/>
  <c r="AB182" i="4"/>
  <c r="AB183" i="4"/>
  <c r="AB184" i="4"/>
  <c r="AB185" i="4"/>
  <c r="AB186" i="4"/>
  <c r="AB187" i="4"/>
  <c r="AB188" i="4"/>
  <c r="AB189" i="4"/>
  <c r="AB190" i="4"/>
  <c r="AB191" i="4"/>
  <c r="AB192" i="4"/>
  <c r="AB193" i="4"/>
  <c r="AB194" i="4"/>
  <c r="AB195" i="4"/>
  <c r="AB196" i="4"/>
  <c r="AB197" i="4"/>
  <c r="AB198" i="4"/>
  <c r="AB199" i="4"/>
  <c r="AB200" i="4"/>
  <c r="AB201" i="4"/>
  <c r="AB202" i="4"/>
  <c r="AB203" i="4"/>
  <c r="AB204" i="4"/>
  <c r="AB205" i="4"/>
  <c r="AB206" i="4"/>
  <c r="AB207" i="4"/>
  <c r="AB208" i="4"/>
  <c r="AB209" i="4"/>
  <c r="AB210" i="4"/>
  <c r="AB211" i="4"/>
  <c r="AB212" i="4"/>
  <c r="AB213" i="4"/>
  <c r="AB214" i="4"/>
  <c r="AB215" i="4"/>
  <c r="AB216" i="4"/>
  <c r="AB217" i="4"/>
  <c r="AB218" i="4"/>
  <c r="AB219" i="4"/>
  <c r="AB220" i="4"/>
  <c r="AB221" i="4"/>
  <c r="AB222" i="4"/>
  <c r="AB223" i="4"/>
  <c r="AB224" i="4"/>
  <c r="AB225" i="4"/>
  <c r="AB226" i="4"/>
  <c r="AB227" i="4"/>
  <c r="AB228" i="4"/>
  <c r="AB229" i="4"/>
  <c r="AB230" i="4"/>
  <c r="AB231" i="4"/>
  <c r="AB232" i="4"/>
  <c r="AB233" i="4"/>
  <c r="AB234" i="4"/>
  <c r="AB235" i="4"/>
  <c r="AB236" i="4"/>
  <c r="AB237" i="4"/>
  <c r="AB238" i="4"/>
  <c r="AB239" i="4"/>
  <c r="AB240" i="4"/>
  <c r="AB241" i="4"/>
  <c r="AB242" i="4"/>
  <c r="AB243" i="4"/>
  <c r="AB244" i="4"/>
  <c r="AB245" i="4"/>
  <c r="AB246" i="4"/>
  <c r="AB247" i="4"/>
  <c r="AB248" i="4"/>
  <c r="AB249" i="4"/>
  <c r="AB250" i="4"/>
  <c r="AB251" i="4"/>
  <c r="AB252" i="4"/>
  <c r="AB253" i="4"/>
  <c r="AB254" i="4"/>
  <c r="AB255" i="4"/>
  <c r="AB256" i="4"/>
  <c r="AB257" i="4"/>
  <c r="AB258" i="4"/>
  <c r="AB259" i="4"/>
  <c r="AB260" i="4"/>
  <c r="AB261" i="4"/>
  <c r="AB262" i="4"/>
  <c r="AB263" i="4"/>
  <c r="AB264" i="4"/>
  <c r="AB265" i="4"/>
  <c r="AB266" i="4"/>
  <c r="AB267" i="4"/>
  <c r="AB268" i="4"/>
  <c r="AB269" i="4"/>
  <c r="AB270" i="4"/>
  <c r="AB271" i="4"/>
  <c r="AB272" i="4"/>
  <c r="AB273" i="4"/>
  <c r="AB274" i="4"/>
  <c r="AB275" i="4"/>
  <c r="AB276" i="4"/>
  <c r="AB277" i="4"/>
  <c r="AB278" i="4"/>
  <c r="AB279" i="4"/>
  <c r="AB280" i="4"/>
  <c r="AB281" i="4"/>
  <c r="AB282" i="4"/>
  <c r="AB283" i="4"/>
  <c r="AB284" i="4"/>
  <c r="AB285" i="4"/>
  <c r="AB286" i="4"/>
  <c r="AB287" i="4"/>
  <c r="AB288" i="4"/>
  <c r="AB289" i="4"/>
  <c r="AB290" i="4"/>
  <c r="AB291" i="4"/>
  <c r="AB292" i="4"/>
  <c r="AB293" i="4"/>
  <c r="AB294" i="4"/>
  <c r="AB295" i="4"/>
  <c r="AB296" i="4"/>
  <c r="AB297" i="4"/>
  <c r="AB298" i="4"/>
  <c r="AB299" i="4"/>
  <c r="AB300" i="4"/>
  <c r="AB301" i="4"/>
  <c r="AB302" i="4"/>
  <c r="AB303" i="4"/>
  <c r="AB304" i="4"/>
  <c r="AB305" i="4"/>
  <c r="AB306" i="4"/>
  <c r="AB307" i="4"/>
  <c r="AB308" i="4"/>
  <c r="AB309" i="4"/>
  <c r="AB310" i="4"/>
  <c r="AB311" i="4"/>
  <c r="AB312" i="4"/>
  <c r="AB313" i="4"/>
  <c r="AB314" i="4"/>
  <c r="AB315" i="4"/>
  <c r="AB316" i="4"/>
  <c r="AB317" i="4"/>
  <c r="AB318" i="4"/>
  <c r="AB319" i="4"/>
  <c r="AB320" i="4"/>
  <c r="AB321" i="4"/>
  <c r="AB322" i="4"/>
  <c r="AB323" i="4"/>
  <c r="AB324" i="4"/>
  <c r="AB325" i="4"/>
  <c r="AB326" i="4"/>
  <c r="AB327" i="4"/>
  <c r="AB328" i="4"/>
  <c r="AB329" i="4"/>
  <c r="AB330" i="4"/>
  <c r="AB331" i="4"/>
  <c r="AB332" i="4"/>
  <c r="AB333" i="4"/>
  <c r="AB334" i="4"/>
  <c r="AB335" i="4"/>
  <c r="AB336" i="4"/>
  <c r="AB337" i="4"/>
  <c r="AB338" i="4"/>
  <c r="AB339" i="4"/>
  <c r="AB340" i="4"/>
  <c r="AB341" i="4"/>
  <c r="AB342" i="4"/>
  <c r="AB343" i="4"/>
  <c r="AB344" i="4"/>
  <c r="AB345" i="4"/>
  <c r="AB346" i="4"/>
  <c r="AB347" i="4"/>
  <c r="AB348" i="4"/>
  <c r="AB349" i="4"/>
  <c r="AB350" i="4"/>
  <c r="AB351" i="4"/>
  <c r="AB352" i="4"/>
  <c r="AB353" i="4"/>
  <c r="AB354" i="4"/>
  <c r="AB355" i="4"/>
  <c r="AB356" i="4"/>
  <c r="AB357" i="4"/>
  <c r="AB358" i="4"/>
  <c r="AB359" i="4"/>
  <c r="AB360" i="4"/>
  <c r="AB361" i="4"/>
  <c r="AB362" i="4"/>
  <c r="AB363" i="4"/>
  <c r="AB364" i="4"/>
  <c r="AB365" i="4"/>
  <c r="AB366" i="4"/>
  <c r="AB367" i="4"/>
  <c r="AB368" i="4"/>
  <c r="AB369" i="4"/>
  <c r="AB370" i="4"/>
  <c r="AB371" i="4"/>
  <c r="AB372" i="4"/>
  <c r="AB373" i="4"/>
  <c r="AB374" i="4"/>
  <c r="AB375" i="4"/>
  <c r="AB376" i="4"/>
  <c r="AB377" i="4"/>
  <c r="AB378" i="4"/>
  <c r="AB379" i="4"/>
  <c r="AB380" i="4"/>
  <c r="AB381" i="4"/>
  <c r="AB382" i="4"/>
  <c r="AB383" i="4"/>
  <c r="AB384" i="4"/>
  <c r="AB385" i="4"/>
  <c r="AB386" i="4"/>
  <c r="AB387" i="4"/>
  <c r="AB388" i="4"/>
  <c r="AB389" i="4"/>
  <c r="AB390" i="4"/>
  <c r="AB391" i="4"/>
  <c r="AB392" i="4"/>
  <c r="AB393" i="4"/>
  <c r="AB394" i="4"/>
  <c r="AB395" i="4"/>
  <c r="AB396" i="4"/>
  <c r="AB397" i="4"/>
  <c r="AB398" i="4"/>
  <c r="AB399" i="4"/>
  <c r="AB400" i="4"/>
  <c r="AB401" i="4"/>
  <c r="AB402" i="4"/>
  <c r="AB403" i="4"/>
  <c r="AB404" i="4"/>
  <c r="AB405" i="4"/>
  <c r="AB406" i="4"/>
  <c r="AB407" i="4"/>
  <c r="AB408" i="4"/>
  <c r="AB409" i="4"/>
  <c r="AB410" i="4"/>
  <c r="AB411" i="4"/>
  <c r="AB412" i="4"/>
  <c r="AB413" i="4"/>
  <c r="AB414" i="4"/>
  <c r="AB415" i="4"/>
  <c r="AB416" i="4"/>
  <c r="AB417" i="4"/>
  <c r="AB418" i="4"/>
  <c r="AB419" i="4"/>
  <c r="AB420" i="4"/>
  <c r="AB421" i="4"/>
  <c r="AB422" i="4"/>
  <c r="AB423" i="4"/>
  <c r="AB424" i="4"/>
  <c r="AB425" i="4"/>
  <c r="AB426" i="4"/>
  <c r="AB427" i="4"/>
  <c r="AB428" i="4"/>
  <c r="AB429" i="4"/>
  <c r="AB430" i="4"/>
  <c r="AB431" i="4"/>
  <c r="AB432" i="4"/>
  <c r="AB433" i="4"/>
  <c r="AB434" i="4"/>
  <c r="AB435" i="4"/>
  <c r="AB436" i="4"/>
  <c r="AB437" i="4"/>
  <c r="AB438" i="4"/>
  <c r="AB439" i="4"/>
  <c r="AB440" i="4"/>
  <c r="AB441" i="4"/>
  <c r="AB442" i="4"/>
  <c r="AB443" i="4"/>
  <c r="AB444" i="4"/>
  <c r="AB445" i="4"/>
  <c r="AB446" i="4"/>
  <c r="AB447" i="4"/>
  <c r="AB448" i="4"/>
  <c r="AB449" i="4"/>
  <c r="AB450" i="4"/>
  <c r="AB451" i="4"/>
  <c r="AB452" i="4"/>
  <c r="AB453" i="4"/>
  <c r="AB454" i="4"/>
  <c r="AB455" i="4"/>
  <c r="AB456" i="4"/>
  <c r="AB457" i="4"/>
  <c r="AB458" i="4"/>
  <c r="AB459" i="4"/>
  <c r="AB460" i="4"/>
  <c r="AB461" i="4"/>
  <c r="AB462" i="4"/>
  <c r="AB463" i="4"/>
  <c r="AB464" i="4"/>
  <c r="AB465" i="4"/>
  <c r="AB466" i="4"/>
  <c r="AB467" i="4"/>
  <c r="AB468" i="4"/>
  <c r="AB469" i="4"/>
  <c r="AB470" i="4"/>
  <c r="AB471" i="4"/>
  <c r="AB472" i="4"/>
  <c r="AB473" i="4"/>
  <c r="AB474" i="4"/>
  <c r="AB475" i="4"/>
  <c r="AB476" i="4"/>
  <c r="AB477" i="4"/>
  <c r="AB478" i="4"/>
  <c r="AB479" i="4"/>
  <c r="AB480" i="4"/>
  <c r="AB481" i="4"/>
  <c r="AB482" i="4"/>
  <c r="AB483" i="4"/>
  <c r="AB484" i="4"/>
  <c r="AB485" i="4"/>
  <c r="AB486" i="4"/>
  <c r="AB487" i="4"/>
  <c r="AB488" i="4"/>
  <c r="AB489" i="4"/>
  <c r="AB490" i="4"/>
  <c r="AB491" i="4"/>
  <c r="AB492" i="4"/>
  <c r="AB493" i="4"/>
  <c r="AB494" i="4"/>
  <c r="AB495" i="4"/>
  <c r="AB496" i="4"/>
  <c r="AB497" i="4"/>
  <c r="AB498" i="4"/>
  <c r="AB499" i="4"/>
  <c r="AB500" i="4"/>
  <c r="AB501" i="4"/>
  <c r="AB502" i="4"/>
  <c r="AB503" i="4"/>
  <c r="AB504" i="4"/>
  <c r="AB505" i="4"/>
  <c r="AB506" i="4"/>
  <c r="AB507" i="4"/>
  <c r="AB508" i="4"/>
  <c r="AB509" i="4"/>
  <c r="AB510" i="4"/>
  <c r="AB511" i="4"/>
  <c r="AB512" i="4"/>
  <c r="AB513" i="4"/>
  <c r="AB514" i="4"/>
  <c r="AB515" i="4"/>
  <c r="AB516" i="4"/>
  <c r="AB517" i="4"/>
  <c r="AB518" i="4"/>
  <c r="AB519" i="4"/>
  <c r="AB520" i="4"/>
  <c r="AB521" i="4"/>
  <c r="AB522" i="4"/>
  <c r="AB523" i="4"/>
  <c r="AB524" i="4"/>
  <c r="AB525" i="4"/>
  <c r="AB526" i="4"/>
  <c r="AB527" i="4"/>
  <c r="AB528" i="4"/>
  <c r="AB529" i="4"/>
  <c r="AB530" i="4"/>
  <c r="AB531" i="4"/>
  <c r="AB532" i="4"/>
  <c r="AB533" i="4"/>
  <c r="AB534" i="4"/>
  <c r="AB535" i="4"/>
  <c r="AB536" i="4"/>
  <c r="AB537" i="4"/>
  <c r="AB538" i="4"/>
  <c r="AB539" i="4"/>
  <c r="AB540" i="4"/>
  <c r="AB541" i="4"/>
  <c r="AB542" i="4"/>
  <c r="AB543" i="4"/>
  <c r="AB544" i="4"/>
  <c r="AB545" i="4"/>
  <c r="AB546" i="4"/>
  <c r="AB547" i="4"/>
  <c r="AB548" i="4"/>
  <c r="AB549" i="4"/>
  <c r="AB550" i="4"/>
  <c r="AB551" i="4"/>
  <c r="AB552" i="4"/>
  <c r="AB553" i="4"/>
  <c r="AB554" i="4"/>
  <c r="AB555" i="4"/>
  <c r="AB556" i="4"/>
  <c r="AB557" i="4"/>
  <c r="AB558" i="4"/>
  <c r="AB559" i="4"/>
  <c r="AB560" i="4"/>
  <c r="AB561" i="4"/>
  <c r="AB562" i="4"/>
  <c r="AB563" i="4"/>
  <c r="AB564" i="4"/>
  <c r="AB565" i="4"/>
  <c r="AB566" i="4"/>
  <c r="AB567" i="4"/>
  <c r="AB568" i="4"/>
  <c r="AB569" i="4"/>
  <c r="AB570" i="4"/>
  <c r="AB571" i="4"/>
  <c r="AB572" i="4"/>
  <c r="AB573" i="4"/>
  <c r="AB574" i="4"/>
  <c r="AB575" i="4"/>
  <c r="AB576" i="4"/>
  <c r="AB577" i="4"/>
  <c r="AB578" i="4"/>
  <c r="AB579" i="4"/>
  <c r="AB580" i="4"/>
  <c r="AB581" i="4"/>
  <c r="AB582" i="4"/>
  <c r="AB583" i="4"/>
  <c r="AB584" i="4"/>
  <c r="AB585" i="4"/>
  <c r="AB586" i="4"/>
  <c r="AB587" i="4"/>
  <c r="AB588" i="4"/>
  <c r="AB589" i="4"/>
  <c r="AB590" i="4"/>
  <c r="AB591" i="4"/>
  <c r="AB592" i="4"/>
  <c r="AB593" i="4"/>
  <c r="AB594" i="4"/>
  <c r="AB595" i="4"/>
  <c r="AB596" i="4"/>
  <c r="AB597" i="4"/>
  <c r="AB598" i="4"/>
  <c r="AB599" i="4"/>
  <c r="AB600" i="4"/>
  <c r="AB601" i="4"/>
  <c r="AB602" i="4"/>
  <c r="AB603" i="4"/>
  <c r="AB604" i="4"/>
  <c r="AB605" i="4"/>
  <c r="AB606" i="4"/>
  <c r="AB607" i="4"/>
  <c r="AB608" i="4"/>
  <c r="AB609" i="4"/>
  <c r="AB610" i="4"/>
  <c r="AB611" i="4"/>
  <c r="AB612" i="4"/>
  <c r="AB613" i="4"/>
  <c r="AB614" i="4"/>
  <c r="AB615" i="4"/>
  <c r="AB616" i="4"/>
  <c r="AB617" i="4"/>
  <c r="AB618" i="4"/>
  <c r="AB619" i="4"/>
  <c r="AB620" i="4"/>
  <c r="AB621" i="4"/>
  <c r="AB622" i="4"/>
  <c r="AB623" i="4"/>
  <c r="AB624" i="4"/>
  <c r="AB625" i="4"/>
  <c r="AB626" i="4"/>
  <c r="AB627" i="4"/>
  <c r="AB628" i="4"/>
  <c r="AB629" i="4"/>
  <c r="AB630" i="4"/>
  <c r="AB631" i="4"/>
  <c r="AB632" i="4"/>
  <c r="AB633" i="4"/>
  <c r="AB634" i="4"/>
  <c r="AB635" i="4"/>
  <c r="AB636" i="4"/>
  <c r="AB637" i="4"/>
  <c r="AB638" i="4"/>
  <c r="AB639" i="4"/>
  <c r="AB640" i="4"/>
  <c r="AB641" i="4"/>
  <c r="AB642" i="4"/>
  <c r="AB643" i="4"/>
  <c r="AB644" i="4"/>
  <c r="AB645" i="4"/>
  <c r="AB646" i="4"/>
  <c r="AB647" i="4"/>
  <c r="AB648" i="4"/>
  <c r="AB649" i="4"/>
  <c r="AB650" i="4"/>
  <c r="AB651" i="4"/>
  <c r="AB652" i="4"/>
  <c r="AB653" i="4"/>
  <c r="AB654" i="4"/>
  <c r="AB655" i="4"/>
  <c r="AB656" i="4"/>
  <c r="AB657" i="4"/>
  <c r="AB658" i="4"/>
  <c r="AB659" i="4"/>
  <c r="AB660" i="4"/>
  <c r="AB661" i="4"/>
  <c r="AB662" i="4"/>
  <c r="AB663" i="4"/>
  <c r="AB664" i="4"/>
  <c r="AB665" i="4"/>
  <c r="AB666" i="4"/>
  <c r="AB667" i="4"/>
  <c r="AB668" i="4"/>
  <c r="AB669" i="4"/>
  <c r="AB670" i="4"/>
  <c r="AB671" i="4"/>
  <c r="AB672" i="4"/>
  <c r="AB673" i="4"/>
  <c r="AB674" i="4"/>
  <c r="AB675" i="4"/>
  <c r="AB676" i="4"/>
  <c r="AB677" i="4"/>
  <c r="AB678" i="4"/>
  <c r="AB679" i="4"/>
  <c r="AB680" i="4"/>
  <c r="AB681" i="4"/>
  <c r="AB682" i="4"/>
  <c r="AB683" i="4"/>
  <c r="AB684" i="4"/>
  <c r="AB685" i="4"/>
  <c r="AB686" i="4"/>
  <c r="AB687" i="4"/>
  <c r="AB688" i="4"/>
  <c r="AB689" i="4"/>
  <c r="AB690" i="4"/>
  <c r="AB691" i="4"/>
  <c r="AB692" i="4"/>
  <c r="AB693" i="4"/>
  <c r="AB694" i="4"/>
  <c r="AB695" i="4"/>
  <c r="AB696" i="4"/>
  <c r="AB697" i="4"/>
  <c r="AB698" i="4"/>
  <c r="AB699" i="4"/>
  <c r="AB700" i="4"/>
  <c r="AB701" i="4"/>
  <c r="AB702" i="4"/>
  <c r="AB703" i="4"/>
  <c r="AB704" i="4"/>
  <c r="AB705" i="4"/>
  <c r="AB706" i="4"/>
  <c r="AB707" i="4"/>
  <c r="AB708" i="4"/>
  <c r="AB709" i="4"/>
  <c r="AB710" i="4"/>
  <c r="AB711" i="4"/>
  <c r="AB712" i="4"/>
  <c r="AB713" i="4"/>
  <c r="AB714" i="4"/>
  <c r="AB715" i="4"/>
  <c r="AB716" i="4"/>
  <c r="AB717" i="4"/>
  <c r="AB718" i="4"/>
  <c r="AB719" i="4"/>
  <c r="AB720" i="4"/>
  <c r="AB721" i="4"/>
  <c r="AB722" i="4"/>
  <c r="AB723" i="4"/>
  <c r="AB724" i="4"/>
  <c r="AB725" i="4"/>
  <c r="AB726" i="4"/>
  <c r="AB727" i="4"/>
  <c r="AB728" i="4"/>
  <c r="AB729" i="4"/>
  <c r="AB730" i="4"/>
  <c r="AB731" i="4"/>
  <c r="AB732" i="4"/>
  <c r="AB733" i="4"/>
  <c r="AB734" i="4"/>
  <c r="AB735" i="4"/>
  <c r="AB736" i="4"/>
  <c r="AB737" i="4"/>
  <c r="AB738" i="4"/>
  <c r="AB739" i="4"/>
  <c r="AB740" i="4"/>
  <c r="AB741" i="4"/>
  <c r="AB742" i="4"/>
  <c r="AB743" i="4"/>
  <c r="AB744" i="4"/>
  <c r="AB745" i="4"/>
  <c r="AB746" i="4"/>
  <c r="AB747" i="4"/>
  <c r="AB748" i="4"/>
  <c r="AB749" i="4"/>
  <c r="AB750" i="4"/>
  <c r="AB751" i="4"/>
  <c r="AB752" i="4"/>
  <c r="AB753" i="4"/>
  <c r="AB754" i="4"/>
  <c r="AB755" i="4"/>
  <c r="AB756" i="4"/>
  <c r="AB757" i="4"/>
  <c r="AB758" i="4"/>
  <c r="AB759" i="4"/>
  <c r="AB760" i="4"/>
  <c r="AB761" i="4"/>
  <c r="AB762" i="4"/>
  <c r="AB763" i="4"/>
  <c r="AB764" i="4"/>
  <c r="AB765" i="4"/>
  <c r="AB766" i="4"/>
  <c r="AB767" i="4"/>
  <c r="AB768" i="4"/>
  <c r="AB769" i="4"/>
  <c r="AB770" i="4"/>
  <c r="AB771" i="4"/>
  <c r="AB772" i="4"/>
  <c r="AB773" i="4"/>
  <c r="AB774" i="4"/>
  <c r="AB775" i="4"/>
  <c r="AB776" i="4"/>
  <c r="AB777" i="4"/>
  <c r="AB778" i="4"/>
  <c r="AB779" i="4"/>
  <c r="AB780" i="4"/>
  <c r="AB781" i="4"/>
  <c r="AB782" i="4"/>
  <c r="AB783" i="4"/>
  <c r="AB784" i="4"/>
  <c r="AB785" i="4"/>
  <c r="AB786" i="4"/>
  <c r="AB787" i="4"/>
  <c r="AB788" i="4"/>
  <c r="AB789" i="4"/>
  <c r="AB790" i="4"/>
  <c r="AB791" i="4"/>
  <c r="AB792" i="4"/>
  <c r="AB793" i="4"/>
  <c r="AB794" i="4"/>
  <c r="AB795" i="4"/>
  <c r="AB796" i="4"/>
  <c r="AB797" i="4"/>
  <c r="AB798" i="4"/>
  <c r="AB799" i="4"/>
  <c r="AB800" i="4"/>
  <c r="AB801" i="4"/>
  <c r="AB802" i="4"/>
  <c r="AB803" i="4"/>
  <c r="AB804" i="4"/>
  <c r="AB805" i="4"/>
  <c r="AB806" i="4"/>
  <c r="AB807" i="4"/>
  <c r="AB808" i="4"/>
  <c r="AB809" i="4"/>
  <c r="AB810" i="4"/>
  <c r="AB811" i="4"/>
  <c r="AB812" i="4"/>
  <c r="AB813" i="4"/>
  <c r="AB814" i="4"/>
  <c r="AB815" i="4"/>
  <c r="AB816" i="4"/>
  <c r="AB817" i="4"/>
  <c r="AB818" i="4"/>
  <c r="AB819" i="4"/>
  <c r="AB820" i="4"/>
  <c r="AB821" i="4"/>
  <c r="AB822" i="4"/>
  <c r="AB823" i="4"/>
  <c r="AB824" i="4"/>
  <c r="AB825" i="4"/>
  <c r="AB826" i="4"/>
  <c r="AB827" i="4"/>
  <c r="AB828" i="4"/>
  <c r="AB829" i="4"/>
  <c r="AB830" i="4"/>
  <c r="AB831" i="4"/>
  <c r="AB832" i="4"/>
  <c r="AB833" i="4"/>
  <c r="AB834" i="4"/>
  <c r="AB835" i="4"/>
  <c r="AB836" i="4"/>
  <c r="AB837" i="4"/>
  <c r="AB838" i="4"/>
  <c r="AB839" i="4"/>
  <c r="AB840" i="4"/>
  <c r="AB841" i="4"/>
  <c r="AB842" i="4"/>
  <c r="AB843" i="4"/>
  <c r="AB844" i="4"/>
  <c r="AB845" i="4"/>
  <c r="AB846" i="4"/>
  <c r="AB847" i="4"/>
  <c r="AB848" i="4"/>
  <c r="AB849" i="4"/>
  <c r="AB850" i="4"/>
  <c r="AB851" i="4"/>
  <c r="AB852" i="4"/>
  <c r="AB853" i="4"/>
  <c r="AB854" i="4"/>
  <c r="AB855" i="4"/>
  <c r="AB856" i="4"/>
  <c r="AB857" i="4"/>
  <c r="AB858" i="4"/>
  <c r="AB859" i="4"/>
  <c r="AB860" i="4"/>
  <c r="AB861" i="4"/>
  <c r="AB862" i="4"/>
  <c r="AB863" i="4"/>
  <c r="AB864" i="4"/>
  <c r="AB865" i="4"/>
  <c r="AB866" i="4"/>
  <c r="AB867" i="4"/>
  <c r="AB868" i="4"/>
  <c r="AB869" i="4"/>
  <c r="AB870" i="4"/>
  <c r="AB871" i="4"/>
  <c r="AB872" i="4"/>
  <c r="AB873" i="4"/>
  <c r="AB874" i="4"/>
  <c r="AB875" i="4"/>
  <c r="AB876" i="4"/>
  <c r="AB877" i="4"/>
  <c r="AB878" i="4"/>
  <c r="AB879" i="4"/>
  <c r="AB880" i="4"/>
  <c r="AB881" i="4"/>
  <c r="AB882" i="4"/>
  <c r="AB883" i="4"/>
  <c r="AB884" i="4"/>
  <c r="AB885" i="4"/>
  <c r="AB886" i="4"/>
  <c r="AB887" i="4"/>
  <c r="AB888" i="4"/>
  <c r="AB889" i="4"/>
  <c r="AB890" i="4"/>
  <c r="AB891" i="4"/>
  <c r="AB892" i="4"/>
  <c r="AB893" i="4"/>
  <c r="AB894" i="4"/>
  <c r="AB895" i="4"/>
  <c r="AB896" i="4"/>
  <c r="AB897" i="4"/>
  <c r="AB898" i="4"/>
  <c r="AB899" i="4"/>
  <c r="AB900" i="4"/>
  <c r="AB901" i="4"/>
  <c r="AB902" i="4"/>
  <c r="AB903" i="4"/>
  <c r="AB904" i="4"/>
  <c r="AB905" i="4"/>
  <c r="AB906" i="4"/>
  <c r="AB907" i="4"/>
  <c r="AB908" i="4"/>
  <c r="AB909" i="4"/>
  <c r="AB910" i="4"/>
  <c r="AB911" i="4"/>
  <c r="AB912" i="4"/>
  <c r="AB913" i="4"/>
  <c r="AB914" i="4"/>
  <c r="AB915" i="4"/>
  <c r="AB916" i="4"/>
  <c r="AB917" i="4"/>
  <c r="AB918" i="4"/>
  <c r="AB919" i="4"/>
  <c r="AB920" i="4"/>
  <c r="AB921" i="4"/>
  <c r="AB922" i="4"/>
  <c r="AB923" i="4"/>
  <c r="AB924" i="4"/>
  <c r="AB925" i="4"/>
  <c r="AB926" i="4"/>
  <c r="AB927" i="4"/>
  <c r="AB928" i="4"/>
  <c r="AB929" i="4"/>
  <c r="AB930" i="4"/>
  <c r="AB931" i="4"/>
  <c r="AB932" i="4"/>
  <c r="AB933" i="4"/>
  <c r="AB934" i="4"/>
  <c r="AB935" i="4"/>
  <c r="AB936" i="4"/>
  <c r="AB937" i="4"/>
  <c r="AB938" i="4"/>
  <c r="AB939" i="4"/>
  <c r="AB940" i="4"/>
  <c r="AB941" i="4"/>
  <c r="AB942" i="4"/>
  <c r="AB943" i="4"/>
  <c r="AB944" i="4"/>
  <c r="AB945" i="4"/>
  <c r="AB946" i="4"/>
  <c r="AB947" i="4"/>
  <c r="AB948" i="4"/>
  <c r="AB949" i="4"/>
  <c r="AB950" i="4"/>
  <c r="AB951" i="4"/>
  <c r="AB952" i="4"/>
  <c r="AB953" i="4"/>
  <c r="AB954" i="4"/>
  <c r="AB955" i="4"/>
  <c r="AB956" i="4"/>
  <c r="AB957" i="4"/>
  <c r="AB958" i="4"/>
  <c r="AB959" i="4"/>
  <c r="AB960" i="4"/>
  <c r="AB961" i="4"/>
  <c r="AB962" i="4"/>
  <c r="AB963" i="4"/>
  <c r="AB964" i="4"/>
  <c r="AB965" i="4"/>
  <c r="AB966" i="4"/>
  <c r="AB967" i="4"/>
  <c r="AB968" i="4"/>
  <c r="AB969" i="4"/>
  <c r="AB970" i="4"/>
  <c r="AB971" i="4"/>
  <c r="AB972" i="4"/>
  <c r="AB973" i="4"/>
  <c r="AB974" i="4"/>
  <c r="AB975" i="4"/>
  <c r="AB976" i="4"/>
  <c r="AB977" i="4"/>
  <c r="AB978" i="4"/>
  <c r="AB979" i="4"/>
  <c r="AB980" i="4"/>
  <c r="AB981" i="4"/>
  <c r="AB982" i="4"/>
  <c r="AB983" i="4"/>
  <c r="AB984" i="4"/>
  <c r="AB985" i="4"/>
  <c r="AB986" i="4"/>
  <c r="AB987" i="4"/>
  <c r="AB988" i="4"/>
  <c r="AB989" i="4"/>
  <c r="AB990" i="4"/>
  <c r="AB991" i="4"/>
  <c r="AB992" i="4"/>
  <c r="AB993" i="4"/>
  <c r="AB994" i="4"/>
  <c r="AB995" i="4"/>
  <c r="AB996" i="4"/>
  <c r="AB997" i="4"/>
  <c r="AB998" i="4"/>
  <c r="AB999" i="4"/>
  <c r="AB1000" i="4"/>
  <c r="AB1001" i="4"/>
  <c r="AB1002" i="4"/>
  <c r="AB1003" i="4"/>
  <c r="AB1004" i="4"/>
  <c r="AB1005" i="4"/>
  <c r="AB1006" i="4"/>
  <c r="AB1007" i="4"/>
  <c r="AB1008" i="4"/>
  <c r="AB1009" i="4"/>
  <c r="AB1010" i="4"/>
  <c r="AB1011" i="4"/>
  <c r="AB1012" i="4"/>
  <c r="AB1013" i="4"/>
  <c r="AB1014" i="4"/>
  <c r="AB1015" i="4"/>
  <c r="AB1016" i="4"/>
  <c r="AB1017" i="4"/>
  <c r="AB1018" i="4"/>
  <c r="AB1019" i="4"/>
  <c r="AB1020" i="4"/>
  <c r="AB1021" i="4"/>
  <c r="AB1022" i="4"/>
  <c r="AB1023" i="4"/>
  <c r="AB1024" i="4"/>
  <c r="AB1025" i="4"/>
  <c r="AB1026" i="4"/>
  <c r="AB1027" i="4"/>
  <c r="AB1028" i="4"/>
  <c r="AB1029" i="4"/>
  <c r="AB1030" i="4"/>
  <c r="AB1031" i="4"/>
  <c r="AB1032" i="4"/>
  <c r="AB1033" i="4"/>
  <c r="AB1034" i="4"/>
  <c r="AB1035" i="4"/>
  <c r="AB1036" i="4"/>
  <c r="AB1037" i="4"/>
  <c r="AB1038" i="4"/>
  <c r="AB1039" i="4"/>
  <c r="AB1040" i="4"/>
  <c r="AB1041" i="4"/>
  <c r="AB1042" i="4"/>
  <c r="AB1043" i="4"/>
  <c r="AB1044" i="4"/>
  <c r="AB1045" i="4"/>
  <c r="AB1046" i="4"/>
  <c r="AB1047" i="4"/>
  <c r="AB1048" i="4"/>
  <c r="AB1049" i="4"/>
  <c r="AB1050" i="4"/>
  <c r="AB1051" i="4"/>
  <c r="AB1052" i="4"/>
  <c r="AB1053" i="4"/>
  <c r="AB1054" i="4"/>
  <c r="AB1055" i="4"/>
  <c r="AB1056" i="4"/>
  <c r="AB1057" i="4"/>
  <c r="AB1058" i="4"/>
  <c r="AB1059" i="4"/>
  <c r="AB1060" i="4"/>
  <c r="AB1061" i="4"/>
  <c r="AB1062" i="4"/>
  <c r="AB1063" i="4"/>
  <c r="AB1064" i="4"/>
  <c r="AB1065" i="4"/>
  <c r="AB1066" i="4"/>
  <c r="AB1067" i="4"/>
  <c r="AB1068" i="4"/>
  <c r="AB1069" i="4"/>
  <c r="AB1070" i="4"/>
  <c r="AB1071" i="4"/>
  <c r="AB1072" i="4"/>
  <c r="AB1073" i="4"/>
  <c r="AB1074" i="4"/>
  <c r="AB1075" i="4"/>
  <c r="AB1076" i="4"/>
  <c r="AB1077" i="4"/>
  <c r="AB1078" i="4"/>
  <c r="AB1079" i="4"/>
  <c r="AB1080" i="4"/>
  <c r="AB1081" i="4"/>
  <c r="AB1082" i="4"/>
  <c r="AB1083" i="4"/>
  <c r="AB1084" i="4"/>
  <c r="AB1085" i="4"/>
  <c r="AB1086" i="4"/>
  <c r="AB1087" i="4"/>
  <c r="AB1088" i="4"/>
  <c r="AB1089" i="4"/>
  <c r="AB1090" i="4"/>
  <c r="AB1091" i="4"/>
  <c r="AB1092" i="4"/>
  <c r="AB1093" i="4"/>
  <c r="AB1094" i="4"/>
  <c r="AB1095" i="4"/>
  <c r="AB1096" i="4"/>
  <c r="AB1097" i="4"/>
  <c r="AB1098" i="4"/>
  <c r="AB1099" i="4"/>
  <c r="AB1100" i="4"/>
  <c r="AB1101" i="4"/>
  <c r="AB1102" i="4"/>
  <c r="AB1103" i="4"/>
  <c r="AB1104" i="4"/>
  <c r="AB1105" i="4"/>
  <c r="AB1106" i="4"/>
  <c r="AB1107" i="4"/>
  <c r="AB1108" i="4"/>
  <c r="AB1109" i="4"/>
  <c r="AB1110" i="4"/>
  <c r="AB1111" i="4"/>
  <c r="AB1112" i="4"/>
  <c r="AB1113" i="4"/>
  <c r="AB1114" i="4"/>
  <c r="AB1115" i="4"/>
  <c r="AB1116" i="4"/>
  <c r="AB1117" i="4"/>
  <c r="AB1118" i="4"/>
  <c r="AB1119" i="4"/>
  <c r="AB1120" i="4"/>
  <c r="AB1121" i="4"/>
  <c r="AB1122" i="4"/>
  <c r="AB1123" i="4"/>
  <c r="AB1124" i="4"/>
  <c r="AB1125" i="4"/>
  <c r="AB1126" i="4"/>
  <c r="AB1127" i="4"/>
  <c r="AB1128" i="4"/>
  <c r="AB1129" i="4"/>
  <c r="AB1130" i="4"/>
  <c r="AB1131" i="4"/>
  <c r="AB1132" i="4"/>
  <c r="AB1133" i="4"/>
  <c r="AB1134" i="4"/>
  <c r="AB1135" i="4"/>
  <c r="AB1136" i="4"/>
  <c r="AB1137" i="4"/>
  <c r="AB1138" i="4"/>
  <c r="AB1139" i="4"/>
  <c r="AB1140" i="4"/>
  <c r="AB1141" i="4"/>
  <c r="AB1142" i="4"/>
  <c r="AB1143" i="4"/>
  <c r="AB1144" i="4"/>
  <c r="AB1145" i="4"/>
  <c r="AB1146" i="4"/>
  <c r="AB1147" i="4"/>
  <c r="AB1148" i="4"/>
  <c r="AB1149" i="4"/>
  <c r="AB1150" i="4"/>
  <c r="AB1151" i="4"/>
  <c r="AB1152" i="4"/>
  <c r="AB1153" i="4"/>
  <c r="AB1154" i="4"/>
  <c r="AB1155" i="4"/>
  <c r="AB1156" i="4"/>
  <c r="AB1157" i="4"/>
  <c r="AB1158" i="4"/>
  <c r="AB1159" i="4"/>
  <c r="AB1160" i="4"/>
  <c r="AB1161" i="4"/>
  <c r="AB1162" i="4"/>
  <c r="AB1163" i="4"/>
  <c r="AB1164" i="4"/>
  <c r="AB1165" i="4"/>
  <c r="AB1166" i="4"/>
  <c r="AB1167" i="4"/>
  <c r="AB1168" i="4"/>
  <c r="AB1169" i="4"/>
  <c r="AB1170" i="4"/>
  <c r="AB1171" i="4"/>
  <c r="AB1172" i="4"/>
  <c r="AB1173" i="4"/>
  <c r="AB1174" i="4"/>
  <c r="AB1175" i="4"/>
  <c r="AB1176" i="4"/>
  <c r="AB1177" i="4"/>
  <c r="AB1178" i="4"/>
  <c r="AB1179" i="4"/>
  <c r="AB1180" i="4"/>
  <c r="AB1181" i="4"/>
  <c r="AB1182" i="4"/>
  <c r="AB1183" i="4"/>
  <c r="AB1184" i="4"/>
  <c r="AB1185" i="4"/>
  <c r="AB1186" i="4"/>
  <c r="AB1187" i="4"/>
  <c r="AB1188" i="4"/>
  <c r="AB1189" i="4"/>
  <c r="AB1190" i="4"/>
  <c r="AB1191" i="4"/>
  <c r="AB1192" i="4"/>
  <c r="AB1193" i="4"/>
  <c r="AB1194" i="4"/>
  <c r="AB1195" i="4"/>
  <c r="AB1196" i="4"/>
  <c r="AB1197" i="4"/>
  <c r="AB1198" i="4"/>
  <c r="AB1199" i="4"/>
  <c r="AB1200" i="4"/>
  <c r="AB1201" i="4"/>
  <c r="AB1202" i="4"/>
  <c r="AB1203" i="4"/>
  <c r="AB1204" i="4"/>
  <c r="AB1205" i="4"/>
  <c r="AB1206" i="4"/>
  <c r="AB1207" i="4"/>
  <c r="AB1208" i="4"/>
  <c r="AB1209" i="4"/>
  <c r="AB1210" i="4"/>
  <c r="AB1211" i="4"/>
  <c r="AB1212" i="4"/>
  <c r="AB1213" i="4"/>
  <c r="AB1214" i="4"/>
  <c r="AB1215" i="4"/>
  <c r="AB1216" i="4"/>
  <c r="AB1217" i="4"/>
  <c r="AB1218" i="4"/>
  <c r="AB1219" i="4"/>
  <c r="AB1220" i="4"/>
  <c r="AB1221" i="4"/>
  <c r="AB1222" i="4"/>
  <c r="AB1223" i="4"/>
  <c r="AB1224" i="4"/>
  <c r="AB1225" i="4"/>
  <c r="AB1226" i="4"/>
  <c r="AB1227" i="4"/>
  <c r="AB1228" i="4"/>
  <c r="AB1229" i="4"/>
  <c r="AB1230" i="4"/>
  <c r="AB1231" i="4"/>
  <c r="AB1232" i="4"/>
  <c r="AB1233" i="4"/>
  <c r="AB1234" i="4"/>
  <c r="AB1235" i="4"/>
  <c r="AB1236" i="4"/>
  <c r="AB1237" i="4"/>
  <c r="AB1238" i="4"/>
  <c r="AB1239" i="4"/>
  <c r="AB1240" i="4"/>
  <c r="AB1241" i="4"/>
  <c r="AB1242" i="4"/>
  <c r="AB1243" i="4"/>
  <c r="AB1244" i="4"/>
  <c r="AB1245" i="4"/>
  <c r="AB1246" i="4"/>
  <c r="AB1247" i="4"/>
  <c r="AB1248" i="4"/>
  <c r="AB1249" i="4"/>
  <c r="AB1250" i="4"/>
  <c r="AB1251" i="4"/>
  <c r="AB1252" i="4"/>
  <c r="AB1253" i="4"/>
  <c r="AB1254" i="4"/>
  <c r="AB1255" i="4"/>
  <c r="AB1256" i="4"/>
  <c r="AB1257" i="4"/>
  <c r="AB1258" i="4"/>
  <c r="AB1259" i="4"/>
  <c r="AB1260" i="4"/>
  <c r="AB1261" i="4"/>
  <c r="AB1262" i="4"/>
  <c r="AB1263" i="4"/>
  <c r="AB1264" i="4"/>
  <c r="AB1265" i="4"/>
  <c r="AB1266" i="4"/>
  <c r="AB1267" i="4"/>
  <c r="AB1268" i="4"/>
  <c r="AB1269" i="4"/>
  <c r="AB1270" i="4"/>
  <c r="AB1271" i="4"/>
  <c r="AB1272" i="4"/>
  <c r="AB1273" i="4"/>
  <c r="AB1274" i="4"/>
  <c r="AB1275" i="4"/>
  <c r="AB1276" i="4"/>
  <c r="AB1277" i="4"/>
  <c r="AB1278" i="4"/>
  <c r="AB1279" i="4"/>
  <c r="AB1280" i="4"/>
  <c r="AB1281" i="4"/>
  <c r="AB1282" i="4"/>
  <c r="AB1283" i="4"/>
  <c r="AB1284" i="4"/>
  <c r="AB1285" i="4"/>
  <c r="AB1286" i="4"/>
  <c r="AB1287" i="4"/>
  <c r="AB1288" i="4"/>
  <c r="AB1289" i="4"/>
  <c r="AB1290" i="4"/>
  <c r="AB1291" i="4"/>
  <c r="AB1292" i="4"/>
  <c r="AB1293" i="4"/>
  <c r="AB1294" i="4"/>
  <c r="AB1295" i="4"/>
  <c r="AB1296" i="4"/>
  <c r="AB1297" i="4"/>
  <c r="AB1298" i="4"/>
  <c r="AB1299" i="4"/>
  <c r="AB1300" i="4"/>
  <c r="AB1301" i="4"/>
  <c r="AB1302" i="4"/>
  <c r="AB1303" i="4"/>
  <c r="AB1304" i="4"/>
  <c r="AB1305" i="4"/>
  <c r="AB1306" i="4"/>
  <c r="AB1307" i="4"/>
  <c r="AB1308" i="4"/>
  <c r="AB1309" i="4"/>
  <c r="AB1310" i="4"/>
  <c r="AB1311" i="4"/>
  <c r="AB1312" i="4"/>
  <c r="AB1313" i="4"/>
  <c r="AB1314" i="4"/>
  <c r="AB1315" i="4"/>
  <c r="AB1316" i="4"/>
  <c r="AB1317" i="4"/>
  <c r="AB1318" i="4"/>
  <c r="AB1319" i="4"/>
  <c r="AB1320" i="4"/>
  <c r="AB1321" i="4"/>
  <c r="AB1322" i="4"/>
  <c r="AB1323" i="4"/>
  <c r="AB1324" i="4"/>
  <c r="AB1325" i="4"/>
  <c r="AB1326" i="4"/>
  <c r="AB1327" i="4"/>
  <c r="AB1328" i="4"/>
  <c r="AB1329" i="4"/>
  <c r="AB1330" i="4"/>
  <c r="AB1331" i="4"/>
  <c r="AB1332" i="4"/>
  <c r="AB1333" i="4"/>
  <c r="AB1334" i="4"/>
  <c r="AB1335" i="4"/>
  <c r="AB1336" i="4"/>
  <c r="AB1337" i="4"/>
  <c r="AB1338" i="4"/>
  <c r="AB1339" i="4"/>
  <c r="AB1340" i="4"/>
  <c r="AB1341" i="4"/>
  <c r="AB1342" i="4"/>
  <c r="AB1343" i="4"/>
  <c r="AB1344" i="4"/>
  <c r="AB1345" i="4"/>
  <c r="AB1346" i="4"/>
  <c r="AB1347" i="4"/>
  <c r="AB1348" i="4"/>
  <c r="AB1349" i="4"/>
  <c r="AB1350" i="4"/>
  <c r="AB1351" i="4"/>
  <c r="AB1352" i="4"/>
  <c r="AB1353" i="4"/>
  <c r="AB1354" i="4"/>
  <c r="AB1355" i="4"/>
  <c r="AB1356" i="4"/>
  <c r="AB1357" i="4"/>
  <c r="AB1358" i="4"/>
  <c r="AB1359" i="4"/>
  <c r="AB1360" i="4"/>
  <c r="AB1361" i="4"/>
  <c r="AB1362" i="4"/>
  <c r="AB1363" i="4"/>
  <c r="AB1364" i="4"/>
  <c r="AB1365" i="4"/>
  <c r="AB1366" i="4"/>
  <c r="AB1367" i="4"/>
  <c r="AB1368" i="4"/>
  <c r="AB1369" i="4"/>
  <c r="AB1370" i="4"/>
  <c r="AB1371" i="4"/>
  <c r="AB1372" i="4"/>
  <c r="AB1373" i="4"/>
  <c r="AB1374" i="4"/>
  <c r="AB1375" i="4"/>
  <c r="AB1376" i="4"/>
  <c r="AB1377" i="4"/>
  <c r="AB1378" i="4"/>
  <c r="AB1379" i="4"/>
  <c r="AB1380" i="4"/>
  <c r="AB1381" i="4"/>
  <c r="AB1382" i="4"/>
  <c r="AB1383" i="4"/>
  <c r="AB1384" i="4"/>
  <c r="AB1385" i="4"/>
  <c r="AB1386" i="4"/>
  <c r="AB1387" i="4"/>
  <c r="AB1388" i="4"/>
  <c r="AB1389" i="4"/>
  <c r="AB1390" i="4"/>
  <c r="AB1391" i="4"/>
  <c r="AB1392" i="4"/>
  <c r="AB1393" i="4"/>
  <c r="AB1394" i="4"/>
  <c r="AB1395" i="4"/>
  <c r="AB1396" i="4"/>
  <c r="AB1397" i="4"/>
  <c r="AB1398" i="4"/>
  <c r="AB1399" i="4"/>
  <c r="AB1400" i="4"/>
  <c r="AB1401" i="4"/>
  <c r="AB1402" i="4"/>
  <c r="AB1403" i="4"/>
  <c r="AB1404" i="4"/>
  <c r="AB1405" i="4"/>
  <c r="AB1406" i="4"/>
  <c r="AB1407" i="4"/>
  <c r="AB1408" i="4"/>
  <c r="AB1409" i="4"/>
  <c r="AB1410" i="4"/>
  <c r="AB1411" i="4"/>
  <c r="AB1412" i="4"/>
  <c r="AB1413" i="4"/>
  <c r="AB1414" i="4"/>
  <c r="AB1415" i="4"/>
  <c r="AB1416" i="4"/>
  <c r="AB1417" i="4"/>
  <c r="AB1418" i="4"/>
  <c r="AB1419" i="4"/>
  <c r="AB1420" i="4"/>
  <c r="AB1421" i="4"/>
  <c r="AB1422" i="4"/>
  <c r="AB1423" i="4"/>
  <c r="AB1424" i="4"/>
  <c r="AB1425" i="4"/>
  <c r="AB1426" i="4"/>
  <c r="AB1427" i="4"/>
  <c r="AB1428" i="4"/>
  <c r="AB1429" i="4"/>
  <c r="AB1430" i="4"/>
  <c r="AB1431" i="4"/>
  <c r="AB1432" i="4"/>
  <c r="AB1433" i="4"/>
  <c r="AB1434" i="4"/>
  <c r="AB1435" i="4"/>
  <c r="AB1436" i="4"/>
  <c r="AB1437" i="4"/>
  <c r="AB1438" i="4"/>
  <c r="AB1439" i="4"/>
  <c r="AB1440" i="4"/>
  <c r="AB1441" i="4"/>
  <c r="AB1442" i="4"/>
  <c r="AB1443" i="4"/>
  <c r="AB1444" i="4"/>
  <c r="AB1445" i="4"/>
  <c r="AB1446" i="4"/>
  <c r="AB1447" i="4"/>
  <c r="AB1448" i="4"/>
  <c r="AB1449" i="4"/>
  <c r="AB1450" i="4"/>
  <c r="AB1451" i="4"/>
  <c r="AB1452" i="4"/>
  <c r="AB1453" i="4"/>
  <c r="AB1454" i="4"/>
  <c r="AB1455" i="4"/>
  <c r="AB1456" i="4"/>
  <c r="AB1457" i="4"/>
  <c r="AB1458" i="4"/>
  <c r="AB1459" i="4"/>
  <c r="AB1460" i="4"/>
  <c r="AB1461" i="4"/>
  <c r="AB1462" i="4"/>
  <c r="AB1463" i="4"/>
  <c r="AB1464" i="4"/>
  <c r="AB1465" i="4"/>
  <c r="AB1466" i="4"/>
  <c r="AB1467" i="4"/>
  <c r="AB1468" i="4"/>
  <c r="AB1469" i="4"/>
  <c r="AB1470" i="4"/>
  <c r="AB1471" i="4"/>
  <c r="AB1472" i="4"/>
  <c r="AB1473" i="4"/>
  <c r="AB1474" i="4"/>
  <c r="AB1475" i="4"/>
  <c r="AB1476" i="4"/>
  <c r="AB1477" i="4"/>
  <c r="AB1478" i="4"/>
  <c r="AB1479" i="4"/>
  <c r="AB1480" i="4"/>
  <c r="AB1481" i="4"/>
  <c r="AB1482" i="4"/>
  <c r="AB1483" i="4"/>
  <c r="AB1484" i="4"/>
  <c r="AB1485" i="4"/>
  <c r="AB1486" i="4"/>
  <c r="AB1487" i="4"/>
  <c r="AB1488" i="4"/>
  <c r="AB1489" i="4"/>
  <c r="AB1490" i="4"/>
  <c r="AB1491" i="4"/>
  <c r="AB1492" i="4"/>
  <c r="AB1493" i="4"/>
  <c r="AB1494" i="4"/>
  <c r="AB1495" i="4"/>
  <c r="AB1496" i="4"/>
  <c r="AB1497" i="4"/>
  <c r="AB1498" i="4"/>
  <c r="AB1499" i="4"/>
  <c r="AB1500" i="4"/>
  <c r="AB1501" i="4"/>
  <c r="AB1502" i="4"/>
  <c r="AB1503" i="4"/>
  <c r="AB1504" i="4"/>
  <c r="AB1505" i="4"/>
  <c r="AB1506" i="4"/>
  <c r="AB1507" i="4"/>
  <c r="AB1508" i="4"/>
  <c r="AB1509" i="4"/>
  <c r="AB1510" i="4"/>
  <c r="AB1511" i="4"/>
  <c r="AB1512" i="4"/>
  <c r="AB1513" i="4"/>
  <c r="AB1514" i="4"/>
  <c r="AB1515" i="4"/>
  <c r="AB1516" i="4"/>
  <c r="AB1517" i="4"/>
  <c r="AB1518" i="4"/>
  <c r="AB1519" i="4"/>
  <c r="AB1520" i="4"/>
  <c r="AB1521" i="4"/>
  <c r="AB1522" i="4"/>
  <c r="AB1523" i="4"/>
  <c r="AB1524" i="4"/>
  <c r="AB1525" i="4"/>
  <c r="AB1526" i="4"/>
  <c r="AB1527" i="4"/>
  <c r="AB1528" i="4"/>
  <c r="AB1529" i="4"/>
  <c r="AB1530" i="4"/>
  <c r="AB1531" i="4"/>
  <c r="AB1532" i="4"/>
  <c r="AB1533" i="4"/>
  <c r="AB1534" i="4"/>
  <c r="AB1535" i="4"/>
  <c r="AB1536" i="4"/>
  <c r="AB1537" i="4"/>
  <c r="AB1538" i="4"/>
  <c r="AB1539" i="4"/>
  <c r="AB1540" i="4"/>
  <c r="AB1541" i="4"/>
  <c r="AB1542" i="4"/>
  <c r="AB1543" i="4"/>
  <c r="AB1544" i="4"/>
  <c r="AB1545" i="4"/>
  <c r="AB1546" i="4"/>
  <c r="AB1547" i="4"/>
  <c r="AB1548" i="4"/>
  <c r="AB1549" i="4"/>
  <c r="AB1550" i="4"/>
  <c r="AB1551" i="4"/>
  <c r="AB1552" i="4"/>
  <c r="AB1553" i="4"/>
  <c r="AB1554" i="4"/>
  <c r="AB1555" i="4"/>
  <c r="AB1556" i="4"/>
  <c r="AB1557" i="4"/>
  <c r="AB1558" i="4"/>
  <c r="AB1559" i="4"/>
  <c r="AB1560" i="4"/>
  <c r="AB1561" i="4"/>
  <c r="AB1562" i="4"/>
  <c r="AB1563" i="4"/>
  <c r="AB1564" i="4"/>
  <c r="AB1565" i="4"/>
  <c r="AB1566" i="4"/>
  <c r="AB1567" i="4"/>
  <c r="AB1568" i="4"/>
  <c r="AB1569" i="4"/>
  <c r="AB1570" i="4"/>
  <c r="AB1571" i="4"/>
  <c r="AB1572" i="4"/>
  <c r="AB1573" i="4"/>
  <c r="AB1574" i="4"/>
  <c r="AB1575" i="4"/>
  <c r="AB1576" i="4"/>
  <c r="AB1577" i="4"/>
  <c r="AB1578" i="4"/>
  <c r="AB1579" i="4"/>
  <c r="AB1580" i="4"/>
  <c r="AB1581" i="4"/>
  <c r="AB1582" i="4"/>
  <c r="AB1583" i="4"/>
  <c r="AB1584" i="4"/>
  <c r="AB1585" i="4"/>
  <c r="AB1586" i="4"/>
  <c r="AB1587" i="4"/>
  <c r="AB1588" i="4"/>
  <c r="AB1589" i="4"/>
  <c r="AB1590" i="4"/>
  <c r="AB1591" i="4"/>
  <c r="AB1592" i="4"/>
  <c r="AB1593" i="4"/>
  <c r="AB1594" i="4"/>
  <c r="AB1595" i="4"/>
  <c r="AB1596" i="4"/>
  <c r="AB1597" i="4"/>
  <c r="AB1598" i="4"/>
  <c r="AB1599" i="4"/>
  <c r="AB1600" i="4"/>
  <c r="AB1601" i="4"/>
  <c r="AB1602" i="4"/>
  <c r="AB1603" i="4"/>
  <c r="AB1604" i="4"/>
  <c r="AB1605" i="4"/>
  <c r="AB1606" i="4"/>
  <c r="AB1607" i="4"/>
  <c r="AB1608" i="4"/>
  <c r="AB1609" i="4"/>
  <c r="AB1610" i="4"/>
  <c r="AB1611" i="4"/>
  <c r="AB1612" i="4"/>
  <c r="AB1613" i="4"/>
  <c r="AB1614" i="4"/>
  <c r="AB1615" i="4"/>
  <c r="AB1616" i="4"/>
  <c r="AB1617" i="4"/>
  <c r="AB1618" i="4"/>
  <c r="AB1619" i="4"/>
  <c r="AB1620" i="4"/>
  <c r="AB1621" i="4"/>
  <c r="AB1622" i="4"/>
  <c r="AB1623" i="4"/>
  <c r="AB1624" i="4"/>
  <c r="AB1625" i="4"/>
  <c r="AB1626" i="4"/>
  <c r="AB1627" i="4"/>
  <c r="AB1628" i="4"/>
  <c r="AB1629" i="4"/>
  <c r="AB1630" i="4"/>
  <c r="AB1631" i="4"/>
  <c r="AB1632" i="4"/>
  <c r="AB1633" i="4"/>
  <c r="AB1634" i="4"/>
  <c r="AB1635" i="4"/>
  <c r="AB1636" i="4"/>
  <c r="AB1637" i="4"/>
  <c r="AB1638" i="4"/>
  <c r="AB1639" i="4"/>
  <c r="AB1640" i="4"/>
  <c r="AB1641" i="4"/>
  <c r="AB1642" i="4"/>
  <c r="AB1643" i="4"/>
  <c r="AB1644" i="4"/>
  <c r="AB1645" i="4"/>
  <c r="AB1646" i="4"/>
  <c r="AB1647" i="4"/>
  <c r="AB1648" i="4"/>
  <c r="AB1649" i="4"/>
  <c r="AB1650" i="4"/>
  <c r="AB1651" i="4"/>
  <c r="AB1652" i="4"/>
  <c r="AB1653" i="4"/>
  <c r="AB1654" i="4"/>
  <c r="AB1655" i="4"/>
  <c r="AB1656" i="4"/>
  <c r="AB1657" i="4"/>
  <c r="AB1658" i="4"/>
  <c r="AB1659" i="4"/>
  <c r="AB1660" i="4"/>
  <c r="AB1661" i="4"/>
  <c r="AB1662" i="4"/>
  <c r="AB1663" i="4"/>
  <c r="AB1664" i="4"/>
  <c r="AB1665" i="4"/>
  <c r="AB1666" i="4"/>
  <c r="AB1667" i="4"/>
  <c r="AB1668" i="4"/>
  <c r="AB1669" i="4"/>
  <c r="AB1670" i="4"/>
  <c r="AB1671" i="4"/>
  <c r="AB1672" i="4"/>
  <c r="AB1673" i="4"/>
  <c r="AB1674" i="4"/>
  <c r="AB1675" i="4"/>
  <c r="AB1676" i="4"/>
  <c r="AB1677" i="4"/>
  <c r="AB1678" i="4"/>
  <c r="AB1679" i="4"/>
  <c r="AB1680" i="4"/>
  <c r="AB1681" i="4"/>
  <c r="AB1682" i="4"/>
  <c r="AB1683" i="4"/>
  <c r="AB1684" i="4"/>
  <c r="AB1685" i="4"/>
  <c r="AB1686" i="4"/>
  <c r="AB1687" i="4"/>
  <c r="AB1688" i="4"/>
  <c r="AB1689" i="4"/>
  <c r="AB1690" i="4"/>
  <c r="AB1691" i="4"/>
  <c r="AB1692" i="4"/>
  <c r="AB1693" i="4"/>
  <c r="AB1694" i="4"/>
  <c r="AB1695" i="4"/>
  <c r="AB1696" i="4"/>
  <c r="AB1697" i="4"/>
  <c r="AB1698" i="4"/>
  <c r="AB1699" i="4"/>
  <c r="AB1700" i="4"/>
  <c r="AB1701" i="4"/>
  <c r="AB1702" i="4"/>
  <c r="AB1703" i="4"/>
  <c r="AB1704" i="4"/>
  <c r="AB1705" i="4"/>
  <c r="AB1706" i="4"/>
  <c r="AB1707" i="4"/>
  <c r="AB1708" i="4"/>
  <c r="AB1709" i="4"/>
  <c r="AB1710" i="4"/>
  <c r="AB1711" i="4"/>
  <c r="AB1712" i="4"/>
  <c r="AB1713" i="4"/>
  <c r="AB1714" i="4"/>
  <c r="AB1715" i="4"/>
  <c r="AB1716" i="4"/>
  <c r="AB1717" i="4"/>
  <c r="AB1718" i="4"/>
  <c r="AB1719" i="4"/>
  <c r="AB1720" i="4"/>
  <c r="AB1721" i="4"/>
  <c r="AB1722" i="4"/>
  <c r="AB1723" i="4"/>
  <c r="AB1724" i="4"/>
  <c r="AB1725" i="4"/>
  <c r="AB1726" i="4"/>
  <c r="AB1727" i="4"/>
  <c r="AB1728" i="4"/>
  <c r="AB1729" i="4"/>
  <c r="AB1730" i="4"/>
  <c r="AB1731" i="4"/>
  <c r="AB1732" i="4"/>
  <c r="AB1733" i="4"/>
  <c r="AB1734" i="4"/>
  <c r="AB1735" i="4"/>
  <c r="AB1736" i="4"/>
  <c r="AB1737" i="4"/>
  <c r="AB1738" i="4"/>
  <c r="AB1739" i="4"/>
  <c r="AB1740" i="4"/>
  <c r="AB1741" i="4"/>
  <c r="AB1742" i="4"/>
  <c r="AB1743" i="4"/>
  <c r="AB1744" i="4"/>
  <c r="AB1745" i="4"/>
  <c r="AB1746" i="4"/>
  <c r="AB1747" i="4"/>
  <c r="AB1748" i="4"/>
  <c r="AB1749" i="4"/>
  <c r="AB1750" i="4"/>
  <c r="AB1751" i="4"/>
  <c r="AB1752" i="4"/>
  <c r="AB1753" i="4"/>
  <c r="AB1754" i="4"/>
  <c r="AB1755" i="4"/>
  <c r="AB1756" i="4"/>
  <c r="AB1757" i="4"/>
  <c r="AB1758" i="4"/>
  <c r="AB1759" i="4"/>
  <c r="AB1760" i="4"/>
  <c r="AB1761" i="4"/>
  <c r="AB1762" i="4"/>
  <c r="AB1763" i="4"/>
  <c r="AB1764" i="4"/>
  <c r="AB1765" i="4"/>
  <c r="AB1766" i="4"/>
  <c r="AB1767" i="4"/>
  <c r="AB1768" i="4"/>
  <c r="AB1769" i="4"/>
  <c r="AB1770" i="4"/>
  <c r="AB1771" i="4"/>
  <c r="AB1772" i="4"/>
  <c r="AB1773" i="4"/>
  <c r="AB1774" i="4"/>
  <c r="AB1775" i="4"/>
  <c r="AB1776" i="4"/>
  <c r="AB1777" i="4"/>
  <c r="AB1778" i="4"/>
  <c r="AB1779" i="4"/>
  <c r="AB1780" i="4"/>
  <c r="AB1781" i="4"/>
  <c r="AB1782" i="4"/>
  <c r="AB1783" i="4"/>
  <c r="AB1784" i="4"/>
  <c r="AB1785" i="4"/>
  <c r="AB1786" i="4"/>
  <c r="AB1787" i="4"/>
  <c r="AB1788" i="4"/>
  <c r="AB1789" i="4"/>
  <c r="AB1790" i="4"/>
  <c r="AB1791" i="4"/>
  <c r="AB1792" i="4"/>
  <c r="AB1793" i="4"/>
  <c r="AB1794" i="4"/>
  <c r="AB1795" i="4"/>
  <c r="AB1796" i="4"/>
  <c r="AB1797" i="4"/>
  <c r="AB1798" i="4"/>
  <c r="AB1799" i="4"/>
  <c r="AB1800" i="4"/>
  <c r="AB1801" i="4"/>
  <c r="AB1802" i="4"/>
  <c r="AB1803" i="4"/>
  <c r="AB1804" i="4"/>
  <c r="AB1805" i="4"/>
  <c r="AB1806" i="4"/>
  <c r="AB1807" i="4"/>
  <c r="AB1808" i="4"/>
  <c r="AB1809" i="4"/>
  <c r="AB1810" i="4"/>
  <c r="AB1811" i="4"/>
  <c r="AB1812" i="4"/>
  <c r="AB1813" i="4"/>
  <c r="AB1814" i="4"/>
  <c r="AB1815" i="4"/>
  <c r="AB1816" i="4"/>
  <c r="AB1817" i="4"/>
  <c r="AB1818" i="4"/>
  <c r="AB1819" i="4"/>
  <c r="AB1820" i="4"/>
  <c r="AB1821" i="4"/>
  <c r="AB1822" i="4"/>
  <c r="AB1823" i="4"/>
  <c r="AB1824" i="4"/>
  <c r="AB1825" i="4"/>
  <c r="AB1826" i="4"/>
  <c r="AB1827" i="4"/>
  <c r="AB1828" i="4"/>
  <c r="AB1829" i="4"/>
  <c r="AB1830" i="4"/>
  <c r="AB1831" i="4"/>
  <c r="AB1832" i="4"/>
  <c r="AB1833" i="4"/>
  <c r="AB1834" i="4"/>
  <c r="AB1835" i="4"/>
  <c r="AB1836" i="4"/>
  <c r="AB1837" i="4"/>
  <c r="AB1838" i="4"/>
  <c r="AB1839" i="4"/>
  <c r="AB1840" i="4"/>
  <c r="AB1841" i="4"/>
  <c r="AB1842" i="4"/>
  <c r="AB1843" i="4"/>
  <c r="AB1844" i="4"/>
  <c r="AB1845" i="4"/>
  <c r="AB1846" i="4"/>
  <c r="AB1847" i="4"/>
  <c r="AB1848" i="4"/>
  <c r="AB1849" i="4"/>
  <c r="AB1850" i="4"/>
  <c r="AB1851" i="4"/>
  <c r="AB1852" i="4"/>
  <c r="AB1853" i="4"/>
  <c r="AB1854" i="4"/>
  <c r="AB1855" i="4"/>
  <c r="AB1856" i="4"/>
  <c r="AB1857" i="4"/>
  <c r="AB1858" i="4"/>
  <c r="AB1859" i="4"/>
  <c r="AB1860" i="4"/>
  <c r="AB1861" i="4"/>
  <c r="AB1862" i="4"/>
  <c r="AB1863" i="4"/>
  <c r="AB1864" i="4"/>
  <c r="AB1865" i="4"/>
  <c r="AB1866" i="4"/>
  <c r="AB1867" i="4"/>
  <c r="AB1868" i="4"/>
  <c r="AB1869" i="4"/>
  <c r="AB1870" i="4"/>
  <c r="AB1871" i="4"/>
  <c r="AB1872" i="4"/>
  <c r="AB1873" i="4"/>
  <c r="AB1874" i="4"/>
  <c r="AB1875" i="4"/>
  <c r="AB1876" i="4"/>
  <c r="AB1877" i="4"/>
  <c r="AB1878" i="4"/>
  <c r="AB1879" i="4"/>
  <c r="AB1880" i="4"/>
  <c r="AB1881" i="4"/>
  <c r="AB1882" i="4"/>
  <c r="AB1883" i="4"/>
  <c r="AB1884" i="4"/>
  <c r="AB1885" i="4"/>
  <c r="AB1886" i="4"/>
  <c r="AB1887" i="4"/>
  <c r="AB1888" i="4"/>
  <c r="AB1889" i="4"/>
  <c r="AB1890" i="4"/>
  <c r="AB1891" i="4"/>
  <c r="AB1892" i="4"/>
  <c r="AB1893" i="4"/>
  <c r="AB1894" i="4"/>
  <c r="AB1895" i="4"/>
  <c r="AB1896" i="4"/>
  <c r="AB1897" i="4"/>
  <c r="AB1898" i="4"/>
  <c r="AB1899" i="4"/>
  <c r="AB1900" i="4"/>
  <c r="AB1901" i="4"/>
  <c r="AB1902" i="4"/>
  <c r="AB1903" i="4"/>
  <c r="AB1904" i="4"/>
  <c r="AB1905" i="4"/>
  <c r="AB1906" i="4"/>
  <c r="AB1907" i="4"/>
  <c r="AB1908" i="4"/>
  <c r="AB1909" i="4"/>
  <c r="AB1910" i="4"/>
  <c r="AB1911" i="4"/>
  <c r="AB1912" i="4"/>
  <c r="AB1913" i="4"/>
  <c r="AB1914" i="4"/>
  <c r="AB1915" i="4"/>
  <c r="AB1916" i="4"/>
  <c r="AB1917" i="4"/>
  <c r="AB1918" i="4"/>
  <c r="AB1919" i="4"/>
  <c r="AB1920" i="4"/>
  <c r="AB1921" i="4"/>
  <c r="AB1922" i="4"/>
  <c r="AB1923" i="4"/>
  <c r="AB1924" i="4"/>
  <c r="AB1925" i="4"/>
  <c r="AB1926" i="4"/>
  <c r="AB1927" i="4"/>
  <c r="AB1928" i="4"/>
  <c r="AB1929" i="4"/>
  <c r="AB1930" i="4"/>
  <c r="AB1931" i="4"/>
  <c r="AB1932" i="4"/>
  <c r="AB1933" i="4"/>
  <c r="AB1934" i="4"/>
  <c r="AB1935" i="4"/>
  <c r="AB1936" i="4"/>
  <c r="AB1937" i="4"/>
  <c r="AB1938" i="4"/>
  <c r="AB1939" i="4"/>
  <c r="AB1940" i="4"/>
  <c r="AB1941" i="4"/>
  <c r="AB1942" i="4"/>
  <c r="AB1943" i="4"/>
  <c r="AB1944" i="4"/>
  <c r="AB1945" i="4"/>
  <c r="AB1946" i="4"/>
  <c r="AB1947" i="4"/>
  <c r="AB1948" i="4"/>
  <c r="AB1949" i="4"/>
  <c r="AB1950" i="4"/>
  <c r="AB1951" i="4"/>
  <c r="AB1952" i="4"/>
  <c r="AB1953" i="4"/>
  <c r="AB1954" i="4"/>
  <c r="AB1955" i="4"/>
  <c r="AB1956" i="4"/>
  <c r="AB1957" i="4"/>
  <c r="AB1958" i="4"/>
  <c r="AB1959" i="4"/>
  <c r="AB1960" i="4"/>
  <c r="AB1961" i="4"/>
  <c r="AB1962" i="4"/>
  <c r="AB1963" i="4"/>
  <c r="AB1964" i="4"/>
  <c r="AB1965" i="4"/>
  <c r="AB1966" i="4"/>
  <c r="AB1967" i="4"/>
  <c r="AB1968" i="4"/>
  <c r="AB1969" i="4"/>
  <c r="AB1970" i="4"/>
  <c r="AB1971" i="4"/>
  <c r="AB1972" i="4"/>
  <c r="AB1973" i="4"/>
  <c r="AB1974" i="4"/>
  <c r="AB1975" i="4"/>
  <c r="AB1976" i="4"/>
  <c r="AB1977" i="4"/>
  <c r="AB1978" i="4"/>
  <c r="AB1979" i="4"/>
  <c r="AB1980" i="4"/>
  <c r="AB1981" i="4"/>
  <c r="AB1982" i="4"/>
  <c r="AB1983" i="4"/>
  <c r="AB1984" i="4"/>
  <c r="AB1985" i="4"/>
  <c r="AB1986" i="4"/>
  <c r="AB1987" i="4"/>
  <c r="AB1988" i="4"/>
  <c r="AB1989" i="4"/>
  <c r="AB1990" i="4"/>
  <c r="AB1991" i="4"/>
  <c r="AB1992" i="4"/>
  <c r="AB1993" i="4"/>
  <c r="AB1994" i="4"/>
  <c r="AB1995" i="4"/>
  <c r="AB1996" i="4"/>
  <c r="AB1997" i="4"/>
  <c r="AB1998" i="4"/>
  <c r="AB1999" i="4"/>
  <c r="AB2000" i="4"/>
  <c r="AB2001" i="4"/>
  <c r="AD3" i="4"/>
  <c r="AD4" i="4"/>
  <c r="AD5"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3" i="4"/>
  <c r="AD94" i="4"/>
  <c r="AD95" i="4"/>
  <c r="AD96" i="4"/>
  <c r="AD97" i="4"/>
  <c r="AD98" i="4"/>
  <c r="AD99" i="4"/>
  <c r="AD100" i="4"/>
  <c r="AD101" i="4"/>
  <c r="AD102" i="4"/>
  <c r="AD103" i="4"/>
  <c r="AD104" i="4"/>
  <c r="AD105" i="4"/>
  <c r="AD106" i="4"/>
  <c r="AD107" i="4"/>
  <c r="AD108" i="4"/>
  <c r="AD109" i="4"/>
  <c r="AD110" i="4"/>
  <c r="AD111" i="4"/>
  <c r="AD112" i="4"/>
  <c r="AD113" i="4"/>
  <c r="AD114" i="4"/>
  <c r="AD115" i="4"/>
  <c r="AD116" i="4"/>
  <c r="AD117" i="4"/>
  <c r="AD118" i="4"/>
  <c r="AD119" i="4"/>
  <c r="AD120" i="4"/>
  <c r="AD121" i="4"/>
  <c r="AD122" i="4"/>
  <c r="AD123" i="4"/>
  <c r="AD124" i="4"/>
  <c r="AD125" i="4"/>
  <c r="AD126" i="4"/>
  <c r="AD127" i="4"/>
  <c r="AD128" i="4"/>
  <c r="AD129" i="4"/>
  <c r="AD130" i="4"/>
  <c r="AD131" i="4"/>
  <c r="AD132" i="4"/>
  <c r="AD133" i="4"/>
  <c r="AD134" i="4"/>
  <c r="AD135" i="4"/>
  <c r="AD136" i="4"/>
  <c r="AD137" i="4"/>
  <c r="AD138" i="4"/>
  <c r="AD139" i="4"/>
  <c r="AD140" i="4"/>
  <c r="AD141" i="4"/>
  <c r="AD142" i="4"/>
  <c r="AD143" i="4"/>
  <c r="AD144" i="4"/>
  <c r="AD145" i="4"/>
  <c r="AD146" i="4"/>
  <c r="AD147" i="4"/>
  <c r="AD148" i="4"/>
  <c r="AD149" i="4"/>
  <c r="AD150" i="4"/>
  <c r="AD151" i="4"/>
  <c r="AD152" i="4"/>
  <c r="AD153" i="4"/>
  <c r="AD154" i="4"/>
  <c r="AD155" i="4"/>
  <c r="AD156" i="4"/>
  <c r="AD157" i="4"/>
  <c r="AD158" i="4"/>
  <c r="AD159" i="4"/>
  <c r="AD160" i="4"/>
  <c r="AD161" i="4"/>
  <c r="AD162" i="4"/>
  <c r="AD163" i="4"/>
  <c r="AD164" i="4"/>
  <c r="AD165" i="4"/>
  <c r="AD166" i="4"/>
  <c r="AD167" i="4"/>
  <c r="AD168" i="4"/>
  <c r="AD169" i="4"/>
  <c r="AD170" i="4"/>
  <c r="AD171" i="4"/>
  <c r="AD172" i="4"/>
  <c r="AD173" i="4"/>
  <c r="AD174" i="4"/>
  <c r="AD175" i="4"/>
  <c r="AD176" i="4"/>
  <c r="AD177" i="4"/>
  <c r="AD178" i="4"/>
  <c r="AD179" i="4"/>
  <c r="AD180" i="4"/>
  <c r="AD181" i="4"/>
  <c r="AD182" i="4"/>
  <c r="AD183" i="4"/>
  <c r="AD184" i="4"/>
  <c r="AD185" i="4"/>
  <c r="AD186" i="4"/>
  <c r="AD187" i="4"/>
  <c r="AD188" i="4"/>
  <c r="AD189" i="4"/>
  <c r="AD190" i="4"/>
  <c r="AD191" i="4"/>
  <c r="AD192" i="4"/>
  <c r="AD193" i="4"/>
  <c r="AD194" i="4"/>
  <c r="AD195" i="4"/>
  <c r="AD196" i="4"/>
  <c r="AD197" i="4"/>
  <c r="AD198" i="4"/>
  <c r="AD199" i="4"/>
  <c r="AD200" i="4"/>
  <c r="AD201" i="4"/>
  <c r="AD202" i="4"/>
  <c r="AD203" i="4"/>
  <c r="AD204" i="4"/>
  <c r="AD205" i="4"/>
  <c r="AD206" i="4"/>
  <c r="AD207" i="4"/>
  <c r="AD208" i="4"/>
  <c r="AD209" i="4"/>
  <c r="AD210" i="4"/>
  <c r="AD211" i="4"/>
  <c r="AD212" i="4"/>
  <c r="AD213" i="4"/>
  <c r="AD214" i="4"/>
  <c r="AD215" i="4"/>
  <c r="AD216" i="4"/>
  <c r="AD217" i="4"/>
  <c r="AD218" i="4"/>
  <c r="AD219" i="4"/>
  <c r="AD220" i="4"/>
  <c r="AD221" i="4"/>
  <c r="AD222" i="4"/>
  <c r="AD223" i="4"/>
  <c r="AD224" i="4"/>
  <c r="AD225" i="4"/>
  <c r="AD226" i="4"/>
  <c r="AD227" i="4"/>
  <c r="AD228" i="4"/>
  <c r="AD229" i="4"/>
  <c r="AD230" i="4"/>
  <c r="AD231" i="4"/>
  <c r="AD232" i="4"/>
  <c r="AD233" i="4"/>
  <c r="AD234" i="4"/>
  <c r="AD235" i="4"/>
  <c r="AD236" i="4"/>
  <c r="AD237" i="4"/>
  <c r="AD238" i="4"/>
  <c r="AD239" i="4"/>
  <c r="AD240" i="4"/>
  <c r="AD241" i="4"/>
  <c r="AD242" i="4"/>
  <c r="AD243" i="4"/>
  <c r="AD244" i="4"/>
  <c r="AD245" i="4"/>
  <c r="AD246" i="4"/>
  <c r="AD247" i="4"/>
  <c r="AD248" i="4"/>
  <c r="AD249" i="4"/>
  <c r="AD250" i="4"/>
  <c r="AD251" i="4"/>
  <c r="AD252" i="4"/>
  <c r="AD253" i="4"/>
  <c r="AD254" i="4"/>
  <c r="AD255" i="4"/>
  <c r="AD256" i="4"/>
  <c r="AD257" i="4"/>
  <c r="AD258" i="4"/>
  <c r="AD259" i="4"/>
  <c r="AD260" i="4"/>
  <c r="AD261" i="4"/>
  <c r="AD262" i="4"/>
  <c r="AD263" i="4"/>
  <c r="AD264" i="4"/>
  <c r="AD265" i="4"/>
  <c r="AD266" i="4"/>
  <c r="AD267" i="4"/>
  <c r="AD268" i="4"/>
  <c r="AD269" i="4"/>
  <c r="AD270" i="4"/>
  <c r="AD271" i="4"/>
  <c r="AD272" i="4"/>
  <c r="AD273" i="4"/>
  <c r="AD274" i="4"/>
  <c r="AD275" i="4"/>
  <c r="AD276" i="4"/>
  <c r="AD277" i="4"/>
  <c r="AD278" i="4"/>
  <c r="AD279" i="4"/>
  <c r="AD280" i="4"/>
  <c r="AD281" i="4"/>
  <c r="AD282" i="4"/>
  <c r="AD283" i="4"/>
  <c r="AD284" i="4"/>
  <c r="AD285" i="4"/>
  <c r="AD286" i="4"/>
  <c r="AD287" i="4"/>
  <c r="AD288" i="4"/>
  <c r="AD289" i="4"/>
  <c r="AD290" i="4"/>
  <c r="AD291" i="4"/>
  <c r="AD292" i="4"/>
  <c r="AD293" i="4"/>
  <c r="AD294" i="4"/>
  <c r="AD295" i="4"/>
  <c r="AD296" i="4"/>
  <c r="AD297" i="4"/>
  <c r="AD298" i="4"/>
  <c r="AD299" i="4"/>
  <c r="AD300" i="4"/>
  <c r="AD301" i="4"/>
  <c r="AD302" i="4"/>
  <c r="AD303" i="4"/>
  <c r="AD304" i="4"/>
  <c r="AD305" i="4"/>
  <c r="AD306" i="4"/>
  <c r="AD307" i="4"/>
  <c r="AD308" i="4"/>
  <c r="AD309" i="4"/>
  <c r="AD310" i="4"/>
  <c r="AD311" i="4"/>
  <c r="AD312" i="4"/>
  <c r="AD313" i="4"/>
  <c r="AD314" i="4"/>
  <c r="AD315" i="4"/>
  <c r="AD316" i="4"/>
  <c r="AD317" i="4"/>
  <c r="AD318" i="4"/>
  <c r="AD319" i="4"/>
  <c r="AD320" i="4"/>
  <c r="AD321" i="4"/>
  <c r="AD322" i="4"/>
  <c r="AD323" i="4"/>
  <c r="AD324" i="4"/>
  <c r="AD325" i="4"/>
  <c r="AD326" i="4"/>
  <c r="AD327" i="4"/>
  <c r="AD328" i="4"/>
  <c r="AD329" i="4"/>
  <c r="AD330" i="4"/>
  <c r="AD331" i="4"/>
  <c r="AD332" i="4"/>
  <c r="AD333" i="4"/>
  <c r="AD334" i="4"/>
  <c r="AD335" i="4"/>
  <c r="AD336" i="4"/>
  <c r="AD337" i="4"/>
  <c r="AD338" i="4"/>
  <c r="AD339" i="4"/>
  <c r="AD340" i="4"/>
  <c r="AD341" i="4"/>
  <c r="AD342" i="4"/>
  <c r="AD343" i="4"/>
  <c r="AD344" i="4"/>
  <c r="AD345" i="4"/>
  <c r="AD346" i="4"/>
  <c r="AD347" i="4"/>
  <c r="AD348" i="4"/>
  <c r="AD349" i="4"/>
  <c r="AD350" i="4"/>
  <c r="AD351" i="4"/>
  <c r="AD352" i="4"/>
  <c r="AD353" i="4"/>
  <c r="AD354" i="4"/>
  <c r="AD355" i="4"/>
  <c r="AD356" i="4"/>
  <c r="AD357" i="4"/>
  <c r="AD358" i="4"/>
  <c r="AD359" i="4"/>
  <c r="AD360" i="4"/>
  <c r="AD361" i="4"/>
  <c r="AD362" i="4"/>
  <c r="AD363" i="4"/>
  <c r="AD364" i="4"/>
  <c r="AD365" i="4"/>
  <c r="AD366" i="4"/>
  <c r="AD367" i="4"/>
  <c r="AD368" i="4"/>
  <c r="AD369" i="4"/>
  <c r="AD370" i="4"/>
  <c r="AD371" i="4"/>
  <c r="AD372" i="4"/>
  <c r="AD373" i="4"/>
  <c r="AD374" i="4"/>
  <c r="AD375" i="4"/>
  <c r="AD376" i="4"/>
  <c r="AD377" i="4"/>
  <c r="AD378" i="4"/>
  <c r="AD379" i="4"/>
  <c r="AD380" i="4"/>
  <c r="AD381" i="4"/>
  <c r="AD382" i="4"/>
  <c r="AD383" i="4"/>
  <c r="AD384" i="4"/>
  <c r="AD385" i="4"/>
  <c r="AD386" i="4"/>
  <c r="AD387" i="4"/>
  <c r="AD388" i="4"/>
  <c r="AD389" i="4"/>
  <c r="AD390" i="4"/>
  <c r="AD391" i="4"/>
  <c r="AD392" i="4"/>
  <c r="AD393" i="4"/>
  <c r="AD394" i="4"/>
  <c r="AD395" i="4"/>
  <c r="AD396" i="4"/>
  <c r="AD397" i="4"/>
  <c r="AD398" i="4"/>
  <c r="AD399" i="4"/>
  <c r="AD400" i="4"/>
  <c r="AD401" i="4"/>
  <c r="AD402" i="4"/>
  <c r="AD403" i="4"/>
  <c r="AD404" i="4"/>
  <c r="AD405" i="4"/>
  <c r="AD406" i="4"/>
  <c r="AD407" i="4"/>
  <c r="AD408" i="4"/>
  <c r="AD409" i="4"/>
  <c r="AD410" i="4"/>
  <c r="AD411" i="4"/>
  <c r="AD412" i="4"/>
  <c r="AD413" i="4"/>
  <c r="AD414" i="4"/>
  <c r="AD415" i="4"/>
  <c r="AD416" i="4"/>
  <c r="AD417" i="4"/>
  <c r="AD418" i="4"/>
  <c r="AD419" i="4"/>
  <c r="AD420" i="4"/>
  <c r="AD421" i="4"/>
  <c r="AD422" i="4"/>
  <c r="AD423" i="4"/>
  <c r="AD424" i="4"/>
  <c r="AD425" i="4"/>
  <c r="AD426" i="4"/>
  <c r="AD427" i="4"/>
  <c r="AD428" i="4"/>
  <c r="AD429" i="4"/>
  <c r="AD430" i="4"/>
  <c r="AD431" i="4"/>
  <c r="AD432" i="4"/>
  <c r="AD433" i="4"/>
  <c r="AD434" i="4"/>
  <c r="AD435" i="4"/>
  <c r="AD436" i="4"/>
  <c r="AD437" i="4"/>
  <c r="AD438" i="4"/>
  <c r="AD439" i="4"/>
  <c r="AD440" i="4"/>
  <c r="AD441" i="4"/>
  <c r="AD442" i="4"/>
  <c r="AD443" i="4"/>
  <c r="AD444" i="4"/>
  <c r="AD445" i="4"/>
  <c r="AD446" i="4"/>
  <c r="AD447" i="4"/>
  <c r="AD448" i="4"/>
  <c r="AD449" i="4"/>
  <c r="AD450" i="4"/>
  <c r="AD451" i="4"/>
  <c r="AD452" i="4"/>
  <c r="AD453" i="4"/>
  <c r="AD454" i="4"/>
  <c r="AD455" i="4"/>
  <c r="AD456" i="4"/>
  <c r="AD457" i="4"/>
  <c r="AD458" i="4"/>
  <c r="AD459" i="4"/>
  <c r="AD460" i="4"/>
  <c r="AD461" i="4"/>
  <c r="AD462" i="4"/>
  <c r="AD463" i="4"/>
  <c r="AD464" i="4"/>
  <c r="AD465" i="4"/>
  <c r="AD466" i="4"/>
  <c r="AD467" i="4"/>
  <c r="AD468" i="4"/>
  <c r="AD469" i="4"/>
  <c r="AD470" i="4"/>
  <c r="AD471" i="4"/>
  <c r="AD472" i="4"/>
  <c r="AD473" i="4"/>
  <c r="AD474" i="4"/>
  <c r="AD475" i="4"/>
  <c r="AD476" i="4"/>
  <c r="AD477" i="4"/>
  <c r="AD478" i="4"/>
  <c r="AD479" i="4"/>
  <c r="AD480" i="4"/>
  <c r="AD481" i="4"/>
  <c r="AD482" i="4"/>
  <c r="AD483" i="4"/>
  <c r="AD484" i="4"/>
  <c r="AD485" i="4"/>
  <c r="AD486" i="4"/>
  <c r="AD487" i="4"/>
  <c r="AD488" i="4"/>
  <c r="AD489" i="4"/>
  <c r="AD490" i="4"/>
  <c r="AD491" i="4"/>
  <c r="AD492" i="4"/>
  <c r="AD493" i="4"/>
  <c r="AD494" i="4"/>
  <c r="AD495" i="4"/>
  <c r="AD496" i="4"/>
  <c r="AD497" i="4"/>
  <c r="AD498" i="4"/>
  <c r="AD499" i="4"/>
  <c r="AD500" i="4"/>
  <c r="AD501" i="4"/>
  <c r="AD502" i="4"/>
  <c r="AD503" i="4"/>
  <c r="AD504" i="4"/>
  <c r="AD505" i="4"/>
  <c r="AD506" i="4"/>
  <c r="AD507" i="4"/>
  <c r="AD508" i="4"/>
  <c r="AD509" i="4"/>
  <c r="AD510" i="4"/>
  <c r="AD511" i="4"/>
  <c r="AD512" i="4"/>
  <c r="AD513" i="4"/>
  <c r="AD514" i="4"/>
  <c r="AD515" i="4"/>
  <c r="AD516" i="4"/>
  <c r="AD517" i="4"/>
  <c r="AD518" i="4"/>
  <c r="AD519" i="4"/>
  <c r="AD520" i="4"/>
  <c r="AD521" i="4"/>
  <c r="AD522" i="4"/>
  <c r="AD523" i="4"/>
  <c r="AD524" i="4"/>
  <c r="AD525" i="4"/>
  <c r="AD526" i="4"/>
  <c r="AD527" i="4"/>
  <c r="AD528" i="4"/>
  <c r="AD529" i="4"/>
  <c r="AD530" i="4"/>
  <c r="AD531" i="4"/>
  <c r="AD532" i="4"/>
  <c r="AD533" i="4"/>
  <c r="AD534" i="4"/>
  <c r="AD535" i="4"/>
  <c r="AD536" i="4"/>
  <c r="AD537" i="4"/>
  <c r="AD538" i="4"/>
  <c r="AD539" i="4"/>
  <c r="AD540" i="4"/>
  <c r="AD541" i="4"/>
  <c r="AD542" i="4"/>
  <c r="AD543" i="4"/>
  <c r="AD544" i="4"/>
  <c r="AD545" i="4"/>
  <c r="AD546" i="4"/>
  <c r="AD547" i="4"/>
  <c r="AD548" i="4"/>
  <c r="AD549" i="4"/>
  <c r="AD550" i="4"/>
  <c r="AD551" i="4"/>
  <c r="AD552" i="4"/>
  <c r="AD553" i="4"/>
  <c r="AD554" i="4"/>
  <c r="AD555" i="4"/>
  <c r="AD556" i="4"/>
  <c r="AD557" i="4"/>
  <c r="AD558" i="4"/>
  <c r="AD559" i="4"/>
  <c r="AD560" i="4"/>
  <c r="AD561" i="4"/>
  <c r="AD562" i="4"/>
  <c r="AD563" i="4"/>
  <c r="AD564" i="4"/>
  <c r="AD565" i="4"/>
  <c r="AD566" i="4"/>
  <c r="AD567" i="4"/>
  <c r="AD568" i="4"/>
  <c r="AD569" i="4"/>
  <c r="AD570" i="4"/>
  <c r="AD571" i="4"/>
  <c r="AD572" i="4"/>
  <c r="AD573" i="4"/>
  <c r="AD574" i="4"/>
  <c r="AD575" i="4"/>
  <c r="AD576" i="4"/>
  <c r="AD577" i="4"/>
  <c r="AD578" i="4"/>
  <c r="AD579" i="4"/>
  <c r="AD580" i="4"/>
  <c r="AD581" i="4"/>
  <c r="AD582" i="4"/>
  <c r="AD583" i="4"/>
  <c r="AD584" i="4"/>
  <c r="AD585" i="4"/>
  <c r="AD586" i="4"/>
  <c r="AD587" i="4"/>
  <c r="AD588" i="4"/>
  <c r="AD589" i="4"/>
  <c r="AD590" i="4"/>
  <c r="AD591" i="4"/>
  <c r="AD592" i="4"/>
  <c r="AD593" i="4"/>
  <c r="AD594" i="4"/>
  <c r="AD595" i="4"/>
  <c r="AD596" i="4"/>
  <c r="AD597" i="4"/>
  <c r="AD598" i="4"/>
  <c r="AD599" i="4"/>
  <c r="AD600" i="4"/>
  <c r="AD601" i="4"/>
  <c r="AD602" i="4"/>
  <c r="AD603" i="4"/>
  <c r="AD604" i="4"/>
  <c r="AD605" i="4"/>
  <c r="AD606" i="4"/>
  <c r="AD607" i="4"/>
  <c r="AD608" i="4"/>
  <c r="AD609" i="4"/>
  <c r="AD610" i="4"/>
  <c r="AD611" i="4"/>
  <c r="AD612" i="4"/>
  <c r="AD613" i="4"/>
  <c r="AD614" i="4"/>
  <c r="AD615" i="4"/>
  <c r="AD616" i="4"/>
  <c r="AD617" i="4"/>
  <c r="AD618" i="4"/>
  <c r="AD619" i="4"/>
  <c r="AD620" i="4"/>
  <c r="AD621" i="4"/>
  <c r="AD622" i="4"/>
  <c r="AD623" i="4"/>
  <c r="AD624" i="4"/>
  <c r="AD625" i="4"/>
  <c r="AD626" i="4"/>
  <c r="AD627" i="4"/>
  <c r="AD628" i="4"/>
  <c r="AD629" i="4"/>
  <c r="AD630" i="4"/>
  <c r="AD631" i="4"/>
  <c r="AD632" i="4"/>
  <c r="AD633" i="4"/>
  <c r="AD634" i="4"/>
  <c r="AD635" i="4"/>
  <c r="AD636" i="4"/>
  <c r="AD637" i="4"/>
  <c r="AD638" i="4"/>
  <c r="AD639" i="4"/>
  <c r="AD640" i="4"/>
  <c r="AD641" i="4"/>
  <c r="AD642" i="4"/>
  <c r="AD643" i="4"/>
  <c r="AD644" i="4"/>
  <c r="AD645" i="4"/>
  <c r="AD646" i="4"/>
  <c r="AD647" i="4"/>
  <c r="AD648" i="4"/>
  <c r="AD649" i="4"/>
  <c r="AD650" i="4"/>
  <c r="AD651" i="4"/>
  <c r="AD652" i="4"/>
  <c r="AD653" i="4"/>
  <c r="AD654" i="4"/>
  <c r="AD655" i="4"/>
  <c r="AD656" i="4"/>
  <c r="AD657" i="4"/>
  <c r="AD658" i="4"/>
  <c r="AD659" i="4"/>
  <c r="AD660" i="4"/>
  <c r="AD661" i="4"/>
  <c r="AD662" i="4"/>
  <c r="AD663" i="4"/>
  <c r="AD664" i="4"/>
  <c r="AD665" i="4"/>
  <c r="AD666" i="4"/>
  <c r="AD667" i="4"/>
  <c r="AD668" i="4"/>
  <c r="AD669" i="4"/>
  <c r="AD670" i="4"/>
  <c r="AD671" i="4"/>
  <c r="AD672" i="4"/>
  <c r="AD673" i="4"/>
  <c r="AD674" i="4"/>
  <c r="AD675" i="4"/>
  <c r="AD676" i="4"/>
  <c r="AD677" i="4"/>
  <c r="AD678" i="4"/>
  <c r="AD679" i="4"/>
  <c r="AD680" i="4"/>
  <c r="AD681" i="4"/>
  <c r="AD682" i="4"/>
  <c r="AD683" i="4"/>
  <c r="AD684" i="4"/>
  <c r="AD685" i="4"/>
  <c r="AD686" i="4"/>
  <c r="AD687" i="4"/>
  <c r="AD688" i="4"/>
  <c r="AD689" i="4"/>
  <c r="AD690" i="4"/>
  <c r="AD691" i="4"/>
  <c r="AD692" i="4"/>
  <c r="AD693" i="4"/>
  <c r="AD694" i="4"/>
  <c r="AD695" i="4"/>
  <c r="AD696" i="4"/>
  <c r="AD697" i="4"/>
  <c r="AD698" i="4"/>
  <c r="AD699" i="4"/>
  <c r="AD700" i="4"/>
  <c r="AD701" i="4"/>
  <c r="AD702" i="4"/>
  <c r="AD703" i="4"/>
  <c r="AD704" i="4"/>
  <c r="AD705" i="4"/>
  <c r="AD706" i="4"/>
  <c r="AD707" i="4"/>
  <c r="AD708" i="4"/>
  <c r="AD709" i="4"/>
  <c r="AD710" i="4"/>
  <c r="AD711" i="4"/>
  <c r="AD712" i="4"/>
  <c r="AD713" i="4"/>
  <c r="AD714" i="4"/>
  <c r="AD715" i="4"/>
  <c r="AD716" i="4"/>
  <c r="AD717" i="4"/>
  <c r="AD718" i="4"/>
  <c r="AD719" i="4"/>
  <c r="AD720" i="4"/>
  <c r="AD721" i="4"/>
  <c r="AD722" i="4"/>
  <c r="AD723" i="4"/>
  <c r="AD724" i="4"/>
  <c r="AD725" i="4"/>
  <c r="AD726" i="4"/>
  <c r="AD727" i="4"/>
  <c r="AD728" i="4"/>
  <c r="AD729" i="4"/>
  <c r="AD730" i="4"/>
  <c r="AD731" i="4"/>
  <c r="AD732" i="4"/>
  <c r="AD733" i="4"/>
  <c r="AD734" i="4"/>
  <c r="AD735" i="4"/>
  <c r="AD736" i="4"/>
  <c r="AD737" i="4"/>
  <c r="AD738" i="4"/>
  <c r="AD739" i="4"/>
  <c r="AD740" i="4"/>
  <c r="AD741" i="4"/>
  <c r="AD742" i="4"/>
  <c r="AD743" i="4"/>
  <c r="AD744" i="4"/>
  <c r="AD745" i="4"/>
  <c r="AD746" i="4"/>
  <c r="AD747" i="4"/>
  <c r="AD748" i="4"/>
  <c r="AD749" i="4"/>
  <c r="AD750" i="4"/>
  <c r="AD751" i="4"/>
  <c r="AD752" i="4"/>
  <c r="AD753" i="4"/>
  <c r="AD754" i="4"/>
  <c r="AD755" i="4"/>
  <c r="AD756" i="4"/>
  <c r="AD757" i="4"/>
  <c r="AD758" i="4"/>
  <c r="AD759" i="4"/>
  <c r="AD760" i="4"/>
  <c r="AD761" i="4"/>
  <c r="AD762" i="4"/>
  <c r="AD763" i="4"/>
  <c r="AD764" i="4"/>
  <c r="AD765" i="4"/>
  <c r="AD766" i="4"/>
  <c r="AD767" i="4"/>
  <c r="AD768" i="4"/>
  <c r="AD769" i="4"/>
  <c r="AD770" i="4"/>
  <c r="AD771" i="4"/>
  <c r="AD772" i="4"/>
  <c r="AD773" i="4"/>
  <c r="AD774" i="4"/>
  <c r="AD775" i="4"/>
  <c r="AD776" i="4"/>
  <c r="AD777" i="4"/>
  <c r="AD778" i="4"/>
  <c r="AD779" i="4"/>
  <c r="AD780" i="4"/>
  <c r="AD781" i="4"/>
  <c r="AD782" i="4"/>
  <c r="AD783" i="4"/>
  <c r="AD784" i="4"/>
  <c r="AD785" i="4"/>
  <c r="AD786" i="4"/>
  <c r="AD787" i="4"/>
  <c r="AD788" i="4"/>
  <c r="AD789" i="4"/>
  <c r="AD790" i="4"/>
  <c r="AD791" i="4"/>
  <c r="AD792" i="4"/>
  <c r="AD793" i="4"/>
  <c r="AD794" i="4"/>
  <c r="AD795" i="4"/>
  <c r="AD796" i="4"/>
  <c r="AD797" i="4"/>
  <c r="AD798" i="4"/>
  <c r="AD799" i="4"/>
  <c r="AD800" i="4"/>
  <c r="AD801" i="4"/>
  <c r="AD802" i="4"/>
  <c r="AD803" i="4"/>
  <c r="AD804" i="4"/>
  <c r="AD805" i="4"/>
  <c r="AD806" i="4"/>
  <c r="AD807" i="4"/>
  <c r="AD808" i="4"/>
  <c r="AD809" i="4"/>
  <c r="AD810" i="4"/>
  <c r="AD811" i="4"/>
  <c r="AD812" i="4"/>
  <c r="AD813" i="4"/>
  <c r="AD814" i="4"/>
  <c r="AD815" i="4"/>
  <c r="AD816" i="4"/>
  <c r="AD817" i="4"/>
  <c r="AD818" i="4"/>
  <c r="AD819" i="4"/>
  <c r="AD820" i="4"/>
  <c r="AD821" i="4"/>
  <c r="AD822" i="4"/>
  <c r="AD823" i="4"/>
  <c r="AD824" i="4"/>
  <c r="AD825" i="4"/>
  <c r="AD826" i="4"/>
  <c r="AD827" i="4"/>
  <c r="AD828" i="4"/>
  <c r="AD829" i="4"/>
  <c r="AD830" i="4"/>
  <c r="AD831" i="4"/>
  <c r="AD832" i="4"/>
  <c r="AD833" i="4"/>
  <c r="AD834" i="4"/>
  <c r="AD835" i="4"/>
  <c r="AD836" i="4"/>
  <c r="AD837" i="4"/>
  <c r="AD838" i="4"/>
  <c r="AD839" i="4"/>
  <c r="AD840" i="4"/>
  <c r="AD841" i="4"/>
  <c r="AD842" i="4"/>
  <c r="AD843" i="4"/>
  <c r="AD844" i="4"/>
  <c r="AD845" i="4"/>
  <c r="AD846" i="4"/>
  <c r="AD847" i="4"/>
  <c r="AD848" i="4"/>
  <c r="AD849" i="4"/>
  <c r="AD850" i="4"/>
  <c r="AD851" i="4"/>
  <c r="AD852" i="4"/>
  <c r="AD853" i="4"/>
  <c r="AD854" i="4"/>
  <c r="AD855" i="4"/>
  <c r="AD856" i="4"/>
  <c r="AD857" i="4"/>
  <c r="AD858" i="4"/>
  <c r="AD859" i="4"/>
  <c r="AD860" i="4"/>
  <c r="AD861" i="4"/>
  <c r="AD862" i="4"/>
  <c r="AD863" i="4"/>
  <c r="AD864" i="4"/>
  <c r="AD865" i="4"/>
  <c r="AD866" i="4"/>
  <c r="AD867" i="4"/>
  <c r="AD868" i="4"/>
  <c r="AD869" i="4"/>
  <c r="AD870" i="4"/>
  <c r="AD871" i="4"/>
  <c r="AD872" i="4"/>
  <c r="AD873" i="4"/>
  <c r="AD874" i="4"/>
  <c r="AD875" i="4"/>
  <c r="AD876" i="4"/>
  <c r="AD877" i="4"/>
  <c r="AD878" i="4"/>
  <c r="AD879" i="4"/>
  <c r="AD880" i="4"/>
  <c r="AD881" i="4"/>
  <c r="AD882" i="4"/>
  <c r="AD883" i="4"/>
  <c r="AD884" i="4"/>
  <c r="AD885" i="4"/>
  <c r="AD886" i="4"/>
  <c r="AD887" i="4"/>
  <c r="AD888" i="4"/>
  <c r="AD889" i="4"/>
  <c r="AD890" i="4"/>
  <c r="AD891" i="4"/>
  <c r="AD892" i="4"/>
  <c r="AD893" i="4"/>
  <c r="AD894" i="4"/>
  <c r="AD895" i="4"/>
  <c r="AD896" i="4"/>
  <c r="AD897" i="4"/>
  <c r="AD898" i="4"/>
  <c r="AD899" i="4"/>
  <c r="AD900" i="4"/>
  <c r="AD901" i="4"/>
  <c r="AD902" i="4"/>
  <c r="AD903" i="4"/>
  <c r="AD904" i="4"/>
  <c r="AD905" i="4"/>
  <c r="AD906" i="4"/>
  <c r="AD907" i="4"/>
  <c r="AD908" i="4"/>
  <c r="AD909" i="4"/>
  <c r="AD910" i="4"/>
  <c r="AD911" i="4"/>
  <c r="AD912" i="4"/>
  <c r="AD913" i="4"/>
  <c r="AD914" i="4"/>
  <c r="AD915" i="4"/>
  <c r="AD916" i="4"/>
  <c r="AD917" i="4"/>
  <c r="AD918" i="4"/>
  <c r="AD919" i="4"/>
  <c r="AD920" i="4"/>
  <c r="AD921" i="4"/>
  <c r="AD922" i="4"/>
  <c r="AD923" i="4"/>
  <c r="AD924" i="4"/>
  <c r="AD925" i="4"/>
  <c r="AD926" i="4"/>
  <c r="AD927" i="4"/>
  <c r="AD928" i="4"/>
  <c r="AD929" i="4"/>
  <c r="AD930" i="4"/>
  <c r="AD931" i="4"/>
  <c r="AD932" i="4"/>
  <c r="AD933" i="4"/>
  <c r="AD934" i="4"/>
  <c r="AD935" i="4"/>
  <c r="AD936" i="4"/>
  <c r="AD937" i="4"/>
  <c r="AD938" i="4"/>
  <c r="AD939" i="4"/>
  <c r="AD940" i="4"/>
  <c r="AD941" i="4"/>
  <c r="AD942" i="4"/>
  <c r="AD943" i="4"/>
  <c r="AD944" i="4"/>
  <c r="AD945" i="4"/>
  <c r="AD946" i="4"/>
  <c r="AD947" i="4"/>
  <c r="AD948" i="4"/>
  <c r="AD949" i="4"/>
  <c r="AD950" i="4"/>
  <c r="AD951" i="4"/>
  <c r="AD952" i="4"/>
  <c r="AD953" i="4"/>
  <c r="AD954" i="4"/>
  <c r="AD955" i="4"/>
  <c r="AD956" i="4"/>
  <c r="AD957" i="4"/>
  <c r="AD958" i="4"/>
  <c r="AD959" i="4"/>
  <c r="AD960" i="4"/>
  <c r="AD961" i="4"/>
  <c r="AD962" i="4"/>
  <c r="AD963" i="4"/>
  <c r="AD964" i="4"/>
  <c r="AD965" i="4"/>
  <c r="AD966" i="4"/>
  <c r="AD967" i="4"/>
  <c r="AD968" i="4"/>
  <c r="AD969" i="4"/>
  <c r="AD970" i="4"/>
  <c r="AD971" i="4"/>
  <c r="AD972" i="4"/>
  <c r="AD973" i="4"/>
  <c r="AD974" i="4"/>
  <c r="AD975" i="4"/>
  <c r="AD976" i="4"/>
  <c r="AD977" i="4"/>
  <c r="AD978" i="4"/>
  <c r="AD979" i="4"/>
  <c r="AD980" i="4"/>
  <c r="AD981" i="4"/>
  <c r="AD982" i="4"/>
  <c r="AD983" i="4"/>
  <c r="AD984" i="4"/>
  <c r="AD985" i="4"/>
  <c r="AD986" i="4"/>
  <c r="AD987" i="4"/>
  <c r="AD988" i="4"/>
  <c r="AD989" i="4"/>
  <c r="AD990" i="4"/>
  <c r="AD991" i="4"/>
  <c r="AD992" i="4"/>
  <c r="AD993" i="4"/>
  <c r="AD994" i="4"/>
  <c r="AD995" i="4"/>
  <c r="AD996" i="4"/>
  <c r="AD997" i="4"/>
  <c r="AD998" i="4"/>
  <c r="AD999" i="4"/>
  <c r="AD1000" i="4"/>
  <c r="AD1001" i="4"/>
  <c r="AD1002" i="4"/>
  <c r="AD1003" i="4"/>
  <c r="AD1004" i="4"/>
  <c r="AD1005" i="4"/>
  <c r="AD1006" i="4"/>
  <c r="AD1007" i="4"/>
  <c r="AD1008" i="4"/>
  <c r="AD1009" i="4"/>
  <c r="AD1010" i="4"/>
  <c r="AD1011" i="4"/>
  <c r="AD1012" i="4"/>
  <c r="AD1013" i="4"/>
  <c r="AD1014" i="4"/>
  <c r="AD1015" i="4"/>
  <c r="AD1016" i="4"/>
  <c r="AD1017" i="4"/>
  <c r="AD1018" i="4"/>
  <c r="AD1019" i="4"/>
  <c r="AD1020" i="4"/>
  <c r="AD1021" i="4"/>
  <c r="AD1022" i="4"/>
  <c r="AD1023" i="4"/>
  <c r="AD1024" i="4"/>
  <c r="AD1025" i="4"/>
  <c r="AD1026" i="4"/>
  <c r="AD1027" i="4"/>
  <c r="AD1028" i="4"/>
  <c r="AD1029" i="4"/>
  <c r="AD1030" i="4"/>
  <c r="AD1031" i="4"/>
  <c r="AD1032" i="4"/>
  <c r="AD1033" i="4"/>
  <c r="AD1034" i="4"/>
  <c r="AD1035" i="4"/>
  <c r="AD1036" i="4"/>
  <c r="AD1037" i="4"/>
  <c r="AD1038" i="4"/>
  <c r="AD1039" i="4"/>
  <c r="AD1040" i="4"/>
  <c r="AD1041" i="4"/>
  <c r="AD1042" i="4"/>
  <c r="AD1043" i="4"/>
  <c r="AD1044" i="4"/>
  <c r="AD1045" i="4"/>
  <c r="AD1046" i="4"/>
  <c r="AD1047" i="4"/>
  <c r="AD1048" i="4"/>
  <c r="AD1049" i="4"/>
  <c r="AD1050" i="4"/>
  <c r="AD1051" i="4"/>
  <c r="AD1052" i="4"/>
  <c r="AD1053" i="4"/>
  <c r="AD1054" i="4"/>
  <c r="AD1055" i="4"/>
  <c r="AD1056" i="4"/>
  <c r="AD1057" i="4"/>
  <c r="AD1058" i="4"/>
  <c r="AD1059" i="4"/>
  <c r="AD1060" i="4"/>
  <c r="AD1061" i="4"/>
  <c r="AD1062" i="4"/>
  <c r="AD1063" i="4"/>
  <c r="AD1064" i="4"/>
  <c r="AD1065" i="4"/>
  <c r="AD1066" i="4"/>
  <c r="AD1067" i="4"/>
  <c r="AD1068" i="4"/>
  <c r="AD1069" i="4"/>
  <c r="AD1070" i="4"/>
  <c r="AD1071" i="4"/>
  <c r="AD1072" i="4"/>
  <c r="AD1073" i="4"/>
  <c r="AD1074" i="4"/>
  <c r="AD1075" i="4"/>
  <c r="AD1076" i="4"/>
  <c r="AD1077" i="4"/>
  <c r="AD1078" i="4"/>
  <c r="AD1079" i="4"/>
  <c r="AD1080" i="4"/>
  <c r="AD1081" i="4"/>
  <c r="AD1082" i="4"/>
  <c r="AD1083" i="4"/>
  <c r="AD1084" i="4"/>
  <c r="AD1085" i="4"/>
  <c r="AD1086" i="4"/>
  <c r="AD1087" i="4"/>
  <c r="AD1088" i="4"/>
  <c r="AD1089" i="4"/>
  <c r="AD1090" i="4"/>
  <c r="AD1091" i="4"/>
  <c r="AD1092" i="4"/>
  <c r="AD1093" i="4"/>
  <c r="AD1094" i="4"/>
  <c r="AD1095" i="4"/>
  <c r="AD1096" i="4"/>
  <c r="AD1097" i="4"/>
  <c r="AD1098" i="4"/>
  <c r="AD1099" i="4"/>
  <c r="AD1100" i="4"/>
  <c r="AD1101" i="4"/>
  <c r="AD1102" i="4"/>
  <c r="AD1103" i="4"/>
  <c r="AD1104" i="4"/>
  <c r="AD1105" i="4"/>
  <c r="AD1106" i="4"/>
  <c r="AD1107" i="4"/>
  <c r="AD1108" i="4"/>
  <c r="AD1109" i="4"/>
  <c r="AD1110" i="4"/>
  <c r="AD1111" i="4"/>
  <c r="AD1112" i="4"/>
  <c r="AD1113" i="4"/>
  <c r="AD1114" i="4"/>
  <c r="AD1115" i="4"/>
  <c r="AD1116" i="4"/>
  <c r="AD1117" i="4"/>
  <c r="AD1118" i="4"/>
  <c r="AD1119" i="4"/>
  <c r="AD1120" i="4"/>
  <c r="AD1121" i="4"/>
  <c r="AD1122" i="4"/>
  <c r="AD1123" i="4"/>
  <c r="AD1124" i="4"/>
  <c r="AD1125" i="4"/>
  <c r="AD1126" i="4"/>
  <c r="AD1127" i="4"/>
  <c r="AD1128" i="4"/>
  <c r="AD1129" i="4"/>
  <c r="AD1130" i="4"/>
  <c r="AD1131" i="4"/>
  <c r="AD1132" i="4"/>
  <c r="AD1133" i="4"/>
  <c r="AD1134" i="4"/>
  <c r="AD1135" i="4"/>
  <c r="AD1136" i="4"/>
  <c r="AD1137" i="4"/>
  <c r="AD1138" i="4"/>
  <c r="AD1139" i="4"/>
  <c r="AD1140" i="4"/>
  <c r="AD1141" i="4"/>
  <c r="AD1142" i="4"/>
  <c r="AD1143" i="4"/>
  <c r="AD1144" i="4"/>
  <c r="AD1145" i="4"/>
  <c r="AD1146" i="4"/>
  <c r="AD1147" i="4"/>
  <c r="AD1148" i="4"/>
  <c r="AD1149" i="4"/>
  <c r="AD1150" i="4"/>
  <c r="AD1151" i="4"/>
  <c r="AD1152" i="4"/>
  <c r="AD1153" i="4"/>
  <c r="AD1154" i="4"/>
  <c r="AD1155" i="4"/>
  <c r="AD1156" i="4"/>
  <c r="AD1157" i="4"/>
  <c r="AD1158" i="4"/>
  <c r="AD1159" i="4"/>
  <c r="AD1160" i="4"/>
  <c r="AD1161" i="4"/>
  <c r="AD1162" i="4"/>
  <c r="AD1163" i="4"/>
  <c r="AD1164" i="4"/>
  <c r="AD1165" i="4"/>
  <c r="AD1166" i="4"/>
  <c r="AD1167" i="4"/>
  <c r="AD1168" i="4"/>
  <c r="AD1169" i="4"/>
  <c r="AD1170" i="4"/>
  <c r="AD1171" i="4"/>
  <c r="AD1172" i="4"/>
  <c r="AD1173" i="4"/>
  <c r="AD1174" i="4"/>
  <c r="AD1175" i="4"/>
  <c r="AD1176" i="4"/>
  <c r="AD1177" i="4"/>
  <c r="AD1178" i="4"/>
  <c r="AD1179" i="4"/>
  <c r="AD1180" i="4"/>
  <c r="AD1181" i="4"/>
  <c r="AD1182" i="4"/>
  <c r="AD1183" i="4"/>
  <c r="AD1184" i="4"/>
  <c r="AD1185" i="4"/>
  <c r="AD1186" i="4"/>
  <c r="AD1187" i="4"/>
  <c r="AD1188" i="4"/>
  <c r="AD1189" i="4"/>
  <c r="AD1190" i="4"/>
  <c r="AD1191" i="4"/>
  <c r="AD1192" i="4"/>
  <c r="AD1193" i="4"/>
  <c r="AD1194" i="4"/>
  <c r="AD1195" i="4"/>
  <c r="AD1196" i="4"/>
  <c r="AD1197" i="4"/>
  <c r="AD1198" i="4"/>
  <c r="AD1199" i="4"/>
  <c r="AD1200" i="4"/>
  <c r="AD1201" i="4"/>
  <c r="AD1202" i="4"/>
  <c r="AD1203" i="4"/>
  <c r="AD1204" i="4"/>
  <c r="AD1205" i="4"/>
  <c r="AD1206" i="4"/>
  <c r="AD1207" i="4"/>
  <c r="AD1208" i="4"/>
  <c r="AD1209" i="4"/>
  <c r="AD1210" i="4"/>
  <c r="AD1211" i="4"/>
  <c r="AD1212" i="4"/>
  <c r="AD1213" i="4"/>
  <c r="AD1214" i="4"/>
  <c r="AD1215" i="4"/>
  <c r="AD1216" i="4"/>
  <c r="AD1217" i="4"/>
  <c r="AD1218" i="4"/>
  <c r="AD1219" i="4"/>
  <c r="AD1220" i="4"/>
  <c r="AD1221" i="4"/>
  <c r="AD1222" i="4"/>
  <c r="AD1223" i="4"/>
  <c r="AD1224" i="4"/>
  <c r="AD1225" i="4"/>
  <c r="AD1226" i="4"/>
  <c r="AD1227" i="4"/>
  <c r="AD1228" i="4"/>
  <c r="AD1229" i="4"/>
  <c r="AD1230" i="4"/>
  <c r="AD1231" i="4"/>
  <c r="AD1232" i="4"/>
  <c r="AD1233" i="4"/>
  <c r="AD1234" i="4"/>
  <c r="AD1235" i="4"/>
  <c r="AD1236" i="4"/>
  <c r="AD1237" i="4"/>
  <c r="AD1238" i="4"/>
  <c r="AD1239" i="4"/>
  <c r="AD1240" i="4"/>
  <c r="AD1241" i="4"/>
  <c r="AD1242" i="4"/>
  <c r="AD1243" i="4"/>
  <c r="AD1244" i="4"/>
  <c r="AD1245" i="4"/>
  <c r="AD1246" i="4"/>
  <c r="AD1247" i="4"/>
  <c r="AD1248" i="4"/>
  <c r="AD1249" i="4"/>
  <c r="AD1250" i="4"/>
  <c r="AD1251" i="4"/>
  <c r="AD1252" i="4"/>
  <c r="AD1253" i="4"/>
  <c r="AD1254" i="4"/>
  <c r="AD1255" i="4"/>
  <c r="AD1256" i="4"/>
  <c r="AD1257" i="4"/>
  <c r="AD1258" i="4"/>
  <c r="AD1259" i="4"/>
  <c r="AD1260" i="4"/>
  <c r="AD1261" i="4"/>
  <c r="AD1262" i="4"/>
  <c r="AD1263" i="4"/>
  <c r="AD1264" i="4"/>
  <c r="AD1265" i="4"/>
  <c r="AD1266" i="4"/>
  <c r="AD1267" i="4"/>
  <c r="AD1268" i="4"/>
  <c r="AD1269" i="4"/>
  <c r="AD1270" i="4"/>
  <c r="AD1271" i="4"/>
  <c r="AD1272" i="4"/>
  <c r="AD1273" i="4"/>
  <c r="AD1274" i="4"/>
  <c r="AD1275" i="4"/>
  <c r="AD1276" i="4"/>
  <c r="AD1277" i="4"/>
  <c r="AD1278" i="4"/>
  <c r="AD1279" i="4"/>
  <c r="AD1280" i="4"/>
  <c r="AD1281" i="4"/>
  <c r="AD1282" i="4"/>
  <c r="AD1283" i="4"/>
  <c r="AD1284" i="4"/>
  <c r="AD1285" i="4"/>
  <c r="AD1286" i="4"/>
  <c r="AD1287" i="4"/>
  <c r="AD1288" i="4"/>
  <c r="AD1289" i="4"/>
  <c r="AD1290" i="4"/>
  <c r="AD1291" i="4"/>
  <c r="AD1292" i="4"/>
  <c r="AD1293" i="4"/>
  <c r="AD1294" i="4"/>
  <c r="AD1295" i="4"/>
  <c r="AD1296" i="4"/>
  <c r="AD1297" i="4"/>
  <c r="AD1298" i="4"/>
  <c r="AD1299" i="4"/>
  <c r="AD1300" i="4"/>
  <c r="AD1301" i="4"/>
  <c r="AD1302" i="4"/>
  <c r="AD1303" i="4"/>
  <c r="AD1304" i="4"/>
  <c r="AD1305" i="4"/>
  <c r="AD1306" i="4"/>
  <c r="AD1307" i="4"/>
  <c r="AD1308" i="4"/>
  <c r="AD1309" i="4"/>
  <c r="AD1310" i="4"/>
  <c r="AD1311" i="4"/>
  <c r="AD1312" i="4"/>
  <c r="AD1313" i="4"/>
  <c r="AD1314" i="4"/>
  <c r="AD1315" i="4"/>
  <c r="AD1316" i="4"/>
  <c r="AD1317" i="4"/>
  <c r="AD1318" i="4"/>
  <c r="AD1319" i="4"/>
  <c r="AD1320" i="4"/>
  <c r="AD1321" i="4"/>
  <c r="AD1322" i="4"/>
  <c r="AD1323" i="4"/>
  <c r="AD1324" i="4"/>
  <c r="AD1325" i="4"/>
  <c r="AD1326" i="4"/>
  <c r="AD1327" i="4"/>
  <c r="AD1328" i="4"/>
  <c r="AD1329" i="4"/>
  <c r="AD1330" i="4"/>
  <c r="AD1331" i="4"/>
  <c r="AD1332" i="4"/>
  <c r="AD1333" i="4"/>
  <c r="AD1334" i="4"/>
  <c r="AD1335" i="4"/>
  <c r="AD1336" i="4"/>
  <c r="AD1337" i="4"/>
  <c r="AD1338" i="4"/>
  <c r="AD1339" i="4"/>
  <c r="AD1340" i="4"/>
  <c r="AD1341" i="4"/>
  <c r="AD1342" i="4"/>
  <c r="AD1343" i="4"/>
  <c r="AD1344" i="4"/>
  <c r="AD1345" i="4"/>
  <c r="AD1346" i="4"/>
  <c r="AD1347" i="4"/>
  <c r="AD1348" i="4"/>
  <c r="AD1349" i="4"/>
  <c r="AD1350" i="4"/>
  <c r="AD1351" i="4"/>
  <c r="AD1352" i="4"/>
  <c r="AD1353" i="4"/>
  <c r="AD1354" i="4"/>
  <c r="AD1355" i="4"/>
  <c r="AD1356" i="4"/>
  <c r="AD1357" i="4"/>
  <c r="AD1358" i="4"/>
  <c r="AD1359" i="4"/>
  <c r="AD1360" i="4"/>
  <c r="AD1361" i="4"/>
  <c r="AD1362" i="4"/>
  <c r="AD1363" i="4"/>
  <c r="AD1364" i="4"/>
  <c r="AD1365" i="4"/>
  <c r="AD1366" i="4"/>
  <c r="AD1367" i="4"/>
  <c r="AD1368" i="4"/>
  <c r="AD1369" i="4"/>
  <c r="AD1370" i="4"/>
  <c r="AD1371" i="4"/>
  <c r="AD1372" i="4"/>
  <c r="AD1373" i="4"/>
  <c r="AD1374" i="4"/>
  <c r="AD1375" i="4"/>
  <c r="AD1376" i="4"/>
  <c r="AD1377" i="4"/>
  <c r="AD1378" i="4"/>
  <c r="AD1379" i="4"/>
  <c r="AD1380" i="4"/>
  <c r="AD1381" i="4"/>
  <c r="AD1382" i="4"/>
  <c r="AD1383" i="4"/>
  <c r="AD1384" i="4"/>
  <c r="AD1385" i="4"/>
  <c r="AD1386" i="4"/>
  <c r="AD1387" i="4"/>
  <c r="AD1388" i="4"/>
  <c r="AD1389" i="4"/>
  <c r="AD1390" i="4"/>
  <c r="AD1391" i="4"/>
  <c r="AD1392" i="4"/>
  <c r="AD1393" i="4"/>
  <c r="AD1394" i="4"/>
  <c r="AD1395" i="4"/>
  <c r="AD1396" i="4"/>
  <c r="AD1397" i="4"/>
  <c r="AD1398" i="4"/>
  <c r="AD1399" i="4"/>
  <c r="AD1400" i="4"/>
  <c r="AD1401" i="4"/>
  <c r="AD1402" i="4"/>
  <c r="AD1403" i="4"/>
  <c r="AD1404" i="4"/>
  <c r="AD1405" i="4"/>
  <c r="AD1406" i="4"/>
  <c r="AD1407" i="4"/>
  <c r="AD1408" i="4"/>
  <c r="AD1409" i="4"/>
  <c r="AD1410" i="4"/>
  <c r="AD1411" i="4"/>
  <c r="AD1412" i="4"/>
  <c r="AD1413" i="4"/>
  <c r="AD1414" i="4"/>
  <c r="AD1415" i="4"/>
  <c r="AD1416" i="4"/>
  <c r="AD1417" i="4"/>
  <c r="AD1418" i="4"/>
  <c r="AD1419" i="4"/>
  <c r="AD1420" i="4"/>
  <c r="AD1421" i="4"/>
  <c r="AD1422" i="4"/>
  <c r="AD1423" i="4"/>
  <c r="AD1424" i="4"/>
  <c r="AD1425" i="4"/>
  <c r="AD1426" i="4"/>
  <c r="AD1427" i="4"/>
  <c r="AD1428" i="4"/>
  <c r="AD1429" i="4"/>
  <c r="AD1430" i="4"/>
  <c r="AD1431" i="4"/>
  <c r="AD1432" i="4"/>
  <c r="AD1433" i="4"/>
  <c r="AD1434" i="4"/>
  <c r="AD1435" i="4"/>
  <c r="AD1436" i="4"/>
  <c r="AD1437" i="4"/>
  <c r="AD1438" i="4"/>
  <c r="AD1439" i="4"/>
  <c r="AD1440" i="4"/>
  <c r="AD1441" i="4"/>
  <c r="AD1442" i="4"/>
  <c r="AD1443" i="4"/>
  <c r="AD1444" i="4"/>
  <c r="AD1445" i="4"/>
  <c r="AD1446" i="4"/>
  <c r="AD1447" i="4"/>
  <c r="AD1448" i="4"/>
  <c r="AD1449" i="4"/>
  <c r="AD1450" i="4"/>
  <c r="AD1451" i="4"/>
  <c r="AD1452" i="4"/>
  <c r="AD1453" i="4"/>
  <c r="AD1454" i="4"/>
  <c r="AD1455" i="4"/>
  <c r="AD1456" i="4"/>
  <c r="AD1457" i="4"/>
  <c r="AD1458" i="4"/>
  <c r="AD1459" i="4"/>
  <c r="AD1460" i="4"/>
  <c r="AD1461" i="4"/>
  <c r="AD1462" i="4"/>
  <c r="AD1463" i="4"/>
  <c r="AD1464" i="4"/>
  <c r="AD1465" i="4"/>
  <c r="AD1466" i="4"/>
  <c r="AD1467" i="4"/>
  <c r="AD1468" i="4"/>
  <c r="AD1469" i="4"/>
  <c r="AD1470" i="4"/>
  <c r="AD1471" i="4"/>
  <c r="AD1472" i="4"/>
  <c r="AD1473" i="4"/>
  <c r="AD1474" i="4"/>
  <c r="AD1475" i="4"/>
  <c r="AD1476" i="4"/>
  <c r="AD1477" i="4"/>
  <c r="AD1478" i="4"/>
  <c r="AD1479" i="4"/>
  <c r="AD1480" i="4"/>
  <c r="AD1481" i="4"/>
  <c r="AD1482" i="4"/>
  <c r="AD1483" i="4"/>
  <c r="AD1484" i="4"/>
  <c r="AD1485" i="4"/>
  <c r="AD1486" i="4"/>
  <c r="AD1487" i="4"/>
  <c r="AD1488" i="4"/>
  <c r="AD1489" i="4"/>
  <c r="AD1490" i="4"/>
  <c r="AD1491" i="4"/>
  <c r="AD1492" i="4"/>
  <c r="AD1493" i="4"/>
  <c r="AD1494" i="4"/>
  <c r="AD1495" i="4"/>
  <c r="AD1496" i="4"/>
  <c r="AD1497" i="4"/>
  <c r="AD1498" i="4"/>
  <c r="AD1499" i="4"/>
  <c r="AD1500" i="4"/>
  <c r="AD1501" i="4"/>
  <c r="AD1502" i="4"/>
  <c r="AD1503" i="4"/>
  <c r="AD1504" i="4"/>
  <c r="AD1505" i="4"/>
  <c r="AD1506" i="4"/>
  <c r="AD1507" i="4"/>
  <c r="AD1508" i="4"/>
  <c r="AD1509" i="4"/>
  <c r="AD1510" i="4"/>
  <c r="AD1511" i="4"/>
  <c r="AD1512" i="4"/>
  <c r="AD1513" i="4"/>
  <c r="AD1514" i="4"/>
  <c r="AD1515" i="4"/>
  <c r="AD1516" i="4"/>
  <c r="AD1517" i="4"/>
  <c r="AD1518" i="4"/>
  <c r="AD1519" i="4"/>
  <c r="AD1520" i="4"/>
  <c r="AD1521" i="4"/>
  <c r="AD1522" i="4"/>
  <c r="AD1523" i="4"/>
  <c r="AD1524" i="4"/>
  <c r="AD1525" i="4"/>
  <c r="AD1526" i="4"/>
  <c r="AD1527" i="4"/>
  <c r="AD1528" i="4"/>
  <c r="AD1529" i="4"/>
  <c r="AD1530" i="4"/>
  <c r="AD1531" i="4"/>
  <c r="AD1532" i="4"/>
  <c r="AD1533" i="4"/>
  <c r="AD1534" i="4"/>
  <c r="AD1535" i="4"/>
  <c r="AD1536" i="4"/>
  <c r="AD1537" i="4"/>
  <c r="AD1538" i="4"/>
  <c r="AD1539" i="4"/>
  <c r="AD1540" i="4"/>
  <c r="AD1541" i="4"/>
  <c r="AD1542" i="4"/>
  <c r="AD1543" i="4"/>
  <c r="AD1544" i="4"/>
  <c r="AD1545" i="4"/>
  <c r="AD1546" i="4"/>
  <c r="AD1547" i="4"/>
  <c r="AD1548" i="4"/>
  <c r="AD1549" i="4"/>
  <c r="AD1550" i="4"/>
  <c r="AD1551" i="4"/>
  <c r="AD1552" i="4"/>
  <c r="AD1553" i="4"/>
  <c r="AD1554" i="4"/>
  <c r="AD1555" i="4"/>
  <c r="AD1556" i="4"/>
  <c r="AD1557" i="4"/>
  <c r="AD1558" i="4"/>
  <c r="AD1559" i="4"/>
  <c r="AD1560" i="4"/>
  <c r="AD1561" i="4"/>
  <c r="AD1562" i="4"/>
  <c r="AD1563" i="4"/>
  <c r="AD1564" i="4"/>
  <c r="AD1565" i="4"/>
  <c r="AD1566" i="4"/>
  <c r="AD1567" i="4"/>
  <c r="AD1568" i="4"/>
  <c r="AD1569" i="4"/>
  <c r="AD1570" i="4"/>
  <c r="AD1571" i="4"/>
  <c r="AD1572" i="4"/>
  <c r="AD1573" i="4"/>
  <c r="AD1574" i="4"/>
  <c r="AD1575" i="4"/>
  <c r="AD1576" i="4"/>
  <c r="AD1577" i="4"/>
  <c r="AD1578" i="4"/>
  <c r="AD1579" i="4"/>
  <c r="AD1580" i="4"/>
  <c r="AD1581" i="4"/>
  <c r="AD1582" i="4"/>
  <c r="AD1583" i="4"/>
  <c r="AD1584" i="4"/>
  <c r="AD1585" i="4"/>
  <c r="AD1586" i="4"/>
  <c r="AD1587" i="4"/>
  <c r="AD1588" i="4"/>
  <c r="AD1589" i="4"/>
  <c r="AD1590" i="4"/>
  <c r="AD1591" i="4"/>
  <c r="AD1592" i="4"/>
  <c r="AD1593" i="4"/>
  <c r="AD1594" i="4"/>
  <c r="AD1595" i="4"/>
  <c r="AD1596" i="4"/>
  <c r="AD1597" i="4"/>
  <c r="AD1598" i="4"/>
  <c r="AD1599" i="4"/>
  <c r="AD1600" i="4"/>
  <c r="AD1601" i="4"/>
  <c r="AD1602" i="4"/>
  <c r="AD1603" i="4"/>
  <c r="AD1604" i="4"/>
  <c r="AD1605" i="4"/>
  <c r="AD1606" i="4"/>
  <c r="AD1607" i="4"/>
  <c r="AD1608" i="4"/>
  <c r="AD1609" i="4"/>
  <c r="AD1610" i="4"/>
  <c r="AD1611" i="4"/>
  <c r="AD1612" i="4"/>
  <c r="AD1613" i="4"/>
  <c r="AD1614" i="4"/>
  <c r="AD1615" i="4"/>
  <c r="AD1616" i="4"/>
  <c r="AD1617" i="4"/>
  <c r="AD1618" i="4"/>
  <c r="AD1619" i="4"/>
  <c r="AD1620" i="4"/>
  <c r="AD1621" i="4"/>
  <c r="AD1622" i="4"/>
  <c r="AD1623" i="4"/>
  <c r="AD1624" i="4"/>
  <c r="AD1625" i="4"/>
  <c r="AD1626" i="4"/>
  <c r="AD1627" i="4"/>
  <c r="AD1628" i="4"/>
  <c r="AD1629" i="4"/>
  <c r="AD1630" i="4"/>
  <c r="AD1631" i="4"/>
  <c r="AD1632" i="4"/>
  <c r="AD1633" i="4"/>
  <c r="AD1634" i="4"/>
  <c r="AD1635" i="4"/>
  <c r="AD1636" i="4"/>
  <c r="AD1637" i="4"/>
  <c r="AD1638" i="4"/>
  <c r="AD1639" i="4"/>
  <c r="AD1640" i="4"/>
  <c r="AD1641" i="4"/>
  <c r="AD1642" i="4"/>
  <c r="AD1643" i="4"/>
  <c r="AD1644" i="4"/>
  <c r="AD1645" i="4"/>
  <c r="AD1646" i="4"/>
  <c r="AD1647" i="4"/>
  <c r="AD1648" i="4"/>
  <c r="AD1649" i="4"/>
  <c r="AD1650" i="4"/>
  <c r="AD1651" i="4"/>
  <c r="AD1652" i="4"/>
  <c r="AD1653" i="4"/>
  <c r="AD1654" i="4"/>
  <c r="AD1655" i="4"/>
  <c r="AD1656" i="4"/>
  <c r="AD1657" i="4"/>
  <c r="AD1658" i="4"/>
  <c r="AD1659" i="4"/>
  <c r="AD1660" i="4"/>
  <c r="AD1661" i="4"/>
  <c r="AD1662" i="4"/>
  <c r="AD1663" i="4"/>
  <c r="AD1664" i="4"/>
  <c r="AD1665" i="4"/>
  <c r="AD1666" i="4"/>
  <c r="AD1667" i="4"/>
  <c r="AD1668" i="4"/>
  <c r="AD1669" i="4"/>
  <c r="AD1670" i="4"/>
  <c r="AD1671" i="4"/>
  <c r="AD1672" i="4"/>
  <c r="AD1673" i="4"/>
  <c r="AD1674" i="4"/>
  <c r="AD1675" i="4"/>
  <c r="AD1676" i="4"/>
  <c r="AD1677" i="4"/>
  <c r="AD1678" i="4"/>
  <c r="AD1679" i="4"/>
  <c r="AD1680" i="4"/>
  <c r="AD1681" i="4"/>
  <c r="AD1682" i="4"/>
  <c r="AD1683" i="4"/>
  <c r="AD1684" i="4"/>
  <c r="AD1685" i="4"/>
  <c r="AD1686" i="4"/>
  <c r="AD1687" i="4"/>
  <c r="AD1688" i="4"/>
  <c r="AD1689" i="4"/>
  <c r="AD1690" i="4"/>
  <c r="AD1691" i="4"/>
  <c r="AD1692" i="4"/>
  <c r="AD1693" i="4"/>
  <c r="AD1694" i="4"/>
  <c r="AD1695" i="4"/>
  <c r="AD1696" i="4"/>
  <c r="AD1697" i="4"/>
  <c r="AD1698" i="4"/>
  <c r="AD1699" i="4"/>
  <c r="AD1700" i="4"/>
  <c r="AD1701" i="4"/>
  <c r="AD1702" i="4"/>
  <c r="AD1703" i="4"/>
  <c r="AD1704" i="4"/>
  <c r="AD1705" i="4"/>
  <c r="AD1706" i="4"/>
  <c r="AD1707" i="4"/>
  <c r="AD1708" i="4"/>
  <c r="AD1709" i="4"/>
  <c r="AD1710" i="4"/>
  <c r="AD1711" i="4"/>
  <c r="AD1712" i="4"/>
  <c r="AD1713" i="4"/>
  <c r="AD1714" i="4"/>
  <c r="AD1715" i="4"/>
  <c r="AD1716" i="4"/>
  <c r="AD1717" i="4"/>
  <c r="AD1718" i="4"/>
  <c r="AD1719" i="4"/>
  <c r="AD1720" i="4"/>
  <c r="AD1721" i="4"/>
  <c r="AD1722" i="4"/>
  <c r="AD1723" i="4"/>
  <c r="AD1724" i="4"/>
  <c r="AD1725" i="4"/>
  <c r="AD1726" i="4"/>
  <c r="AD1727" i="4"/>
  <c r="AD1728" i="4"/>
  <c r="AD1729" i="4"/>
  <c r="AD1730" i="4"/>
  <c r="AD1731" i="4"/>
  <c r="AD1732" i="4"/>
  <c r="AD1733" i="4"/>
  <c r="AD1734" i="4"/>
  <c r="AD1735" i="4"/>
  <c r="AD1736" i="4"/>
  <c r="AD1737" i="4"/>
  <c r="AD1738" i="4"/>
  <c r="AD1739" i="4"/>
  <c r="AD1740" i="4"/>
  <c r="AD1741" i="4"/>
  <c r="AD1742" i="4"/>
  <c r="AD1743" i="4"/>
  <c r="AD1744" i="4"/>
  <c r="AD1745" i="4"/>
  <c r="AD1746" i="4"/>
  <c r="AD1747" i="4"/>
  <c r="AD1748" i="4"/>
  <c r="AD1749" i="4"/>
  <c r="AD1750" i="4"/>
  <c r="AD1751" i="4"/>
  <c r="AD1752" i="4"/>
  <c r="AD1753" i="4"/>
  <c r="AD1754" i="4"/>
  <c r="AD1755" i="4"/>
  <c r="AD1756" i="4"/>
  <c r="AD1757" i="4"/>
  <c r="AD1758" i="4"/>
  <c r="AD1759" i="4"/>
  <c r="AD1760" i="4"/>
  <c r="AD1761" i="4"/>
  <c r="AD1762" i="4"/>
  <c r="AD1763" i="4"/>
  <c r="AD1764" i="4"/>
  <c r="AD1765" i="4"/>
  <c r="AD1766" i="4"/>
  <c r="AD1767" i="4"/>
  <c r="AD1768" i="4"/>
  <c r="AD1769" i="4"/>
  <c r="AD1770" i="4"/>
  <c r="AD1771" i="4"/>
  <c r="AD1772" i="4"/>
  <c r="AD1773" i="4"/>
  <c r="AD1774" i="4"/>
  <c r="AD1775" i="4"/>
  <c r="AD1776" i="4"/>
  <c r="AD1777" i="4"/>
  <c r="AD1778" i="4"/>
  <c r="AD1779" i="4"/>
  <c r="AD1780" i="4"/>
  <c r="AD1781" i="4"/>
  <c r="AD1782" i="4"/>
  <c r="AD1783" i="4"/>
  <c r="AD1784" i="4"/>
  <c r="AD1785" i="4"/>
  <c r="AD1786" i="4"/>
  <c r="AD1787" i="4"/>
  <c r="AD1788" i="4"/>
  <c r="AD1789" i="4"/>
  <c r="AD1790" i="4"/>
  <c r="AD1791" i="4"/>
  <c r="AD1792" i="4"/>
  <c r="AD1793" i="4"/>
  <c r="AD1794" i="4"/>
  <c r="AD1795" i="4"/>
  <c r="AD1796" i="4"/>
  <c r="AD1797" i="4"/>
  <c r="AD1798" i="4"/>
  <c r="AD1799" i="4"/>
  <c r="AD1800" i="4"/>
  <c r="AD1801" i="4"/>
  <c r="AD1802" i="4"/>
  <c r="AD1803" i="4"/>
  <c r="AD1804" i="4"/>
  <c r="AD1805" i="4"/>
  <c r="AD1806" i="4"/>
  <c r="AD1807" i="4"/>
  <c r="AD1808" i="4"/>
  <c r="AD1809" i="4"/>
  <c r="AD1810" i="4"/>
  <c r="AD1811" i="4"/>
  <c r="AD1812" i="4"/>
  <c r="AD1813" i="4"/>
  <c r="AD1814" i="4"/>
  <c r="AD1815" i="4"/>
  <c r="AD1816" i="4"/>
  <c r="AD1817" i="4"/>
  <c r="AD1818" i="4"/>
  <c r="AD1819" i="4"/>
  <c r="AD1820" i="4"/>
  <c r="AD1821" i="4"/>
  <c r="AD1822" i="4"/>
  <c r="AD1823" i="4"/>
  <c r="AD1824" i="4"/>
  <c r="AD1825" i="4"/>
  <c r="AD1826" i="4"/>
  <c r="AD1827" i="4"/>
  <c r="AD1828" i="4"/>
  <c r="AD1829" i="4"/>
  <c r="AD1830" i="4"/>
  <c r="AD1831" i="4"/>
  <c r="AD1832" i="4"/>
  <c r="AD1833" i="4"/>
  <c r="AD1834" i="4"/>
  <c r="AD1835" i="4"/>
  <c r="AD1836" i="4"/>
  <c r="AD1837" i="4"/>
  <c r="AD1838" i="4"/>
  <c r="AD1839" i="4"/>
  <c r="AD1840" i="4"/>
  <c r="AD1841" i="4"/>
  <c r="AD1842" i="4"/>
  <c r="AD1843" i="4"/>
  <c r="AD1844" i="4"/>
  <c r="AD1845" i="4"/>
  <c r="AD1846" i="4"/>
  <c r="AD1847" i="4"/>
  <c r="AD1848" i="4"/>
  <c r="AD1849" i="4"/>
  <c r="AD1850" i="4"/>
  <c r="AD1851" i="4"/>
  <c r="AD1852" i="4"/>
  <c r="AD1853" i="4"/>
  <c r="AD1854" i="4"/>
  <c r="AD1855" i="4"/>
  <c r="AD1856" i="4"/>
  <c r="AD1857" i="4"/>
  <c r="AD1858" i="4"/>
  <c r="AD1859" i="4"/>
  <c r="AD1860" i="4"/>
  <c r="AD1861" i="4"/>
  <c r="AD1862" i="4"/>
  <c r="AD1863" i="4"/>
  <c r="AD1864" i="4"/>
  <c r="AD1865" i="4"/>
  <c r="AD1866" i="4"/>
  <c r="AD1867" i="4"/>
  <c r="AD1868" i="4"/>
  <c r="AD1869" i="4"/>
  <c r="AD1870" i="4"/>
  <c r="AD1871" i="4"/>
  <c r="AD1872" i="4"/>
  <c r="AD1873" i="4"/>
  <c r="AD1874" i="4"/>
  <c r="AD1875" i="4"/>
  <c r="AD1876" i="4"/>
  <c r="AD1877" i="4"/>
  <c r="AD1878" i="4"/>
  <c r="AD1879" i="4"/>
  <c r="AD1880" i="4"/>
  <c r="AD1881" i="4"/>
  <c r="AD1882" i="4"/>
  <c r="AD1883" i="4"/>
  <c r="AD1884" i="4"/>
  <c r="AD1885" i="4"/>
  <c r="AD1886" i="4"/>
  <c r="AD1887" i="4"/>
  <c r="AD1888" i="4"/>
  <c r="AD1889" i="4"/>
  <c r="AD1890" i="4"/>
  <c r="AD1891" i="4"/>
  <c r="AD1892" i="4"/>
  <c r="AD1893" i="4"/>
  <c r="AD1894" i="4"/>
  <c r="AD1895" i="4"/>
  <c r="AD1896" i="4"/>
  <c r="AD1897" i="4"/>
  <c r="AD1898" i="4"/>
  <c r="AD1899" i="4"/>
  <c r="AD1900" i="4"/>
  <c r="AD1901" i="4"/>
  <c r="AD1902" i="4"/>
  <c r="AD1903" i="4"/>
  <c r="AD1904" i="4"/>
  <c r="AD1905" i="4"/>
  <c r="AD1906" i="4"/>
  <c r="AD1907" i="4"/>
  <c r="AD1908" i="4"/>
  <c r="AD1909" i="4"/>
  <c r="AD1910" i="4"/>
  <c r="AD1911" i="4"/>
  <c r="AD1912" i="4"/>
  <c r="AD1913" i="4"/>
  <c r="AD1914" i="4"/>
  <c r="AD1915" i="4"/>
  <c r="AD1916" i="4"/>
  <c r="AD1917" i="4"/>
  <c r="AD1918" i="4"/>
  <c r="AD1919" i="4"/>
  <c r="AD1920" i="4"/>
  <c r="AD1921" i="4"/>
  <c r="AD1922" i="4"/>
  <c r="AD1923" i="4"/>
  <c r="AD1924" i="4"/>
  <c r="AD1925" i="4"/>
  <c r="AD1926" i="4"/>
  <c r="AD1927" i="4"/>
  <c r="AD1928" i="4"/>
  <c r="AD1929" i="4"/>
  <c r="AD1930" i="4"/>
  <c r="AD1931" i="4"/>
  <c r="AD1932" i="4"/>
  <c r="AD1933" i="4"/>
  <c r="AD1934" i="4"/>
  <c r="AD1935" i="4"/>
  <c r="AD1936" i="4"/>
  <c r="AD1937" i="4"/>
  <c r="AD1938" i="4"/>
  <c r="AD1939" i="4"/>
  <c r="AD1940" i="4"/>
  <c r="AD1941" i="4"/>
  <c r="AD1942" i="4"/>
  <c r="AD1943" i="4"/>
  <c r="AD1944" i="4"/>
  <c r="AD1945" i="4"/>
  <c r="AD1946" i="4"/>
  <c r="AD1947" i="4"/>
  <c r="AD1948" i="4"/>
  <c r="AD1949" i="4"/>
  <c r="AD1950" i="4"/>
  <c r="AD1951" i="4"/>
  <c r="AD1952" i="4"/>
  <c r="AD1953" i="4"/>
  <c r="AD1954" i="4"/>
  <c r="AD1955" i="4"/>
  <c r="AD1956" i="4"/>
  <c r="AD1957" i="4"/>
  <c r="AD1958" i="4"/>
  <c r="AD1959" i="4"/>
  <c r="AD1960" i="4"/>
  <c r="AD1961" i="4"/>
  <c r="AD1962" i="4"/>
  <c r="AD1963" i="4"/>
  <c r="AD1964" i="4"/>
  <c r="AD1965" i="4"/>
  <c r="AD1966" i="4"/>
  <c r="AD1967" i="4"/>
  <c r="AD1968" i="4"/>
  <c r="AD1969" i="4"/>
  <c r="AD1970" i="4"/>
  <c r="AD1971" i="4"/>
  <c r="AD1972" i="4"/>
  <c r="AD1973" i="4"/>
  <c r="AD1974" i="4"/>
  <c r="AD1975" i="4"/>
  <c r="AD1976" i="4"/>
  <c r="AD1977" i="4"/>
  <c r="AD1978" i="4"/>
  <c r="AD1979" i="4"/>
  <c r="AD1980" i="4"/>
  <c r="AD1981" i="4"/>
  <c r="AD1982" i="4"/>
  <c r="AD1983" i="4"/>
  <c r="AD1984" i="4"/>
  <c r="AD1985" i="4"/>
  <c r="AD1986" i="4"/>
  <c r="AD1987" i="4"/>
  <c r="AD1988" i="4"/>
  <c r="AD1989" i="4"/>
  <c r="AD1990" i="4"/>
  <c r="AD1991" i="4"/>
  <c r="AD1992" i="4"/>
  <c r="AD1993" i="4"/>
  <c r="AD1994" i="4"/>
  <c r="AD1995" i="4"/>
  <c r="AD1996" i="4"/>
  <c r="AD1997" i="4"/>
  <c r="AD1998" i="4"/>
  <c r="AD1999" i="4"/>
  <c r="AD2000" i="4"/>
  <c r="AD2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S1950" i="4"/>
  <c r="S1951" i="4"/>
  <c r="S1952" i="4"/>
  <c r="S1953" i="4"/>
  <c r="S1954" i="4"/>
  <c r="S1955" i="4"/>
  <c r="S1956" i="4"/>
  <c r="S1957" i="4"/>
  <c r="S1958" i="4"/>
  <c r="S1959" i="4"/>
  <c r="S1960" i="4"/>
  <c r="S1961" i="4"/>
  <c r="S1962" i="4"/>
  <c r="S1963" i="4"/>
  <c r="S1964" i="4"/>
  <c r="S1965" i="4"/>
  <c r="S1966" i="4"/>
  <c r="S1967" i="4"/>
  <c r="S1968" i="4"/>
  <c r="S1969" i="4"/>
  <c r="S1970" i="4"/>
  <c r="S1971" i="4"/>
  <c r="S1972" i="4"/>
  <c r="S1973" i="4"/>
  <c r="S1974" i="4"/>
  <c r="S1975" i="4"/>
  <c r="S1976" i="4"/>
  <c r="S1977" i="4"/>
  <c r="S1978" i="4"/>
  <c r="S1979" i="4"/>
  <c r="S1980" i="4"/>
  <c r="S1981" i="4"/>
  <c r="S1982" i="4"/>
  <c r="S1983" i="4"/>
  <c r="S1984" i="4"/>
  <c r="S1985" i="4"/>
  <c r="S1986" i="4"/>
  <c r="S1987" i="4"/>
  <c r="S1988" i="4"/>
  <c r="S1989" i="4"/>
  <c r="S1990" i="4"/>
  <c r="S1991" i="4"/>
  <c r="S1992" i="4"/>
  <c r="S1993" i="4"/>
  <c r="S1994" i="4"/>
  <c r="S1995" i="4"/>
  <c r="S1996" i="4"/>
  <c r="S1997" i="4"/>
  <c r="S1998" i="4"/>
  <c r="S1999" i="4"/>
  <c r="S2000" i="4"/>
  <c r="S2001" i="4"/>
  <c r="T2"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U1002" i="4"/>
  <c r="U1003" i="4"/>
  <c r="U1004" i="4"/>
  <c r="U1005" i="4"/>
  <c r="U1006" i="4"/>
  <c r="U1007" i="4"/>
  <c r="U1008" i="4"/>
  <c r="U1009" i="4"/>
  <c r="U1010" i="4"/>
  <c r="U1011" i="4"/>
  <c r="U1012" i="4"/>
  <c r="U1013" i="4"/>
  <c r="U1014" i="4"/>
  <c r="U1015" i="4"/>
  <c r="U1016" i="4"/>
  <c r="U1017" i="4"/>
  <c r="U1018" i="4"/>
  <c r="U1019" i="4"/>
  <c r="U1020" i="4"/>
  <c r="U1021" i="4"/>
  <c r="U1022" i="4"/>
  <c r="U1023" i="4"/>
  <c r="U1024" i="4"/>
  <c r="U1025" i="4"/>
  <c r="U1026" i="4"/>
  <c r="U1027" i="4"/>
  <c r="U1028" i="4"/>
  <c r="U1029" i="4"/>
  <c r="U1030" i="4"/>
  <c r="U1031" i="4"/>
  <c r="U1032" i="4"/>
  <c r="U1033" i="4"/>
  <c r="U1034" i="4"/>
  <c r="U1035" i="4"/>
  <c r="U1036" i="4"/>
  <c r="U1037" i="4"/>
  <c r="U1038" i="4"/>
  <c r="U1039" i="4"/>
  <c r="U1040" i="4"/>
  <c r="U1041" i="4"/>
  <c r="U1042" i="4"/>
  <c r="U1043" i="4"/>
  <c r="U1044" i="4"/>
  <c r="U1045" i="4"/>
  <c r="U1046" i="4"/>
  <c r="U1047" i="4"/>
  <c r="U1048" i="4"/>
  <c r="U1049" i="4"/>
  <c r="U1050" i="4"/>
  <c r="U1051" i="4"/>
  <c r="U1052" i="4"/>
  <c r="U1053" i="4"/>
  <c r="U1054" i="4"/>
  <c r="U1055" i="4"/>
  <c r="U1056" i="4"/>
  <c r="U1057" i="4"/>
  <c r="U1058" i="4"/>
  <c r="U1059" i="4"/>
  <c r="U1060" i="4"/>
  <c r="U1061" i="4"/>
  <c r="U1062" i="4"/>
  <c r="U1063" i="4"/>
  <c r="U1064" i="4"/>
  <c r="U1065" i="4"/>
  <c r="U1066" i="4"/>
  <c r="U1067" i="4"/>
  <c r="U1068" i="4"/>
  <c r="U1069" i="4"/>
  <c r="U1070" i="4"/>
  <c r="U1071" i="4"/>
  <c r="U1072" i="4"/>
  <c r="U1073" i="4"/>
  <c r="U1074" i="4"/>
  <c r="U1075" i="4"/>
  <c r="U1076" i="4"/>
  <c r="U1077" i="4"/>
  <c r="U1078" i="4"/>
  <c r="U1079" i="4"/>
  <c r="U1080" i="4"/>
  <c r="U1081" i="4"/>
  <c r="U1082" i="4"/>
  <c r="U1083" i="4"/>
  <c r="U1084" i="4"/>
  <c r="U1085" i="4"/>
  <c r="U1086" i="4"/>
  <c r="U1087" i="4"/>
  <c r="U1088" i="4"/>
  <c r="U1089" i="4"/>
  <c r="U1090" i="4"/>
  <c r="U1091" i="4"/>
  <c r="U1092" i="4"/>
  <c r="U1093" i="4"/>
  <c r="U1094" i="4"/>
  <c r="U1095" i="4"/>
  <c r="U1096" i="4"/>
  <c r="U1097" i="4"/>
  <c r="U1098" i="4"/>
  <c r="U1099" i="4"/>
  <c r="U1100" i="4"/>
  <c r="U1101" i="4"/>
  <c r="U1102" i="4"/>
  <c r="U1103" i="4"/>
  <c r="U1104" i="4"/>
  <c r="U1105" i="4"/>
  <c r="U1106" i="4"/>
  <c r="U1107" i="4"/>
  <c r="U1108" i="4"/>
  <c r="U1109" i="4"/>
  <c r="U1110" i="4"/>
  <c r="U1111" i="4"/>
  <c r="U1112" i="4"/>
  <c r="U1113" i="4"/>
  <c r="U1114" i="4"/>
  <c r="U1115" i="4"/>
  <c r="U1116" i="4"/>
  <c r="U1117" i="4"/>
  <c r="U1118" i="4"/>
  <c r="U1119" i="4"/>
  <c r="U1120" i="4"/>
  <c r="U1121" i="4"/>
  <c r="U1122" i="4"/>
  <c r="U1123" i="4"/>
  <c r="U1124" i="4"/>
  <c r="U1125" i="4"/>
  <c r="U1126" i="4"/>
  <c r="U1127" i="4"/>
  <c r="U1128" i="4"/>
  <c r="U1129" i="4"/>
  <c r="U1130" i="4"/>
  <c r="U1131" i="4"/>
  <c r="U1132" i="4"/>
  <c r="U1133" i="4"/>
  <c r="U1134" i="4"/>
  <c r="U1135" i="4"/>
  <c r="U1136" i="4"/>
  <c r="U1137" i="4"/>
  <c r="U1138" i="4"/>
  <c r="U1139" i="4"/>
  <c r="U1140" i="4"/>
  <c r="U1141" i="4"/>
  <c r="U1142" i="4"/>
  <c r="U1143" i="4"/>
  <c r="U1144" i="4"/>
  <c r="U1145" i="4"/>
  <c r="U1146" i="4"/>
  <c r="U1147" i="4"/>
  <c r="U1148" i="4"/>
  <c r="U1149" i="4"/>
  <c r="U1150" i="4"/>
  <c r="U1151" i="4"/>
  <c r="U1152" i="4"/>
  <c r="U1153" i="4"/>
  <c r="U1154" i="4"/>
  <c r="U1155" i="4"/>
  <c r="U1156" i="4"/>
  <c r="U1157" i="4"/>
  <c r="U1158" i="4"/>
  <c r="U1159" i="4"/>
  <c r="U1160" i="4"/>
  <c r="U1161" i="4"/>
  <c r="U1162" i="4"/>
  <c r="U1163" i="4"/>
  <c r="U1164" i="4"/>
  <c r="U1165" i="4"/>
  <c r="U1166" i="4"/>
  <c r="U1167" i="4"/>
  <c r="U1168" i="4"/>
  <c r="U1169" i="4"/>
  <c r="U1170" i="4"/>
  <c r="U1171" i="4"/>
  <c r="U1172" i="4"/>
  <c r="U1173" i="4"/>
  <c r="U1174" i="4"/>
  <c r="U1175" i="4"/>
  <c r="U1176" i="4"/>
  <c r="U1177" i="4"/>
  <c r="U1178" i="4"/>
  <c r="U1179" i="4"/>
  <c r="U1180" i="4"/>
  <c r="U1181" i="4"/>
  <c r="U1182" i="4"/>
  <c r="U1183" i="4"/>
  <c r="U1184" i="4"/>
  <c r="U1185" i="4"/>
  <c r="U1186" i="4"/>
  <c r="U1187" i="4"/>
  <c r="U1188" i="4"/>
  <c r="U1189" i="4"/>
  <c r="U1190" i="4"/>
  <c r="U1191" i="4"/>
  <c r="U1192" i="4"/>
  <c r="U1193" i="4"/>
  <c r="U1194" i="4"/>
  <c r="U1195" i="4"/>
  <c r="U1196" i="4"/>
  <c r="U1197" i="4"/>
  <c r="U1198" i="4"/>
  <c r="U1199" i="4"/>
  <c r="U1200" i="4"/>
  <c r="U1201" i="4"/>
  <c r="U1202" i="4"/>
  <c r="U1203" i="4"/>
  <c r="U1204" i="4"/>
  <c r="U1205" i="4"/>
  <c r="U1206" i="4"/>
  <c r="U1207" i="4"/>
  <c r="U1208" i="4"/>
  <c r="U1209" i="4"/>
  <c r="U1210" i="4"/>
  <c r="U1211" i="4"/>
  <c r="U1212" i="4"/>
  <c r="U1213" i="4"/>
  <c r="U1214" i="4"/>
  <c r="U1215" i="4"/>
  <c r="U1216" i="4"/>
  <c r="U1217" i="4"/>
  <c r="U1218" i="4"/>
  <c r="U1219" i="4"/>
  <c r="U1220" i="4"/>
  <c r="U1221" i="4"/>
  <c r="U1222" i="4"/>
  <c r="U1223" i="4"/>
  <c r="U1224" i="4"/>
  <c r="U1225" i="4"/>
  <c r="U1226" i="4"/>
  <c r="U1227" i="4"/>
  <c r="U1228" i="4"/>
  <c r="U1229" i="4"/>
  <c r="U1230" i="4"/>
  <c r="U1231" i="4"/>
  <c r="U1232" i="4"/>
  <c r="U1233" i="4"/>
  <c r="U1234" i="4"/>
  <c r="U1235" i="4"/>
  <c r="U1236" i="4"/>
  <c r="U1237" i="4"/>
  <c r="U1238" i="4"/>
  <c r="U1239" i="4"/>
  <c r="U1240" i="4"/>
  <c r="U1241" i="4"/>
  <c r="U1242" i="4"/>
  <c r="U1243" i="4"/>
  <c r="U1244" i="4"/>
  <c r="U1245" i="4"/>
  <c r="U1246" i="4"/>
  <c r="U1247" i="4"/>
  <c r="U1248" i="4"/>
  <c r="U1249" i="4"/>
  <c r="U1250" i="4"/>
  <c r="U1251" i="4"/>
  <c r="U1252" i="4"/>
  <c r="U1253" i="4"/>
  <c r="U1254" i="4"/>
  <c r="U1255" i="4"/>
  <c r="U1256" i="4"/>
  <c r="U1257" i="4"/>
  <c r="U1258" i="4"/>
  <c r="U1259" i="4"/>
  <c r="U1260" i="4"/>
  <c r="U1261" i="4"/>
  <c r="U1262" i="4"/>
  <c r="U1263" i="4"/>
  <c r="U1264" i="4"/>
  <c r="U1265" i="4"/>
  <c r="U1266" i="4"/>
  <c r="U1267" i="4"/>
  <c r="U1268" i="4"/>
  <c r="U1269" i="4"/>
  <c r="U1270" i="4"/>
  <c r="U1271" i="4"/>
  <c r="U1272" i="4"/>
  <c r="U1273" i="4"/>
  <c r="U1274" i="4"/>
  <c r="U1275" i="4"/>
  <c r="U1276" i="4"/>
  <c r="U1277" i="4"/>
  <c r="U1278" i="4"/>
  <c r="U1279" i="4"/>
  <c r="U1280" i="4"/>
  <c r="U1281" i="4"/>
  <c r="U1282" i="4"/>
  <c r="U1283" i="4"/>
  <c r="U1284" i="4"/>
  <c r="U1285" i="4"/>
  <c r="U1286" i="4"/>
  <c r="U1287" i="4"/>
  <c r="U1288" i="4"/>
  <c r="U1289" i="4"/>
  <c r="U1290" i="4"/>
  <c r="U1291" i="4"/>
  <c r="U1292" i="4"/>
  <c r="U1293" i="4"/>
  <c r="U1294" i="4"/>
  <c r="U1295" i="4"/>
  <c r="U1296" i="4"/>
  <c r="U1297" i="4"/>
  <c r="U1298" i="4"/>
  <c r="U1299" i="4"/>
  <c r="U1300" i="4"/>
  <c r="U1301" i="4"/>
  <c r="U1302" i="4"/>
  <c r="U1303" i="4"/>
  <c r="U1304" i="4"/>
  <c r="U1305" i="4"/>
  <c r="U1306" i="4"/>
  <c r="U1307" i="4"/>
  <c r="U1308" i="4"/>
  <c r="U1309" i="4"/>
  <c r="U1310" i="4"/>
  <c r="U1311" i="4"/>
  <c r="U1312" i="4"/>
  <c r="U1313" i="4"/>
  <c r="U1314" i="4"/>
  <c r="U1315" i="4"/>
  <c r="U1316" i="4"/>
  <c r="U1317" i="4"/>
  <c r="U1318" i="4"/>
  <c r="U1319" i="4"/>
  <c r="U1320" i="4"/>
  <c r="U1321" i="4"/>
  <c r="U1322" i="4"/>
  <c r="U1323" i="4"/>
  <c r="U1324" i="4"/>
  <c r="U1325" i="4"/>
  <c r="U1326" i="4"/>
  <c r="U1327" i="4"/>
  <c r="U1328" i="4"/>
  <c r="U1329" i="4"/>
  <c r="U1330" i="4"/>
  <c r="U1331" i="4"/>
  <c r="U1332" i="4"/>
  <c r="U1333" i="4"/>
  <c r="U1334" i="4"/>
  <c r="U1335" i="4"/>
  <c r="U1336" i="4"/>
  <c r="U1337" i="4"/>
  <c r="U1338" i="4"/>
  <c r="U1339" i="4"/>
  <c r="U1340" i="4"/>
  <c r="U1341" i="4"/>
  <c r="U1342" i="4"/>
  <c r="U1343" i="4"/>
  <c r="U1344" i="4"/>
  <c r="U1345" i="4"/>
  <c r="U1346" i="4"/>
  <c r="U1347" i="4"/>
  <c r="U1348" i="4"/>
  <c r="U1349" i="4"/>
  <c r="U1350" i="4"/>
  <c r="U1351" i="4"/>
  <c r="U1352" i="4"/>
  <c r="U1353" i="4"/>
  <c r="U1354" i="4"/>
  <c r="U1355" i="4"/>
  <c r="U1356" i="4"/>
  <c r="U1357" i="4"/>
  <c r="U1358" i="4"/>
  <c r="U1359" i="4"/>
  <c r="U1360" i="4"/>
  <c r="U1361" i="4"/>
  <c r="U1362" i="4"/>
  <c r="U1363" i="4"/>
  <c r="U1364" i="4"/>
  <c r="U1365" i="4"/>
  <c r="U1366" i="4"/>
  <c r="U1367" i="4"/>
  <c r="U1368" i="4"/>
  <c r="U1369" i="4"/>
  <c r="U1370" i="4"/>
  <c r="U1371" i="4"/>
  <c r="U1372" i="4"/>
  <c r="U1373" i="4"/>
  <c r="U1374" i="4"/>
  <c r="U1375" i="4"/>
  <c r="U1376" i="4"/>
  <c r="U1377" i="4"/>
  <c r="U1378" i="4"/>
  <c r="U1379" i="4"/>
  <c r="U1380" i="4"/>
  <c r="U1381" i="4"/>
  <c r="U1382" i="4"/>
  <c r="U1383" i="4"/>
  <c r="U1384" i="4"/>
  <c r="U1385" i="4"/>
  <c r="U1386" i="4"/>
  <c r="U1387" i="4"/>
  <c r="U1388" i="4"/>
  <c r="U1389" i="4"/>
  <c r="U1390" i="4"/>
  <c r="U1391" i="4"/>
  <c r="U1392" i="4"/>
  <c r="U1393" i="4"/>
  <c r="U1394" i="4"/>
  <c r="U1395" i="4"/>
  <c r="U1396" i="4"/>
  <c r="U1397" i="4"/>
  <c r="U1398" i="4"/>
  <c r="U1399" i="4"/>
  <c r="U1400" i="4"/>
  <c r="U1401" i="4"/>
  <c r="U1402" i="4"/>
  <c r="U1403" i="4"/>
  <c r="U1404" i="4"/>
  <c r="U1405" i="4"/>
  <c r="U1406" i="4"/>
  <c r="U1407" i="4"/>
  <c r="U1408" i="4"/>
  <c r="U1409" i="4"/>
  <c r="U1410" i="4"/>
  <c r="U1411" i="4"/>
  <c r="U1412" i="4"/>
  <c r="U1413" i="4"/>
  <c r="U1414" i="4"/>
  <c r="U1415" i="4"/>
  <c r="U1416" i="4"/>
  <c r="U1417" i="4"/>
  <c r="U1418" i="4"/>
  <c r="U1419" i="4"/>
  <c r="U1420" i="4"/>
  <c r="U1421" i="4"/>
  <c r="U1422" i="4"/>
  <c r="U1423" i="4"/>
  <c r="U1424" i="4"/>
  <c r="U1425" i="4"/>
  <c r="U1426" i="4"/>
  <c r="U1427" i="4"/>
  <c r="U1428" i="4"/>
  <c r="U1429" i="4"/>
  <c r="U1430" i="4"/>
  <c r="U1431" i="4"/>
  <c r="U1432" i="4"/>
  <c r="U1433" i="4"/>
  <c r="U1434" i="4"/>
  <c r="U1435" i="4"/>
  <c r="U1436" i="4"/>
  <c r="U1437" i="4"/>
  <c r="U1438" i="4"/>
  <c r="U1439" i="4"/>
  <c r="U1440" i="4"/>
  <c r="U1441" i="4"/>
  <c r="U1442" i="4"/>
  <c r="U1443" i="4"/>
  <c r="U1444" i="4"/>
  <c r="U1445" i="4"/>
  <c r="U1446" i="4"/>
  <c r="U1447" i="4"/>
  <c r="U1448" i="4"/>
  <c r="U1449" i="4"/>
  <c r="U1450" i="4"/>
  <c r="U1451" i="4"/>
  <c r="U1452" i="4"/>
  <c r="U1453" i="4"/>
  <c r="U1454" i="4"/>
  <c r="U1455" i="4"/>
  <c r="U1456" i="4"/>
  <c r="U1457" i="4"/>
  <c r="U1458" i="4"/>
  <c r="U1459" i="4"/>
  <c r="U1460" i="4"/>
  <c r="U1461" i="4"/>
  <c r="U1462" i="4"/>
  <c r="U1463" i="4"/>
  <c r="U1464" i="4"/>
  <c r="U1465" i="4"/>
  <c r="U1466" i="4"/>
  <c r="U1467" i="4"/>
  <c r="U1468" i="4"/>
  <c r="U1469" i="4"/>
  <c r="U1470" i="4"/>
  <c r="U1471" i="4"/>
  <c r="U1472" i="4"/>
  <c r="U1473" i="4"/>
  <c r="U1474" i="4"/>
  <c r="U1475" i="4"/>
  <c r="U1476" i="4"/>
  <c r="U1477" i="4"/>
  <c r="U1478" i="4"/>
  <c r="U1479" i="4"/>
  <c r="U1480" i="4"/>
  <c r="U1481" i="4"/>
  <c r="U1482" i="4"/>
  <c r="U1483" i="4"/>
  <c r="U1484" i="4"/>
  <c r="U1485" i="4"/>
  <c r="U1486" i="4"/>
  <c r="U1487" i="4"/>
  <c r="U1488" i="4"/>
  <c r="U1489" i="4"/>
  <c r="U1490" i="4"/>
  <c r="U1491" i="4"/>
  <c r="U1492" i="4"/>
  <c r="U1493" i="4"/>
  <c r="U1494" i="4"/>
  <c r="U1495" i="4"/>
  <c r="U1496" i="4"/>
  <c r="U1497" i="4"/>
  <c r="U1498" i="4"/>
  <c r="U1499" i="4"/>
  <c r="U1500" i="4"/>
  <c r="U1501" i="4"/>
  <c r="U1502" i="4"/>
  <c r="U1503" i="4"/>
  <c r="U1504" i="4"/>
  <c r="U1505" i="4"/>
  <c r="U1506" i="4"/>
  <c r="U1507" i="4"/>
  <c r="U1508" i="4"/>
  <c r="U1509" i="4"/>
  <c r="U1510" i="4"/>
  <c r="U1511" i="4"/>
  <c r="U1512" i="4"/>
  <c r="U1513" i="4"/>
  <c r="U1514" i="4"/>
  <c r="U1515" i="4"/>
  <c r="U1516" i="4"/>
  <c r="U1517" i="4"/>
  <c r="U1518" i="4"/>
  <c r="U1519" i="4"/>
  <c r="U1520" i="4"/>
  <c r="U1521" i="4"/>
  <c r="U1522" i="4"/>
  <c r="U1523" i="4"/>
  <c r="U1524" i="4"/>
  <c r="U1525" i="4"/>
  <c r="U1526" i="4"/>
  <c r="U1527" i="4"/>
  <c r="U1528" i="4"/>
  <c r="U1529" i="4"/>
  <c r="U1530" i="4"/>
  <c r="U1531" i="4"/>
  <c r="U1532" i="4"/>
  <c r="U1533" i="4"/>
  <c r="U1534" i="4"/>
  <c r="U1535" i="4"/>
  <c r="U1536" i="4"/>
  <c r="U1537" i="4"/>
  <c r="U1538" i="4"/>
  <c r="U1539" i="4"/>
  <c r="U1540" i="4"/>
  <c r="U1541" i="4"/>
  <c r="U1542" i="4"/>
  <c r="U1543" i="4"/>
  <c r="U1544" i="4"/>
  <c r="U1545" i="4"/>
  <c r="U1546" i="4"/>
  <c r="U1547" i="4"/>
  <c r="U1548" i="4"/>
  <c r="U1549" i="4"/>
  <c r="U1550" i="4"/>
  <c r="U1551" i="4"/>
  <c r="U1552" i="4"/>
  <c r="U1553" i="4"/>
  <c r="U1554" i="4"/>
  <c r="U1555" i="4"/>
  <c r="U1556" i="4"/>
  <c r="U1557" i="4"/>
  <c r="U1558" i="4"/>
  <c r="U1559" i="4"/>
  <c r="U1560" i="4"/>
  <c r="U1561" i="4"/>
  <c r="U1562" i="4"/>
  <c r="U1563" i="4"/>
  <c r="U1564" i="4"/>
  <c r="U1565" i="4"/>
  <c r="U1566" i="4"/>
  <c r="U1567" i="4"/>
  <c r="U1568" i="4"/>
  <c r="U1569" i="4"/>
  <c r="U1570" i="4"/>
  <c r="U1571" i="4"/>
  <c r="U1572" i="4"/>
  <c r="U1573" i="4"/>
  <c r="U1574" i="4"/>
  <c r="U1575" i="4"/>
  <c r="U1576" i="4"/>
  <c r="U1577" i="4"/>
  <c r="U1578" i="4"/>
  <c r="U1579" i="4"/>
  <c r="U1580" i="4"/>
  <c r="U1581" i="4"/>
  <c r="U1582" i="4"/>
  <c r="U1583" i="4"/>
  <c r="U1584" i="4"/>
  <c r="U1585" i="4"/>
  <c r="U1586" i="4"/>
  <c r="U1587" i="4"/>
  <c r="U1588" i="4"/>
  <c r="U1589" i="4"/>
  <c r="U1590" i="4"/>
  <c r="U1591" i="4"/>
  <c r="U1592" i="4"/>
  <c r="U1593" i="4"/>
  <c r="U1594" i="4"/>
  <c r="U1595" i="4"/>
  <c r="U1596" i="4"/>
  <c r="U1597" i="4"/>
  <c r="U1598" i="4"/>
  <c r="U1599" i="4"/>
  <c r="U1600" i="4"/>
  <c r="U1601" i="4"/>
  <c r="U1602" i="4"/>
  <c r="U1603" i="4"/>
  <c r="U1604" i="4"/>
  <c r="U1605" i="4"/>
  <c r="U1606" i="4"/>
  <c r="U1607" i="4"/>
  <c r="U1608" i="4"/>
  <c r="U1609" i="4"/>
  <c r="U1610" i="4"/>
  <c r="U1611" i="4"/>
  <c r="U1612" i="4"/>
  <c r="U1613" i="4"/>
  <c r="U1614" i="4"/>
  <c r="U1615" i="4"/>
  <c r="U1616" i="4"/>
  <c r="U1617" i="4"/>
  <c r="U1618" i="4"/>
  <c r="U1619" i="4"/>
  <c r="U1620" i="4"/>
  <c r="U1621" i="4"/>
  <c r="U1622" i="4"/>
  <c r="U1623" i="4"/>
  <c r="U1624" i="4"/>
  <c r="U1625" i="4"/>
  <c r="U1626" i="4"/>
  <c r="U1627" i="4"/>
  <c r="U1628" i="4"/>
  <c r="U1629" i="4"/>
  <c r="U1630" i="4"/>
  <c r="U1631" i="4"/>
  <c r="U1632" i="4"/>
  <c r="U1633" i="4"/>
  <c r="U1634" i="4"/>
  <c r="U1635" i="4"/>
  <c r="U1636" i="4"/>
  <c r="U1637" i="4"/>
  <c r="U1638" i="4"/>
  <c r="U1639" i="4"/>
  <c r="U1640" i="4"/>
  <c r="U1641" i="4"/>
  <c r="U1642" i="4"/>
  <c r="U1643" i="4"/>
  <c r="U1644" i="4"/>
  <c r="U1645" i="4"/>
  <c r="U1646" i="4"/>
  <c r="U1647" i="4"/>
  <c r="U1648" i="4"/>
  <c r="U1649" i="4"/>
  <c r="U1650" i="4"/>
  <c r="U1651" i="4"/>
  <c r="U1652" i="4"/>
  <c r="U1653" i="4"/>
  <c r="U1654" i="4"/>
  <c r="U1655" i="4"/>
  <c r="U1656" i="4"/>
  <c r="U1657" i="4"/>
  <c r="U1658" i="4"/>
  <c r="U1659" i="4"/>
  <c r="U1660" i="4"/>
  <c r="U1661" i="4"/>
  <c r="U1662" i="4"/>
  <c r="U1663" i="4"/>
  <c r="U1664" i="4"/>
  <c r="U1665" i="4"/>
  <c r="U1666" i="4"/>
  <c r="U1667" i="4"/>
  <c r="U1668" i="4"/>
  <c r="U1669" i="4"/>
  <c r="U1670" i="4"/>
  <c r="U1671" i="4"/>
  <c r="U1672" i="4"/>
  <c r="U1673" i="4"/>
  <c r="U1674" i="4"/>
  <c r="U1675" i="4"/>
  <c r="U1676" i="4"/>
  <c r="U1677" i="4"/>
  <c r="U1678" i="4"/>
  <c r="U1679" i="4"/>
  <c r="U1680" i="4"/>
  <c r="U1681" i="4"/>
  <c r="U1682" i="4"/>
  <c r="U1683" i="4"/>
  <c r="U1684" i="4"/>
  <c r="U1685" i="4"/>
  <c r="U1686" i="4"/>
  <c r="U1687" i="4"/>
  <c r="U1688" i="4"/>
  <c r="U1689" i="4"/>
  <c r="U1690" i="4"/>
  <c r="U1691" i="4"/>
  <c r="U1692" i="4"/>
  <c r="U1693" i="4"/>
  <c r="U1694" i="4"/>
  <c r="U1695" i="4"/>
  <c r="U1696" i="4"/>
  <c r="U1697" i="4"/>
  <c r="U1698" i="4"/>
  <c r="U1699" i="4"/>
  <c r="U1700" i="4"/>
  <c r="U1701" i="4"/>
  <c r="U1702" i="4"/>
  <c r="U1703" i="4"/>
  <c r="U1704" i="4"/>
  <c r="U1705" i="4"/>
  <c r="U1706" i="4"/>
  <c r="U1707" i="4"/>
  <c r="U1708" i="4"/>
  <c r="U1709" i="4"/>
  <c r="U1710" i="4"/>
  <c r="U1711" i="4"/>
  <c r="U1712" i="4"/>
  <c r="U1713" i="4"/>
  <c r="U1714" i="4"/>
  <c r="U1715" i="4"/>
  <c r="U1716" i="4"/>
  <c r="U1717" i="4"/>
  <c r="U1718" i="4"/>
  <c r="U1719" i="4"/>
  <c r="U1720" i="4"/>
  <c r="U1721" i="4"/>
  <c r="U1722" i="4"/>
  <c r="U1723" i="4"/>
  <c r="U1724" i="4"/>
  <c r="U1725" i="4"/>
  <c r="U1726" i="4"/>
  <c r="U1727" i="4"/>
  <c r="U1728" i="4"/>
  <c r="U1729" i="4"/>
  <c r="U1730" i="4"/>
  <c r="U1731" i="4"/>
  <c r="U1732" i="4"/>
  <c r="U1733" i="4"/>
  <c r="U1734" i="4"/>
  <c r="U1735" i="4"/>
  <c r="U1736" i="4"/>
  <c r="U1737" i="4"/>
  <c r="U1738" i="4"/>
  <c r="U1739" i="4"/>
  <c r="U1740" i="4"/>
  <c r="U1741" i="4"/>
  <c r="U1742" i="4"/>
  <c r="U1743" i="4"/>
  <c r="U1744" i="4"/>
  <c r="U1745" i="4"/>
  <c r="U1746" i="4"/>
  <c r="U1747" i="4"/>
  <c r="U1748" i="4"/>
  <c r="U1749" i="4"/>
  <c r="U1750" i="4"/>
  <c r="U1751" i="4"/>
  <c r="U1752" i="4"/>
  <c r="U1753" i="4"/>
  <c r="U1754" i="4"/>
  <c r="U1755" i="4"/>
  <c r="U1756" i="4"/>
  <c r="U1757" i="4"/>
  <c r="U1758" i="4"/>
  <c r="U1759" i="4"/>
  <c r="U1760" i="4"/>
  <c r="U1761" i="4"/>
  <c r="U1762" i="4"/>
  <c r="U1763" i="4"/>
  <c r="U1764" i="4"/>
  <c r="U1765" i="4"/>
  <c r="U1766" i="4"/>
  <c r="U1767" i="4"/>
  <c r="U1768" i="4"/>
  <c r="U1769" i="4"/>
  <c r="U1770" i="4"/>
  <c r="U1771" i="4"/>
  <c r="U1772" i="4"/>
  <c r="U1773" i="4"/>
  <c r="U1774" i="4"/>
  <c r="U1775" i="4"/>
  <c r="U1776" i="4"/>
  <c r="U1777" i="4"/>
  <c r="U1778" i="4"/>
  <c r="U1779" i="4"/>
  <c r="U1780" i="4"/>
  <c r="U1781" i="4"/>
  <c r="U1782" i="4"/>
  <c r="U1783" i="4"/>
  <c r="U1784" i="4"/>
  <c r="U1785" i="4"/>
  <c r="U1786" i="4"/>
  <c r="U1787" i="4"/>
  <c r="U1788" i="4"/>
  <c r="U1789" i="4"/>
  <c r="U1790" i="4"/>
  <c r="U1791" i="4"/>
  <c r="U1792" i="4"/>
  <c r="U1793" i="4"/>
  <c r="U1794" i="4"/>
  <c r="U1795" i="4"/>
  <c r="U1796" i="4"/>
  <c r="U1797" i="4"/>
  <c r="U1798" i="4"/>
  <c r="U1799" i="4"/>
  <c r="U1800" i="4"/>
  <c r="U1801" i="4"/>
  <c r="U1802" i="4"/>
  <c r="U1803" i="4"/>
  <c r="U1804" i="4"/>
  <c r="U1805" i="4"/>
  <c r="U1806" i="4"/>
  <c r="U1807" i="4"/>
  <c r="U1808" i="4"/>
  <c r="U1809" i="4"/>
  <c r="U1810" i="4"/>
  <c r="U1811" i="4"/>
  <c r="U1812" i="4"/>
  <c r="U1813" i="4"/>
  <c r="U1814" i="4"/>
  <c r="U1815" i="4"/>
  <c r="U1816" i="4"/>
  <c r="U1817" i="4"/>
  <c r="U1818" i="4"/>
  <c r="U1819" i="4"/>
  <c r="U1820" i="4"/>
  <c r="U1821" i="4"/>
  <c r="U1822" i="4"/>
  <c r="U1823" i="4"/>
  <c r="U1824" i="4"/>
  <c r="U1825" i="4"/>
  <c r="U1826" i="4"/>
  <c r="U1827" i="4"/>
  <c r="U1828" i="4"/>
  <c r="U1829" i="4"/>
  <c r="U1830" i="4"/>
  <c r="U1831" i="4"/>
  <c r="U1832" i="4"/>
  <c r="U1833" i="4"/>
  <c r="U1834" i="4"/>
  <c r="U1835" i="4"/>
  <c r="U1836" i="4"/>
  <c r="U1837" i="4"/>
  <c r="U1838" i="4"/>
  <c r="U1839" i="4"/>
  <c r="U1840" i="4"/>
  <c r="U1841" i="4"/>
  <c r="U1842" i="4"/>
  <c r="U1843" i="4"/>
  <c r="U1844" i="4"/>
  <c r="U1845" i="4"/>
  <c r="U1846" i="4"/>
  <c r="U1847" i="4"/>
  <c r="U1848" i="4"/>
  <c r="U1849" i="4"/>
  <c r="U1850" i="4"/>
  <c r="U1851" i="4"/>
  <c r="U1852" i="4"/>
  <c r="U1853" i="4"/>
  <c r="U1854" i="4"/>
  <c r="U1855" i="4"/>
  <c r="U1856" i="4"/>
  <c r="U1857" i="4"/>
  <c r="U1858" i="4"/>
  <c r="U1859" i="4"/>
  <c r="U1860" i="4"/>
  <c r="U1861" i="4"/>
  <c r="U1862" i="4"/>
  <c r="U1863" i="4"/>
  <c r="U1864" i="4"/>
  <c r="U1865" i="4"/>
  <c r="U1866" i="4"/>
  <c r="U1867" i="4"/>
  <c r="U1868" i="4"/>
  <c r="U1869" i="4"/>
  <c r="U1870" i="4"/>
  <c r="U1871" i="4"/>
  <c r="U1872" i="4"/>
  <c r="U1873" i="4"/>
  <c r="U1874" i="4"/>
  <c r="U1875" i="4"/>
  <c r="U1876" i="4"/>
  <c r="U1877" i="4"/>
  <c r="U1878" i="4"/>
  <c r="U1879" i="4"/>
  <c r="U1880" i="4"/>
  <c r="U1881" i="4"/>
  <c r="U1882" i="4"/>
  <c r="U1883" i="4"/>
  <c r="U1884" i="4"/>
  <c r="U1885" i="4"/>
  <c r="U1886" i="4"/>
  <c r="U1887" i="4"/>
  <c r="U1888" i="4"/>
  <c r="U1889" i="4"/>
  <c r="U1890" i="4"/>
  <c r="U1891" i="4"/>
  <c r="U1892" i="4"/>
  <c r="U1893" i="4"/>
  <c r="U1894" i="4"/>
  <c r="U1895" i="4"/>
  <c r="U1896" i="4"/>
  <c r="U1897" i="4"/>
  <c r="U1898" i="4"/>
  <c r="U1899" i="4"/>
  <c r="U1900" i="4"/>
  <c r="U1901" i="4"/>
  <c r="U1902" i="4"/>
  <c r="U1903" i="4"/>
  <c r="U1904" i="4"/>
  <c r="U1905" i="4"/>
  <c r="U1906" i="4"/>
  <c r="U1907" i="4"/>
  <c r="U1908" i="4"/>
  <c r="U1909" i="4"/>
  <c r="U1910" i="4"/>
  <c r="U1911" i="4"/>
  <c r="U1912" i="4"/>
  <c r="U1913" i="4"/>
  <c r="U1914" i="4"/>
  <c r="U1915" i="4"/>
  <c r="U1916" i="4"/>
  <c r="U1917" i="4"/>
  <c r="U1918" i="4"/>
  <c r="U1919" i="4"/>
  <c r="U1920" i="4"/>
  <c r="U1921" i="4"/>
  <c r="U1922" i="4"/>
  <c r="U1923" i="4"/>
  <c r="U1924" i="4"/>
  <c r="U1925" i="4"/>
  <c r="U1926" i="4"/>
  <c r="U1927" i="4"/>
  <c r="U1928" i="4"/>
  <c r="U1929" i="4"/>
  <c r="U1930" i="4"/>
  <c r="U1931" i="4"/>
  <c r="U1932" i="4"/>
  <c r="U1933" i="4"/>
  <c r="U1934" i="4"/>
  <c r="U1935" i="4"/>
  <c r="U1936" i="4"/>
  <c r="U1937" i="4"/>
  <c r="U1938" i="4"/>
  <c r="U1939" i="4"/>
  <c r="U1940" i="4"/>
  <c r="U1941" i="4"/>
  <c r="U1942" i="4"/>
  <c r="U1943" i="4"/>
  <c r="U1944" i="4"/>
  <c r="U1945" i="4"/>
  <c r="U1946" i="4"/>
  <c r="U1947" i="4"/>
  <c r="U1948" i="4"/>
  <c r="U1949" i="4"/>
  <c r="U1950" i="4"/>
  <c r="U1951" i="4"/>
  <c r="U1952" i="4"/>
  <c r="U1953" i="4"/>
  <c r="U1954" i="4"/>
  <c r="U1955" i="4"/>
  <c r="U1956" i="4"/>
  <c r="U1957" i="4"/>
  <c r="U1958" i="4"/>
  <c r="U1959" i="4"/>
  <c r="U1960" i="4"/>
  <c r="U1961" i="4"/>
  <c r="U1962" i="4"/>
  <c r="U1963" i="4"/>
  <c r="U1964" i="4"/>
  <c r="U1965" i="4"/>
  <c r="U1966" i="4"/>
  <c r="U1967" i="4"/>
  <c r="U1968" i="4"/>
  <c r="U1969" i="4"/>
  <c r="U1970" i="4"/>
  <c r="U1971" i="4"/>
  <c r="U1972" i="4"/>
  <c r="U1973" i="4"/>
  <c r="U1974" i="4"/>
  <c r="U1975" i="4"/>
  <c r="U1976" i="4"/>
  <c r="U1977" i="4"/>
  <c r="U1978" i="4"/>
  <c r="U1979" i="4"/>
  <c r="U1980" i="4"/>
  <c r="U1981" i="4"/>
  <c r="U1982" i="4"/>
  <c r="U1983" i="4"/>
  <c r="U1984" i="4"/>
  <c r="U1985" i="4"/>
  <c r="U1986" i="4"/>
  <c r="U1987" i="4"/>
  <c r="U1988" i="4"/>
  <c r="U1989" i="4"/>
  <c r="U1990" i="4"/>
  <c r="U1991" i="4"/>
  <c r="U1992" i="4"/>
  <c r="U1993" i="4"/>
  <c r="U1994" i="4"/>
  <c r="U1995" i="4"/>
  <c r="U1996" i="4"/>
  <c r="U1997" i="4"/>
  <c r="U1998" i="4"/>
  <c r="U1999" i="4"/>
  <c r="U2000" i="4"/>
  <c r="U2001" i="4"/>
  <c r="V2"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V634" i="4"/>
  <c r="V635" i="4"/>
  <c r="V636" i="4"/>
  <c r="V637" i="4"/>
  <c r="V638" i="4"/>
  <c r="V639" i="4"/>
  <c r="V640" i="4"/>
  <c r="V641" i="4"/>
  <c r="V642" i="4"/>
  <c r="V643" i="4"/>
  <c r="V644" i="4"/>
  <c r="V645" i="4"/>
  <c r="V646" i="4"/>
  <c r="V647" i="4"/>
  <c r="V648" i="4"/>
  <c r="V649" i="4"/>
  <c r="V650" i="4"/>
  <c r="V651" i="4"/>
  <c r="V652" i="4"/>
  <c r="V653" i="4"/>
  <c r="V654" i="4"/>
  <c r="V655" i="4"/>
  <c r="V656" i="4"/>
  <c r="V657" i="4"/>
  <c r="V658" i="4"/>
  <c r="V659" i="4"/>
  <c r="V660" i="4"/>
  <c r="V661" i="4"/>
  <c r="V662" i="4"/>
  <c r="V663" i="4"/>
  <c r="V664" i="4"/>
  <c r="V665" i="4"/>
  <c r="V666" i="4"/>
  <c r="V667" i="4"/>
  <c r="V668" i="4"/>
  <c r="V669" i="4"/>
  <c r="V670" i="4"/>
  <c r="V671" i="4"/>
  <c r="V672" i="4"/>
  <c r="V673" i="4"/>
  <c r="V674" i="4"/>
  <c r="V675" i="4"/>
  <c r="V676" i="4"/>
  <c r="V677" i="4"/>
  <c r="V678" i="4"/>
  <c r="V679" i="4"/>
  <c r="V680" i="4"/>
  <c r="V681" i="4"/>
  <c r="V682" i="4"/>
  <c r="V683" i="4"/>
  <c r="V684" i="4"/>
  <c r="V685" i="4"/>
  <c r="V686" i="4"/>
  <c r="V687" i="4"/>
  <c r="V688" i="4"/>
  <c r="V689" i="4"/>
  <c r="V690" i="4"/>
  <c r="V691" i="4"/>
  <c r="V692" i="4"/>
  <c r="V693" i="4"/>
  <c r="V694" i="4"/>
  <c r="V695" i="4"/>
  <c r="V696" i="4"/>
  <c r="V697" i="4"/>
  <c r="V698" i="4"/>
  <c r="V699" i="4"/>
  <c r="V700" i="4"/>
  <c r="V701" i="4"/>
  <c r="V702" i="4"/>
  <c r="V703" i="4"/>
  <c r="V704" i="4"/>
  <c r="V705" i="4"/>
  <c r="V706" i="4"/>
  <c r="V707" i="4"/>
  <c r="V708" i="4"/>
  <c r="V709" i="4"/>
  <c r="V710" i="4"/>
  <c r="V711" i="4"/>
  <c r="V712" i="4"/>
  <c r="V713" i="4"/>
  <c r="V714" i="4"/>
  <c r="V715" i="4"/>
  <c r="V716" i="4"/>
  <c r="V717" i="4"/>
  <c r="V718" i="4"/>
  <c r="V719" i="4"/>
  <c r="V720" i="4"/>
  <c r="V721" i="4"/>
  <c r="V722" i="4"/>
  <c r="V723" i="4"/>
  <c r="V724" i="4"/>
  <c r="V725" i="4"/>
  <c r="V726" i="4"/>
  <c r="V727" i="4"/>
  <c r="V728" i="4"/>
  <c r="V729" i="4"/>
  <c r="V730" i="4"/>
  <c r="V731" i="4"/>
  <c r="V732" i="4"/>
  <c r="V733" i="4"/>
  <c r="V734" i="4"/>
  <c r="V735" i="4"/>
  <c r="V736" i="4"/>
  <c r="V737" i="4"/>
  <c r="V738" i="4"/>
  <c r="V739" i="4"/>
  <c r="V740" i="4"/>
  <c r="V741" i="4"/>
  <c r="V742" i="4"/>
  <c r="V743" i="4"/>
  <c r="V744" i="4"/>
  <c r="V745" i="4"/>
  <c r="V746" i="4"/>
  <c r="V747" i="4"/>
  <c r="V748" i="4"/>
  <c r="V749" i="4"/>
  <c r="V750" i="4"/>
  <c r="V751" i="4"/>
  <c r="V752" i="4"/>
  <c r="V753" i="4"/>
  <c r="V754" i="4"/>
  <c r="V755" i="4"/>
  <c r="V756" i="4"/>
  <c r="V757" i="4"/>
  <c r="V758" i="4"/>
  <c r="V759" i="4"/>
  <c r="V760" i="4"/>
  <c r="V761" i="4"/>
  <c r="V762" i="4"/>
  <c r="V763" i="4"/>
  <c r="V764" i="4"/>
  <c r="V765" i="4"/>
  <c r="V766" i="4"/>
  <c r="V767" i="4"/>
  <c r="V768" i="4"/>
  <c r="V769" i="4"/>
  <c r="V770" i="4"/>
  <c r="V771" i="4"/>
  <c r="V772" i="4"/>
  <c r="V773" i="4"/>
  <c r="V774" i="4"/>
  <c r="V775" i="4"/>
  <c r="V776" i="4"/>
  <c r="V777" i="4"/>
  <c r="V778" i="4"/>
  <c r="V779" i="4"/>
  <c r="V780" i="4"/>
  <c r="V781" i="4"/>
  <c r="V782" i="4"/>
  <c r="V783" i="4"/>
  <c r="V784" i="4"/>
  <c r="V785" i="4"/>
  <c r="V786" i="4"/>
  <c r="V787" i="4"/>
  <c r="V788" i="4"/>
  <c r="V789" i="4"/>
  <c r="V790" i="4"/>
  <c r="V791" i="4"/>
  <c r="V792" i="4"/>
  <c r="V793" i="4"/>
  <c r="V794" i="4"/>
  <c r="V795" i="4"/>
  <c r="V796" i="4"/>
  <c r="V797" i="4"/>
  <c r="V798" i="4"/>
  <c r="V799" i="4"/>
  <c r="V800" i="4"/>
  <c r="V801" i="4"/>
  <c r="V802" i="4"/>
  <c r="V803" i="4"/>
  <c r="V804" i="4"/>
  <c r="V805" i="4"/>
  <c r="V806" i="4"/>
  <c r="V807" i="4"/>
  <c r="V808" i="4"/>
  <c r="V809" i="4"/>
  <c r="V810" i="4"/>
  <c r="V811" i="4"/>
  <c r="V812" i="4"/>
  <c r="V813" i="4"/>
  <c r="V814" i="4"/>
  <c r="V815" i="4"/>
  <c r="V816" i="4"/>
  <c r="V817" i="4"/>
  <c r="V818" i="4"/>
  <c r="V819" i="4"/>
  <c r="V820" i="4"/>
  <c r="V821" i="4"/>
  <c r="V822" i="4"/>
  <c r="V823" i="4"/>
  <c r="V824" i="4"/>
  <c r="V825" i="4"/>
  <c r="V826" i="4"/>
  <c r="V827" i="4"/>
  <c r="V828" i="4"/>
  <c r="V829" i="4"/>
  <c r="V830" i="4"/>
  <c r="V831" i="4"/>
  <c r="V832" i="4"/>
  <c r="V833" i="4"/>
  <c r="V834" i="4"/>
  <c r="V835" i="4"/>
  <c r="V836" i="4"/>
  <c r="V837" i="4"/>
  <c r="V838" i="4"/>
  <c r="V839" i="4"/>
  <c r="V840" i="4"/>
  <c r="V841" i="4"/>
  <c r="V842" i="4"/>
  <c r="V843" i="4"/>
  <c r="V844" i="4"/>
  <c r="V845" i="4"/>
  <c r="V846" i="4"/>
  <c r="V847" i="4"/>
  <c r="V848" i="4"/>
  <c r="V849" i="4"/>
  <c r="V850" i="4"/>
  <c r="V851" i="4"/>
  <c r="V852" i="4"/>
  <c r="V853" i="4"/>
  <c r="V854" i="4"/>
  <c r="V855" i="4"/>
  <c r="V856" i="4"/>
  <c r="V857" i="4"/>
  <c r="V858" i="4"/>
  <c r="V859" i="4"/>
  <c r="V860" i="4"/>
  <c r="V861" i="4"/>
  <c r="V862" i="4"/>
  <c r="V863" i="4"/>
  <c r="V864" i="4"/>
  <c r="V865" i="4"/>
  <c r="V866" i="4"/>
  <c r="V867" i="4"/>
  <c r="V868" i="4"/>
  <c r="V869" i="4"/>
  <c r="V870" i="4"/>
  <c r="V871" i="4"/>
  <c r="V872" i="4"/>
  <c r="V873" i="4"/>
  <c r="V874" i="4"/>
  <c r="V875" i="4"/>
  <c r="V876" i="4"/>
  <c r="V877" i="4"/>
  <c r="V878" i="4"/>
  <c r="V879" i="4"/>
  <c r="V880" i="4"/>
  <c r="V881" i="4"/>
  <c r="V882" i="4"/>
  <c r="V883" i="4"/>
  <c r="V884" i="4"/>
  <c r="V885" i="4"/>
  <c r="V886" i="4"/>
  <c r="V887" i="4"/>
  <c r="V888" i="4"/>
  <c r="V889" i="4"/>
  <c r="V890" i="4"/>
  <c r="V891" i="4"/>
  <c r="V892" i="4"/>
  <c r="V893" i="4"/>
  <c r="V894" i="4"/>
  <c r="V895" i="4"/>
  <c r="V896" i="4"/>
  <c r="V897" i="4"/>
  <c r="V898" i="4"/>
  <c r="V899" i="4"/>
  <c r="V900" i="4"/>
  <c r="V901" i="4"/>
  <c r="V902" i="4"/>
  <c r="V903" i="4"/>
  <c r="V904" i="4"/>
  <c r="V905" i="4"/>
  <c r="V906" i="4"/>
  <c r="V907" i="4"/>
  <c r="V908" i="4"/>
  <c r="V909" i="4"/>
  <c r="V910" i="4"/>
  <c r="V911" i="4"/>
  <c r="V912" i="4"/>
  <c r="V913" i="4"/>
  <c r="V914" i="4"/>
  <c r="V915" i="4"/>
  <c r="V916" i="4"/>
  <c r="V917" i="4"/>
  <c r="V918" i="4"/>
  <c r="V919" i="4"/>
  <c r="V920" i="4"/>
  <c r="V921" i="4"/>
  <c r="V922" i="4"/>
  <c r="V923" i="4"/>
  <c r="V924" i="4"/>
  <c r="V925" i="4"/>
  <c r="V926" i="4"/>
  <c r="V927" i="4"/>
  <c r="V928" i="4"/>
  <c r="V929" i="4"/>
  <c r="V930" i="4"/>
  <c r="V931" i="4"/>
  <c r="V932" i="4"/>
  <c r="V933" i="4"/>
  <c r="V934" i="4"/>
  <c r="V935" i="4"/>
  <c r="V936" i="4"/>
  <c r="V937" i="4"/>
  <c r="V938" i="4"/>
  <c r="V939" i="4"/>
  <c r="V940" i="4"/>
  <c r="V941" i="4"/>
  <c r="V942" i="4"/>
  <c r="V943" i="4"/>
  <c r="V944" i="4"/>
  <c r="V945" i="4"/>
  <c r="V946" i="4"/>
  <c r="V947" i="4"/>
  <c r="V948" i="4"/>
  <c r="V949" i="4"/>
  <c r="V950" i="4"/>
  <c r="V951" i="4"/>
  <c r="V952" i="4"/>
  <c r="V953" i="4"/>
  <c r="V954" i="4"/>
  <c r="V955" i="4"/>
  <c r="V956" i="4"/>
  <c r="V957" i="4"/>
  <c r="V958" i="4"/>
  <c r="V959" i="4"/>
  <c r="V960" i="4"/>
  <c r="V961" i="4"/>
  <c r="V962" i="4"/>
  <c r="V963" i="4"/>
  <c r="V964" i="4"/>
  <c r="V965" i="4"/>
  <c r="V966" i="4"/>
  <c r="V967" i="4"/>
  <c r="V968" i="4"/>
  <c r="V969" i="4"/>
  <c r="V970" i="4"/>
  <c r="V971" i="4"/>
  <c r="V972" i="4"/>
  <c r="V973" i="4"/>
  <c r="V974" i="4"/>
  <c r="V975" i="4"/>
  <c r="V976" i="4"/>
  <c r="V977" i="4"/>
  <c r="V978" i="4"/>
  <c r="V979" i="4"/>
  <c r="V980" i="4"/>
  <c r="V981" i="4"/>
  <c r="V982" i="4"/>
  <c r="V983" i="4"/>
  <c r="V984" i="4"/>
  <c r="V985" i="4"/>
  <c r="V986" i="4"/>
  <c r="V987" i="4"/>
  <c r="V988" i="4"/>
  <c r="V989" i="4"/>
  <c r="V990" i="4"/>
  <c r="V991" i="4"/>
  <c r="V992" i="4"/>
  <c r="V993" i="4"/>
  <c r="V994" i="4"/>
  <c r="V995" i="4"/>
  <c r="V996" i="4"/>
  <c r="V997" i="4"/>
  <c r="V998" i="4"/>
  <c r="V999" i="4"/>
  <c r="V1000" i="4"/>
  <c r="V1001" i="4"/>
  <c r="V1002" i="4"/>
  <c r="V1003" i="4"/>
  <c r="V1004" i="4"/>
  <c r="V1005" i="4"/>
  <c r="V1006" i="4"/>
  <c r="V1007" i="4"/>
  <c r="V1008" i="4"/>
  <c r="V1009" i="4"/>
  <c r="V1010" i="4"/>
  <c r="V1011" i="4"/>
  <c r="V1012" i="4"/>
  <c r="V1013" i="4"/>
  <c r="V1014" i="4"/>
  <c r="V1015" i="4"/>
  <c r="V1016" i="4"/>
  <c r="V1017" i="4"/>
  <c r="V1018" i="4"/>
  <c r="V1019" i="4"/>
  <c r="V1020" i="4"/>
  <c r="V1021" i="4"/>
  <c r="V1022" i="4"/>
  <c r="V1023" i="4"/>
  <c r="V1024" i="4"/>
  <c r="V1025" i="4"/>
  <c r="V1026" i="4"/>
  <c r="V1027" i="4"/>
  <c r="V1028" i="4"/>
  <c r="V1029" i="4"/>
  <c r="V1030" i="4"/>
  <c r="V1031" i="4"/>
  <c r="V1032" i="4"/>
  <c r="V1033" i="4"/>
  <c r="V1034" i="4"/>
  <c r="V1035" i="4"/>
  <c r="V1036" i="4"/>
  <c r="V1037" i="4"/>
  <c r="V1038" i="4"/>
  <c r="V1039" i="4"/>
  <c r="V1040" i="4"/>
  <c r="V1041" i="4"/>
  <c r="V1042" i="4"/>
  <c r="V1043" i="4"/>
  <c r="V1044" i="4"/>
  <c r="V1045" i="4"/>
  <c r="V1046" i="4"/>
  <c r="V1047" i="4"/>
  <c r="V1048" i="4"/>
  <c r="V1049" i="4"/>
  <c r="V1050" i="4"/>
  <c r="V1051" i="4"/>
  <c r="V1052" i="4"/>
  <c r="V1053" i="4"/>
  <c r="V1054" i="4"/>
  <c r="V1055" i="4"/>
  <c r="V1056" i="4"/>
  <c r="V1057" i="4"/>
  <c r="V1058" i="4"/>
  <c r="V1059" i="4"/>
  <c r="V1060" i="4"/>
  <c r="V1061" i="4"/>
  <c r="V1062" i="4"/>
  <c r="V1063" i="4"/>
  <c r="V1064" i="4"/>
  <c r="V1065" i="4"/>
  <c r="V1066" i="4"/>
  <c r="V1067" i="4"/>
  <c r="V1068" i="4"/>
  <c r="V1069" i="4"/>
  <c r="V1070" i="4"/>
  <c r="V1071" i="4"/>
  <c r="V1072" i="4"/>
  <c r="V1073" i="4"/>
  <c r="V1074" i="4"/>
  <c r="V1075" i="4"/>
  <c r="V1076" i="4"/>
  <c r="V1077" i="4"/>
  <c r="V1078" i="4"/>
  <c r="V1079" i="4"/>
  <c r="V1080" i="4"/>
  <c r="V1081" i="4"/>
  <c r="V1082" i="4"/>
  <c r="V1083" i="4"/>
  <c r="V1084" i="4"/>
  <c r="V1085" i="4"/>
  <c r="V1086" i="4"/>
  <c r="V1087" i="4"/>
  <c r="V1088" i="4"/>
  <c r="V1089" i="4"/>
  <c r="V1090" i="4"/>
  <c r="V1091" i="4"/>
  <c r="V1092" i="4"/>
  <c r="V1093" i="4"/>
  <c r="V1094" i="4"/>
  <c r="V1095" i="4"/>
  <c r="V1096" i="4"/>
  <c r="V1097" i="4"/>
  <c r="V1098" i="4"/>
  <c r="V1099" i="4"/>
  <c r="V1100" i="4"/>
  <c r="V1101" i="4"/>
  <c r="V1102" i="4"/>
  <c r="V1103" i="4"/>
  <c r="V1104" i="4"/>
  <c r="V1105" i="4"/>
  <c r="V1106" i="4"/>
  <c r="V1107" i="4"/>
  <c r="V1108" i="4"/>
  <c r="V1109" i="4"/>
  <c r="V1110" i="4"/>
  <c r="V1111" i="4"/>
  <c r="V1112" i="4"/>
  <c r="V1113" i="4"/>
  <c r="V1114" i="4"/>
  <c r="V1115" i="4"/>
  <c r="V1116" i="4"/>
  <c r="V1117" i="4"/>
  <c r="V1118" i="4"/>
  <c r="V1119" i="4"/>
  <c r="V1120" i="4"/>
  <c r="V1121" i="4"/>
  <c r="V1122" i="4"/>
  <c r="V1123" i="4"/>
  <c r="V1124" i="4"/>
  <c r="V1125" i="4"/>
  <c r="V1126" i="4"/>
  <c r="V1127" i="4"/>
  <c r="V1128" i="4"/>
  <c r="V1129" i="4"/>
  <c r="V1130" i="4"/>
  <c r="V1131" i="4"/>
  <c r="V1132" i="4"/>
  <c r="V1133" i="4"/>
  <c r="V1134" i="4"/>
  <c r="V1135" i="4"/>
  <c r="V1136" i="4"/>
  <c r="V1137" i="4"/>
  <c r="V1138" i="4"/>
  <c r="V1139" i="4"/>
  <c r="V1140" i="4"/>
  <c r="V1141" i="4"/>
  <c r="V1142" i="4"/>
  <c r="V1143" i="4"/>
  <c r="V1144" i="4"/>
  <c r="V1145" i="4"/>
  <c r="V1146" i="4"/>
  <c r="V1147" i="4"/>
  <c r="V1148" i="4"/>
  <c r="V1149" i="4"/>
  <c r="V1150" i="4"/>
  <c r="V1151" i="4"/>
  <c r="V1152" i="4"/>
  <c r="V1153" i="4"/>
  <c r="V1154" i="4"/>
  <c r="V1155" i="4"/>
  <c r="V1156" i="4"/>
  <c r="V1157" i="4"/>
  <c r="V1158" i="4"/>
  <c r="V1159" i="4"/>
  <c r="V1160" i="4"/>
  <c r="V1161" i="4"/>
  <c r="V1162" i="4"/>
  <c r="V1163" i="4"/>
  <c r="V1164" i="4"/>
  <c r="V1165" i="4"/>
  <c r="V1166" i="4"/>
  <c r="V1167" i="4"/>
  <c r="V1168" i="4"/>
  <c r="V1169" i="4"/>
  <c r="V1170" i="4"/>
  <c r="V1171" i="4"/>
  <c r="V1172" i="4"/>
  <c r="V1173" i="4"/>
  <c r="V1174" i="4"/>
  <c r="V1175" i="4"/>
  <c r="V1176" i="4"/>
  <c r="V1177" i="4"/>
  <c r="V1178" i="4"/>
  <c r="V1179" i="4"/>
  <c r="V1180" i="4"/>
  <c r="V1181" i="4"/>
  <c r="V1182" i="4"/>
  <c r="V1183" i="4"/>
  <c r="V1184" i="4"/>
  <c r="V1185" i="4"/>
  <c r="V1186" i="4"/>
  <c r="V1187" i="4"/>
  <c r="V1188" i="4"/>
  <c r="V1189" i="4"/>
  <c r="V1190" i="4"/>
  <c r="V1191" i="4"/>
  <c r="V1192" i="4"/>
  <c r="V1193" i="4"/>
  <c r="V1194" i="4"/>
  <c r="V1195" i="4"/>
  <c r="V1196" i="4"/>
  <c r="V1197" i="4"/>
  <c r="V1198" i="4"/>
  <c r="V1199" i="4"/>
  <c r="V1200" i="4"/>
  <c r="V1201" i="4"/>
  <c r="V1202" i="4"/>
  <c r="V1203" i="4"/>
  <c r="V1204" i="4"/>
  <c r="V1205" i="4"/>
  <c r="V1206" i="4"/>
  <c r="V1207" i="4"/>
  <c r="V1208" i="4"/>
  <c r="V1209" i="4"/>
  <c r="V1210" i="4"/>
  <c r="V1211" i="4"/>
  <c r="V1212" i="4"/>
  <c r="V1213" i="4"/>
  <c r="V1214" i="4"/>
  <c r="V1215" i="4"/>
  <c r="V1216" i="4"/>
  <c r="V1217" i="4"/>
  <c r="V1218" i="4"/>
  <c r="V1219" i="4"/>
  <c r="V1220" i="4"/>
  <c r="V1221" i="4"/>
  <c r="V1222" i="4"/>
  <c r="V1223" i="4"/>
  <c r="V1224" i="4"/>
  <c r="V1225" i="4"/>
  <c r="V1226" i="4"/>
  <c r="V1227" i="4"/>
  <c r="V1228" i="4"/>
  <c r="V1229" i="4"/>
  <c r="V1230" i="4"/>
  <c r="V1231" i="4"/>
  <c r="V1232" i="4"/>
  <c r="V1233" i="4"/>
  <c r="V1234" i="4"/>
  <c r="V1235" i="4"/>
  <c r="V1236" i="4"/>
  <c r="V1237" i="4"/>
  <c r="V1238" i="4"/>
  <c r="V1239" i="4"/>
  <c r="V1240" i="4"/>
  <c r="V1241" i="4"/>
  <c r="V1242" i="4"/>
  <c r="V1243" i="4"/>
  <c r="V1244" i="4"/>
  <c r="V1245" i="4"/>
  <c r="V1246" i="4"/>
  <c r="V1247" i="4"/>
  <c r="V1248" i="4"/>
  <c r="V1249" i="4"/>
  <c r="V1250" i="4"/>
  <c r="V1251" i="4"/>
  <c r="V1252" i="4"/>
  <c r="V1253" i="4"/>
  <c r="V1254" i="4"/>
  <c r="V1255" i="4"/>
  <c r="V1256" i="4"/>
  <c r="V1257" i="4"/>
  <c r="V1258" i="4"/>
  <c r="V1259" i="4"/>
  <c r="V1260" i="4"/>
  <c r="V1261" i="4"/>
  <c r="V1262" i="4"/>
  <c r="V1263" i="4"/>
  <c r="V1264" i="4"/>
  <c r="V1265" i="4"/>
  <c r="V1266" i="4"/>
  <c r="V1267" i="4"/>
  <c r="V1268" i="4"/>
  <c r="V1269" i="4"/>
  <c r="V1270" i="4"/>
  <c r="V1271" i="4"/>
  <c r="V1272" i="4"/>
  <c r="V1273" i="4"/>
  <c r="V1274" i="4"/>
  <c r="V1275" i="4"/>
  <c r="V1276" i="4"/>
  <c r="V1277" i="4"/>
  <c r="V1278" i="4"/>
  <c r="V1279" i="4"/>
  <c r="V1280" i="4"/>
  <c r="V1281" i="4"/>
  <c r="V1282" i="4"/>
  <c r="V1283" i="4"/>
  <c r="V1284" i="4"/>
  <c r="V1285" i="4"/>
  <c r="V1286" i="4"/>
  <c r="V1287" i="4"/>
  <c r="V1288" i="4"/>
  <c r="V1289" i="4"/>
  <c r="V1290" i="4"/>
  <c r="V1291" i="4"/>
  <c r="V1292" i="4"/>
  <c r="V1293" i="4"/>
  <c r="V1294" i="4"/>
  <c r="V1295" i="4"/>
  <c r="V1296" i="4"/>
  <c r="V1297" i="4"/>
  <c r="V1298" i="4"/>
  <c r="V1299" i="4"/>
  <c r="V1300" i="4"/>
  <c r="V1301" i="4"/>
  <c r="V1302" i="4"/>
  <c r="V1303" i="4"/>
  <c r="V1304" i="4"/>
  <c r="V1305" i="4"/>
  <c r="V1306" i="4"/>
  <c r="V1307" i="4"/>
  <c r="V1308" i="4"/>
  <c r="V1309" i="4"/>
  <c r="V1310" i="4"/>
  <c r="V1311" i="4"/>
  <c r="V1312" i="4"/>
  <c r="V1313" i="4"/>
  <c r="V1314" i="4"/>
  <c r="V1315" i="4"/>
  <c r="V1316" i="4"/>
  <c r="V1317" i="4"/>
  <c r="V1318" i="4"/>
  <c r="V1319" i="4"/>
  <c r="V1320" i="4"/>
  <c r="V1321" i="4"/>
  <c r="V1322" i="4"/>
  <c r="V1323" i="4"/>
  <c r="V1324" i="4"/>
  <c r="V1325" i="4"/>
  <c r="V1326" i="4"/>
  <c r="V1327" i="4"/>
  <c r="V1328" i="4"/>
  <c r="V1329" i="4"/>
  <c r="V1330" i="4"/>
  <c r="V1331" i="4"/>
  <c r="V1332" i="4"/>
  <c r="V1333" i="4"/>
  <c r="V1334" i="4"/>
  <c r="V1335" i="4"/>
  <c r="V1336" i="4"/>
  <c r="V1337" i="4"/>
  <c r="V1338" i="4"/>
  <c r="V1339" i="4"/>
  <c r="V1340" i="4"/>
  <c r="V1341" i="4"/>
  <c r="V1342" i="4"/>
  <c r="V1343" i="4"/>
  <c r="V1344" i="4"/>
  <c r="V1345" i="4"/>
  <c r="V1346" i="4"/>
  <c r="V1347" i="4"/>
  <c r="V1348" i="4"/>
  <c r="V1349" i="4"/>
  <c r="V1350" i="4"/>
  <c r="V1351" i="4"/>
  <c r="V1352" i="4"/>
  <c r="V1353" i="4"/>
  <c r="V1354" i="4"/>
  <c r="V1355" i="4"/>
  <c r="V1356" i="4"/>
  <c r="V1357" i="4"/>
  <c r="V1358" i="4"/>
  <c r="V1359" i="4"/>
  <c r="V1360" i="4"/>
  <c r="V1361" i="4"/>
  <c r="V1362" i="4"/>
  <c r="V1363" i="4"/>
  <c r="V1364" i="4"/>
  <c r="V1365" i="4"/>
  <c r="V1366" i="4"/>
  <c r="V1367" i="4"/>
  <c r="V1368" i="4"/>
  <c r="V1369" i="4"/>
  <c r="V1370" i="4"/>
  <c r="V1371" i="4"/>
  <c r="V1372" i="4"/>
  <c r="V1373" i="4"/>
  <c r="V1374" i="4"/>
  <c r="V1375" i="4"/>
  <c r="V1376" i="4"/>
  <c r="V1377" i="4"/>
  <c r="V1378" i="4"/>
  <c r="V1379" i="4"/>
  <c r="V1380" i="4"/>
  <c r="V1381" i="4"/>
  <c r="V1382" i="4"/>
  <c r="V1383" i="4"/>
  <c r="V1384" i="4"/>
  <c r="V1385" i="4"/>
  <c r="V1386" i="4"/>
  <c r="V1387" i="4"/>
  <c r="V1388" i="4"/>
  <c r="V1389" i="4"/>
  <c r="V1390" i="4"/>
  <c r="V1391" i="4"/>
  <c r="V1392" i="4"/>
  <c r="V1393" i="4"/>
  <c r="V1394" i="4"/>
  <c r="V1395" i="4"/>
  <c r="V1396" i="4"/>
  <c r="V1397" i="4"/>
  <c r="V1398" i="4"/>
  <c r="V1399" i="4"/>
  <c r="V1400" i="4"/>
  <c r="V1401" i="4"/>
  <c r="V1402" i="4"/>
  <c r="V1403" i="4"/>
  <c r="V1404" i="4"/>
  <c r="V1405" i="4"/>
  <c r="V1406" i="4"/>
  <c r="V1407" i="4"/>
  <c r="V1408" i="4"/>
  <c r="V1409" i="4"/>
  <c r="V1410" i="4"/>
  <c r="V1411" i="4"/>
  <c r="V1412" i="4"/>
  <c r="V1413" i="4"/>
  <c r="V1414" i="4"/>
  <c r="V1415" i="4"/>
  <c r="V1416" i="4"/>
  <c r="V1417" i="4"/>
  <c r="V1418" i="4"/>
  <c r="V1419" i="4"/>
  <c r="V1420" i="4"/>
  <c r="V1421" i="4"/>
  <c r="V1422" i="4"/>
  <c r="V1423" i="4"/>
  <c r="V1424" i="4"/>
  <c r="V1425" i="4"/>
  <c r="V1426" i="4"/>
  <c r="V1427" i="4"/>
  <c r="V1428" i="4"/>
  <c r="V1429" i="4"/>
  <c r="V1430" i="4"/>
  <c r="V1431" i="4"/>
  <c r="V1432" i="4"/>
  <c r="V1433" i="4"/>
  <c r="V1434" i="4"/>
  <c r="V1435" i="4"/>
  <c r="V1436" i="4"/>
  <c r="V1437" i="4"/>
  <c r="V1438" i="4"/>
  <c r="V1439" i="4"/>
  <c r="V1440" i="4"/>
  <c r="V1441" i="4"/>
  <c r="V1442" i="4"/>
  <c r="V1443" i="4"/>
  <c r="V1444" i="4"/>
  <c r="V1445" i="4"/>
  <c r="V1446" i="4"/>
  <c r="V1447" i="4"/>
  <c r="V1448" i="4"/>
  <c r="V1449" i="4"/>
  <c r="V1450" i="4"/>
  <c r="V1451" i="4"/>
  <c r="V1452" i="4"/>
  <c r="V1453" i="4"/>
  <c r="V1454" i="4"/>
  <c r="V1455" i="4"/>
  <c r="V1456" i="4"/>
  <c r="V1457" i="4"/>
  <c r="V1458" i="4"/>
  <c r="V1459" i="4"/>
  <c r="V1460" i="4"/>
  <c r="V1461" i="4"/>
  <c r="V1462" i="4"/>
  <c r="V1463" i="4"/>
  <c r="V1464" i="4"/>
  <c r="V1465" i="4"/>
  <c r="V1466" i="4"/>
  <c r="V1467" i="4"/>
  <c r="V1468" i="4"/>
  <c r="V1469" i="4"/>
  <c r="V1470" i="4"/>
  <c r="V1471" i="4"/>
  <c r="V1472" i="4"/>
  <c r="V1473" i="4"/>
  <c r="V1474" i="4"/>
  <c r="V1475" i="4"/>
  <c r="V1476" i="4"/>
  <c r="V1477" i="4"/>
  <c r="V1478" i="4"/>
  <c r="V1479" i="4"/>
  <c r="V1480" i="4"/>
  <c r="V1481" i="4"/>
  <c r="V1482" i="4"/>
  <c r="V1483" i="4"/>
  <c r="V1484" i="4"/>
  <c r="V1485" i="4"/>
  <c r="V1486" i="4"/>
  <c r="V1487" i="4"/>
  <c r="V1488" i="4"/>
  <c r="V1489" i="4"/>
  <c r="V1490" i="4"/>
  <c r="V1491" i="4"/>
  <c r="V1492" i="4"/>
  <c r="V1493" i="4"/>
  <c r="V1494" i="4"/>
  <c r="V1495" i="4"/>
  <c r="V1496" i="4"/>
  <c r="V1497" i="4"/>
  <c r="V1498" i="4"/>
  <c r="V1499" i="4"/>
  <c r="V1500" i="4"/>
  <c r="V1501" i="4"/>
  <c r="V1502" i="4"/>
  <c r="V1503" i="4"/>
  <c r="V1504" i="4"/>
  <c r="V1505" i="4"/>
  <c r="V1506" i="4"/>
  <c r="V1507" i="4"/>
  <c r="V1508" i="4"/>
  <c r="V1509" i="4"/>
  <c r="V1510" i="4"/>
  <c r="V1511" i="4"/>
  <c r="V1512" i="4"/>
  <c r="V1513" i="4"/>
  <c r="V1514" i="4"/>
  <c r="V1515" i="4"/>
  <c r="V1516" i="4"/>
  <c r="V1517" i="4"/>
  <c r="V1518" i="4"/>
  <c r="V1519" i="4"/>
  <c r="V1520" i="4"/>
  <c r="V1521" i="4"/>
  <c r="V1522" i="4"/>
  <c r="V1523" i="4"/>
  <c r="V1524" i="4"/>
  <c r="V1525" i="4"/>
  <c r="V1526" i="4"/>
  <c r="V1527" i="4"/>
  <c r="V1528" i="4"/>
  <c r="V1529" i="4"/>
  <c r="V1530" i="4"/>
  <c r="V1531" i="4"/>
  <c r="V1532" i="4"/>
  <c r="V1533" i="4"/>
  <c r="V1534" i="4"/>
  <c r="V1535" i="4"/>
  <c r="V1536" i="4"/>
  <c r="V1537" i="4"/>
  <c r="V1538" i="4"/>
  <c r="V1539" i="4"/>
  <c r="V1540" i="4"/>
  <c r="V1541" i="4"/>
  <c r="V1542" i="4"/>
  <c r="V1543" i="4"/>
  <c r="V1544" i="4"/>
  <c r="V1545" i="4"/>
  <c r="V1546" i="4"/>
  <c r="V1547" i="4"/>
  <c r="V1548" i="4"/>
  <c r="V1549" i="4"/>
  <c r="V1550" i="4"/>
  <c r="V1551" i="4"/>
  <c r="V1552" i="4"/>
  <c r="V1553" i="4"/>
  <c r="V1554" i="4"/>
  <c r="V1555" i="4"/>
  <c r="V1556" i="4"/>
  <c r="V1557" i="4"/>
  <c r="V1558" i="4"/>
  <c r="V1559" i="4"/>
  <c r="V1560" i="4"/>
  <c r="V1561" i="4"/>
  <c r="V1562" i="4"/>
  <c r="V1563" i="4"/>
  <c r="V1564" i="4"/>
  <c r="V1565" i="4"/>
  <c r="V1566" i="4"/>
  <c r="V1567" i="4"/>
  <c r="V1568" i="4"/>
  <c r="V1569" i="4"/>
  <c r="V1570" i="4"/>
  <c r="V1571" i="4"/>
  <c r="V1572" i="4"/>
  <c r="V1573" i="4"/>
  <c r="V1574" i="4"/>
  <c r="V1575" i="4"/>
  <c r="V1576" i="4"/>
  <c r="V1577" i="4"/>
  <c r="V1578" i="4"/>
  <c r="V1579" i="4"/>
  <c r="V1580" i="4"/>
  <c r="V1581" i="4"/>
  <c r="V1582" i="4"/>
  <c r="V1583" i="4"/>
  <c r="V1584" i="4"/>
  <c r="V1585" i="4"/>
  <c r="V1586" i="4"/>
  <c r="V1587" i="4"/>
  <c r="V1588" i="4"/>
  <c r="V1589" i="4"/>
  <c r="V1590" i="4"/>
  <c r="V1591" i="4"/>
  <c r="V1592" i="4"/>
  <c r="V1593" i="4"/>
  <c r="V1594" i="4"/>
  <c r="V1595" i="4"/>
  <c r="V1596" i="4"/>
  <c r="V1597" i="4"/>
  <c r="V1598" i="4"/>
  <c r="V1599" i="4"/>
  <c r="V1600" i="4"/>
  <c r="V1601" i="4"/>
  <c r="V1602" i="4"/>
  <c r="V1603" i="4"/>
  <c r="V1604" i="4"/>
  <c r="V1605" i="4"/>
  <c r="V1606" i="4"/>
  <c r="V1607" i="4"/>
  <c r="V1608" i="4"/>
  <c r="V1609" i="4"/>
  <c r="V1610" i="4"/>
  <c r="V1611" i="4"/>
  <c r="V1612" i="4"/>
  <c r="V1613" i="4"/>
  <c r="V1614" i="4"/>
  <c r="V1615" i="4"/>
  <c r="V1616" i="4"/>
  <c r="V1617" i="4"/>
  <c r="V1618" i="4"/>
  <c r="V1619" i="4"/>
  <c r="V1620" i="4"/>
  <c r="V1621" i="4"/>
  <c r="V1622" i="4"/>
  <c r="V1623" i="4"/>
  <c r="V1624" i="4"/>
  <c r="V1625" i="4"/>
  <c r="V1626" i="4"/>
  <c r="V1627" i="4"/>
  <c r="V1628" i="4"/>
  <c r="V1629" i="4"/>
  <c r="V1630" i="4"/>
  <c r="V1631" i="4"/>
  <c r="V1632" i="4"/>
  <c r="V1633" i="4"/>
  <c r="V1634" i="4"/>
  <c r="V1635" i="4"/>
  <c r="V1636" i="4"/>
  <c r="V1637" i="4"/>
  <c r="V1638" i="4"/>
  <c r="V1639" i="4"/>
  <c r="V1640" i="4"/>
  <c r="V1641" i="4"/>
  <c r="V1642" i="4"/>
  <c r="V1643" i="4"/>
  <c r="V1644" i="4"/>
  <c r="V1645" i="4"/>
  <c r="V1646" i="4"/>
  <c r="V1647" i="4"/>
  <c r="V1648" i="4"/>
  <c r="V1649" i="4"/>
  <c r="V1650" i="4"/>
  <c r="V1651" i="4"/>
  <c r="V1652" i="4"/>
  <c r="V1653" i="4"/>
  <c r="V1654" i="4"/>
  <c r="V1655" i="4"/>
  <c r="V1656" i="4"/>
  <c r="V1657" i="4"/>
  <c r="V1658" i="4"/>
  <c r="V1659" i="4"/>
  <c r="V1660" i="4"/>
  <c r="V1661" i="4"/>
  <c r="V1662" i="4"/>
  <c r="V1663" i="4"/>
  <c r="V1664" i="4"/>
  <c r="V1665" i="4"/>
  <c r="V1666" i="4"/>
  <c r="V1667" i="4"/>
  <c r="V1668" i="4"/>
  <c r="V1669" i="4"/>
  <c r="V1670" i="4"/>
  <c r="V1671" i="4"/>
  <c r="V1672" i="4"/>
  <c r="V1673" i="4"/>
  <c r="V1674" i="4"/>
  <c r="V1675" i="4"/>
  <c r="V1676" i="4"/>
  <c r="V1677" i="4"/>
  <c r="V1678" i="4"/>
  <c r="V1679" i="4"/>
  <c r="V1680" i="4"/>
  <c r="V1681" i="4"/>
  <c r="V1682" i="4"/>
  <c r="V1683" i="4"/>
  <c r="V1684" i="4"/>
  <c r="V1685" i="4"/>
  <c r="V1686" i="4"/>
  <c r="V1687" i="4"/>
  <c r="V1688" i="4"/>
  <c r="V1689" i="4"/>
  <c r="V1690" i="4"/>
  <c r="V1691" i="4"/>
  <c r="V1692" i="4"/>
  <c r="V1693" i="4"/>
  <c r="V1694" i="4"/>
  <c r="V1695" i="4"/>
  <c r="V1696" i="4"/>
  <c r="V1697" i="4"/>
  <c r="V1698" i="4"/>
  <c r="V1699" i="4"/>
  <c r="V1700" i="4"/>
  <c r="V1701" i="4"/>
  <c r="V1702" i="4"/>
  <c r="V1703" i="4"/>
  <c r="V1704" i="4"/>
  <c r="V1705" i="4"/>
  <c r="V1706" i="4"/>
  <c r="V1707" i="4"/>
  <c r="V1708" i="4"/>
  <c r="V1709" i="4"/>
  <c r="V1710" i="4"/>
  <c r="V1711" i="4"/>
  <c r="V1712" i="4"/>
  <c r="V1713" i="4"/>
  <c r="V1714" i="4"/>
  <c r="V1715" i="4"/>
  <c r="V1716" i="4"/>
  <c r="V1717" i="4"/>
  <c r="V1718" i="4"/>
  <c r="V1719" i="4"/>
  <c r="V1720" i="4"/>
  <c r="V1721" i="4"/>
  <c r="V1722" i="4"/>
  <c r="V1723" i="4"/>
  <c r="V1724" i="4"/>
  <c r="V1725" i="4"/>
  <c r="V1726" i="4"/>
  <c r="V1727" i="4"/>
  <c r="V1728" i="4"/>
  <c r="V1729" i="4"/>
  <c r="V1730" i="4"/>
  <c r="V1731" i="4"/>
  <c r="V1732" i="4"/>
  <c r="V1733" i="4"/>
  <c r="V1734" i="4"/>
  <c r="V1735" i="4"/>
  <c r="V1736" i="4"/>
  <c r="V1737" i="4"/>
  <c r="V1738" i="4"/>
  <c r="V1739" i="4"/>
  <c r="V1740" i="4"/>
  <c r="V1741" i="4"/>
  <c r="V1742" i="4"/>
  <c r="V1743" i="4"/>
  <c r="V1744" i="4"/>
  <c r="V1745" i="4"/>
  <c r="V1746" i="4"/>
  <c r="V1747" i="4"/>
  <c r="V1748" i="4"/>
  <c r="V1749" i="4"/>
  <c r="V1750" i="4"/>
  <c r="V1751" i="4"/>
  <c r="V1752" i="4"/>
  <c r="V1753" i="4"/>
  <c r="V1754" i="4"/>
  <c r="V1755" i="4"/>
  <c r="V1756" i="4"/>
  <c r="V1757" i="4"/>
  <c r="V1758" i="4"/>
  <c r="V1759" i="4"/>
  <c r="V1760" i="4"/>
  <c r="V1761" i="4"/>
  <c r="V1762" i="4"/>
  <c r="V1763" i="4"/>
  <c r="V1764" i="4"/>
  <c r="V1765" i="4"/>
  <c r="V1766" i="4"/>
  <c r="V1767" i="4"/>
  <c r="V1768" i="4"/>
  <c r="V1769" i="4"/>
  <c r="V1770" i="4"/>
  <c r="V1771" i="4"/>
  <c r="V1772" i="4"/>
  <c r="V1773" i="4"/>
  <c r="V1774" i="4"/>
  <c r="V1775" i="4"/>
  <c r="V1776" i="4"/>
  <c r="V1777" i="4"/>
  <c r="V1778" i="4"/>
  <c r="V1779" i="4"/>
  <c r="V1780" i="4"/>
  <c r="V1781" i="4"/>
  <c r="V1782" i="4"/>
  <c r="V1783" i="4"/>
  <c r="V1784" i="4"/>
  <c r="V1785" i="4"/>
  <c r="V1786" i="4"/>
  <c r="V1787" i="4"/>
  <c r="V1788" i="4"/>
  <c r="V1789" i="4"/>
  <c r="V1790" i="4"/>
  <c r="V1791" i="4"/>
  <c r="V1792" i="4"/>
  <c r="V1793" i="4"/>
  <c r="V1794" i="4"/>
  <c r="V1795" i="4"/>
  <c r="V1796" i="4"/>
  <c r="V1797" i="4"/>
  <c r="V1798" i="4"/>
  <c r="V1799" i="4"/>
  <c r="V1800" i="4"/>
  <c r="V1801" i="4"/>
  <c r="V1802" i="4"/>
  <c r="V1803" i="4"/>
  <c r="V1804" i="4"/>
  <c r="V1805" i="4"/>
  <c r="V1806" i="4"/>
  <c r="V1807" i="4"/>
  <c r="V1808" i="4"/>
  <c r="V1809" i="4"/>
  <c r="V1810" i="4"/>
  <c r="V1811" i="4"/>
  <c r="V1812" i="4"/>
  <c r="V1813" i="4"/>
  <c r="V1814" i="4"/>
  <c r="V1815" i="4"/>
  <c r="V1816" i="4"/>
  <c r="V1817" i="4"/>
  <c r="V1818" i="4"/>
  <c r="V1819" i="4"/>
  <c r="V1820" i="4"/>
  <c r="V1821" i="4"/>
  <c r="V1822" i="4"/>
  <c r="V1823" i="4"/>
  <c r="V1824" i="4"/>
  <c r="V1825" i="4"/>
  <c r="V1826" i="4"/>
  <c r="V1827" i="4"/>
  <c r="V1828" i="4"/>
  <c r="V1829" i="4"/>
  <c r="V1830" i="4"/>
  <c r="V1831" i="4"/>
  <c r="V1832" i="4"/>
  <c r="V1833" i="4"/>
  <c r="V1834" i="4"/>
  <c r="V1835" i="4"/>
  <c r="V1836" i="4"/>
  <c r="V1837" i="4"/>
  <c r="V1838" i="4"/>
  <c r="V1839" i="4"/>
  <c r="V1840" i="4"/>
  <c r="V1841" i="4"/>
  <c r="V1842" i="4"/>
  <c r="V1843" i="4"/>
  <c r="V1844" i="4"/>
  <c r="V1845" i="4"/>
  <c r="V1846" i="4"/>
  <c r="V1847" i="4"/>
  <c r="V1848" i="4"/>
  <c r="V1849" i="4"/>
  <c r="V1850" i="4"/>
  <c r="V1851" i="4"/>
  <c r="V1852" i="4"/>
  <c r="V1853" i="4"/>
  <c r="V1854" i="4"/>
  <c r="V1855" i="4"/>
  <c r="V1856" i="4"/>
  <c r="V1857" i="4"/>
  <c r="V1858" i="4"/>
  <c r="V1859" i="4"/>
  <c r="V1860" i="4"/>
  <c r="V1861" i="4"/>
  <c r="V1862" i="4"/>
  <c r="V1863" i="4"/>
  <c r="V1864" i="4"/>
  <c r="V1865" i="4"/>
  <c r="V1866" i="4"/>
  <c r="V1867" i="4"/>
  <c r="V1868" i="4"/>
  <c r="V1869" i="4"/>
  <c r="V1870" i="4"/>
  <c r="V1871" i="4"/>
  <c r="V1872" i="4"/>
  <c r="V1873" i="4"/>
  <c r="V1874" i="4"/>
  <c r="V1875" i="4"/>
  <c r="V1876" i="4"/>
  <c r="V1877" i="4"/>
  <c r="V1878" i="4"/>
  <c r="V1879" i="4"/>
  <c r="V1880" i="4"/>
  <c r="V1881" i="4"/>
  <c r="V1882" i="4"/>
  <c r="V1883" i="4"/>
  <c r="V1884" i="4"/>
  <c r="V1885" i="4"/>
  <c r="V1886" i="4"/>
  <c r="V1887" i="4"/>
  <c r="V1888" i="4"/>
  <c r="V1889" i="4"/>
  <c r="V1890" i="4"/>
  <c r="V1891" i="4"/>
  <c r="V1892" i="4"/>
  <c r="V1893" i="4"/>
  <c r="V1894" i="4"/>
  <c r="V1895" i="4"/>
  <c r="V1896" i="4"/>
  <c r="V1897" i="4"/>
  <c r="V1898" i="4"/>
  <c r="V1899" i="4"/>
  <c r="V1900" i="4"/>
  <c r="V1901" i="4"/>
  <c r="V1902" i="4"/>
  <c r="V1903" i="4"/>
  <c r="V1904" i="4"/>
  <c r="V1905" i="4"/>
  <c r="V1906" i="4"/>
  <c r="V1907" i="4"/>
  <c r="V1908" i="4"/>
  <c r="V1909" i="4"/>
  <c r="V1910" i="4"/>
  <c r="V1911" i="4"/>
  <c r="V1912" i="4"/>
  <c r="V1913" i="4"/>
  <c r="V1914" i="4"/>
  <c r="V1915" i="4"/>
  <c r="V1916" i="4"/>
  <c r="V1917" i="4"/>
  <c r="V1918" i="4"/>
  <c r="V1919" i="4"/>
  <c r="V1920" i="4"/>
  <c r="V1921" i="4"/>
  <c r="V1922" i="4"/>
  <c r="V1923" i="4"/>
  <c r="V1924" i="4"/>
  <c r="V1925" i="4"/>
  <c r="V1926" i="4"/>
  <c r="V1927" i="4"/>
  <c r="V1928" i="4"/>
  <c r="V1929" i="4"/>
  <c r="V1930" i="4"/>
  <c r="V1931" i="4"/>
  <c r="V1932" i="4"/>
  <c r="V1933" i="4"/>
  <c r="V1934" i="4"/>
  <c r="V1935" i="4"/>
  <c r="V1936" i="4"/>
  <c r="V1937" i="4"/>
  <c r="V1938" i="4"/>
  <c r="V1939" i="4"/>
  <c r="V1940" i="4"/>
  <c r="V1941" i="4"/>
  <c r="V1942" i="4"/>
  <c r="V1943" i="4"/>
  <c r="V1944" i="4"/>
  <c r="V1945" i="4"/>
  <c r="V1946" i="4"/>
  <c r="V1947" i="4"/>
  <c r="V1948" i="4"/>
  <c r="V1949" i="4"/>
  <c r="V1950" i="4"/>
  <c r="V1951" i="4"/>
  <c r="V1952" i="4"/>
  <c r="V1953" i="4"/>
  <c r="V1954" i="4"/>
  <c r="V1955" i="4"/>
  <c r="V1956" i="4"/>
  <c r="V1957" i="4"/>
  <c r="V1958" i="4"/>
  <c r="V1959" i="4"/>
  <c r="V1960" i="4"/>
  <c r="V1961" i="4"/>
  <c r="V1962" i="4"/>
  <c r="V1963" i="4"/>
  <c r="V1964" i="4"/>
  <c r="V1965" i="4"/>
  <c r="V1966" i="4"/>
  <c r="V1967" i="4"/>
  <c r="V1968" i="4"/>
  <c r="V1969" i="4"/>
  <c r="V1970" i="4"/>
  <c r="V1971" i="4"/>
  <c r="V1972" i="4"/>
  <c r="V1973" i="4"/>
  <c r="V1974" i="4"/>
  <c r="V1975" i="4"/>
  <c r="V1976" i="4"/>
  <c r="V1977" i="4"/>
  <c r="V1978" i="4"/>
  <c r="V1979" i="4"/>
  <c r="V1980" i="4"/>
  <c r="V1981" i="4"/>
  <c r="V1982" i="4"/>
  <c r="V1983" i="4"/>
  <c r="V1984" i="4"/>
  <c r="V1985" i="4"/>
  <c r="V1986" i="4"/>
  <c r="V1987" i="4"/>
  <c r="V1988" i="4"/>
  <c r="V1989" i="4"/>
  <c r="V1990" i="4"/>
  <c r="V1991" i="4"/>
  <c r="V1992" i="4"/>
  <c r="V1993" i="4"/>
  <c r="V1994" i="4"/>
  <c r="V1995" i="4"/>
  <c r="V1996" i="4"/>
  <c r="V1997" i="4"/>
  <c r="V1998" i="4"/>
  <c r="V1999" i="4"/>
  <c r="V2000" i="4"/>
  <c r="V2001" i="4"/>
  <c r="W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633" i="4"/>
  <c r="W634" i="4"/>
  <c r="W635" i="4"/>
  <c r="W636" i="4"/>
  <c r="W637" i="4"/>
  <c r="W638" i="4"/>
  <c r="W639" i="4"/>
  <c r="W640" i="4"/>
  <c r="W641" i="4"/>
  <c r="W642" i="4"/>
  <c r="W643" i="4"/>
  <c r="W644" i="4"/>
  <c r="W645" i="4"/>
  <c r="W646" i="4"/>
  <c r="W647" i="4"/>
  <c r="W648" i="4"/>
  <c r="W649" i="4"/>
  <c r="W650" i="4"/>
  <c r="W651" i="4"/>
  <c r="W652" i="4"/>
  <c r="W653" i="4"/>
  <c r="W654" i="4"/>
  <c r="W655" i="4"/>
  <c r="W656" i="4"/>
  <c r="W657" i="4"/>
  <c r="W658" i="4"/>
  <c r="W659" i="4"/>
  <c r="W660" i="4"/>
  <c r="W661" i="4"/>
  <c r="W662" i="4"/>
  <c r="W663" i="4"/>
  <c r="W664" i="4"/>
  <c r="W665" i="4"/>
  <c r="W666" i="4"/>
  <c r="W667" i="4"/>
  <c r="W668" i="4"/>
  <c r="W669" i="4"/>
  <c r="W670" i="4"/>
  <c r="W671" i="4"/>
  <c r="W672" i="4"/>
  <c r="W673" i="4"/>
  <c r="W674" i="4"/>
  <c r="W675" i="4"/>
  <c r="W676" i="4"/>
  <c r="W677" i="4"/>
  <c r="W678" i="4"/>
  <c r="W679" i="4"/>
  <c r="W680" i="4"/>
  <c r="W681" i="4"/>
  <c r="W682" i="4"/>
  <c r="W683" i="4"/>
  <c r="W684" i="4"/>
  <c r="W685" i="4"/>
  <c r="W686" i="4"/>
  <c r="W687" i="4"/>
  <c r="W688" i="4"/>
  <c r="W689" i="4"/>
  <c r="W690" i="4"/>
  <c r="W691" i="4"/>
  <c r="W692" i="4"/>
  <c r="W693" i="4"/>
  <c r="W694" i="4"/>
  <c r="W695" i="4"/>
  <c r="W696" i="4"/>
  <c r="W697" i="4"/>
  <c r="W698" i="4"/>
  <c r="W699" i="4"/>
  <c r="W700" i="4"/>
  <c r="W701" i="4"/>
  <c r="W702" i="4"/>
  <c r="W703" i="4"/>
  <c r="W704" i="4"/>
  <c r="W705" i="4"/>
  <c r="W706" i="4"/>
  <c r="W707" i="4"/>
  <c r="W708" i="4"/>
  <c r="W709" i="4"/>
  <c r="W710" i="4"/>
  <c r="W711" i="4"/>
  <c r="W712" i="4"/>
  <c r="W713" i="4"/>
  <c r="W714" i="4"/>
  <c r="W715" i="4"/>
  <c r="W716" i="4"/>
  <c r="W717" i="4"/>
  <c r="W718" i="4"/>
  <c r="W719" i="4"/>
  <c r="W720" i="4"/>
  <c r="W721" i="4"/>
  <c r="W722" i="4"/>
  <c r="W723" i="4"/>
  <c r="W724" i="4"/>
  <c r="W725" i="4"/>
  <c r="W726" i="4"/>
  <c r="W727" i="4"/>
  <c r="W728" i="4"/>
  <c r="W729" i="4"/>
  <c r="W730" i="4"/>
  <c r="W731" i="4"/>
  <c r="W732" i="4"/>
  <c r="W733" i="4"/>
  <c r="W734" i="4"/>
  <c r="W735" i="4"/>
  <c r="W736" i="4"/>
  <c r="W737" i="4"/>
  <c r="W738" i="4"/>
  <c r="W739" i="4"/>
  <c r="W740" i="4"/>
  <c r="W741" i="4"/>
  <c r="W742" i="4"/>
  <c r="W743" i="4"/>
  <c r="W744" i="4"/>
  <c r="W745" i="4"/>
  <c r="W746" i="4"/>
  <c r="W747" i="4"/>
  <c r="W748" i="4"/>
  <c r="W749" i="4"/>
  <c r="W750" i="4"/>
  <c r="W751" i="4"/>
  <c r="W752" i="4"/>
  <c r="W753" i="4"/>
  <c r="W754" i="4"/>
  <c r="W755" i="4"/>
  <c r="W756" i="4"/>
  <c r="W757" i="4"/>
  <c r="W758" i="4"/>
  <c r="W759" i="4"/>
  <c r="W760" i="4"/>
  <c r="W761" i="4"/>
  <c r="W762" i="4"/>
  <c r="W763" i="4"/>
  <c r="W764" i="4"/>
  <c r="W765" i="4"/>
  <c r="W766" i="4"/>
  <c r="W767" i="4"/>
  <c r="W768" i="4"/>
  <c r="W769" i="4"/>
  <c r="W770" i="4"/>
  <c r="W771" i="4"/>
  <c r="W772" i="4"/>
  <c r="W773" i="4"/>
  <c r="W774" i="4"/>
  <c r="W775" i="4"/>
  <c r="W776" i="4"/>
  <c r="W777" i="4"/>
  <c r="W778" i="4"/>
  <c r="W779" i="4"/>
  <c r="W780" i="4"/>
  <c r="W781" i="4"/>
  <c r="W782" i="4"/>
  <c r="W783" i="4"/>
  <c r="W784" i="4"/>
  <c r="W785" i="4"/>
  <c r="W786" i="4"/>
  <c r="W787" i="4"/>
  <c r="W788" i="4"/>
  <c r="W789" i="4"/>
  <c r="W790" i="4"/>
  <c r="W791" i="4"/>
  <c r="W792" i="4"/>
  <c r="W793" i="4"/>
  <c r="W794" i="4"/>
  <c r="W795" i="4"/>
  <c r="W796" i="4"/>
  <c r="W797" i="4"/>
  <c r="W798" i="4"/>
  <c r="W799" i="4"/>
  <c r="W800" i="4"/>
  <c r="W801" i="4"/>
  <c r="W802" i="4"/>
  <c r="W803" i="4"/>
  <c r="W804" i="4"/>
  <c r="W805" i="4"/>
  <c r="W806" i="4"/>
  <c r="W807" i="4"/>
  <c r="W808" i="4"/>
  <c r="W809" i="4"/>
  <c r="W810" i="4"/>
  <c r="W811" i="4"/>
  <c r="W812" i="4"/>
  <c r="W813" i="4"/>
  <c r="W814" i="4"/>
  <c r="W815" i="4"/>
  <c r="W816" i="4"/>
  <c r="W817" i="4"/>
  <c r="W818" i="4"/>
  <c r="W819" i="4"/>
  <c r="W820" i="4"/>
  <c r="W821" i="4"/>
  <c r="W822" i="4"/>
  <c r="W823" i="4"/>
  <c r="W824" i="4"/>
  <c r="W825" i="4"/>
  <c r="W826" i="4"/>
  <c r="W827" i="4"/>
  <c r="W828" i="4"/>
  <c r="W829" i="4"/>
  <c r="W830" i="4"/>
  <c r="W831" i="4"/>
  <c r="W832" i="4"/>
  <c r="W833" i="4"/>
  <c r="W834" i="4"/>
  <c r="W835" i="4"/>
  <c r="W836" i="4"/>
  <c r="W837" i="4"/>
  <c r="W838" i="4"/>
  <c r="W839" i="4"/>
  <c r="W840" i="4"/>
  <c r="W841" i="4"/>
  <c r="W842" i="4"/>
  <c r="W843" i="4"/>
  <c r="W844" i="4"/>
  <c r="W845" i="4"/>
  <c r="W846" i="4"/>
  <c r="W847" i="4"/>
  <c r="W848" i="4"/>
  <c r="W849" i="4"/>
  <c r="W850" i="4"/>
  <c r="W851" i="4"/>
  <c r="W852" i="4"/>
  <c r="W853" i="4"/>
  <c r="W854" i="4"/>
  <c r="W855" i="4"/>
  <c r="W856" i="4"/>
  <c r="W857" i="4"/>
  <c r="W858" i="4"/>
  <c r="W859" i="4"/>
  <c r="W860" i="4"/>
  <c r="W861" i="4"/>
  <c r="W862" i="4"/>
  <c r="W863" i="4"/>
  <c r="W864" i="4"/>
  <c r="W865" i="4"/>
  <c r="W866" i="4"/>
  <c r="W867" i="4"/>
  <c r="W868" i="4"/>
  <c r="W869" i="4"/>
  <c r="W870" i="4"/>
  <c r="W871" i="4"/>
  <c r="W872" i="4"/>
  <c r="W873" i="4"/>
  <c r="W874" i="4"/>
  <c r="W875" i="4"/>
  <c r="W876" i="4"/>
  <c r="W877" i="4"/>
  <c r="W878" i="4"/>
  <c r="W879" i="4"/>
  <c r="W880" i="4"/>
  <c r="W881" i="4"/>
  <c r="W882" i="4"/>
  <c r="W883" i="4"/>
  <c r="W884" i="4"/>
  <c r="W885" i="4"/>
  <c r="W886" i="4"/>
  <c r="W887" i="4"/>
  <c r="W888" i="4"/>
  <c r="W889" i="4"/>
  <c r="W890" i="4"/>
  <c r="W891" i="4"/>
  <c r="W892" i="4"/>
  <c r="W893" i="4"/>
  <c r="W894" i="4"/>
  <c r="W895" i="4"/>
  <c r="W896" i="4"/>
  <c r="W897" i="4"/>
  <c r="W898" i="4"/>
  <c r="W899" i="4"/>
  <c r="W900" i="4"/>
  <c r="W901" i="4"/>
  <c r="W902" i="4"/>
  <c r="W903" i="4"/>
  <c r="W904" i="4"/>
  <c r="W905" i="4"/>
  <c r="W906" i="4"/>
  <c r="W907" i="4"/>
  <c r="W908" i="4"/>
  <c r="W909" i="4"/>
  <c r="W910" i="4"/>
  <c r="W911" i="4"/>
  <c r="W912" i="4"/>
  <c r="W913" i="4"/>
  <c r="W914" i="4"/>
  <c r="W915" i="4"/>
  <c r="W916" i="4"/>
  <c r="W917" i="4"/>
  <c r="W918" i="4"/>
  <c r="W919" i="4"/>
  <c r="W920" i="4"/>
  <c r="W921" i="4"/>
  <c r="W922" i="4"/>
  <c r="W923" i="4"/>
  <c r="W924" i="4"/>
  <c r="W925" i="4"/>
  <c r="W926" i="4"/>
  <c r="W927" i="4"/>
  <c r="W928" i="4"/>
  <c r="W929" i="4"/>
  <c r="W930" i="4"/>
  <c r="W931" i="4"/>
  <c r="W932" i="4"/>
  <c r="W933" i="4"/>
  <c r="W934" i="4"/>
  <c r="W935" i="4"/>
  <c r="W936" i="4"/>
  <c r="W937" i="4"/>
  <c r="W938" i="4"/>
  <c r="W939" i="4"/>
  <c r="W940" i="4"/>
  <c r="W941" i="4"/>
  <c r="W942" i="4"/>
  <c r="W943" i="4"/>
  <c r="W944" i="4"/>
  <c r="W945" i="4"/>
  <c r="W946" i="4"/>
  <c r="W947" i="4"/>
  <c r="W948" i="4"/>
  <c r="W949" i="4"/>
  <c r="W950" i="4"/>
  <c r="W951" i="4"/>
  <c r="W952" i="4"/>
  <c r="W953" i="4"/>
  <c r="W954" i="4"/>
  <c r="W955" i="4"/>
  <c r="W956" i="4"/>
  <c r="W957" i="4"/>
  <c r="W958" i="4"/>
  <c r="W959" i="4"/>
  <c r="W960" i="4"/>
  <c r="W961" i="4"/>
  <c r="W962" i="4"/>
  <c r="W963" i="4"/>
  <c r="W964" i="4"/>
  <c r="W965" i="4"/>
  <c r="W966" i="4"/>
  <c r="W967" i="4"/>
  <c r="W968" i="4"/>
  <c r="W969" i="4"/>
  <c r="W970" i="4"/>
  <c r="W971" i="4"/>
  <c r="W972" i="4"/>
  <c r="W973" i="4"/>
  <c r="W974" i="4"/>
  <c r="W975" i="4"/>
  <c r="W976" i="4"/>
  <c r="W977" i="4"/>
  <c r="W978" i="4"/>
  <c r="W979" i="4"/>
  <c r="W980" i="4"/>
  <c r="W981" i="4"/>
  <c r="W982" i="4"/>
  <c r="W983" i="4"/>
  <c r="W984" i="4"/>
  <c r="W985" i="4"/>
  <c r="W986" i="4"/>
  <c r="W987" i="4"/>
  <c r="W988" i="4"/>
  <c r="W989" i="4"/>
  <c r="W990" i="4"/>
  <c r="W991" i="4"/>
  <c r="W992" i="4"/>
  <c r="W993" i="4"/>
  <c r="W994" i="4"/>
  <c r="W995" i="4"/>
  <c r="W996" i="4"/>
  <c r="W997" i="4"/>
  <c r="W998" i="4"/>
  <c r="W999" i="4"/>
  <c r="W1000" i="4"/>
  <c r="W1001" i="4"/>
  <c r="W1002" i="4"/>
  <c r="W1003" i="4"/>
  <c r="W1004" i="4"/>
  <c r="W1005" i="4"/>
  <c r="W1006" i="4"/>
  <c r="W1007" i="4"/>
  <c r="W1008" i="4"/>
  <c r="W1009" i="4"/>
  <c r="W1010" i="4"/>
  <c r="W1011" i="4"/>
  <c r="W1012" i="4"/>
  <c r="W1013" i="4"/>
  <c r="W1014" i="4"/>
  <c r="W1015" i="4"/>
  <c r="W1016" i="4"/>
  <c r="W1017" i="4"/>
  <c r="W1018" i="4"/>
  <c r="W1019" i="4"/>
  <c r="W1020" i="4"/>
  <c r="W1021" i="4"/>
  <c r="W1022" i="4"/>
  <c r="W1023" i="4"/>
  <c r="W1024" i="4"/>
  <c r="W1025" i="4"/>
  <c r="W1026" i="4"/>
  <c r="W1027" i="4"/>
  <c r="W1028" i="4"/>
  <c r="W1029" i="4"/>
  <c r="W1030" i="4"/>
  <c r="W1031" i="4"/>
  <c r="W1032" i="4"/>
  <c r="W1033" i="4"/>
  <c r="W1034" i="4"/>
  <c r="W1035" i="4"/>
  <c r="W1036" i="4"/>
  <c r="W1037" i="4"/>
  <c r="W1038" i="4"/>
  <c r="W1039" i="4"/>
  <c r="W1040" i="4"/>
  <c r="W1041" i="4"/>
  <c r="W1042" i="4"/>
  <c r="W1043" i="4"/>
  <c r="W1044" i="4"/>
  <c r="W1045" i="4"/>
  <c r="W1046" i="4"/>
  <c r="W1047" i="4"/>
  <c r="W1048" i="4"/>
  <c r="W1049" i="4"/>
  <c r="W1050" i="4"/>
  <c r="W1051" i="4"/>
  <c r="W1052" i="4"/>
  <c r="W1053" i="4"/>
  <c r="W1054" i="4"/>
  <c r="W1055" i="4"/>
  <c r="W1056" i="4"/>
  <c r="W1057" i="4"/>
  <c r="W1058" i="4"/>
  <c r="W1059" i="4"/>
  <c r="W1060" i="4"/>
  <c r="W1061" i="4"/>
  <c r="W1062" i="4"/>
  <c r="W1063" i="4"/>
  <c r="W1064" i="4"/>
  <c r="W1065" i="4"/>
  <c r="W1066" i="4"/>
  <c r="W1067" i="4"/>
  <c r="W1068" i="4"/>
  <c r="W1069" i="4"/>
  <c r="W1070" i="4"/>
  <c r="W1071" i="4"/>
  <c r="W1072" i="4"/>
  <c r="W1073" i="4"/>
  <c r="W1074" i="4"/>
  <c r="W1075" i="4"/>
  <c r="W1076" i="4"/>
  <c r="W1077" i="4"/>
  <c r="W1078" i="4"/>
  <c r="W1079" i="4"/>
  <c r="W1080" i="4"/>
  <c r="W1081" i="4"/>
  <c r="W1082" i="4"/>
  <c r="W1083" i="4"/>
  <c r="W1084" i="4"/>
  <c r="W1085" i="4"/>
  <c r="W1086" i="4"/>
  <c r="W1087" i="4"/>
  <c r="W1088" i="4"/>
  <c r="W1089" i="4"/>
  <c r="W1090" i="4"/>
  <c r="W1091" i="4"/>
  <c r="W1092" i="4"/>
  <c r="W1093" i="4"/>
  <c r="W1094" i="4"/>
  <c r="W1095" i="4"/>
  <c r="W1096" i="4"/>
  <c r="W1097" i="4"/>
  <c r="W1098" i="4"/>
  <c r="W1099" i="4"/>
  <c r="W1100" i="4"/>
  <c r="W1101" i="4"/>
  <c r="W1102" i="4"/>
  <c r="W1103" i="4"/>
  <c r="W1104" i="4"/>
  <c r="W1105" i="4"/>
  <c r="W1106" i="4"/>
  <c r="W1107" i="4"/>
  <c r="W1108" i="4"/>
  <c r="W1109" i="4"/>
  <c r="W1110" i="4"/>
  <c r="W1111" i="4"/>
  <c r="W1112" i="4"/>
  <c r="W1113" i="4"/>
  <c r="W1114" i="4"/>
  <c r="W1115" i="4"/>
  <c r="W1116" i="4"/>
  <c r="W1117" i="4"/>
  <c r="W1118" i="4"/>
  <c r="W1119" i="4"/>
  <c r="W1120" i="4"/>
  <c r="W1121" i="4"/>
  <c r="W1122" i="4"/>
  <c r="W1123" i="4"/>
  <c r="W1124" i="4"/>
  <c r="W1125" i="4"/>
  <c r="W1126" i="4"/>
  <c r="W1127" i="4"/>
  <c r="W1128" i="4"/>
  <c r="W1129" i="4"/>
  <c r="W1130" i="4"/>
  <c r="W1131" i="4"/>
  <c r="W1132" i="4"/>
  <c r="W1133" i="4"/>
  <c r="W1134" i="4"/>
  <c r="W1135" i="4"/>
  <c r="W1136" i="4"/>
  <c r="W1137" i="4"/>
  <c r="W1138" i="4"/>
  <c r="W1139" i="4"/>
  <c r="W1140" i="4"/>
  <c r="W1141" i="4"/>
  <c r="W1142" i="4"/>
  <c r="W1143" i="4"/>
  <c r="W1144" i="4"/>
  <c r="W1145" i="4"/>
  <c r="W1146" i="4"/>
  <c r="W1147" i="4"/>
  <c r="W1148" i="4"/>
  <c r="W1149" i="4"/>
  <c r="W1150" i="4"/>
  <c r="W1151" i="4"/>
  <c r="W1152" i="4"/>
  <c r="W1153" i="4"/>
  <c r="W1154" i="4"/>
  <c r="W1155" i="4"/>
  <c r="W1156" i="4"/>
  <c r="W1157" i="4"/>
  <c r="W1158" i="4"/>
  <c r="W1159" i="4"/>
  <c r="W1160" i="4"/>
  <c r="W1161" i="4"/>
  <c r="W1162" i="4"/>
  <c r="W1163" i="4"/>
  <c r="W1164" i="4"/>
  <c r="W1165" i="4"/>
  <c r="W1166" i="4"/>
  <c r="W1167" i="4"/>
  <c r="W1168" i="4"/>
  <c r="W1169" i="4"/>
  <c r="W1170" i="4"/>
  <c r="W1171" i="4"/>
  <c r="W1172" i="4"/>
  <c r="W1173" i="4"/>
  <c r="W1174" i="4"/>
  <c r="W1175" i="4"/>
  <c r="W1176" i="4"/>
  <c r="W1177" i="4"/>
  <c r="W1178" i="4"/>
  <c r="W1179" i="4"/>
  <c r="W1180" i="4"/>
  <c r="W1181" i="4"/>
  <c r="W1182" i="4"/>
  <c r="W1183" i="4"/>
  <c r="W1184" i="4"/>
  <c r="W1185" i="4"/>
  <c r="W1186" i="4"/>
  <c r="W1187" i="4"/>
  <c r="W1188" i="4"/>
  <c r="W1189" i="4"/>
  <c r="W1190" i="4"/>
  <c r="W1191" i="4"/>
  <c r="W1192" i="4"/>
  <c r="W1193" i="4"/>
  <c r="W1194" i="4"/>
  <c r="W1195" i="4"/>
  <c r="W1196" i="4"/>
  <c r="W1197" i="4"/>
  <c r="W1198" i="4"/>
  <c r="W1199" i="4"/>
  <c r="W1200" i="4"/>
  <c r="W1201" i="4"/>
  <c r="W1202" i="4"/>
  <c r="W1203" i="4"/>
  <c r="W1204" i="4"/>
  <c r="W1205" i="4"/>
  <c r="W1206" i="4"/>
  <c r="W1207" i="4"/>
  <c r="W1208" i="4"/>
  <c r="W1209" i="4"/>
  <c r="W1210" i="4"/>
  <c r="W1211" i="4"/>
  <c r="W1212" i="4"/>
  <c r="W1213" i="4"/>
  <c r="W1214" i="4"/>
  <c r="W1215" i="4"/>
  <c r="W1216" i="4"/>
  <c r="W1217" i="4"/>
  <c r="W1218" i="4"/>
  <c r="W1219" i="4"/>
  <c r="W1220" i="4"/>
  <c r="W1221" i="4"/>
  <c r="W1222" i="4"/>
  <c r="W1223" i="4"/>
  <c r="W1224" i="4"/>
  <c r="W1225" i="4"/>
  <c r="W1226" i="4"/>
  <c r="W1227" i="4"/>
  <c r="W1228" i="4"/>
  <c r="W1229" i="4"/>
  <c r="W1230" i="4"/>
  <c r="W1231" i="4"/>
  <c r="W1232" i="4"/>
  <c r="W1233" i="4"/>
  <c r="W1234" i="4"/>
  <c r="W1235" i="4"/>
  <c r="W1236" i="4"/>
  <c r="W1237" i="4"/>
  <c r="W1238" i="4"/>
  <c r="W1239" i="4"/>
  <c r="W1240" i="4"/>
  <c r="W1241" i="4"/>
  <c r="W1242" i="4"/>
  <c r="W1243" i="4"/>
  <c r="W1244" i="4"/>
  <c r="W1245" i="4"/>
  <c r="W1246" i="4"/>
  <c r="W1247" i="4"/>
  <c r="W1248" i="4"/>
  <c r="W1249" i="4"/>
  <c r="W1250" i="4"/>
  <c r="W1251" i="4"/>
  <c r="W1252" i="4"/>
  <c r="W1253" i="4"/>
  <c r="W1254" i="4"/>
  <c r="W1255" i="4"/>
  <c r="W1256" i="4"/>
  <c r="W1257" i="4"/>
  <c r="W1258" i="4"/>
  <c r="W1259" i="4"/>
  <c r="W1260" i="4"/>
  <c r="W1261" i="4"/>
  <c r="W1262" i="4"/>
  <c r="W1263" i="4"/>
  <c r="W1264" i="4"/>
  <c r="W1265" i="4"/>
  <c r="W1266" i="4"/>
  <c r="W1267" i="4"/>
  <c r="W1268" i="4"/>
  <c r="W1269" i="4"/>
  <c r="W1270" i="4"/>
  <c r="W1271" i="4"/>
  <c r="W1272" i="4"/>
  <c r="W1273" i="4"/>
  <c r="W1274" i="4"/>
  <c r="W1275" i="4"/>
  <c r="W1276" i="4"/>
  <c r="W1277" i="4"/>
  <c r="W1278" i="4"/>
  <c r="W1279" i="4"/>
  <c r="W1280" i="4"/>
  <c r="W1281" i="4"/>
  <c r="W1282" i="4"/>
  <c r="W1283" i="4"/>
  <c r="W1284" i="4"/>
  <c r="W1285" i="4"/>
  <c r="W1286" i="4"/>
  <c r="W1287" i="4"/>
  <c r="W1288" i="4"/>
  <c r="W1289" i="4"/>
  <c r="W1290" i="4"/>
  <c r="W1291" i="4"/>
  <c r="W1292" i="4"/>
  <c r="W1293" i="4"/>
  <c r="W1294" i="4"/>
  <c r="W1295" i="4"/>
  <c r="W1296" i="4"/>
  <c r="W1297" i="4"/>
  <c r="W1298" i="4"/>
  <c r="W1299" i="4"/>
  <c r="W1300" i="4"/>
  <c r="W1301" i="4"/>
  <c r="W1302" i="4"/>
  <c r="W1303" i="4"/>
  <c r="W1304" i="4"/>
  <c r="W1305" i="4"/>
  <c r="W1306" i="4"/>
  <c r="W1307" i="4"/>
  <c r="W1308" i="4"/>
  <c r="W1309" i="4"/>
  <c r="W1310" i="4"/>
  <c r="W1311" i="4"/>
  <c r="W1312" i="4"/>
  <c r="W1313" i="4"/>
  <c r="W1314" i="4"/>
  <c r="W1315" i="4"/>
  <c r="W1316" i="4"/>
  <c r="W1317" i="4"/>
  <c r="W1318" i="4"/>
  <c r="W1319" i="4"/>
  <c r="W1320" i="4"/>
  <c r="W1321" i="4"/>
  <c r="W1322" i="4"/>
  <c r="W1323" i="4"/>
  <c r="W1324" i="4"/>
  <c r="W1325" i="4"/>
  <c r="W1326" i="4"/>
  <c r="W1327" i="4"/>
  <c r="W1328" i="4"/>
  <c r="W1329" i="4"/>
  <c r="W1330" i="4"/>
  <c r="W1331" i="4"/>
  <c r="W1332" i="4"/>
  <c r="W1333" i="4"/>
  <c r="W1334" i="4"/>
  <c r="W1335" i="4"/>
  <c r="W1336" i="4"/>
  <c r="W1337" i="4"/>
  <c r="W1338" i="4"/>
  <c r="W1339" i="4"/>
  <c r="W1340" i="4"/>
  <c r="W1341" i="4"/>
  <c r="W1342" i="4"/>
  <c r="W1343" i="4"/>
  <c r="W1344" i="4"/>
  <c r="W1345" i="4"/>
  <c r="W1346" i="4"/>
  <c r="W1347" i="4"/>
  <c r="W1348" i="4"/>
  <c r="W1349" i="4"/>
  <c r="W1350" i="4"/>
  <c r="W1351" i="4"/>
  <c r="W1352" i="4"/>
  <c r="W1353" i="4"/>
  <c r="W1354" i="4"/>
  <c r="W1355" i="4"/>
  <c r="W1356" i="4"/>
  <c r="W1357" i="4"/>
  <c r="W1358" i="4"/>
  <c r="W1359" i="4"/>
  <c r="W1360" i="4"/>
  <c r="W1361" i="4"/>
  <c r="W1362" i="4"/>
  <c r="W1363" i="4"/>
  <c r="W1364" i="4"/>
  <c r="W1365" i="4"/>
  <c r="W1366" i="4"/>
  <c r="W1367" i="4"/>
  <c r="W1368" i="4"/>
  <c r="W1369" i="4"/>
  <c r="W1370" i="4"/>
  <c r="W1371" i="4"/>
  <c r="W1372" i="4"/>
  <c r="W1373" i="4"/>
  <c r="W1374" i="4"/>
  <c r="W1375" i="4"/>
  <c r="W1376" i="4"/>
  <c r="W1377" i="4"/>
  <c r="W1378" i="4"/>
  <c r="W1379" i="4"/>
  <c r="W1380" i="4"/>
  <c r="W1381" i="4"/>
  <c r="W1382" i="4"/>
  <c r="W1383" i="4"/>
  <c r="W1384" i="4"/>
  <c r="W1385" i="4"/>
  <c r="W1386" i="4"/>
  <c r="W1387" i="4"/>
  <c r="W1388" i="4"/>
  <c r="W1389" i="4"/>
  <c r="W1390" i="4"/>
  <c r="W1391" i="4"/>
  <c r="W1392" i="4"/>
  <c r="W1393" i="4"/>
  <c r="W1394" i="4"/>
  <c r="W1395" i="4"/>
  <c r="W1396" i="4"/>
  <c r="W1397" i="4"/>
  <c r="W1398" i="4"/>
  <c r="W1399" i="4"/>
  <c r="W1400" i="4"/>
  <c r="W1401" i="4"/>
  <c r="W1402" i="4"/>
  <c r="W1403" i="4"/>
  <c r="W1404" i="4"/>
  <c r="W1405" i="4"/>
  <c r="W1406" i="4"/>
  <c r="W1407" i="4"/>
  <c r="W1408" i="4"/>
  <c r="W1409" i="4"/>
  <c r="W1410" i="4"/>
  <c r="W1411" i="4"/>
  <c r="W1412" i="4"/>
  <c r="W1413" i="4"/>
  <c r="W1414" i="4"/>
  <c r="W1415" i="4"/>
  <c r="W1416" i="4"/>
  <c r="W1417" i="4"/>
  <c r="W1418" i="4"/>
  <c r="W1419" i="4"/>
  <c r="W1420" i="4"/>
  <c r="W1421" i="4"/>
  <c r="W1422" i="4"/>
  <c r="W1423" i="4"/>
  <c r="W1424" i="4"/>
  <c r="W1425" i="4"/>
  <c r="W1426" i="4"/>
  <c r="W1427" i="4"/>
  <c r="W1428" i="4"/>
  <c r="W1429" i="4"/>
  <c r="W1430" i="4"/>
  <c r="W1431" i="4"/>
  <c r="W1432" i="4"/>
  <c r="W1433" i="4"/>
  <c r="W1434" i="4"/>
  <c r="W1435" i="4"/>
  <c r="W1436" i="4"/>
  <c r="W1437" i="4"/>
  <c r="W1438" i="4"/>
  <c r="W1439" i="4"/>
  <c r="W1440" i="4"/>
  <c r="W1441" i="4"/>
  <c r="W1442" i="4"/>
  <c r="W1443" i="4"/>
  <c r="W1444" i="4"/>
  <c r="W1445" i="4"/>
  <c r="W1446" i="4"/>
  <c r="W1447" i="4"/>
  <c r="W1448" i="4"/>
  <c r="W1449" i="4"/>
  <c r="W1450" i="4"/>
  <c r="W1451" i="4"/>
  <c r="W1452" i="4"/>
  <c r="W1453" i="4"/>
  <c r="W1454" i="4"/>
  <c r="W1455" i="4"/>
  <c r="W1456" i="4"/>
  <c r="W1457" i="4"/>
  <c r="W1458" i="4"/>
  <c r="W1459" i="4"/>
  <c r="W1460" i="4"/>
  <c r="W1461" i="4"/>
  <c r="W1462" i="4"/>
  <c r="W1463" i="4"/>
  <c r="W1464" i="4"/>
  <c r="W1465" i="4"/>
  <c r="W1466" i="4"/>
  <c r="W1467" i="4"/>
  <c r="W1468" i="4"/>
  <c r="W1469" i="4"/>
  <c r="W1470" i="4"/>
  <c r="W1471" i="4"/>
  <c r="W1472" i="4"/>
  <c r="W1473" i="4"/>
  <c r="W1474" i="4"/>
  <c r="W1475" i="4"/>
  <c r="W1476" i="4"/>
  <c r="W1477" i="4"/>
  <c r="W1478" i="4"/>
  <c r="W1479" i="4"/>
  <c r="W1480" i="4"/>
  <c r="W1481" i="4"/>
  <c r="W1482" i="4"/>
  <c r="W1483" i="4"/>
  <c r="W1484" i="4"/>
  <c r="W1485" i="4"/>
  <c r="W1486" i="4"/>
  <c r="W1487" i="4"/>
  <c r="W1488" i="4"/>
  <c r="W1489" i="4"/>
  <c r="W1490" i="4"/>
  <c r="W1491" i="4"/>
  <c r="W1492" i="4"/>
  <c r="W1493" i="4"/>
  <c r="W1494" i="4"/>
  <c r="W1495" i="4"/>
  <c r="W1496" i="4"/>
  <c r="W1497" i="4"/>
  <c r="W1498" i="4"/>
  <c r="W1499" i="4"/>
  <c r="W1500" i="4"/>
  <c r="W1501" i="4"/>
  <c r="W1502" i="4"/>
  <c r="W1503" i="4"/>
  <c r="W1504" i="4"/>
  <c r="W1505" i="4"/>
  <c r="W1506" i="4"/>
  <c r="W1507" i="4"/>
  <c r="W1508" i="4"/>
  <c r="W1509" i="4"/>
  <c r="W1510" i="4"/>
  <c r="W1511" i="4"/>
  <c r="W1512" i="4"/>
  <c r="W1513" i="4"/>
  <c r="W1514" i="4"/>
  <c r="W1515" i="4"/>
  <c r="W1516" i="4"/>
  <c r="W1517" i="4"/>
  <c r="W1518" i="4"/>
  <c r="W1519" i="4"/>
  <c r="W1520" i="4"/>
  <c r="W1521" i="4"/>
  <c r="W1522" i="4"/>
  <c r="W1523" i="4"/>
  <c r="W1524" i="4"/>
  <c r="W1525" i="4"/>
  <c r="W1526" i="4"/>
  <c r="W1527" i="4"/>
  <c r="W1528" i="4"/>
  <c r="W1529" i="4"/>
  <c r="W1530" i="4"/>
  <c r="W1531" i="4"/>
  <c r="W1532" i="4"/>
  <c r="W1533" i="4"/>
  <c r="W1534" i="4"/>
  <c r="W1535" i="4"/>
  <c r="W1536" i="4"/>
  <c r="W1537" i="4"/>
  <c r="W1538" i="4"/>
  <c r="W1539" i="4"/>
  <c r="W1540" i="4"/>
  <c r="W1541" i="4"/>
  <c r="W1542" i="4"/>
  <c r="W1543" i="4"/>
  <c r="W1544" i="4"/>
  <c r="W1545" i="4"/>
  <c r="W1546" i="4"/>
  <c r="W1547" i="4"/>
  <c r="W1548" i="4"/>
  <c r="W1549" i="4"/>
  <c r="W1550" i="4"/>
  <c r="W1551" i="4"/>
  <c r="W1552" i="4"/>
  <c r="W1553" i="4"/>
  <c r="W1554" i="4"/>
  <c r="W1555" i="4"/>
  <c r="W1556" i="4"/>
  <c r="W1557" i="4"/>
  <c r="W1558" i="4"/>
  <c r="W1559" i="4"/>
  <c r="W1560" i="4"/>
  <c r="W1561" i="4"/>
  <c r="W1562" i="4"/>
  <c r="W1563" i="4"/>
  <c r="W1564" i="4"/>
  <c r="W1565" i="4"/>
  <c r="W1566" i="4"/>
  <c r="W1567" i="4"/>
  <c r="W1568" i="4"/>
  <c r="W1569" i="4"/>
  <c r="W1570" i="4"/>
  <c r="W1571" i="4"/>
  <c r="W1572" i="4"/>
  <c r="W1573" i="4"/>
  <c r="W1574" i="4"/>
  <c r="W1575" i="4"/>
  <c r="W1576" i="4"/>
  <c r="W1577" i="4"/>
  <c r="W1578" i="4"/>
  <c r="W1579" i="4"/>
  <c r="W1580" i="4"/>
  <c r="W1581" i="4"/>
  <c r="W1582" i="4"/>
  <c r="W1583" i="4"/>
  <c r="W1584" i="4"/>
  <c r="W1585" i="4"/>
  <c r="W1586" i="4"/>
  <c r="W1587" i="4"/>
  <c r="W1588" i="4"/>
  <c r="W1589" i="4"/>
  <c r="W1590" i="4"/>
  <c r="W1591" i="4"/>
  <c r="W1592" i="4"/>
  <c r="W1593" i="4"/>
  <c r="W1594" i="4"/>
  <c r="W1595" i="4"/>
  <c r="W1596" i="4"/>
  <c r="W1597" i="4"/>
  <c r="W1598" i="4"/>
  <c r="W1599" i="4"/>
  <c r="W1600" i="4"/>
  <c r="W1601" i="4"/>
  <c r="W1602" i="4"/>
  <c r="W1603" i="4"/>
  <c r="W1604" i="4"/>
  <c r="W1605" i="4"/>
  <c r="W1606" i="4"/>
  <c r="W1607" i="4"/>
  <c r="W1608" i="4"/>
  <c r="W1609" i="4"/>
  <c r="W1610" i="4"/>
  <c r="W1611" i="4"/>
  <c r="W1612" i="4"/>
  <c r="W1613" i="4"/>
  <c r="W1614" i="4"/>
  <c r="W1615" i="4"/>
  <c r="W1616" i="4"/>
  <c r="W1617" i="4"/>
  <c r="W1618" i="4"/>
  <c r="W1619" i="4"/>
  <c r="W1620" i="4"/>
  <c r="W1621" i="4"/>
  <c r="W1622" i="4"/>
  <c r="W1623" i="4"/>
  <c r="W1624" i="4"/>
  <c r="W1625" i="4"/>
  <c r="W1626" i="4"/>
  <c r="W1627" i="4"/>
  <c r="W1628" i="4"/>
  <c r="W1629" i="4"/>
  <c r="W1630" i="4"/>
  <c r="W1631" i="4"/>
  <c r="W1632" i="4"/>
  <c r="W1633" i="4"/>
  <c r="W1634" i="4"/>
  <c r="W1635" i="4"/>
  <c r="W1636" i="4"/>
  <c r="W1637" i="4"/>
  <c r="W1638" i="4"/>
  <c r="W1639" i="4"/>
  <c r="W1640" i="4"/>
  <c r="W1641" i="4"/>
  <c r="W1642" i="4"/>
  <c r="W1643" i="4"/>
  <c r="W1644" i="4"/>
  <c r="W1645" i="4"/>
  <c r="W1646" i="4"/>
  <c r="W1647" i="4"/>
  <c r="W1648" i="4"/>
  <c r="W1649" i="4"/>
  <c r="W1650" i="4"/>
  <c r="W1651" i="4"/>
  <c r="W1652" i="4"/>
  <c r="W1653" i="4"/>
  <c r="W1654" i="4"/>
  <c r="W1655" i="4"/>
  <c r="W1656" i="4"/>
  <c r="W1657" i="4"/>
  <c r="W1658" i="4"/>
  <c r="W1659" i="4"/>
  <c r="W1660" i="4"/>
  <c r="W1661" i="4"/>
  <c r="W1662" i="4"/>
  <c r="W1663" i="4"/>
  <c r="W1664" i="4"/>
  <c r="W1665" i="4"/>
  <c r="W1666" i="4"/>
  <c r="W1667" i="4"/>
  <c r="W1668" i="4"/>
  <c r="W1669" i="4"/>
  <c r="W1670" i="4"/>
  <c r="W1671" i="4"/>
  <c r="W1672" i="4"/>
  <c r="W1673" i="4"/>
  <c r="W1674" i="4"/>
  <c r="W1675" i="4"/>
  <c r="W1676" i="4"/>
  <c r="W1677" i="4"/>
  <c r="W1678" i="4"/>
  <c r="W1679" i="4"/>
  <c r="W1680" i="4"/>
  <c r="W1681" i="4"/>
  <c r="W1682" i="4"/>
  <c r="W1683" i="4"/>
  <c r="W1684" i="4"/>
  <c r="W1685" i="4"/>
  <c r="W1686" i="4"/>
  <c r="W1687" i="4"/>
  <c r="W1688" i="4"/>
  <c r="W1689" i="4"/>
  <c r="W1690" i="4"/>
  <c r="W1691" i="4"/>
  <c r="W1692" i="4"/>
  <c r="W1693" i="4"/>
  <c r="W1694" i="4"/>
  <c r="W1695" i="4"/>
  <c r="W1696" i="4"/>
  <c r="W1697" i="4"/>
  <c r="W1698" i="4"/>
  <c r="W1699" i="4"/>
  <c r="W1700" i="4"/>
  <c r="W1701" i="4"/>
  <c r="W1702" i="4"/>
  <c r="W1703" i="4"/>
  <c r="W1704" i="4"/>
  <c r="W1705" i="4"/>
  <c r="W1706" i="4"/>
  <c r="W1707" i="4"/>
  <c r="W1708" i="4"/>
  <c r="W1709" i="4"/>
  <c r="W1710" i="4"/>
  <c r="W1711" i="4"/>
  <c r="W1712" i="4"/>
  <c r="W1713" i="4"/>
  <c r="W1714" i="4"/>
  <c r="W1715" i="4"/>
  <c r="W1716" i="4"/>
  <c r="W1717" i="4"/>
  <c r="W1718" i="4"/>
  <c r="W1719" i="4"/>
  <c r="W1720" i="4"/>
  <c r="W1721" i="4"/>
  <c r="W1722" i="4"/>
  <c r="W1723" i="4"/>
  <c r="W1724" i="4"/>
  <c r="W1725" i="4"/>
  <c r="W1726" i="4"/>
  <c r="W1727" i="4"/>
  <c r="W1728" i="4"/>
  <c r="W1729" i="4"/>
  <c r="W1730" i="4"/>
  <c r="W1731" i="4"/>
  <c r="W1732" i="4"/>
  <c r="W1733" i="4"/>
  <c r="W1734" i="4"/>
  <c r="W1735" i="4"/>
  <c r="W1736" i="4"/>
  <c r="W1737" i="4"/>
  <c r="W1738" i="4"/>
  <c r="W1739" i="4"/>
  <c r="W1740" i="4"/>
  <c r="W1741" i="4"/>
  <c r="W1742" i="4"/>
  <c r="W1743" i="4"/>
  <c r="W1744" i="4"/>
  <c r="W1745" i="4"/>
  <c r="W1746" i="4"/>
  <c r="W1747" i="4"/>
  <c r="W1748" i="4"/>
  <c r="W1749" i="4"/>
  <c r="W1750" i="4"/>
  <c r="W1751" i="4"/>
  <c r="W1752" i="4"/>
  <c r="W1753" i="4"/>
  <c r="W1754" i="4"/>
  <c r="W1755" i="4"/>
  <c r="W1756" i="4"/>
  <c r="W1757" i="4"/>
  <c r="W1758" i="4"/>
  <c r="W1759" i="4"/>
  <c r="W1760" i="4"/>
  <c r="W1761" i="4"/>
  <c r="W1762" i="4"/>
  <c r="W1763" i="4"/>
  <c r="W1764" i="4"/>
  <c r="W1765" i="4"/>
  <c r="W1766" i="4"/>
  <c r="W1767" i="4"/>
  <c r="W1768" i="4"/>
  <c r="W1769" i="4"/>
  <c r="W1770" i="4"/>
  <c r="W1771" i="4"/>
  <c r="W1772" i="4"/>
  <c r="W1773" i="4"/>
  <c r="W1774" i="4"/>
  <c r="W1775" i="4"/>
  <c r="W1776" i="4"/>
  <c r="W1777" i="4"/>
  <c r="W1778" i="4"/>
  <c r="W1779" i="4"/>
  <c r="W1780" i="4"/>
  <c r="W1781" i="4"/>
  <c r="W1782" i="4"/>
  <c r="W1783" i="4"/>
  <c r="W1784" i="4"/>
  <c r="W1785" i="4"/>
  <c r="W1786" i="4"/>
  <c r="W1787" i="4"/>
  <c r="W1788" i="4"/>
  <c r="W1789" i="4"/>
  <c r="W1790" i="4"/>
  <c r="W1791" i="4"/>
  <c r="W1792" i="4"/>
  <c r="W1793" i="4"/>
  <c r="W1794" i="4"/>
  <c r="W1795" i="4"/>
  <c r="W1796" i="4"/>
  <c r="W1797" i="4"/>
  <c r="W1798" i="4"/>
  <c r="W1799" i="4"/>
  <c r="W1800" i="4"/>
  <c r="W1801" i="4"/>
  <c r="W1802" i="4"/>
  <c r="W1803" i="4"/>
  <c r="W1804" i="4"/>
  <c r="W1805" i="4"/>
  <c r="W1806" i="4"/>
  <c r="W1807" i="4"/>
  <c r="W1808" i="4"/>
  <c r="W1809" i="4"/>
  <c r="W1810" i="4"/>
  <c r="W1811" i="4"/>
  <c r="W1812" i="4"/>
  <c r="W1813" i="4"/>
  <c r="W1814" i="4"/>
  <c r="W1815" i="4"/>
  <c r="W1816" i="4"/>
  <c r="W1817" i="4"/>
  <c r="W1818" i="4"/>
  <c r="W1819" i="4"/>
  <c r="W1820" i="4"/>
  <c r="W1821" i="4"/>
  <c r="W1822" i="4"/>
  <c r="W1823" i="4"/>
  <c r="W1824" i="4"/>
  <c r="W1825" i="4"/>
  <c r="W1826" i="4"/>
  <c r="W1827" i="4"/>
  <c r="W1828" i="4"/>
  <c r="W1829" i="4"/>
  <c r="W1830" i="4"/>
  <c r="W1831" i="4"/>
  <c r="W1832" i="4"/>
  <c r="W1833" i="4"/>
  <c r="W1834" i="4"/>
  <c r="W1835" i="4"/>
  <c r="W1836" i="4"/>
  <c r="W1837" i="4"/>
  <c r="W1838" i="4"/>
  <c r="W1839" i="4"/>
  <c r="W1840" i="4"/>
  <c r="W1841" i="4"/>
  <c r="W1842" i="4"/>
  <c r="W1843" i="4"/>
  <c r="W1844" i="4"/>
  <c r="W1845" i="4"/>
  <c r="W1846" i="4"/>
  <c r="W1847" i="4"/>
  <c r="W1848" i="4"/>
  <c r="W1849" i="4"/>
  <c r="W1850" i="4"/>
  <c r="W1851" i="4"/>
  <c r="W1852" i="4"/>
  <c r="W1853" i="4"/>
  <c r="W1854" i="4"/>
  <c r="W1855" i="4"/>
  <c r="W1856" i="4"/>
  <c r="W1857" i="4"/>
  <c r="W1858" i="4"/>
  <c r="W1859" i="4"/>
  <c r="W1860" i="4"/>
  <c r="W1861" i="4"/>
  <c r="W1862" i="4"/>
  <c r="W1863" i="4"/>
  <c r="W1864" i="4"/>
  <c r="W1865" i="4"/>
  <c r="W1866" i="4"/>
  <c r="W1867" i="4"/>
  <c r="W1868" i="4"/>
  <c r="W1869" i="4"/>
  <c r="W1870" i="4"/>
  <c r="W1871" i="4"/>
  <c r="W1872" i="4"/>
  <c r="W1873" i="4"/>
  <c r="W1874" i="4"/>
  <c r="W1875" i="4"/>
  <c r="W1876" i="4"/>
  <c r="W1877" i="4"/>
  <c r="W1878" i="4"/>
  <c r="W1879" i="4"/>
  <c r="W1880" i="4"/>
  <c r="W1881" i="4"/>
  <c r="W1882" i="4"/>
  <c r="W1883" i="4"/>
  <c r="W1884" i="4"/>
  <c r="W1885" i="4"/>
  <c r="W1886" i="4"/>
  <c r="W1887" i="4"/>
  <c r="W1888" i="4"/>
  <c r="W1889" i="4"/>
  <c r="W1890" i="4"/>
  <c r="W1891" i="4"/>
  <c r="W1892" i="4"/>
  <c r="W1893" i="4"/>
  <c r="W1894" i="4"/>
  <c r="W1895" i="4"/>
  <c r="W1896" i="4"/>
  <c r="W1897" i="4"/>
  <c r="W1898" i="4"/>
  <c r="W1899" i="4"/>
  <c r="W1900" i="4"/>
  <c r="W1901" i="4"/>
  <c r="W1902" i="4"/>
  <c r="W1903" i="4"/>
  <c r="W1904" i="4"/>
  <c r="W1905" i="4"/>
  <c r="W1906" i="4"/>
  <c r="W1907" i="4"/>
  <c r="W1908" i="4"/>
  <c r="W1909" i="4"/>
  <c r="W1910" i="4"/>
  <c r="W1911" i="4"/>
  <c r="W1912" i="4"/>
  <c r="W1913" i="4"/>
  <c r="W1914" i="4"/>
  <c r="W1915" i="4"/>
  <c r="W1916" i="4"/>
  <c r="W1917" i="4"/>
  <c r="W1918" i="4"/>
  <c r="W1919" i="4"/>
  <c r="W1920" i="4"/>
  <c r="W1921" i="4"/>
  <c r="W1922" i="4"/>
  <c r="W1923" i="4"/>
  <c r="W1924" i="4"/>
  <c r="W1925" i="4"/>
  <c r="W1926" i="4"/>
  <c r="W1927" i="4"/>
  <c r="W1928" i="4"/>
  <c r="W1929" i="4"/>
  <c r="W1930" i="4"/>
  <c r="W1931" i="4"/>
  <c r="W1932" i="4"/>
  <c r="W1933" i="4"/>
  <c r="W1934" i="4"/>
  <c r="W1935" i="4"/>
  <c r="W1936" i="4"/>
  <c r="W1937" i="4"/>
  <c r="W1938" i="4"/>
  <c r="W1939" i="4"/>
  <c r="W1940" i="4"/>
  <c r="W1941" i="4"/>
  <c r="W1942" i="4"/>
  <c r="W1943" i="4"/>
  <c r="W1944" i="4"/>
  <c r="W1945" i="4"/>
  <c r="W1946" i="4"/>
  <c r="W1947" i="4"/>
  <c r="W1948" i="4"/>
  <c r="W1949" i="4"/>
  <c r="W1950" i="4"/>
  <c r="W1951" i="4"/>
  <c r="W1952" i="4"/>
  <c r="W1953" i="4"/>
  <c r="W1954" i="4"/>
  <c r="W1955" i="4"/>
  <c r="W1956" i="4"/>
  <c r="W1957" i="4"/>
  <c r="W1958" i="4"/>
  <c r="W1959" i="4"/>
  <c r="W1960" i="4"/>
  <c r="W1961" i="4"/>
  <c r="W1962" i="4"/>
  <c r="W1963" i="4"/>
  <c r="W1964" i="4"/>
  <c r="W1965" i="4"/>
  <c r="W1966" i="4"/>
  <c r="W1967" i="4"/>
  <c r="W1968" i="4"/>
  <c r="W1969" i="4"/>
  <c r="W1970" i="4"/>
  <c r="W1971" i="4"/>
  <c r="W1972" i="4"/>
  <c r="W1973" i="4"/>
  <c r="W1974" i="4"/>
  <c r="W1975" i="4"/>
  <c r="W1976" i="4"/>
  <c r="W1977" i="4"/>
  <c r="W1978" i="4"/>
  <c r="W1979" i="4"/>
  <c r="W1980" i="4"/>
  <c r="W1981" i="4"/>
  <c r="W1982" i="4"/>
  <c r="W1983" i="4"/>
  <c r="W1984" i="4"/>
  <c r="W1985" i="4"/>
  <c r="W1986" i="4"/>
  <c r="W1987" i="4"/>
  <c r="W1988" i="4"/>
  <c r="W1989" i="4"/>
  <c r="W1990" i="4"/>
  <c r="W1991" i="4"/>
  <c r="W1992" i="4"/>
  <c r="W1993" i="4"/>
  <c r="W1994" i="4"/>
  <c r="W1995" i="4"/>
  <c r="W1996" i="4"/>
  <c r="W1997" i="4"/>
  <c r="W1998" i="4"/>
  <c r="W1999" i="4"/>
  <c r="W2000" i="4"/>
  <c r="W2001" i="4"/>
  <c r="X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3" i="4"/>
  <c r="X504" i="4"/>
  <c r="X505" i="4"/>
  <c r="X506" i="4"/>
  <c r="X507" i="4"/>
  <c r="X508" i="4"/>
  <c r="X509" i="4"/>
  <c r="X510" i="4"/>
  <c r="X511" i="4"/>
  <c r="X512" i="4"/>
  <c r="X513" i="4"/>
  <c r="X514" i="4"/>
  <c r="X515" i="4"/>
  <c r="X516" i="4"/>
  <c r="X517" i="4"/>
  <c r="X518" i="4"/>
  <c r="X519" i="4"/>
  <c r="X520" i="4"/>
  <c r="X521" i="4"/>
  <c r="X522" i="4"/>
  <c r="X523" i="4"/>
  <c r="X524" i="4"/>
  <c r="X525" i="4"/>
  <c r="X526" i="4"/>
  <c r="X527" i="4"/>
  <c r="X528" i="4"/>
  <c r="X529" i="4"/>
  <c r="X530" i="4"/>
  <c r="X531" i="4"/>
  <c r="X532" i="4"/>
  <c r="X533" i="4"/>
  <c r="X534" i="4"/>
  <c r="X535" i="4"/>
  <c r="X536" i="4"/>
  <c r="X537" i="4"/>
  <c r="X538" i="4"/>
  <c r="X539" i="4"/>
  <c r="X540" i="4"/>
  <c r="X541" i="4"/>
  <c r="X542" i="4"/>
  <c r="X543" i="4"/>
  <c r="X544" i="4"/>
  <c r="X545" i="4"/>
  <c r="X546" i="4"/>
  <c r="X547" i="4"/>
  <c r="X548" i="4"/>
  <c r="X549" i="4"/>
  <c r="X550" i="4"/>
  <c r="X551" i="4"/>
  <c r="X552" i="4"/>
  <c r="X553" i="4"/>
  <c r="X554" i="4"/>
  <c r="X555" i="4"/>
  <c r="X556" i="4"/>
  <c r="X557" i="4"/>
  <c r="X558" i="4"/>
  <c r="X559" i="4"/>
  <c r="X560" i="4"/>
  <c r="X561" i="4"/>
  <c r="X562" i="4"/>
  <c r="X563" i="4"/>
  <c r="X564" i="4"/>
  <c r="X565" i="4"/>
  <c r="X566" i="4"/>
  <c r="X567" i="4"/>
  <c r="X568" i="4"/>
  <c r="X569" i="4"/>
  <c r="X570" i="4"/>
  <c r="X571" i="4"/>
  <c r="X572" i="4"/>
  <c r="X573" i="4"/>
  <c r="X574" i="4"/>
  <c r="X575" i="4"/>
  <c r="X576" i="4"/>
  <c r="X577" i="4"/>
  <c r="X578" i="4"/>
  <c r="X579" i="4"/>
  <c r="X580" i="4"/>
  <c r="X581" i="4"/>
  <c r="X582" i="4"/>
  <c r="X583" i="4"/>
  <c r="X584" i="4"/>
  <c r="X585" i="4"/>
  <c r="X586" i="4"/>
  <c r="X587" i="4"/>
  <c r="X588" i="4"/>
  <c r="X589" i="4"/>
  <c r="X590" i="4"/>
  <c r="X591" i="4"/>
  <c r="X592" i="4"/>
  <c r="X593" i="4"/>
  <c r="X594" i="4"/>
  <c r="X595" i="4"/>
  <c r="X596" i="4"/>
  <c r="X597" i="4"/>
  <c r="X598" i="4"/>
  <c r="X599" i="4"/>
  <c r="X600" i="4"/>
  <c r="X601" i="4"/>
  <c r="X602" i="4"/>
  <c r="X603" i="4"/>
  <c r="X604" i="4"/>
  <c r="X605" i="4"/>
  <c r="X606" i="4"/>
  <c r="X607" i="4"/>
  <c r="X608" i="4"/>
  <c r="X609" i="4"/>
  <c r="X610" i="4"/>
  <c r="X611" i="4"/>
  <c r="X612" i="4"/>
  <c r="X613" i="4"/>
  <c r="X614" i="4"/>
  <c r="X615" i="4"/>
  <c r="X616" i="4"/>
  <c r="X617" i="4"/>
  <c r="X618" i="4"/>
  <c r="X619" i="4"/>
  <c r="X620" i="4"/>
  <c r="X621" i="4"/>
  <c r="X622" i="4"/>
  <c r="X623" i="4"/>
  <c r="X624" i="4"/>
  <c r="X625" i="4"/>
  <c r="X626" i="4"/>
  <c r="X627" i="4"/>
  <c r="X628" i="4"/>
  <c r="X629" i="4"/>
  <c r="X630" i="4"/>
  <c r="X631" i="4"/>
  <c r="X632" i="4"/>
  <c r="X633" i="4"/>
  <c r="X634" i="4"/>
  <c r="X635" i="4"/>
  <c r="X636" i="4"/>
  <c r="X637" i="4"/>
  <c r="X638" i="4"/>
  <c r="X639" i="4"/>
  <c r="X640" i="4"/>
  <c r="X641" i="4"/>
  <c r="X642" i="4"/>
  <c r="X643" i="4"/>
  <c r="X644" i="4"/>
  <c r="X645" i="4"/>
  <c r="X646" i="4"/>
  <c r="X647" i="4"/>
  <c r="X648" i="4"/>
  <c r="X649" i="4"/>
  <c r="X650" i="4"/>
  <c r="X651" i="4"/>
  <c r="X652" i="4"/>
  <c r="X653" i="4"/>
  <c r="X654" i="4"/>
  <c r="X655" i="4"/>
  <c r="X656" i="4"/>
  <c r="X657" i="4"/>
  <c r="X658" i="4"/>
  <c r="X659" i="4"/>
  <c r="X660" i="4"/>
  <c r="X661" i="4"/>
  <c r="X662" i="4"/>
  <c r="X663" i="4"/>
  <c r="X664" i="4"/>
  <c r="X665" i="4"/>
  <c r="X666" i="4"/>
  <c r="X667" i="4"/>
  <c r="X668" i="4"/>
  <c r="X669" i="4"/>
  <c r="X670" i="4"/>
  <c r="X671" i="4"/>
  <c r="X672" i="4"/>
  <c r="X673" i="4"/>
  <c r="X674" i="4"/>
  <c r="X675" i="4"/>
  <c r="X676" i="4"/>
  <c r="X677" i="4"/>
  <c r="X678" i="4"/>
  <c r="X679" i="4"/>
  <c r="X680" i="4"/>
  <c r="X681" i="4"/>
  <c r="X682" i="4"/>
  <c r="X683" i="4"/>
  <c r="X684" i="4"/>
  <c r="X685" i="4"/>
  <c r="X686" i="4"/>
  <c r="X687" i="4"/>
  <c r="X688" i="4"/>
  <c r="X689" i="4"/>
  <c r="X690" i="4"/>
  <c r="X691" i="4"/>
  <c r="X692" i="4"/>
  <c r="X693" i="4"/>
  <c r="X694" i="4"/>
  <c r="X695" i="4"/>
  <c r="X696" i="4"/>
  <c r="X697" i="4"/>
  <c r="X698" i="4"/>
  <c r="X699" i="4"/>
  <c r="X700" i="4"/>
  <c r="X701" i="4"/>
  <c r="X702" i="4"/>
  <c r="X703" i="4"/>
  <c r="X704" i="4"/>
  <c r="X705" i="4"/>
  <c r="X706" i="4"/>
  <c r="X707" i="4"/>
  <c r="X708" i="4"/>
  <c r="X709" i="4"/>
  <c r="X710" i="4"/>
  <c r="X711" i="4"/>
  <c r="X712" i="4"/>
  <c r="X713" i="4"/>
  <c r="X714" i="4"/>
  <c r="X715" i="4"/>
  <c r="X716" i="4"/>
  <c r="X717" i="4"/>
  <c r="X718" i="4"/>
  <c r="X719" i="4"/>
  <c r="X720" i="4"/>
  <c r="X721" i="4"/>
  <c r="X722" i="4"/>
  <c r="X723" i="4"/>
  <c r="X724" i="4"/>
  <c r="X725" i="4"/>
  <c r="X726" i="4"/>
  <c r="X727" i="4"/>
  <c r="X728" i="4"/>
  <c r="X729" i="4"/>
  <c r="X730" i="4"/>
  <c r="X731" i="4"/>
  <c r="X732" i="4"/>
  <c r="X733" i="4"/>
  <c r="X734" i="4"/>
  <c r="X735" i="4"/>
  <c r="X736" i="4"/>
  <c r="X737" i="4"/>
  <c r="X738" i="4"/>
  <c r="X739" i="4"/>
  <c r="X740" i="4"/>
  <c r="X741" i="4"/>
  <c r="X742" i="4"/>
  <c r="X743" i="4"/>
  <c r="X744" i="4"/>
  <c r="X745" i="4"/>
  <c r="X746" i="4"/>
  <c r="X747" i="4"/>
  <c r="X748" i="4"/>
  <c r="X749" i="4"/>
  <c r="X750" i="4"/>
  <c r="X751" i="4"/>
  <c r="X752" i="4"/>
  <c r="X753" i="4"/>
  <c r="X754" i="4"/>
  <c r="X755" i="4"/>
  <c r="X756" i="4"/>
  <c r="X757" i="4"/>
  <c r="X758" i="4"/>
  <c r="X759" i="4"/>
  <c r="X760" i="4"/>
  <c r="X761" i="4"/>
  <c r="X762" i="4"/>
  <c r="X763" i="4"/>
  <c r="X764" i="4"/>
  <c r="X765" i="4"/>
  <c r="X766" i="4"/>
  <c r="X767" i="4"/>
  <c r="X768" i="4"/>
  <c r="X769" i="4"/>
  <c r="X770" i="4"/>
  <c r="X771" i="4"/>
  <c r="X772" i="4"/>
  <c r="X773" i="4"/>
  <c r="X774" i="4"/>
  <c r="X775" i="4"/>
  <c r="X776" i="4"/>
  <c r="X777" i="4"/>
  <c r="X778" i="4"/>
  <c r="X779" i="4"/>
  <c r="X780" i="4"/>
  <c r="X781" i="4"/>
  <c r="X782" i="4"/>
  <c r="X783" i="4"/>
  <c r="X784" i="4"/>
  <c r="X785" i="4"/>
  <c r="X786" i="4"/>
  <c r="X787" i="4"/>
  <c r="X788" i="4"/>
  <c r="X789" i="4"/>
  <c r="X790" i="4"/>
  <c r="X791" i="4"/>
  <c r="X792" i="4"/>
  <c r="X793" i="4"/>
  <c r="X794" i="4"/>
  <c r="X795" i="4"/>
  <c r="X796" i="4"/>
  <c r="X797" i="4"/>
  <c r="X798" i="4"/>
  <c r="X799" i="4"/>
  <c r="X800" i="4"/>
  <c r="X801" i="4"/>
  <c r="X802" i="4"/>
  <c r="X803" i="4"/>
  <c r="X804" i="4"/>
  <c r="X805" i="4"/>
  <c r="X806" i="4"/>
  <c r="X807" i="4"/>
  <c r="X808" i="4"/>
  <c r="X809" i="4"/>
  <c r="X810" i="4"/>
  <c r="X811" i="4"/>
  <c r="X812" i="4"/>
  <c r="X813" i="4"/>
  <c r="X814" i="4"/>
  <c r="X815" i="4"/>
  <c r="X816" i="4"/>
  <c r="X817" i="4"/>
  <c r="X818" i="4"/>
  <c r="X819" i="4"/>
  <c r="X820" i="4"/>
  <c r="X821" i="4"/>
  <c r="X822" i="4"/>
  <c r="X823" i="4"/>
  <c r="X824" i="4"/>
  <c r="X825" i="4"/>
  <c r="X826" i="4"/>
  <c r="X827" i="4"/>
  <c r="X828" i="4"/>
  <c r="X829" i="4"/>
  <c r="X830" i="4"/>
  <c r="X831" i="4"/>
  <c r="X832" i="4"/>
  <c r="X833" i="4"/>
  <c r="X834" i="4"/>
  <c r="X835" i="4"/>
  <c r="X836" i="4"/>
  <c r="X837" i="4"/>
  <c r="X838" i="4"/>
  <c r="X839" i="4"/>
  <c r="X840" i="4"/>
  <c r="X841" i="4"/>
  <c r="X842" i="4"/>
  <c r="X843" i="4"/>
  <c r="X844" i="4"/>
  <c r="X845" i="4"/>
  <c r="X846" i="4"/>
  <c r="X847" i="4"/>
  <c r="X848" i="4"/>
  <c r="X849" i="4"/>
  <c r="X850" i="4"/>
  <c r="X851" i="4"/>
  <c r="X852" i="4"/>
  <c r="X853" i="4"/>
  <c r="X854" i="4"/>
  <c r="X855" i="4"/>
  <c r="X856" i="4"/>
  <c r="X857" i="4"/>
  <c r="X858" i="4"/>
  <c r="X859" i="4"/>
  <c r="X860" i="4"/>
  <c r="X861" i="4"/>
  <c r="X862" i="4"/>
  <c r="X863" i="4"/>
  <c r="X864" i="4"/>
  <c r="X865" i="4"/>
  <c r="X866" i="4"/>
  <c r="X867" i="4"/>
  <c r="X868" i="4"/>
  <c r="X869" i="4"/>
  <c r="X870" i="4"/>
  <c r="X871" i="4"/>
  <c r="X872" i="4"/>
  <c r="X873" i="4"/>
  <c r="X874" i="4"/>
  <c r="X875" i="4"/>
  <c r="X876" i="4"/>
  <c r="X877" i="4"/>
  <c r="X878" i="4"/>
  <c r="X879" i="4"/>
  <c r="X880" i="4"/>
  <c r="X881" i="4"/>
  <c r="X882" i="4"/>
  <c r="X883" i="4"/>
  <c r="X884" i="4"/>
  <c r="X885" i="4"/>
  <c r="X886" i="4"/>
  <c r="X887" i="4"/>
  <c r="X888" i="4"/>
  <c r="X889" i="4"/>
  <c r="X890" i="4"/>
  <c r="X891" i="4"/>
  <c r="X892" i="4"/>
  <c r="X893" i="4"/>
  <c r="X894" i="4"/>
  <c r="X895" i="4"/>
  <c r="X896" i="4"/>
  <c r="X897" i="4"/>
  <c r="X898" i="4"/>
  <c r="X899" i="4"/>
  <c r="X900" i="4"/>
  <c r="X901" i="4"/>
  <c r="X902" i="4"/>
  <c r="X903" i="4"/>
  <c r="X904" i="4"/>
  <c r="X905" i="4"/>
  <c r="X906" i="4"/>
  <c r="X907" i="4"/>
  <c r="X908" i="4"/>
  <c r="X909" i="4"/>
  <c r="X910" i="4"/>
  <c r="X911" i="4"/>
  <c r="X912" i="4"/>
  <c r="X913" i="4"/>
  <c r="X914" i="4"/>
  <c r="X915" i="4"/>
  <c r="X916" i="4"/>
  <c r="X917" i="4"/>
  <c r="X918" i="4"/>
  <c r="X919" i="4"/>
  <c r="X920" i="4"/>
  <c r="X921" i="4"/>
  <c r="X922" i="4"/>
  <c r="X923" i="4"/>
  <c r="X924" i="4"/>
  <c r="X925" i="4"/>
  <c r="X926" i="4"/>
  <c r="X927" i="4"/>
  <c r="X928" i="4"/>
  <c r="X929" i="4"/>
  <c r="X930" i="4"/>
  <c r="X931" i="4"/>
  <c r="X932" i="4"/>
  <c r="X933" i="4"/>
  <c r="X934" i="4"/>
  <c r="X935" i="4"/>
  <c r="X936" i="4"/>
  <c r="X937" i="4"/>
  <c r="X938" i="4"/>
  <c r="X939" i="4"/>
  <c r="X940" i="4"/>
  <c r="X941" i="4"/>
  <c r="X942" i="4"/>
  <c r="X943" i="4"/>
  <c r="X944" i="4"/>
  <c r="X945" i="4"/>
  <c r="X946" i="4"/>
  <c r="X947" i="4"/>
  <c r="X948" i="4"/>
  <c r="X949" i="4"/>
  <c r="X950" i="4"/>
  <c r="X951" i="4"/>
  <c r="X952" i="4"/>
  <c r="X953" i="4"/>
  <c r="X954" i="4"/>
  <c r="X955" i="4"/>
  <c r="X956" i="4"/>
  <c r="X957" i="4"/>
  <c r="X958" i="4"/>
  <c r="X959" i="4"/>
  <c r="X960" i="4"/>
  <c r="X961" i="4"/>
  <c r="X962" i="4"/>
  <c r="X963" i="4"/>
  <c r="X964" i="4"/>
  <c r="X965" i="4"/>
  <c r="X966" i="4"/>
  <c r="X967" i="4"/>
  <c r="X968" i="4"/>
  <c r="X969" i="4"/>
  <c r="X970" i="4"/>
  <c r="X971" i="4"/>
  <c r="X972" i="4"/>
  <c r="X973" i="4"/>
  <c r="X974" i="4"/>
  <c r="X975" i="4"/>
  <c r="X976" i="4"/>
  <c r="X977" i="4"/>
  <c r="X978" i="4"/>
  <c r="X979" i="4"/>
  <c r="X980" i="4"/>
  <c r="X981" i="4"/>
  <c r="X982" i="4"/>
  <c r="X983" i="4"/>
  <c r="X984" i="4"/>
  <c r="X985" i="4"/>
  <c r="X986" i="4"/>
  <c r="X987" i="4"/>
  <c r="X988" i="4"/>
  <c r="X989" i="4"/>
  <c r="X990" i="4"/>
  <c r="X991" i="4"/>
  <c r="X992" i="4"/>
  <c r="X993" i="4"/>
  <c r="X994" i="4"/>
  <c r="X995" i="4"/>
  <c r="X996" i="4"/>
  <c r="X997" i="4"/>
  <c r="X998" i="4"/>
  <c r="X999" i="4"/>
  <c r="X1000" i="4"/>
  <c r="X1001" i="4"/>
  <c r="X1002" i="4"/>
  <c r="X1003" i="4"/>
  <c r="X1004" i="4"/>
  <c r="X1005" i="4"/>
  <c r="X1006" i="4"/>
  <c r="X1007" i="4"/>
  <c r="X1008" i="4"/>
  <c r="X1009" i="4"/>
  <c r="X1010" i="4"/>
  <c r="X1011" i="4"/>
  <c r="X1012" i="4"/>
  <c r="X1013" i="4"/>
  <c r="X1014" i="4"/>
  <c r="X1015" i="4"/>
  <c r="X1016" i="4"/>
  <c r="X1017" i="4"/>
  <c r="X1018" i="4"/>
  <c r="X1019" i="4"/>
  <c r="X1020" i="4"/>
  <c r="X1021" i="4"/>
  <c r="X1022" i="4"/>
  <c r="X1023" i="4"/>
  <c r="X1024" i="4"/>
  <c r="X1025" i="4"/>
  <c r="X1026" i="4"/>
  <c r="X1027" i="4"/>
  <c r="X1028" i="4"/>
  <c r="X1029" i="4"/>
  <c r="X1030" i="4"/>
  <c r="X1031" i="4"/>
  <c r="X1032" i="4"/>
  <c r="X1033" i="4"/>
  <c r="X1034" i="4"/>
  <c r="X1035" i="4"/>
  <c r="X1036" i="4"/>
  <c r="X1037" i="4"/>
  <c r="X1038" i="4"/>
  <c r="X1039" i="4"/>
  <c r="X1040" i="4"/>
  <c r="X1041" i="4"/>
  <c r="X1042" i="4"/>
  <c r="X1043" i="4"/>
  <c r="X1044" i="4"/>
  <c r="X1045" i="4"/>
  <c r="X1046" i="4"/>
  <c r="X1047" i="4"/>
  <c r="X1048" i="4"/>
  <c r="X1049" i="4"/>
  <c r="X1050" i="4"/>
  <c r="X1051" i="4"/>
  <c r="X1052" i="4"/>
  <c r="X1053" i="4"/>
  <c r="X1054" i="4"/>
  <c r="X1055" i="4"/>
  <c r="X1056" i="4"/>
  <c r="X1057" i="4"/>
  <c r="X1058" i="4"/>
  <c r="X1059" i="4"/>
  <c r="X1060" i="4"/>
  <c r="X1061" i="4"/>
  <c r="X1062" i="4"/>
  <c r="X1063" i="4"/>
  <c r="X1064" i="4"/>
  <c r="X1065" i="4"/>
  <c r="X1066" i="4"/>
  <c r="X1067" i="4"/>
  <c r="X1068" i="4"/>
  <c r="X1069" i="4"/>
  <c r="X1070" i="4"/>
  <c r="X1071" i="4"/>
  <c r="X1072" i="4"/>
  <c r="X1073" i="4"/>
  <c r="X1074" i="4"/>
  <c r="X1075" i="4"/>
  <c r="X1076" i="4"/>
  <c r="X1077" i="4"/>
  <c r="X1078" i="4"/>
  <c r="X1079" i="4"/>
  <c r="X1080" i="4"/>
  <c r="X1081" i="4"/>
  <c r="X1082" i="4"/>
  <c r="X1083" i="4"/>
  <c r="X1084" i="4"/>
  <c r="X1085" i="4"/>
  <c r="X1086" i="4"/>
  <c r="X1087" i="4"/>
  <c r="X1088" i="4"/>
  <c r="X1089" i="4"/>
  <c r="X1090" i="4"/>
  <c r="X1091" i="4"/>
  <c r="X1092" i="4"/>
  <c r="X1093" i="4"/>
  <c r="X1094" i="4"/>
  <c r="X1095" i="4"/>
  <c r="X1096" i="4"/>
  <c r="X1097" i="4"/>
  <c r="X1098" i="4"/>
  <c r="X1099" i="4"/>
  <c r="X1100" i="4"/>
  <c r="X1101" i="4"/>
  <c r="X1102" i="4"/>
  <c r="X1103" i="4"/>
  <c r="X1104" i="4"/>
  <c r="X1105" i="4"/>
  <c r="X1106" i="4"/>
  <c r="X1107" i="4"/>
  <c r="X1108" i="4"/>
  <c r="X1109" i="4"/>
  <c r="X1110" i="4"/>
  <c r="X1111" i="4"/>
  <c r="X1112" i="4"/>
  <c r="X1113" i="4"/>
  <c r="X1114" i="4"/>
  <c r="X1115" i="4"/>
  <c r="X1116" i="4"/>
  <c r="X1117" i="4"/>
  <c r="X1118" i="4"/>
  <c r="X1119" i="4"/>
  <c r="X1120" i="4"/>
  <c r="X1121" i="4"/>
  <c r="X1122" i="4"/>
  <c r="X1123" i="4"/>
  <c r="X1124" i="4"/>
  <c r="X1125" i="4"/>
  <c r="X1126" i="4"/>
  <c r="X1127" i="4"/>
  <c r="X1128" i="4"/>
  <c r="X1129" i="4"/>
  <c r="X1130" i="4"/>
  <c r="X1131" i="4"/>
  <c r="X1132" i="4"/>
  <c r="X1133" i="4"/>
  <c r="X1134" i="4"/>
  <c r="X1135" i="4"/>
  <c r="X1136" i="4"/>
  <c r="X1137" i="4"/>
  <c r="X1138" i="4"/>
  <c r="X1139" i="4"/>
  <c r="X1140" i="4"/>
  <c r="X1141" i="4"/>
  <c r="X1142" i="4"/>
  <c r="X1143" i="4"/>
  <c r="X1144" i="4"/>
  <c r="X1145" i="4"/>
  <c r="X1146" i="4"/>
  <c r="X1147" i="4"/>
  <c r="X1148" i="4"/>
  <c r="X1149" i="4"/>
  <c r="X1150" i="4"/>
  <c r="X1151" i="4"/>
  <c r="X1152" i="4"/>
  <c r="X1153" i="4"/>
  <c r="X1154" i="4"/>
  <c r="X1155" i="4"/>
  <c r="X1156" i="4"/>
  <c r="X1157" i="4"/>
  <c r="X1158" i="4"/>
  <c r="X1159" i="4"/>
  <c r="X1160" i="4"/>
  <c r="X1161" i="4"/>
  <c r="X1162" i="4"/>
  <c r="X1163" i="4"/>
  <c r="X1164" i="4"/>
  <c r="X1165" i="4"/>
  <c r="X1166" i="4"/>
  <c r="X1167" i="4"/>
  <c r="X1168" i="4"/>
  <c r="X1169" i="4"/>
  <c r="X1170" i="4"/>
  <c r="X1171" i="4"/>
  <c r="X1172" i="4"/>
  <c r="X1173" i="4"/>
  <c r="X1174" i="4"/>
  <c r="X1175" i="4"/>
  <c r="X1176" i="4"/>
  <c r="X1177" i="4"/>
  <c r="X1178" i="4"/>
  <c r="X1179" i="4"/>
  <c r="X1180" i="4"/>
  <c r="X1181" i="4"/>
  <c r="X1182" i="4"/>
  <c r="X1183" i="4"/>
  <c r="X1184" i="4"/>
  <c r="X1185" i="4"/>
  <c r="X1186" i="4"/>
  <c r="X1187" i="4"/>
  <c r="X1188" i="4"/>
  <c r="X1189" i="4"/>
  <c r="X1190" i="4"/>
  <c r="X1191" i="4"/>
  <c r="X1192" i="4"/>
  <c r="X1193" i="4"/>
  <c r="X1194" i="4"/>
  <c r="X1195" i="4"/>
  <c r="X1196" i="4"/>
  <c r="X1197" i="4"/>
  <c r="X1198" i="4"/>
  <c r="X1199" i="4"/>
  <c r="X1200" i="4"/>
  <c r="X1201" i="4"/>
  <c r="X1202" i="4"/>
  <c r="X1203" i="4"/>
  <c r="X1204" i="4"/>
  <c r="X1205" i="4"/>
  <c r="X1206" i="4"/>
  <c r="X1207" i="4"/>
  <c r="X1208" i="4"/>
  <c r="X1209" i="4"/>
  <c r="X1210" i="4"/>
  <c r="X1211" i="4"/>
  <c r="X1212" i="4"/>
  <c r="X1213" i="4"/>
  <c r="X1214" i="4"/>
  <c r="X1215" i="4"/>
  <c r="X1216" i="4"/>
  <c r="X1217" i="4"/>
  <c r="X1218" i="4"/>
  <c r="X1219" i="4"/>
  <c r="X1220" i="4"/>
  <c r="X1221" i="4"/>
  <c r="X1222" i="4"/>
  <c r="X1223" i="4"/>
  <c r="X1224" i="4"/>
  <c r="X1225" i="4"/>
  <c r="X1226" i="4"/>
  <c r="X1227" i="4"/>
  <c r="X1228" i="4"/>
  <c r="X1229" i="4"/>
  <c r="X1230" i="4"/>
  <c r="X1231" i="4"/>
  <c r="X1232" i="4"/>
  <c r="X1233" i="4"/>
  <c r="X1234" i="4"/>
  <c r="X1235" i="4"/>
  <c r="X1236" i="4"/>
  <c r="X1237" i="4"/>
  <c r="X1238" i="4"/>
  <c r="X1239" i="4"/>
  <c r="X1240" i="4"/>
  <c r="X1241" i="4"/>
  <c r="X1242" i="4"/>
  <c r="X1243" i="4"/>
  <c r="X1244" i="4"/>
  <c r="X1245" i="4"/>
  <c r="X1246" i="4"/>
  <c r="X1247" i="4"/>
  <c r="X1248" i="4"/>
  <c r="X1249" i="4"/>
  <c r="X1250" i="4"/>
  <c r="X1251" i="4"/>
  <c r="X1252" i="4"/>
  <c r="X1253" i="4"/>
  <c r="X1254" i="4"/>
  <c r="X1255" i="4"/>
  <c r="X1256" i="4"/>
  <c r="X1257" i="4"/>
  <c r="X1258" i="4"/>
  <c r="X1259" i="4"/>
  <c r="X1260" i="4"/>
  <c r="X1261" i="4"/>
  <c r="X1262" i="4"/>
  <c r="X1263" i="4"/>
  <c r="X1264" i="4"/>
  <c r="X1265" i="4"/>
  <c r="X1266" i="4"/>
  <c r="X1267" i="4"/>
  <c r="X1268" i="4"/>
  <c r="X1269" i="4"/>
  <c r="X1270" i="4"/>
  <c r="X1271" i="4"/>
  <c r="X1272" i="4"/>
  <c r="X1273" i="4"/>
  <c r="X1274" i="4"/>
  <c r="X1275" i="4"/>
  <c r="X1276" i="4"/>
  <c r="X1277" i="4"/>
  <c r="X1278" i="4"/>
  <c r="X1279" i="4"/>
  <c r="X1280" i="4"/>
  <c r="X1281" i="4"/>
  <c r="X1282" i="4"/>
  <c r="X1283" i="4"/>
  <c r="X1284" i="4"/>
  <c r="X1285" i="4"/>
  <c r="X1286" i="4"/>
  <c r="X1287" i="4"/>
  <c r="X1288" i="4"/>
  <c r="X1289" i="4"/>
  <c r="X1290" i="4"/>
  <c r="X1291" i="4"/>
  <c r="X1292" i="4"/>
  <c r="X1293" i="4"/>
  <c r="X1294" i="4"/>
  <c r="X1295" i="4"/>
  <c r="X1296" i="4"/>
  <c r="X1297" i="4"/>
  <c r="X1298" i="4"/>
  <c r="X1299" i="4"/>
  <c r="X1300" i="4"/>
  <c r="X1301" i="4"/>
  <c r="X1302" i="4"/>
  <c r="X1303" i="4"/>
  <c r="X1304" i="4"/>
  <c r="X1305" i="4"/>
  <c r="X1306" i="4"/>
  <c r="X1307" i="4"/>
  <c r="X1308" i="4"/>
  <c r="X1309" i="4"/>
  <c r="X1310" i="4"/>
  <c r="X1311" i="4"/>
  <c r="X1312" i="4"/>
  <c r="X1313" i="4"/>
  <c r="X1314" i="4"/>
  <c r="X1315" i="4"/>
  <c r="X1316" i="4"/>
  <c r="X1317" i="4"/>
  <c r="X1318" i="4"/>
  <c r="X1319" i="4"/>
  <c r="X1320" i="4"/>
  <c r="X1321" i="4"/>
  <c r="X1322" i="4"/>
  <c r="X1323" i="4"/>
  <c r="X1324" i="4"/>
  <c r="X1325" i="4"/>
  <c r="X1326" i="4"/>
  <c r="X1327" i="4"/>
  <c r="X1328" i="4"/>
  <c r="X1329" i="4"/>
  <c r="X1330" i="4"/>
  <c r="X1331" i="4"/>
  <c r="X1332" i="4"/>
  <c r="X1333" i="4"/>
  <c r="X1334" i="4"/>
  <c r="X1335" i="4"/>
  <c r="X1336" i="4"/>
  <c r="X1337" i="4"/>
  <c r="X1338" i="4"/>
  <c r="X1339" i="4"/>
  <c r="X1340" i="4"/>
  <c r="X1341" i="4"/>
  <c r="X1342" i="4"/>
  <c r="X1343" i="4"/>
  <c r="X1344" i="4"/>
  <c r="X1345" i="4"/>
  <c r="X1346" i="4"/>
  <c r="X1347" i="4"/>
  <c r="X1348" i="4"/>
  <c r="X1349" i="4"/>
  <c r="X1350" i="4"/>
  <c r="X1351" i="4"/>
  <c r="X1352" i="4"/>
  <c r="X1353" i="4"/>
  <c r="X1354" i="4"/>
  <c r="X1355" i="4"/>
  <c r="X1356" i="4"/>
  <c r="X1357" i="4"/>
  <c r="X1358" i="4"/>
  <c r="X1359" i="4"/>
  <c r="X1360" i="4"/>
  <c r="X1361" i="4"/>
  <c r="X1362" i="4"/>
  <c r="X1363" i="4"/>
  <c r="X1364" i="4"/>
  <c r="X1365" i="4"/>
  <c r="X1366" i="4"/>
  <c r="X1367" i="4"/>
  <c r="X1368" i="4"/>
  <c r="X1369" i="4"/>
  <c r="X1370" i="4"/>
  <c r="X1371" i="4"/>
  <c r="X1372" i="4"/>
  <c r="X1373" i="4"/>
  <c r="X1374" i="4"/>
  <c r="X1375" i="4"/>
  <c r="X1376" i="4"/>
  <c r="X1377" i="4"/>
  <c r="X1378" i="4"/>
  <c r="X1379" i="4"/>
  <c r="X1380" i="4"/>
  <c r="X1381" i="4"/>
  <c r="X1382" i="4"/>
  <c r="X1383" i="4"/>
  <c r="X1384" i="4"/>
  <c r="X1385" i="4"/>
  <c r="X1386" i="4"/>
  <c r="X1387" i="4"/>
  <c r="X1388" i="4"/>
  <c r="X1389" i="4"/>
  <c r="X1390" i="4"/>
  <c r="X1391" i="4"/>
  <c r="X1392" i="4"/>
  <c r="X1393" i="4"/>
  <c r="X1394" i="4"/>
  <c r="X1395" i="4"/>
  <c r="X1396" i="4"/>
  <c r="X1397" i="4"/>
  <c r="X1398" i="4"/>
  <c r="X1399" i="4"/>
  <c r="X1400" i="4"/>
  <c r="X1401" i="4"/>
  <c r="X1402" i="4"/>
  <c r="X1403" i="4"/>
  <c r="X1404" i="4"/>
  <c r="X1405" i="4"/>
  <c r="X1406" i="4"/>
  <c r="X1407" i="4"/>
  <c r="X1408" i="4"/>
  <c r="X1409" i="4"/>
  <c r="X1410" i="4"/>
  <c r="X1411" i="4"/>
  <c r="X1412" i="4"/>
  <c r="X1413" i="4"/>
  <c r="X1414" i="4"/>
  <c r="X1415" i="4"/>
  <c r="X1416" i="4"/>
  <c r="X1417" i="4"/>
  <c r="X1418" i="4"/>
  <c r="X1419" i="4"/>
  <c r="X1420" i="4"/>
  <c r="X1421" i="4"/>
  <c r="X1422" i="4"/>
  <c r="X1423" i="4"/>
  <c r="X1424" i="4"/>
  <c r="X1425" i="4"/>
  <c r="X1426" i="4"/>
  <c r="X1427" i="4"/>
  <c r="X1428" i="4"/>
  <c r="X1429" i="4"/>
  <c r="X1430" i="4"/>
  <c r="X1431" i="4"/>
  <c r="X1432" i="4"/>
  <c r="X1433" i="4"/>
  <c r="X1434" i="4"/>
  <c r="X1435" i="4"/>
  <c r="X1436" i="4"/>
  <c r="X1437" i="4"/>
  <c r="X1438" i="4"/>
  <c r="X1439" i="4"/>
  <c r="X1440" i="4"/>
  <c r="X1441" i="4"/>
  <c r="X1442" i="4"/>
  <c r="X1443" i="4"/>
  <c r="X1444" i="4"/>
  <c r="X1445" i="4"/>
  <c r="X1446" i="4"/>
  <c r="X1447" i="4"/>
  <c r="X1448" i="4"/>
  <c r="X1449" i="4"/>
  <c r="X1450" i="4"/>
  <c r="X1451" i="4"/>
  <c r="X1452" i="4"/>
  <c r="X1453" i="4"/>
  <c r="X1454" i="4"/>
  <c r="X1455" i="4"/>
  <c r="X1456" i="4"/>
  <c r="X1457" i="4"/>
  <c r="X1458" i="4"/>
  <c r="X1459" i="4"/>
  <c r="X1460" i="4"/>
  <c r="X1461" i="4"/>
  <c r="X1462" i="4"/>
  <c r="X1463" i="4"/>
  <c r="X1464" i="4"/>
  <c r="X1465" i="4"/>
  <c r="X1466" i="4"/>
  <c r="X1467" i="4"/>
  <c r="X1468" i="4"/>
  <c r="X1469" i="4"/>
  <c r="X1470" i="4"/>
  <c r="X1471" i="4"/>
  <c r="X1472" i="4"/>
  <c r="X1473" i="4"/>
  <c r="X1474" i="4"/>
  <c r="X1475" i="4"/>
  <c r="X1476" i="4"/>
  <c r="X1477" i="4"/>
  <c r="X1478" i="4"/>
  <c r="X1479" i="4"/>
  <c r="X1480" i="4"/>
  <c r="X1481" i="4"/>
  <c r="X1482" i="4"/>
  <c r="X1483" i="4"/>
  <c r="X1484" i="4"/>
  <c r="X1485" i="4"/>
  <c r="X1486" i="4"/>
  <c r="X1487" i="4"/>
  <c r="X1488" i="4"/>
  <c r="X1489" i="4"/>
  <c r="X1490" i="4"/>
  <c r="X1491" i="4"/>
  <c r="X1492" i="4"/>
  <c r="X1493" i="4"/>
  <c r="X1494" i="4"/>
  <c r="X1495" i="4"/>
  <c r="X1496" i="4"/>
  <c r="X1497" i="4"/>
  <c r="X1498" i="4"/>
  <c r="X1499" i="4"/>
  <c r="X1500" i="4"/>
  <c r="X1501" i="4"/>
  <c r="X1502" i="4"/>
  <c r="X1503" i="4"/>
  <c r="X1504" i="4"/>
  <c r="X1505" i="4"/>
  <c r="X1506" i="4"/>
  <c r="X1507" i="4"/>
  <c r="X1508" i="4"/>
  <c r="X1509" i="4"/>
  <c r="X1510" i="4"/>
  <c r="X1511" i="4"/>
  <c r="X1512" i="4"/>
  <c r="X1513" i="4"/>
  <c r="X1514" i="4"/>
  <c r="X1515" i="4"/>
  <c r="X1516" i="4"/>
  <c r="X1517" i="4"/>
  <c r="X1518" i="4"/>
  <c r="X1519" i="4"/>
  <c r="X1520" i="4"/>
  <c r="X1521" i="4"/>
  <c r="X1522" i="4"/>
  <c r="X1523" i="4"/>
  <c r="X1524" i="4"/>
  <c r="X1525" i="4"/>
  <c r="X1526" i="4"/>
  <c r="X1527" i="4"/>
  <c r="X1528" i="4"/>
  <c r="X1529" i="4"/>
  <c r="X1530" i="4"/>
  <c r="X1531" i="4"/>
  <c r="X1532" i="4"/>
  <c r="X1533" i="4"/>
  <c r="X1534" i="4"/>
  <c r="X1535" i="4"/>
  <c r="X1536" i="4"/>
  <c r="X1537" i="4"/>
  <c r="X1538" i="4"/>
  <c r="X1539" i="4"/>
  <c r="X1540" i="4"/>
  <c r="X1541" i="4"/>
  <c r="X1542" i="4"/>
  <c r="X1543" i="4"/>
  <c r="X1544" i="4"/>
  <c r="X1545" i="4"/>
  <c r="X1546" i="4"/>
  <c r="X1547" i="4"/>
  <c r="X1548" i="4"/>
  <c r="X1549" i="4"/>
  <c r="X1550" i="4"/>
  <c r="X1551" i="4"/>
  <c r="X1552" i="4"/>
  <c r="X1553" i="4"/>
  <c r="X1554" i="4"/>
  <c r="X1555" i="4"/>
  <c r="X1556" i="4"/>
  <c r="X1557" i="4"/>
  <c r="X1558" i="4"/>
  <c r="X1559" i="4"/>
  <c r="X1560" i="4"/>
  <c r="X1561" i="4"/>
  <c r="X1562" i="4"/>
  <c r="X1563" i="4"/>
  <c r="X1564" i="4"/>
  <c r="X1565" i="4"/>
  <c r="X1566" i="4"/>
  <c r="X1567" i="4"/>
  <c r="X1568" i="4"/>
  <c r="X1569" i="4"/>
  <c r="X1570" i="4"/>
  <c r="X1571" i="4"/>
  <c r="X1572" i="4"/>
  <c r="X1573" i="4"/>
  <c r="X1574" i="4"/>
  <c r="X1575" i="4"/>
  <c r="X1576" i="4"/>
  <c r="X1577" i="4"/>
  <c r="X1578" i="4"/>
  <c r="X1579" i="4"/>
  <c r="X1580" i="4"/>
  <c r="X1581" i="4"/>
  <c r="X1582" i="4"/>
  <c r="X1583" i="4"/>
  <c r="X1584" i="4"/>
  <c r="X1585" i="4"/>
  <c r="X1586" i="4"/>
  <c r="X1587" i="4"/>
  <c r="X1588" i="4"/>
  <c r="X1589" i="4"/>
  <c r="X1590" i="4"/>
  <c r="X1591" i="4"/>
  <c r="X1592" i="4"/>
  <c r="X1593" i="4"/>
  <c r="X1594" i="4"/>
  <c r="X1595" i="4"/>
  <c r="X1596" i="4"/>
  <c r="X1597" i="4"/>
  <c r="X1598" i="4"/>
  <c r="X1599" i="4"/>
  <c r="X1600" i="4"/>
  <c r="X1601" i="4"/>
  <c r="X1602" i="4"/>
  <c r="X1603" i="4"/>
  <c r="X1604" i="4"/>
  <c r="X1605" i="4"/>
  <c r="X1606" i="4"/>
  <c r="X1607" i="4"/>
  <c r="X1608" i="4"/>
  <c r="X1609" i="4"/>
  <c r="X1610" i="4"/>
  <c r="X1611" i="4"/>
  <c r="X1612" i="4"/>
  <c r="X1613" i="4"/>
  <c r="X1614" i="4"/>
  <c r="X1615" i="4"/>
  <c r="X1616" i="4"/>
  <c r="X1617" i="4"/>
  <c r="X1618" i="4"/>
  <c r="X1619" i="4"/>
  <c r="X1620" i="4"/>
  <c r="X1621" i="4"/>
  <c r="X1622" i="4"/>
  <c r="X1623" i="4"/>
  <c r="X1624" i="4"/>
  <c r="X1625" i="4"/>
  <c r="X1626" i="4"/>
  <c r="X1627" i="4"/>
  <c r="X1628" i="4"/>
  <c r="X1629" i="4"/>
  <c r="X1630" i="4"/>
  <c r="X1631" i="4"/>
  <c r="X1632" i="4"/>
  <c r="X1633" i="4"/>
  <c r="X1634" i="4"/>
  <c r="X1635" i="4"/>
  <c r="X1636" i="4"/>
  <c r="X1637" i="4"/>
  <c r="X1638" i="4"/>
  <c r="X1639" i="4"/>
  <c r="X1640" i="4"/>
  <c r="X1641" i="4"/>
  <c r="X1642" i="4"/>
  <c r="X1643" i="4"/>
  <c r="X1644" i="4"/>
  <c r="X1645" i="4"/>
  <c r="X1646" i="4"/>
  <c r="X1647" i="4"/>
  <c r="X1648" i="4"/>
  <c r="X1649" i="4"/>
  <c r="X1650" i="4"/>
  <c r="X1651" i="4"/>
  <c r="X1652" i="4"/>
  <c r="X1653" i="4"/>
  <c r="X1654" i="4"/>
  <c r="X1655" i="4"/>
  <c r="X1656" i="4"/>
  <c r="X1657" i="4"/>
  <c r="X1658" i="4"/>
  <c r="X1659" i="4"/>
  <c r="X1660" i="4"/>
  <c r="X1661" i="4"/>
  <c r="X1662" i="4"/>
  <c r="X1663" i="4"/>
  <c r="X1664" i="4"/>
  <c r="X1665" i="4"/>
  <c r="X1666" i="4"/>
  <c r="X1667" i="4"/>
  <c r="X1668" i="4"/>
  <c r="X1669" i="4"/>
  <c r="X1670" i="4"/>
  <c r="X1671" i="4"/>
  <c r="X1672" i="4"/>
  <c r="X1673" i="4"/>
  <c r="X1674" i="4"/>
  <c r="X1675" i="4"/>
  <c r="X1676" i="4"/>
  <c r="X1677" i="4"/>
  <c r="X1678" i="4"/>
  <c r="X1679" i="4"/>
  <c r="X1680" i="4"/>
  <c r="X1681" i="4"/>
  <c r="X1682" i="4"/>
  <c r="X1683" i="4"/>
  <c r="X1684" i="4"/>
  <c r="X1685" i="4"/>
  <c r="X1686" i="4"/>
  <c r="X1687" i="4"/>
  <c r="X1688" i="4"/>
  <c r="X1689" i="4"/>
  <c r="X1690" i="4"/>
  <c r="X1691" i="4"/>
  <c r="X1692" i="4"/>
  <c r="X1693" i="4"/>
  <c r="X1694" i="4"/>
  <c r="X1695" i="4"/>
  <c r="X1696" i="4"/>
  <c r="X1697" i="4"/>
  <c r="X1698" i="4"/>
  <c r="X1699" i="4"/>
  <c r="X1700" i="4"/>
  <c r="X1701" i="4"/>
  <c r="X1702" i="4"/>
  <c r="X1703" i="4"/>
  <c r="X1704" i="4"/>
  <c r="X1705" i="4"/>
  <c r="X1706" i="4"/>
  <c r="X1707" i="4"/>
  <c r="X1708" i="4"/>
  <c r="X1709" i="4"/>
  <c r="X1710" i="4"/>
  <c r="X1711" i="4"/>
  <c r="X1712" i="4"/>
  <c r="X1713" i="4"/>
  <c r="X1714" i="4"/>
  <c r="X1715" i="4"/>
  <c r="X1716" i="4"/>
  <c r="X1717" i="4"/>
  <c r="X1718" i="4"/>
  <c r="X1719" i="4"/>
  <c r="X1720" i="4"/>
  <c r="X1721" i="4"/>
  <c r="X1722" i="4"/>
  <c r="X1723" i="4"/>
  <c r="X1724" i="4"/>
  <c r="X1725" i="4"/>
  <c r="X1726" i="4"/>
  <c r="X1727" i="4"/>
  <c r="X1728" i="4"/>
  <c r="X1729" i="4"/>
  <c r="X1730" i="4"/>
  <c r="X1731" i="4"/>
  <c r="X1732" i="4"/>
  <c r="X1733" i="4"/>
  <c r="X1734" i="4"/>
  <c r="X1735" i="4"/>
  <c r="X1736" i="4"/>
  <c r="X1737" i="4"/>
  <c r="X1738" i="4"/>
  <c r="X1739" i="4"/>
  <c r="X1740" i="4"/>
  <c r="X1741" i="4"/>
  <c r="X1742" i="4"/>
  <c r="X1743" i="4"/>
  <c r="X1744" i="4"/>
  <c r="X1745" i="4"/>
  <c r="X1746" i="4"/>
  <c r="X1747" i="4"/>
  <c r="X1748" i="4"/>
  <c r="X1749" i="4"/>
  <c r="X1750" i="4"/>
  <c r="X1751" i="4"/>
  <c r="X1752" i="4"/>
  <c r="X1753" i="4"/>
  <c r="X1754" i="4"/>
  <c r="X1755" i="4"/>
  <c r="X1756" i="4"/>
  <c r="X1757" i="4"/>
  <c r="X1758" i="4"/>
  <c r="X1759" i="4"/>
  <c r="X1760" i="4"/>
  <c r="X1761" i="4"/>
  <c r="X1762" i="4"/>
  <c r="X1763" i="4"/>
  <c r="X1764" i="4"/>
  <c r="X1765" i="4"/>
  <c r="X1766" i="4"/>
  <c r="X1767" i="4"/>
  <c r="X1768" i="4"/>
  <c r="X1769" i="4"/>
  <c r="X1770" i="4"/>
  <c r="X1771" i="4"/>
  <c r="X1772" i="4"/>
  <c r="X1773" i="4"/>
  <c r="X1774" i="4"/>
  <c r="X1775" i="4"/>
  <c r="X1776" i="4"/>
  <c r="X1777" i="4"/>
  <c r="X1778" i="4"/>
  <c r="X1779" i="4"/>
  <c r="X1780" i="4"/>
  <c r="X1781" i="4"/>
  <c r="X1782" i="4"/>
  <c r="X1783" i="4"/>
  <c r="X1784" i="4"/>
  <c r="X1785" i="4"/>
  <c r="X1786" i="4"/>
  <c r="X1787" i="4"/>
  <c r="X1788" i="4"/>
  <c r="X1789" i="4"/>
  <c r="X1790" i="4"/>
  <c r="X1791" i="4"/>
  <c r="X1792" i="4"/>
  <c r="X1793" i="4"/>
  <c r="X1794" i="4"/>
  <c r="X1795" i="4"/>
  <c r="X1796" i="4"/>
  <c r="X1797" i="4"/>
  <c r="X1798" i="4"/>
  <c r="X1799" i="4"/>
  <c r="X1800" i="4"/>
  <c r="X1801" i="4"/>
  <c r="X1802" i="4"/>
  <c r="X1803" i="4"/>
  <c r="X1804" i="4"/>
  <c r="X1805" i="4"/>
  <c r="X1806" i="4"/>
  <c r="X1807" i="4"/>
  <c r="X1808" i="4"/>
  <c r="X1809" i="4"/>
  <c r="X1810" i="4"/>
  <c r="X1811" i="4"/>
  <c r="X1812" i="4"/>
  <c r="X1813" i="4"/>
  <c r="X1814" i="4"/>
  <c r="X1815" i="4"/>
  <c r="X1816" i="4"/>
  <c r="X1817" i="4"/>
  <c r="X1818" i="4"/>
  <c r="X1819" i="4"/>
  <c r="X1820" i="4"/>
  <c r="X1821" i="4"/>
  <c r="X1822" i="4"/>
  <c r="X1823" i="4"/>
  <c r="X1824" i="4"/>
  <c r="X1825" i="4"/>
  <c r="X1826" i="4"/>
  <c r="X1827" i="4"/>
  <c r="X1828" i="4"/>
  <c r="X1829" i="4"/>
  <c r="X1830" i="4"/>
  <c r="X1831" i="4"/>
  <c r="X1832" i="4"/>
  <c r="X1833" i="4"/>
  <c r="X1834" i="4"/>
  <c r="X1835" i="4"/>
  <c r="X1836" i="4"/>
  <c r="X1837" i="4"/>
  <c r="X1838" i="4"/>
  <c r="X1839" i="4"/>
  <c r="X1840" i="4"/>
  <c r="X1841" i="4"/>
  <c r="X1842" i="4"/>
  <c r="X1843" i="4"/>
  <c r="X1844" i="4"/>
  <c r="X1845" i="4"/>
  <c r="X1846" i="4"/>
  <c r="X1847" i="4"/>
  <c r="X1848" i="4"/>
  <c r="X1849" i="4"/>
  <c r="X1850" i="4"/>
  <c r="X1851" i="4"/>
  <c r="X1852" i="4"/>
  <c r="X1853" i="4"/>
  <c r="X1854" i="4"/>
  <c r="X1855" i="4"/>
  <c r="X1856" i="4"/>
  <c r="X1857" i="4"/>
  <c r="X1858" i="4"/>
  <c r="X1859" i="4"/>
  <c r="X1860" i="4"/>
  <c r="X1861" i="4"/>
  <c r="X1862" i="4"/>
  <c r="X1863" i="4"/>
  <c r="X1864" i="4"/>
  <c r="X1865" i="4"/>
  <c r="X1866" i="4"/>
  <c r="X1867" i="4"/>
  <c r="X1868" i="4"/>
  <c r="X1869" i="4"/>
  <c r="X1870" i="4"/>
  <c r="X1871" i="4"/>
  <c r="X1872" i="4"/>
  <c r="X1873" i="4"/>
  <c r="X1874" i="4"/>
  <c r="X1875" i="4"/>
  <c r="X1876" i="4"/>
  <c r="X1877" i="4"/>
  <c r="X1878" i="4"/>
  <c r="X1879" i="4"/>
  <c r="X1880" i="4"/>
  <c r="X1881" i="4"/>
  <c r="X1882" i="4"/>
  <c r="X1883" i="4"/>
  <c r="X1884" i="4"/>
  <c r="X1885" i="4"/>
  <c r="X1886" i="4"/>
  <c r="X1887" i="4"/>
  <c r="X1888" i="4"/>
  <c r="X1889" i="4"/>
  <c r="X1890" i="4"/>
  <c r="X1891" i="4"/>
  <c r="X1892" i="4"/>
  <c r="X1893" i="4"/>
  <c r="X1894" i="4"/>
  <c r="X1895" i="4"/>
  <c r="X1896" i="4"/>
  <c r="X1897" i="4"/>
  <c r="X1898" i="4"/>
  <c r="X1899" i="4"/>
  <c r="X1900" i="4"/>
  <c r="X1901" i="4"/>
  <c r="X1902" i="4"/>
  <c r="X1903" i="4"/>
  <c r="X1904" i="4"/>
  <c r="X1905" i="4"/>
  <c r="X1906" i="4"/>
  <c r="X1907" i="4"/>
  <c r="X1908" i="4"/>
  <c r="X1909" i="4"/>
  <c r="X1910" i="4"/>
  <c r="X1911" i="4"/>
  <c r="X1912" i="4"/>
  <c r="X1913" i="4"/>
  <c r="X1914" i="4"/>
  <c r="X1915" i="4"/>
  <c r="X1916" i="4"/>
  <c r="X1917" i="4"/>
  <c r="X1918" i="4"/>
  <c r="X1919" i="4"/>
  <c r="X1920" i="4"/>
  <c r="X1921" i="4"/>
  <c r="X1922" i="4"/>
  <c r="X1923" i="4"/>
  <c r="X1924" i="4"/>
  <c r="X1925" i="4"/>
  <c r="X1926" i="4"/>
  <c r="X1927" i="4"/>
  <c r="X1928" i="4"/>
  <c r="X1929" i="4"/>
  <c r="X1930" i="4"/>
  <c r="X1931" i="4"/>
  <c r="X1932" i="4"/>
  <c r="X1933" i="4"/>
  <c r="X1934" i="4"/>
  <c r="X1935" i="4"/>
  <c r="X1936" i="4"/>
  <c r="X1937" i="4"/>
  <c r="X1938" i="4"/>
  <c r="X1939" i="4"/>
  <c r="X1940" i="4"/>
  <c r="X1941" i="4"/>
  <c r="X1942" i="4"/>
  <c r="X1943" i="4"/>
  <c r="X1944" i="4"/>
  <c r="X1945" i="4"/>
  <c r="X1946" i="4"/>
  <c r="X1947" i="4"/>
  <c r="X1948" i="4"/>
  <c r="X1949" i="4"/>
  <c r="X1950" i="4"/>
  <c r="X1951" i="4"/>
  <c r="X1952" i="4"/>
  <c r="X1953" i="4"/>
  <c r="X1954" i="4"/>
  <c r="X1955" i="4"/>
  <c r="X1956" i="4"/>
  <c r="X1957" i="4"/>
  <c r="X1958" i="4"/>
  <c r="X1959" i="4"/>
  <c r="X1960" i="4"/>
  <c r="X1961" i="4"/>
  <c r="X1962" i="4"/>
  <c r="X1963" i="4"/>
  <c r="X1964" i="4"/>
  <c r="X1965" i="4"/>
  <c r="X1966" i="4"/>
  <c r="X1967" i="4"/>
  <c r="X1968" i="4"/>
  <c r="X1969" i="4"/>
  <c r="X1970" i="4"/>
  <c r="X1971" i="4"/>
  <c r="X1972" i="4"/>
  <c r="X1973" i="4"/>
  <c r="X1974" i="4"/>
  <c r="X1975" i="4"/>
  <c r="X1976" i="4"/>
  <c r="X1977" i="4"/>
  <c r="X1978" i="4"/>
  <c r="X1979" i="4"/>
  <c r="X1980" i="4"/>
  <c r="X1981" i="4"/>
  <c r="X1982" i="4"/>
  <c r="X1983" i="4"/>
  <c r="X1984" i="4"/>
  <c r="X1985" i="4"/>
  <c r="X1986" i="4"/>
  <c r="X1987" i="4"/>
  <c r="X1988" i="4"/>
  <c r="X1989" i="4"/>
  <c r="X1990" i="4"/>
  <c r="X1991" i="4"/>
  <c r="X1992" i="4"/>
  <c r="X1993" i="4"/>
  <c r="X1994" i="4"/>
  <c r="X1995" i="4"/>
  <c r="X1996" i="4"/>
  <c r="X1997" i="4"/>
  <c r="X1998" i="4"/>
  <c r="X1999" i="4"/>
  <c r="X2000" i="4"/>
  <c r="X2001" i="4"/>
  <c r="Y2" i="4"/>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7" i="4"/>
  <c r="Y208" i="4"/>
  <c r="Y209" i="4"/>
  <c r="Y210" i="4"/>
  <c r="Y211" i="4"/>
  <c r="Y212" i="4"/>
  <c r="Y213" i="4"/>
  <c r="Y214" i="4"/>
  <c r="Y215" i="4"/>
  <c r="Y216" i="4"/>
  <c r="Y217" i="4"/>
  <c r="Y218" i="4"/>
  <c r="Y219" i="4"/>
  <c r="Y220" i="4"/>
  <c r="Y221" i="4"/>
  <c r="Y222" i="4"/>
  <c r="Y223" i="4"/>
  <c r="Y224" i="4"/>
  <c r="Y225" i="4"/>
  <c r="Y226" i="4"/>
  <c r="Y227" i="4"/>
  <c r="Y228" i="4"/>
  <c r="Y229" i="4"/>
  <c r="Y230" i="4"/>
  <c r="Y231" i="4"/>
  <c r="Y232" i="4"/>
  <c r="Y233" i="4"/>
  <c r="Y234" i="4"/>
  <c r="Y235" i="4"/>
  <c r="Y236" i="4"/>
  <c r="Y237" i="4"/>
  <c r="Y238" i="4"/>
  <c r="Y239" i="4"/>
  <c r="Y240" i="4"/>
  <c r="Y241" i="4"/>
  <c r="Y242" i="4"/>
  <c r="Y243" i="4"/>
  <c r="Y244" i="4"/>
  <c r="Y245" i="4"/>
  <c r="Y246" i="4"/>
  <c r="Y247" i="4"/>
  <c r="Y248" i="4"/>
  <c r="Y249" i="4"/>
  <c r="Y250" i="4"/>
  <c r="Y251" i="4"/>
  <c r="Y252" i="4"/>
  <c r="Y253" i="4"/>
  <c r="Y254" i="4"/>
  <c r="Y255" i="4"/>
  <c r="Y256" i="4"/>
  <c r="Y257" i="4"/>
  <c r="Y258" i="4"/>
  <c r="Y259" i="4"/>
  <c r="Y260" i="4"/>
  <c r="Y261" i="4"/>
  <c r="Y262" i="4"/>
  <c r="Y263" i="4"/>
  <c r="Y264" i="4"/>
  <c r="Y265" i="4"/>
  <c r="Y266" i="4"/>
  <c r="Y267" i="4"/>
  <c r="Y268" i="4"/>
  <c r="Y269" i="4"/>
  <c r="Y270" i="4"/>
  <c r="Y271" i="4"/>
  <c r="Y272" i="4"/>
  <c r="Y273" i="4"/>
  <c r="Y274" i="4"/>
  <c r="Y275" i="4"/>
  <c r="Y276" i="4"/>
  <c r="Y277" i="4"/>
  <c r="Y278" i="4"/>
  <c r="Y279" i="4"/>
  <c r="Y280" i="4"/>
  <c r="Y281" i="4"/>
  <c r="Y282" i="4"/>
  <c r="Y283" i="4"/>
  <c r="Y284" i="4"/>
  <c r="Y285" i="4"/>
  <c r="Y286" i="4"/>
  <c r="Y287" i="4"/>
  <c r="Y288" i="4"/>
  <c r="Y289" i="4"/>
  <c r="Y290" i="4"/>
  <c r="Y291" i="4"/>
  <c r="Y292" i="4"/>
  <c r="Y293" i="4"/>
  <c r="Y294" i="4"/>
  <c r="Y295" i="4"/>
  <c r="Y296" i="4"/>
  <c r="Y297" i="4"/>
  <c r="Y298" i="4"/>
  <c r="Y299" i="4"/>
  <c r="Y300" i="4"/>
  <c r="Y301" i="4"/>
  <c r="Y302" i="4"/>
  <c r="Y303" i="4"/>
  <c r="Y304" i="4"/>
  <c r="Y305" i="4"/>
  <c r="Y306" i="4"/>
  <c r="Y307" i="4"/>
  <c r="Y308" i="4"/>
  <c r="Y309" i="4"/>
  <c r="Y310" i="4"/>
  <c r="Y311" i="4"/>
  <c r="Y312" i="4"/>
  <c r="Y313" i="4"/>
  <c r="Y314" i="4"/>
  <c r="Y315" i="4"/>
  <c r="Y316" i="4"/>
  <c r="Y317" i="4"/>
  <c r="Y318" i="4"/>
  <c r="Y319" i="4"/>
  <c r="Y320" i="4"/>
  <c r="Y321" i="4"/>
  <c r="Y322" i="4"/>
  <c r="Y323" i="4"/>
  <c r="Y324" i="4"/>
  <c r="Y325" i="4"/>
  <c r="Y326" i="4"/>
  <c r="Y327" i="4"/>
  <c r="Y328" i="4"/>
  <c r="Y329" i="4"/>
  <c r="Y330" i="4"/>
  <c r="Y331" i="4"/>
  <c r="Y332" i="4"/>
  <c r="Y333" i="4"/>
  <c r="Y334" i="4"/>
  <c r="Y335" i="4"/>
  <c r="Y336" i="4"/>
  <c r="Y337" i="4"/>
  <c r="Y338" i="4"/>
  <c r="Y339" i="4"/>
  <c r="Y340" i="4"/>
  <c r="Y341" i="4"/>
  <c r="Y342" i="4"/>
  <c r="Y343" i="4"/>
  <c r="Y344" i="4"/>
  <c r="Y345" i="4"/>
  <c r="Y346" i="4"/>
  <c r="Y347" i="4"/>
  <c r="Y348" i="4"/>
  <c r="Y349" i="4"/>
  <c r="Y350" i="4"/>
  <c r="Y351" i="4"/>
  <c r="Y352" i="4"/>
  <c r="Y353" i="4"/>
  <c r="Y354" i="4"/>
  <c r="Y355" i="4"/>
  <c r="Y356" i="4"/>
  <c r="Y357" i="4"/>
  <c r="Y358" i="4"/>
  <c r="Y359" i="4"/>
  <c r="Y360" i="4"/>
  <c r="Y361" i="4"/>
  <c r="Y362" i="4"/>
  <c r="Y363" i="4"/>
  <c r="Y364" i="4"/>
  <c r="Y365" i="4"/>
  <c r="Y366" i="4"/>
  <c r="Y367" i="4"/>
  <c r="Y368" i="4"/>
  <c r="Y369" i="4"/>
  <c r="Y370" i="4"/>
  <c r="Y371" i="4"/>
  <c r="Y372" i="4"/>
  <c r="Y373" i="4"/>
  <c r="Y374" i="4"/>
  <c r="Y375" i="4"/>
  <c r="Y376" i="4"/>
  <c r="Y377" i="4"/>
  <c r="Y378" i="4"/>
  <c r="Y379" i="4"/>
  <c r="Y380" i="4"/>
  <c r="Y381" i="4"/>
  <c r="Y382" i="4"/>
  <c r="Y383" i="4"/>
  <c r="Y384" i="4"/>
  <c r="Y385" i="4"/>
  <c r="Y386" i="4"/>
  <c r="Y387" i="4"/>
  <c r="Y388" i="4"/>
  <c r="Y389" i="4"/>
  <c r="Y390" i="4"/>
  <c r="Y391" i="4"/>
  <c r="Y392" i="4"/>
  <c r="Y393" i="4"/>
  <c r="Y394" i="4"/>
  <c r="Y395" i="4"/>
  <c r="Y396" i="4"/>
  <c r="Y397" i="4"/>
  <c r="Y398" i="4"/>
  <c r="Y399" i="4"/>
  <c r="Y400" i="4"/>
  <c r="Y401" i="4"/>
  <c r="Y402" i="4"/>
  <c r="Y403" i="4"/>
  <c r="Y404" i="4"/>
  <c r="Y405" i="4"/>
  <c r="Y406" i="4"/>
  <c r="Y407" i="4"/>
  <c r="Y408" i="4"/>
  <c r="Y409" i="4"/>
  <c r="Y410" i="4"/>
  <c r="Y411" i="4"/>
  <c r="Y412" i="4"/>
  <c r="Y413" i="4"/>
  <c r="Y414" i="4"/>
  <c r="Y415" i="4"/>
  <c r="Y416" i="4"/>
  <c r="Y417" i="4"/>
  <c r="Y418" i="4"/>
  <c r="Y419" i="4"/>
  <c r="Y420" i="4"/>
  <c r="Y421" i="4"/>
  <c r="Y422" i="4"/>
  <c r="Y423" i="4"/>
  <c r="Y424" i="4"/>
  <c r="Y425" i="4"/>
  <c r="Y426" i="4"/>
  <c r="Y427" i="4"/>
  <c r="Y428" i="4"/>
  <c r="Y429" i="4"/>
  <c r="Y430" i="4"/>
  <c r="Y431" i="4"/>
  <c r="Y432" i="4"/>
  <c r="Y433" i="4"/>
  <c r="Y434" i="4"/>
  <c r="Y435" i="4"/>
  <c r="Y436" i="4"/>
  <c r="Y437" i="4"/>
  <c r="Y438" i="4"/>
  <c r="Y439" i="4"/>
  <c r="Y440" i="4"/>
  <c r="Y441" i="4"/>
  <c r="Y442" i="4"/>
  <c r="Y443" i="4"/>
  <c r="Y444" i="4"/>
  <c r="Y445" i="4"/>
  <c r="Y446" i="4"/>
  <c r="Y447" i="4"/>
  <c r="Y448" i="4"/>
  <c r="Y449" i="4"/>
  <c r="Y450" i="4"/>
  <c r="Y451" i="4"/>
  <c r="Y452" i="4"/>
  <c r="Y453" i="4"/>
  <c r="Y454" i="4"/>
  <c r="Y455" i="4"/>
  <c r="Y456" i="4"/>
  <c r="Y457" i="4"/>
  <c r="Y458" i="4"/>
  <c r="Y459" i="4"/>
  <c r="Y460" i="4"/>
  <c r="Y461" i="4"/>
  <c r="Y462" i="4"/>
  <c r="Y463" i="4"/>
  <c r="Y464" i="4"/>
  <c r="Y465" i="4"/>
  <c r="Y466" i="4"/>
  <c r="Y467" i="4"/>
  <c r="Y468" i="4"/>
  <c r="Y469" i="4"/>
  <c r="Y470" i="4"/>
  <c r="Y471" i="4"/>
  <c r="Y472" i="4"/>
  <c r="Y473" i="4"/>
  <c r="Y474" i="4"/>
  <c r="Y475" i="4"/>
  <c r="Y476" i="4"/>
  <c r="Y477" i="4"/>
  <c r="Y478" i="4"/>
  <c r="Y479" i="4"/>
  <c r="Y480" i="4"/>
  <c r="Y481" i="4"/>
  <c r="Y482" i="4"/>
  <c r="Y483" i="4"/>
  <c r="Y484" i="4"/>
  <c r="Y485" i="4"/>
  <c r="Y486" i="4"/>
  <c r="Y487" i="4"/>
  <c r="Y488" i="4"/>
  <c r="Y489" i="4"/>
  <c r="Y490" i="4"/>
  <c r="Y491" i="4"/>
  <c r="Y492" i="4"/>
  <c r="Y493" i="4"/>
  <c r="Y494" i="4"/>
  <c r="Y495" i="4"/>
  <c r="Y496" i="4"/>
  <c r="Y497" i="4"/>
  <c r="Y498" i="4"/>
  <c r="Y499" i="4"/>
  <c r="Y500" i="4"/>
  <c r="Y501" i="4"/>
  <c r="Y502" i="4"/>
  <c r="Y503" i="4"/>
  <c r="Y504" i="4"/>
  <c r="Y505" i="4"/>
  <c r="Y506" i="4"/>
  <c r="Y507" i="4"/>
  <c r="Y508" i="4"/>
  <c r="Y509" i="4"/>
  <c r="Y510" i="4"/>
  <c r="Y511" i="4"/>
  <c r="Y512" i="4"/>
  <c r="Y513" i="4"/>
  <c r="Y514" i="4"/>
  <c r="Y515" i="4"/>
  <c r="Y516" i="4"/>
  <c r="Y517" i="4"/>
  <c r="Y518" i="4"/>
  <c r="Y519" i="4"/>
  <c r="Y520" i="4"/>
  <c r="Y521" i="4"/>
  <c r="Y522" i="4"/>
  <c r="Y523" i="4"/>
  <c r="Y524" i="4"/>
  <c r="Y525" i="4"/>
  <c r="Y526" i="4"/>
  <c r="Y527" i="4"/>
  <c r="Y528" i="4"/>
  <c r="Y529" i="4"/>
  <c r="Y530" i="4"/>
  <c r="Y531" i="4"/>
  <c r="Y532" i="4"/>
  <c r="Y533" i="4"/>
  <c r="Y534" i="4"/>
  <c r="Y535" i="4"/>
  <c r="Y536" i="4"/>
  <c r="Y537" i="4"/>
  <c r="Y538" i="4"/>
  <c r="Y539" i="4"/>
  <c r="Y540" i="4"/>
  <c r="Y541" i="4"/>
  <c r="Y542" i="4"/>
  <c r="Y543" i="4"/>
  <c r="Y544" i="4"/>
  <c r="Y545" i="4"/>
  <c r="Y546" i="4"/>
  <c r="Y547" i="4"/>
  <c r="Y548" i="4"/>
  <c r="Y549" i="4"/>
  <c r="Y550" i="4"/>
  <c r="Y551" i="4"/>
  <c r="Y552" i="4"/>
  <c r="Y553" i="4"/>
  <c r="Y554" i="4"/>
  <c r="Y555" i="4"/>
  <c r="Y556" i="4"/>
  <c r="Y557" i="4"/>
  <c r="Y558" i="4"/>
  <c r="Y559" i="4"/>
  <c r="Y560" i="4"/>
  <c r="Y561" i="4"/>
  <c r="Y562" i="4"/>
  <c r="Y563" i="4"/>
  <c r="Y564" i="4"/>
  <c r="Y565" i="4"/>
  <c r="Y566" i="4"/>
  <c r="Y567" i="4"/>
  <c r="Y568" i="4"/>
  <c r="Y569" i="4"/>
  <c r="Y570" i="4"/>
  <c r="Y571" i="4"/>
  <c r="Y572" i="4"/>
  <c r="Y573" i="4"/>
  <c r="Y574" i="4"/>
  <c r="Y575" i="4"/>
  <c r="Y576" i="4"/>
  <c r="Y577" i="4"/>
  <c r="Y578" i="4"/>
  <c r="Y579" i="4"/>
  <c r="Y580" i="4"/>
  <c r="Y581" i="4"/>
  <c r="Y582" i="4"/>
  <c r="Y583" i="4"/>
  <c r="Y584" i="4"/>
  <c r="Y585" i="4"/>
  <c r="Y586" i="4"/>
  <c r="Y587" i="4"/>
  <c r="Y588" i="4"/>
  <c r="Y589" i="4"/>
  <c r="Y590" i="4"/>
  <c r="Y591" i="4"/>
  <c r="Y592" i="4"/>
  <c r="Y593" i="4"/>
  <c r="Y594" i="4"/>
  <c r="Y595" i="4"/>
  <c r="Y596" i="4"/>
  <c r="Y597" i="4"/>
  <c r="Y598" i="4"/>
  <c r="Y599" i="4"/>
  <c r="Y600" i="4"/>
  <c r="Y601" i="4"/>
  <c r="Y602" i="4"/>
  <c r="Y603" i="4"/>
  <c r="Y604" i="4"/>
  <c r="Y605" i="4"/>
  <c r="Y606" i="4"/>
  <c r="Y607" i="4"/>
  <c r="Y608" i="4"/>
  <c r="Y609" i="4"/>
  <c r="Y610" i="4"/>
  <c r="Y611" i="4"/>
  <c r="Y612" i="4"/>
  <c r="Y613" i="4"/>
  <c r="Y614" i="4"/>
  <c r="Y615" i="4"/>
  <c r="Y616" i="4"/>
  <c r="Y617" i="4"/>
  <c r="Y618" i="4"/>
  <c r="Y619" i="4"/>
  <c r="Y620" i="4"/>
  <c r="Y621" i="4"/>
  <c r="Y622" i="4"/>
  <c r="Y623" i="4"/>
  <c r="Y624" i="4"/>
  <c r="Y625" i="4"/>
  <c r="Y626" i="4"/>
  <c r="Y627" i="4"/>
  <c r="Y628" i="4"/>
  <c r="Y629" i="4"/>
  <c r="Y630" i="4"/>
  <c r="Y631" i="4"/>
  <c r="Y632" i="4"/>
  <c r="Y633" i="4"/>
  <c r="Y634" i="4"/>
  <c r="Y635" i="4"/>
  <c r="Y636" i="4"/>
  <c r="Y637" i="4"/>
  <c r="Y638" i="4"/>
  <c r="Y639" i="4"/>
  <c r="Y640" i="4"/>
  <c r="Y641" i="4"/>
  <c r="Y642" i="4"/>
  <c r="Y643" i="4"/>
  <c r="Y644" i="4"/>
  <c r="Y645" i="4"/>
  <c r="Y646" i="4"/>
  <c r="Y647" i="4"/>
  <c r="Y648" i="4"/>
  <c r="Y649" i="4"/>
  <c r="Y650" i="4"/>
  <c r="Y651" i="4"/>
  <c r="Y652" i="4"/>
  <c r="Y653" i="4"/>
  <c r="Y654" i="4"/>
  <c r="Y655" i="4"/>
  <c r="Y656" i="4"/>
  <c r="Y657" i="4"/>
  <c r="Y658" i="4"/>
  <c r="Y659" i="4"/>
  <c r="Y660" i="4"/>
  <c r="Y661" i="4"/>
  <c r="Y662" i="4"/>
  <c r="Y663" i="4"/>
  <c r="Y664" i="4"/>
  <c r="Y665" i="4"/>
  <c r="Y666" i="4"/>
  <c r="Y667" i="4"/>
  <c r="Y668" i="4"/>
  <c r="Y669" i="4"/>
  <c r="Y670" i="4"/>
  <c r="Y671" i="4"/>
  <c r="Y672" i="4"/>
  <c r="Y673" i="4"/>
  <c r="Y674" i="4"/>
  <c r="Y675" i="4"/>
  <c r="Y676" i="4"/>
  <c r="Y677" i="4"/>
  <c r="Y678" i="4"/>
  <c r="Y679" i="4"/>
  <c r="Y680" i="4"/>
  <c r="Y681" i="4"/>
  <c r="Y682" i="4"/>
  <c r="Y683" i="4"/>
  <c r="Y684" i="4"/>
  <c r="Y685" i="4"/>
  <c r="Y686" i="4"/>
  <c r="Y687" i="4"/>
  <c r="Y688" i="4"/>
  <c r="Y689" i="4"/>
  <c r="Y690" i="4"/>
  <c r="Y691" i="4"/>
  <c r="Y692" i="4"/>
  <c r="Y693" i="4"/>
  <c r="Y694" i="4"/>
  <c r="Y695" i="4"/>
  <c r="Y696" i="4"/>
  <c r="Y697" i="4"/>
  <c r="Y698" i="4"/>
  <c r="Y699" i="4"/>
  <c r="Y700" i="4"/>
  <c r="Y701" i="4"/>
  <c r="Y702" i="4"/>
  <c r="Y703" i="4"/>
  <c r="Y704" i="4"/>
  <c r="Y705" i="4"/>
  <c r="Y706" i="4"/>
  <c r="Y707" i="4"/>
  <c r="Y708" i="4"/>
  <c r="Y709" i="4"/>
  <c r="Y710" i="4"/>
  <c r="Y711" i="4"/>
  <c r="Y712" i="4"/>
  <c r="Y713" i="4"/>
  <c r="Y714" i="4"/>
  <c r="Y715" i="4"/>
  <c r="Y716" i="4"/>
  <c r="Y717" i="4"/>
  <c r="Y718" i="4"/>
  <c r="Y719" i="4"/>
  <c r="Y720" i="4"/>
  <c r="Y721" i="4"/>
  <c r="Y722" i="4"/>
  <c r="Y723" i="4"/>
  <c r="Y724" i="4"/>
  <c r="Y725" i="4"/>
  <c r="Y726" i="4"/>
  <c r="Y727" i="4"/>
  <c r="Y728" i="4"/>
  <c r="Y729" i="4"/>
  <c r="Y730" i="4"/>
  <c r="Y731" i="4"/>
  <c r="Y732" i="4"/>
  <c r="Y733" i="4"/>
  <c r="Y734" i="4"/>
  <c r="Y735" i="4"/>
  <c r="Y736" i="4"/>
  <c r="Y737" i="4"/>
  <c r="Y738" i="4"/>
  <c r="Y739" i="4"/>
  <c r="Y740" i="4"/>
  <c r="Y741" i="4"/>
  <c r="Y742" i="4"/>
  <c r="Y743" i="4"/>
  <c r="Y744" i="4"/>
  <c r="Y745" i="4"/>
  <c r="Y746" i="4"/>
  <c r="Y747" i="4"/>
  <c r="Y748" i="4"/>
  <c r="Y749" i="4"/>
  <c r="Y750" i="4"/>
  <c r="Y751" i="4"/>
  <c r="Y752" i="4"/>
  <c r="Y753" i="4"/>
  <c r="Y754" i="4"/>
  <c r="Y755" i="4"/>
  <c r="Y756" i="4"/>
  <c r="Y757" i="4"/>
  <c r="Y758" i="4"/>
  <c r="Y759" i="4"/>
  <c r="Y760" i="4"/>
  <c r="Y761" i="4"/>
  <c r="Y762" i="4"/>
  <c r="Y763" i="4"/>
  <c r="Y764" i="4"/>
  <c r="Y765" i="4"/>
  <c r="Y766" i="4"/>
  <c r="Y767" i="4"/>
  <c r="Y768" i="4"/>
  <c r="Y769" i="4"/>
  <c r="Y770" i="4"/>
  <c r="Y771" i="4"/>
  <c r="Y772" i="4"/>
  <c r="Y773" i="4"/>
  <c r="Y774" i="4"/>
  <c r="Y775" i="4"/>
  <c r="Y776" i="4"/>
  <c r="Y777" i="4"/>
  <c r="Y778" i="4"/>
  <c r="Y779" i="4"/>
  <c r="Y780" i="4"/>
  <c r="Y781" i="4"/>
  <c r="Y782" i="4"/>
  <c r="Y783" i="4"/>
  <c r="Y784" i="4"/>
  <c r="Y785" i="4"/>
  <c r="Y786" i="4"/>
  <c r="Y787" i="4"/>
  <c r="Y788" i="4"/>
  <c r="Y789" i="4"/>
  <c r="Y790" i="4"/>
  <c r="Y791" i="4"/>
  <c r="Y792" i="4"/>
  <c r="Y793" i="4"/>
  <c r="Y794" i="4"/>
  <c r="Y795" i="4"/>
  <c r="Y796" i="4"/>
  <c r="Y797" i="4"/>
  <c r="Y798" i="4"/>
  <c r="Y799" i="4"/>
  <c r="Y800" i="4"/>
  <c r="Y801" i="4"/>
  <c r="Y802" i="4"/>
  <c r="Y803" i="4"/>
  <c r="Y804" i="4"/>
  <c r="Y805" i="4"/>
  <c r="Y806" i="4"/>
  <c r="Y807" i="4"/>
  <c r="Y808" i="4"/>
  <c r="Y809" i="4"/>
  <c r="Y810" i="4"/>
  <c r="Y811" i="4"/>
  <c r="Y812" i="4"/>
  <c r="Y813" i="4"/>
  <c r="Y814" i="4"/>
  <c r="Y815" i="4"/>
  <c r="Y816" i="4"/>
  <c r="Y817" i="4"/>
  <c r="Y818" i="4"/>
  <c r="Y819" i="4"/>
  <c r="Y820" i="4"/>
  <c r="Y821" i="4"/>
  <c r="Y822" i="4"/>
  <c r="Y823" i="4"/>
  <c r="Y824" i="4"/>
  <c r="Y825" i="4"/>
  <c r="Y826" i="4"/>
  <c r="Y827" i="4"/>
  <c r="Y828" i="4"/>
  <c r="Y829" i="4"/>
  <c r="Y830" i="4"/>
  <c r="Y831" i="4"/>
  <c r="Y832" i="4"/>
  <c r="Y833" i="4"/>
  <c r="Y834" i="4"/>
  <c r="Y835" i="4"/>
  <c r="Y836" i="4"/>
  <c r="Y837" i="4"/>
  <c r="Y838" i="4"/>
  <c r="Y839" i="4"/>
  <c r="Y840" i="4"/>
  <c r="Y841" i="4"/>
  <c r="Y842" i="4"/>
  <c r="Y843" i="4"/>
  <c r="Y844" i="4"/>
  <c r="Y845" i="4"/>
  <c r="Y846" i="4"/>
  <c r="Y847" i="4"/>
  <c r="Y848" i="4"/>
  <c r="Y849" i="4"/>
  <c r="Y850" i="4"/>
  <c r="Y851" i="4"/>
  <c r="Y852" i="4"/>
  <c r="Y853" i="4"/>
  <c r="Y854" i="4"/>
  <c r="Y855" i="4"/>
  <c r="Y856" i="4"/>
  <c r="Y857" i="4"/>
  <c r="Y858" i="4"/>
  <c r="Y859" i="4"/>
  <c r="Y860" i="4"/>
  <c r="Y861" i="4"/>
  <c r="Y862" i="4"/>
  <c r="Y863" i="4"/>
  <c r="Y864" i="4"/>
  <c r="Y865" i="4"/>
  <c r="Y866" i="4"/>
  <c r="Y867" i="4"/>
  <c r="Y868" i="4"/>
  <c r="Y869" i="4"/>
  <c r="Y870" i="4"/>
  <c r="Y871" i="4"/>
  <c r="Y872" i="4"/>
  <c r="Y873" i="4"/>
  <c r="Y874" i="4"/>
  <c r="Y875" i="4"/>
  <c r="Y876" i="4"/>
  <c r="Y877" i="4"/>
  <c r="Y878" i="4"/>
  <c r="Y879" i="4"/>
  <c r="Y880" i="4"/>
  <c r="Y881" i="4"/>
  <c r="Y882" i="4"/>
  <c r="Y883" i="4"/>
  <c r="Y884" i="4"/>
  <c r="Y885" i="4"/>
  <c r="Y886" i="4"/>
  <c r="Y887" i="4"/>
  <c r="Y888" i="4"/>
  <c r="Y889" i="4"/>
  <c r="Y890" i="4"/>
  <c r="Y891" i="4"/>
  <c r="Y892" i="4"/>
  <c r="Y893" i="4"/>
  <c r="Y894" i="4"/>
  <c r="Y895" i="4"/>
  <c r="Y896" i="4"/>
  <c r="Y897" i="4"/>
  <c r="Y898" i="4"/>
  <c r="Y899" i="4"/>
  <c r="Y900" i="4"/>
  <c r="Y901" i="4"/>
  <c r="Y902" i="4"/>
  <c r="Y903" i="4"/>
  <c r="Y904" i="4"/>
  <c r="Y905" i="4"/>
  <c r="Y906" i="4"/>
  <c r="Y907" i="4"/>
  <c r="Y908" i="4"/>
  <c r="Y909" i="4"/>
  <c r="Y910" i="4"/>
  <c r="Y911" i="4"/>
  <c r="Y912" i="4"/>
  <c r="Y913" i="4"/>
  <c r="Y914" i="4"/>
  <c r="Y915" i="4"/>
  <c r="Y916" i="4"/>
  <c r="Y917" i="4"/>
  <c r="Y918" i="4"/>
  <c r="Y919" i="4"/>
  <c r="Y920" i="4"/>
  <c r="Y921" i="4"/>
  <c r="Y922" i="4"/>
  <c r="Y923" i="4"/>
  <c r="Y924" i="4"/>
  <c r="Y925" i="4"/>
  <c r="Y926" i="4"/>
  <c r="Y927" i="4"/>
  <c r="Y928" i="4"/>
  <c r="Y929" i="4"/>
  <c r="Y930" i="4"/>
  <c r="Y931" i="4"/>
  <c r="Y932" i="4"/>
  <c r="Y933" i="4"/>
  <c r="Y934" i="4"/>
  <c r="Y935" i="4"/>
  <c r="Y936" i="4"/>
  <c r="Y937" i="4"/>
  <c r="Y938" i="4"/>
  <c r="Y939" i="4"/>
  <c r="Y940" i="4"/>
  <c r="Y941" i="4"/>
  <c r="Y942" i="4"/>
  <c r="Y943" i="4"/>
  <c r="Y944" i="4"/>
  <c r="Y945" i="4"/>
  <c r="Y946" i="4"/>
  <c r="Y947" i="4"/>
  <c r="Y948" i="4"/>
  <c r="Y949" i="4"/>
  <c r="Y950" i="4"/>
  <c r="Y951" i="4"/>
  <c r="Y952" i="4"/>
  <c r="Y953" i="4"/>
  <c r="Y954" i="4"/>
  <c r="Y955" i="4"/>
  <c r="Y956" i="4"/>
  <c r="Y957" i="4"/>
  <c r="Y958" i="4"/>
  <c r="Y959" i="4"/>
  <c r="Y960" i="4"/>
  <c r="Y961" i="4"/>
  <c r="Y962" i="4"/>
  <c r="Y963" i="4"/>
  <c r="Y964" i="4"/>
  <c r="Y965" i="4"/>
  <c r="Y966" i="4"/>
  <c r="Y967" i="4"/>
  <c r="Y968" i="4"/>
  <c r="Y969" i="4"/>
  <c r="Y970" i="4"/>
  <c r="Y971" i="4"/>
  <c r="Y972" i="4"/>
  <c r="Y973" i="4"/>
  <c r="Y974" i="4"/>
  <c r="Y975" i="4"/>
  <c r="Y976" i="4"/>
  <c r="Y977" i="4"/>
  <c r="Y978" i="4"/>
  <c r="Y979" i="4"/>
  <c r="Y980" i="4"/>
  <c r="Y981" i="4"/>
  <c r="Y982" i="4"/>
  <c r="Y983" i="4"/>
  <c r="Y984" i="4"/>
  <c r="Y985" i="4"/>
  <c r="Y986" i="4"/>
  <c r="Y987" i="4"/>
  <c r="Y988" i="4"/>
  <c r="Y989" i="4"/>
  <c r="Y990" i="4"/>
  <c r="Y991" i="4"/>
  <c r="Y992" i="4"/>
  <c r="Y993" i="4"/>
  <c r="Y994" i="4"/>
  <c r="Y995" i="4"/>
  <c r="Y996" i="4"/>
  <c r="Y997" i="4"/>
  <c r="Y998" i="4"/>
  <c r="Y999" i="4"/>
  <c r="Y1000" i="4"/>
  <c r="Y1001" i="4"/>
  <c r="Y1002" i="4"/>
  <c r="Y1003" i="4"/>
  <c r="Y1004" i="4"/>
  <c r="Y1005" i="4"/>
  <c r="Y1006" i="4"/>
  <c r="Y1007" i="4"/>
  <c r="Y1008" i="4"/>
  <c r="Y1009" i="4"/>
  <c r="Y1010" i="4"/>
  <c r="Y1011" i="4"/>
  <c r="Y1012" i="4"/>
  <c r="Y1013" i="4"/>
  <c r="Y1014" i="4"/>
  <c r="Y1015" i="4"/>
  <c r="Y1016" i="4"/>
  <c r="Y1017" i="4"/>
  <c r="Y1018" i="4"/>
  <c r="Y1019" i="4"/>
  <c r="Y1020" i="4"/>
  <c r="Y1021" i="4"/>
  <c r="Y1022" i="4"/>
  <c r="Y1023" i="4"/>
  <c r="Y1024" i="4"/>
  <c r="Y1025" i="4"/>
  <c r="Y1026" i="4"/>
  <c r="Y1027" i="4"/>
  <c r="Y1028" i="4"/>
  <c r="Y1029" i="4"/>
  <c r="Y1030" i="4"/>
  <c r="Y1031" i="4"/>
  <c r="Y1032" i="4"/>
  <c r="Y1033" i="4"/>
  <c r="Y1034" i="4"/>
  <c r="Y1035" i="4"/>
  <c r="Y1036" i="4"/>
  <c r="Y1037" i="4"/>
  <c r="Y1038" i="4"/>
  <c r="Y1039" i="4"/>
  <c r="Y1040" i="4"/>
  <c r="Y1041" i="4"/>
  <c r="Y1042" i="4"/>
  <c r="Y1043" i="4"/>
  <c r="Y1044" i="4"/>
  <c r="Y1045" i="4"/>
  <c r="Y1046" i="4"/>
  <c r="Y1047" i="4"/>
  <c r="Y1048" i="4"/>
  <c r="Y1049" i="4"/>
  <c r="Y1050" i="4"/>
  <c r="Y1051" i="4"/>
  <c r="Y1052" i="4"/>
  <c r="Y1053" i="4"/>
  <c r="Y1054" i="4"/>
  <c r="Y1055" i="4"/>
  <c r="Y1056" i="4"/>
  <c r="Y1057" i="4"/>
  <c r="Y1058" i="4"/>
  <c r="Y1059" i="4"/>
  <c r="Y1060" i="4"/>
  <c r="Y1061" i="4"/>
  <c r="Y1062" i="4"/>
  <c r="Y1063" i="4"/>
  <c r="Y1064" i="4"/>
  <c r="Y1065" i="4"/>
  <c r="Y1066" i="4"/>
  <c r="Y1067" i="4"/>
  <c r="Y1068" i="4"/>
  <c r="Y1069" i="4"/>
  <c r="Y1070" i="4"/>
  <c r="Y1071" i="4"/>
  <c r="Y1072" i="4"/>
  <c r="Y1073" i="4"/>
  <c r="Y1074" i="4"/>
  <c r="Y1075" i="4"/>
  <c r="Y1076" i="4"/>
  <c r="Y1077" i="4"/>
  <c r="Y1078" i="4"/>
  <c r="Y1079" i="4"/>
  <c r="Y1080" i="4"/>
  <c r="Y1081" i="4"/>
  <c r="Y1082" i="4"/>
  <c r="Y1083" i="4"/>
  <c r="Y1084" i="4"/>
  <c r="Y1085" i="4"/>
  <c r="Y1086" i="4"/>
  <c r="Y1087" i="4"/>
  <c r="Y1088" i="4"/>
  <c r="Y1089" i="4"/>
  <c r="Y1090" i="4"/>
  <c r="Y1091" i="4"/>
  <c r="Y1092" i="4"/>
  <c r="Y1093" i="4"/>
  <c r="Y1094" i="4"/>
  <c r="Y1095" i="4"/>
  <c r="Y1096" i="4"/>
  <c r="Y1097" i="4"/>
  <c r="Y1098" i="4"/>
  <c r="Y1099" i="4"/>
  <c r="Y1100" i="4"/>
  <c r="Y1101" i="4"/>
  <c r="Y1102" i="4"/>
  <c r="Y1103" i="4"/>
  <c r="Y1104" i="4"/>
  <c r="Y1105" i="4"/>
  <c r="Y1106" i="4"/>
  <c r="Y1107" i="4"/>
  <c r="Y1108" i="4"/>
  <c r="Y1109" i="4"/>
  <c r="Y1110" i="4"/>
  <c r="Y1111" i="4"/>
  <c r="Y1112" i="4"/>
  <c r="Y1113" i="4"/>
  <c r="Y1114" i="4"/>
  <c r="Y1115" i="4"/>
  <c r="Y1116" i="4"/>
  <c r="Y1117" i="4"/>
  <c r="Y1118" i="4"/>
  <c r="Y1119" i="4"/>
  <c r="Y1120" i="4"/>
  <c r="Y1121" i="4"/>
  <c r="Y1122" i="4"/>
  <c r="Y1123" i="4"/>
  <c r="Y1124" i="4"/>
  <c r="Y1125" i="4"/>
  <c r="Y1126" i="4"/>
  <c r="Y1127" i="4"/>
  <c r="Y1128" i="4"/>
  <c r="Y1129" i="4"/>
  <c r="Y1130" i="4"/>
  <c r="Y1131" i="4"/>
  <c r="Y1132" i="4"/>
  <c r="Y1133" i="4"/>
  <c r="Y1134" i="4"/>
  <c r="Y1135" i="4"/>
  <c r="Y1136" i="4"/>
  <c r="Y1137" i="4"/>
  <c r="Y1138" i="4"/>
  <c r="Y1139" i="4"/>
  <c r="Y1140" i="4"/>
  <c r="Y1141" i="4"/>
  <c r="Y1142" i="4"/>
  <c r="Y1143" i="4"/>
  <c r="Y1144" i="4"/>
  <c r="Y1145" i="4"/>
  <c r="Y1146" i="4"/>
  <c r="Y1147" i="4"/>
  <c r="Y1148" i="4"/>
  <c r="Y1149" i="4"/>
  <c r="Y1150" i="4"/>
  <c r="Y1151" i="4"/>
  <c r="Y1152" i="4"/>
  <c r="Y1153" i="4"/>
  <c r="Y1154" i="4"/>
  <c r="Y1155" i="4"/>
  <c r="Y1156" i="4"/>
  <c r="Y1157" i="4"/>
  <c r="Y1158" i="4"/>
  <c r="Y1159" i="4"/>
  <c r="Y1160" i="4"/>
  <c r="Y1161" i="4"/>
  <c r="Y1162" i="4"/>
  <c r="Y1163" i="4"/>
  <c r="Y1164" i="4"/>
  <c r="Y1165" i="4"/>
  <c r="Y1166" i="4"/>
  <c r="Y1167" i="4"/>
  <c r="Y1168" i="4"/>
  <c r="Y1169" i="4"/>
  <c r="Y1170" i="4"/>
  <c r="Y1171" i="4"/>
  <c r="Y1172" i="4"/>
  <c r="Y1173" i="4"/>
  <c r="Y1174" i="4"/>
  <c r="Y1175" i="4"/>
  <c r="Y1176" i="4"/>
  <c r="Y1177" i="4"/>
  <c r="Y1178" i="4"/>
  <c r="Y1179" i="4"/>
  <c r="Y1180" i="4"/>
  <c r="Y1181" i="4"/>
  <c r="Y1182" i="4"/>
  <c r="Y1183" i="4"/>
  <c r="Y1184" i="4"/>
  <c r="Y1185" i="4"/>
  <c r="Y1186" i="4"/>
  <c r="Y1187" i="4"/>
  <c r="Y1188" i="4"/>
  <c r="Y1189" i="4"/>
  <c r="Y1190" i="4"/>
  <c r="Y1191" i="4"/>
  <c r="Y1192" i="4"/>
  <c r="Y1193" i="4"/>
  <c r="Y1194" i="4"/>
  <c r="Y1195" i="4"/>
  <c r="Y1196" i="4"/>
  <c r="Y1197" i="4"/>
  <c r="Y1198" i="4"/>
  <c r="Y1199" i="4"/>
  <c r="Y1200" i="4"/>
  <c r="Y1201" i="4"/>
  <c r="Y1202" i="4"/>
  <c r="Y1203" i="4"/>
  <c r="Y1204" i="4"/>
  <c r="Y1205" i="4"/>
  <c r="Y1206" i="4"/>
  <c r="Y1207" i="4"/>
  <c r="Y1208" i="4"/>
  <c r="Y1209" i="4"/>
  <c r="Y1210" i="4"/>
  <c r="Y1211" i="4"/>
  <c r="Y1212" i="4"/>
  <c r="Y1213" i="4"/>
  <c r="Y1214" i="4"/>
  <c r="Y1215" i="4"/>
  <c r="Y1216" i="4"/>
  <c r="Y1217" i="4"/>
  <c r="Y1218" i="4"/>
  <c r="Y1219" i="4"/>
  <c r="Y1220" i="4"/>
  <c r="Y1221" i="4"/>
  <c r="Y1222" i="4"/>
  <c r="Y1223" i="4"/>
  <c r="Y1224" i="4"/>
  <c r="Y1225" i="4"/>
  <c r="Y1226" i="4"/>
  <c r="Y1227" i="4"/>
  <c r="Y1228" i="4"/>
  <c r="Y1229" i="4"/>
  <c r="Y1230" i="4"/>
  <c r="Y1231" i="4"/>
  <c r="Y1232" i="4"/>
  <c r="Y1233" i="4"/>
  <c r="Y1234" i="4"/>
  <c r="Y1235" i="4"/>
  <c r="Y1236" i="4"/>
  <c r="Y1237" i="4"/>
  <c r="Y1238" i="4"/>
  <c r="Y1239" i="4"/>
  <c r="Y1240" i="4"/>
  <c r="Y1241" i="4"/>
  <c r="Y1242" i="4"/>
  <c r="Y1243" i="4"/>
  <c r="Y1244" i="4"/>
  <c r="Y1245" i="4"/>
  <c r="Y1246" i="4"/>
  <c r="Y1247" i="4"/>
  <c r="Y1248" i="4"/>
  <c r="Y1249" i="4"/>
  <c r="Y1250" i="4"/>
  <c r="Y1251" i="4"/>
  <c r="Y1252" i="4"/>
  <c r="Y1253" i="4"/>
  <c r="Y1254" i="4"/>
  <c r="Y1255" i="4"/>
  <c r="Y1256" i="4"/>
  <c r="Y1257" i="4"/>
  <c r="Y1258" i="4"/>
  <c r="Y1259" i="4"/>
  <c r="Y1260" i="4"/>
  <c r="Y1261" i="4"/>
  <c r="Y1262" i="4"/>
  <c r="Y1263" i="4"/>
  <c r="Y1264" i="4"/>
  <c r="Y1265" i="4"/>
  <c r="Y1266" i="4"/>
  <c r="Y1267" i="4"/>
  <c r="Y1268" i="4"/>
  <c r="Y1269" i="4"/>
  <c r="Y1270" i="4"/>
  <c r="Y1271" i="4"/>
  <c r="Y1272" i="4"/>
  <c r="Y1273" i="4"/>
  <c r="Y1274" i="4"/>
  <c r="Y1275" i="4"/>
  <c r="Y1276" i="4"/>
  <c r="Y1277" i="4"/>
  <c r="Y1278" i="4"/>
  <c r="Y1279" i="4"/>
  <c r="Y1280" i="4"/>
  <c r="Y1281" i="4"/>
  <c r="Y1282" i="4"/>
  <c r="Y1283" i="4"/>
  <c r="Y1284" i="4"/>
  <c r="Y1285" i="4"/>
  <c r="Y1286" i="4"/>
  <c r="Y1287" i="4"/>
  <c r="Y1288" i="4"/>
  <c r="Y1289" i="4"/>
  <c r="Y1290" i="4"/>
  <c r="Y1291" i="4"/>
  <c r="Y1292" i="4"/>
  <c r="Y1293" i="4"/>
  <c r="Y1294" i="4"/>
  <c r="Y1295" i="4"/>
  <c r="Y1296" i="4"/>
  <c r="Y1297" i="4"/>
  <c r="Y1298" i="4"/>
  <c r="Y1299" i="4"/>
  <c r="Y1300" i="4"/>
  <c r="Y1301" i="4"/>
  <c r="Y1302" i="4"/>
  <c r="Y1303" i="4"/>
  <c r="Y1304" i="4"/>
  <c r="Y1305" i="4"/>
  <c r="Y1306" i="4"/>
  <c r="Y1307" i="4"/>
  <c r="Y1308" i="4"/>
  <c r="Y1309" i="4"/>
  <c r="Y1310" i="4"/>
  <c r="Y1311" i="4"/>
  <c r="Y1312" i="4"/>
  <c r="Y1313" i="4"/>
  <c r="Y1314" i="4"/>
  <c r="Y1315" i="4"/>
  <c r="Y1316" i="4"/>
  <c r="Y1317" i="4"/>
  <c r="Y1318" i="4"/>
  <c r="Y1319" i="4"/>
  <c r="Y1320" i="4"/>
  <c r="Y1321" i="4"/>
  <c r="Y1322" i="4"/>
  <c r="Y1323" i="4"/>
  <c r="Y1324" i="4"/>
  <c r="Y1325" i="4"/>
  <c r="Y1326" i="4"/>
  <c r="Y1327" i="4"/>
  <c r="Y1328" i="4"/>
  <c r="Y1329" i="4"/>
  <c r="Y1330" i="4"/>
  <c r="Y1331" i="4"/>
  <c r="Y1332" i="4"/>
  <c r="Y1333" i="4"/>
  <c r="Y1334" i="4"/>
  <c r="Y1335" i="4"/>
  <c r="Y1336" i="4"/>
  <c r="Y1337" i="4"/>
  <c r="Y1338" i="4"/>
  <c r="Y1339" i="4"/>
  <c r="Y1340" i="4"/>
  <c r="Y1341" i="4"/>
  <c r="Y1342" i="4"/>
  <c r="Y1343" i="4"/>
  <c r="Y1344" i="4"/>
  <c r="Y1345" i="4"/>
  <c r="Y1346" i="4"/>
  <c r="Y1347" i="4"/>
  <c r="Y1348" i="4"/>
  <c r="Y1349" i="4"/>
  <c r="Y1350" i="4"/>
  <c r="Y1351" i="4"/>
  <c r="Y1352" i="4"/>
  <c r="Y1353" i="4"/>
  <c r="Y1354" i="4"/>
  <c r="Y1355" i="4"/>
  <c r="Y1356" i="4"/>
  <c r="Y1357" i="4"/>
  <c r="Y1358" i="4"/>
  <c r="Y1359" i="4"/>
  <c r="Y1360" i="4"/>
  <c r="Y1361" i="4"/>
  <c r="Y1362" i="4"/>
  <c r="Y1363" i="4"/>
  <c r="Y1364" i="4"/>
  <c r="Y1365" i="4"/>
  <c r="Y1366" i="4"/>
  <c r="Y1367" i="4"/>
  <c r="Y1368" i="4"/>
  <c r="Y1369" i="4"/>
  <c r="Y1370" i="4"/>
  <c r="Y1371" i="4"/>
  <c r="Y1372" i="4"/>
  <c r="Y1373" i="4"/>
  <c r="Y1374" i="4"/>
  <c r="Y1375" i="4"/>
  <c r="Y1376" i="4"/>
  <c r="Y1377" i="4"/>
  <c r="Y1378" i="4"/>
  <c r="Y1379" i="4"/>
  <c r="Y1380" i="4"/>
  <c r="Y1381" i="4"/>
  <c r="Y1382" i="4"/>
  <c r="Y1383" i="4"/>
  <c r="Y1384" i="4"/>
  <c r="Y1385" i="4"/>
  <c r="Y1386" i="4"/>
  <c r="Y1387" i="4"/>
  <c r="Y1388" i="4"/>
  <c r="Y1389" i="4"/>
  <c r="Y1390" i="4"/>
  <c r="Y1391" i="4"/>
  <c r="Y1392" i="4"/>
  <c r="Y1393" i="4"/>
  <c r="Y1394" i="4"/>
  <c r="Y1395" i="4"/>
  <c r="Y1396" i="4"/>
  <c r="Y1397" i="4"/>
  <c r="Y1398" i="4"/>
  <c r="Y1399" i="4"/>
  <c r="Y1400" i="4"/>
  <c r="Y1401" i="4"/>
  <c r="Y1402" i="4"/>
  <c r="Y1403" i="4"/>
  <c r="Y1404" i="4"/>
  <c r="Y1405" i="4"/>
  <c r="Y1406" i="4"/>
  <c r="Y1407" i="4"/>
  <c r="Y1408" i="4"/>
  <c r="Y1409" i="4"/>
  <c r="Y1410" i="4"/>
  <c r="Y1411" i="4"/>
  <c r="Y1412" i="4"/>
  <c r="Y1413" i="4"/>
  <c r="Y1414" i="4"/>
  <c r="Y1415" i="4"/>
  <c r="Y1416" i="4"/>
  <c r="Y1417" i="4"/>
  <c r="Y1418" i="4"/>
  <c r="Y1419" i="4"/>
  <c r="Y1420" i="4"/>
  <c r="Y1421" i="4"/>
  <c r="Y1422" i="4"/>
  <c r="Y1423" i="4"/>
  <c r="Y1424" i="4"/>
  <c r="Y1425" i="4"/>
  <c r="Y1426" i="4"/>
  <c r="Y1427" i="4"/>
  <c r="Y1428" i="4"/>
  <c r="Y1429" i="4"/>
  <c r="Y1430" i="4"/>
  <c r="Y1431" i="4"/>
  <c r="Y1432" i="4"/>
  <c r="Y1433" i="4"/>
  <c r="Y1434" i="4"/>
  <c r="Y1435" i="4"/>
  <c r="Y1436" i="4"/>
  <c r="Y1437" i="4"/>
  <c r="Y1438" i="4"/>
  <c r="Y1439" i="4"/>
  <c r="Y1440" i="4"/>
  <c r="Y1441" i="4"/>
  <c r="Y1442" i="4"/>
  <c r="Y1443" i="4"/>
  <c r="Y1444" i="4"/>
  <c r="Y1445" i="4"/>
  <c r="Y1446" i="4"/>
  <c r="Y1447" i="4"/>
  <c r="Y1448" i="4"/>
  <c r="Y1449" i="4"/>
  <c r="Y1450" i="4"/>
  <c r="Y1451" i="4"/>
  <c r="Y1452" i="4"/>
  <c r="Y1453" i="4"/>
  <c r="Y1454" i="4"/>
  <c r="Y1455" i="4"/>
  <c r="Y1456" i="4"/>
  <c r="Y1457" i="4"/>
  <c r="Y1458" i="4"/>
  <c r="Y1459" i="4"/>
  <c r="Y1460" i="4"/>
  <c r="Y1461" i="4"/>
  <c r="Y1462" i="4"/>
  <c r="Y1463" i="4"/>
  <c r="Y1464" i="4"/>
  <c r="Y1465" i="4"/>
  <c r="Y1466" i="4"/>
  <c r="Y1467" i="4"/>
  <c r="Y1468" i="4"/>
  <c r="Y1469" i="4"/>
  <c r="Y1470" i="4"/>
  <c r="Y1471" i="4"/>
  <c r="Y1472" i="4"/>
  <c r="Y1473" i="4"/>
  <c r="Y1474" i="4"/>
  <c r="Y1475" i="4"/>
  <c r="Y1476" i="4"/>
  <c r="Y1477" i="4"/>
  <c r="Y1478" i="4"/>
  <c r="Y1479" i="4"/>
  <c r="Y1480" i="4"/>
  <c r="Y1481" i="4"/>
  <c r="Y1482" i="4"/>
  <c r="Y1483" i="4"/>
  <c r="Y1484" i="4"/>
  <c r="Y1485" i="4"/>
  <c r="Y1486" i="4"/>
  <c r="Y1487" i="4"/>
  <c r="Y1488" i="4"/>
  <c r="Y1489" i="4"/>
  <c r="Y1490" i="4"/>
  <c r="Y1491" i="4"/>
  <c r="Y1492" i="4"/>
  <c r="Y1493" i="4"/>
  <c r="Y1494" i="4"/>
  <c r="Y1495" i="4"/>
  <c r="Y1496" i="4"/>
  <c r="Y1497" i="4"/>
  <c r="Y1498" i="4"/>
  <c r="Y1499" i="4"/>
  <c r="Y1500" i="4"/>
  <c r="Y1501" i="4"/>
  <c r="Y1502" i="4"/>
  <c r="Y1503" i="4"/>
  <c r="Y1504" i="4"/>
  <c r="Y1505" i="4"/>
  <c r="Y1506" i="4"/>
  <c r="Y1507" i="4"/>
  <c r="Y1508" i="4"/>
  <c r="Y1509" i="4"/>
  <c r="Y1510" i="4"/>
  <c r="Y1511" i="4"/>
  <c r="Y1512" i="4"/>
  <c r="Y1513" i="4"/>
  <c r="Y1514" i="4"/>
  <c r="Y1515" i="4"/>
  <c r="Y1516" i="4"/>
  <c r="Y1517" i="4"/>
  <c r="Y1518" i="4"/>
  <c r="Y1519" i="4"/>
  <c r="Y1520" i="4"/>
  <c r="Y1521" i="4"/>
  <c r="Y1522" i="4"/>
  <c r="Y1523" i="4"/>
  <c r="Y1524" i="4"/>
  <c r="Y1525" i="4"/>
  <c r="Y1526" i="4"/>
  <c r="Y1527" i="4"/>
  <c r="Y1528" i="4"/>
  <c r="Y1529" i="4"/>
  <c r="Y1530" i="4"/>
  <c r="Y1531" i="4"/>
  <c r="Y1532" i="4"/>
  <c r="Y1533" i="4"/>
  <c r="Y1534" i="4"/>
  <c r="Y1535" i="4"/>
  <c r="Y1536" i="4"/>
  <c r="Y1537" i="4"/>
  <c r="Y1538" i="4"/>
  <c r="Y1539" i="4"/>
  <c r="Y1540" i="4"/>
  <c r="Y1541" i="4"/>
  <c r="Y1542" i="4"/>
  <c r="Y1543" i="4"/>
  <c r="Y1544" i="4"/>
  <c r="Y1545" i="4"/>
  <c r="Y1546" i="4"/>
  <c r="Y1547" i="4"/>
  <c r="Y1548" i="4"/>
  <c r="Y1549" i="4"/>
  <c r="Y1550" i="4"/>
  <c r="Y1551" i="4"/>
  <c r="Y1552" i="4"/>
  <c r="Y1553" i="4"/>
  <c r="Y1554" i="4"/>
  <c r="Y1555" i="4"/>
  <c r="Y1556" i="4"/>
  <c r="Y1557" i="4"/>
  <c r="Y1558" i="4"/>
  <c r="Y1559" i="4"/>
  <c r="Y1560" i="4"/>
  <c r="Y1561" i="4"/>
  <c r="Y1562" i="4"/>
  <c r="Y1563" i="4"/>
  <c r="Y1564" i="4"/>
  <c r="Y1565" i="4"/>
  <c r="Y1566" i="4"/>
  <c r="Y1567" i="4"/>
  <c r="Y1568" i="4"/>
  <c r="Y1569" i="4"/>
  <c r="Y1570" i="4"/>
  <c r="Y1571" i="4"/>
  <c r="Y1572" i="4"/>
  <c r="Y1573" i="4"/>
  <c r="Y1574" i="4"/>
  <c r="Y1575" i="4"/>
  <c r="Y1576" i="4"/>
  <c r="Y1577" i="4"/>
  <c r="Y1578" i="4"/>
  <c r="Y1579" i="4"/>
  <c r="Y1580" i="4"/>
  <c r="Y1581" i="4"/>
  <c r="Y1582" i="4"/>
  <c r="Y1583" i="4"/>
  <c r="Y1584" i="4"/>
  <c r="Y1585" i="4"/>
  <c r="Y1586" i="4"/>
  <c r="Y1587" i="4"/>
  <c r="Y1588" i="4"/>
  <c r="Y1589" i="4"/>
  <c r="Y1590" i="4"/>
  <c r="Y1591" i="4"/>
  <c r="Y1592" i="4"/>
  <c r="Y1593" i="4"/>
  <c r="Y1594" i="4"/>
  <c r="Y1595" i="4"/>
  <c r="Y1596" i="4"/>
  <c r="Y1597" i="4"/>
  <c r="Y1598" i="4"/>
  <c r="Y1599" i="4"/>
  <c r="Y1600" i="4"/>
  <c r="Y1601" i="4"/>
  <c r="Y1602" i="4"/>
  <c r="Y1603" i="4"/>
  <c r="Y1604" i="4"/>
  <c r="Y1605" i="4"/>
  <c r="Y1606" i="4"/>
  <c r="Y1607" i="4"/>
  <c r="Y1608" i="4"/>
  <c r="Y1609" i="4"/>
  <c r="Y1610" i="4"/>
  <c r="Y1611" i="4"/>
  <c r="Y1612" i="4"/>
  <c r="Y1613" i="4"/>
  <c r="Y1614" i="4"/>
  <c r="Y1615" i="4"/>
  <c r="Y1616" i="4"/>
  <c r="Y1617" i="4"/>
  <c r="Y1618" i="4"/>
  <c r="Y1619" i="4"/>
  <c r="Y1620" i="4"/>
  <c r="Y1621" i="4"/>
  <c r="Y1622" i="4"/>
  <c r="Y1623" i="4"/>
  <c r="Y1624" i="4"/>
  <c r="Y1625" i="4"/>
  <c r="Y1626" i="4"/>
  <c r="Y1627" i="4"/>
  <c r="Y1628" i="4"/>
  <c r="Y1629" i="4"/>
  <c r="Y1630" i="4"/>
  <c r="Y1631" i="4"/>
  <c r="Y1632" i="4"/>
  <c r="Y1633" i="4"/>
  <c r="Y1634" i="4"/>
  <c r="Y1635" i="4"/>
  <c r="Y1636" i="4"/>
  <c r="Y1637" i="4"/>
  <c r="Y1638" i="4"/>
  <c r="Y1639" i="4"/>
  <c r="Y1640" i="4"/>
  <c r="Y1641" i="4"/>
  <c r="Y1642" i="4"/>
  <c r="Y1643" i="4"/>
  <c r="Y1644" i="4"/>
  <c r="Y1645" i="4"/>
  <c r="Y1646" i="4"/>
  <c r="Y1647" i="4"/>
  <c r="Y1648" i="4"/>
  <c r="Y1649" i="4"/>
  <c r="Y1650" i="4"/>
  <c r="Y1651" i="4"/>
  <c r="Y1652" i="4"/>
  <c r="Y1653" i="4"/>
  <c r="Y1654" i="4"/>
  <c r="Y1655" i="4"/>
  <c r="Y1656" i="4"/>
  <c r="Y1657" i="4"/>
  <c r="Y1658" i="4"/>
  <c r="Y1659" i="4"/>
  <c r="Y1660" i="4"/>
  <c r="Y1661" i="4"/>
  <c r="Y1662" i="4"/>
  <c r="Y1663" i="4"/>
  <c r="Y1664" i="4"/>
  <c r="Y1665" i="4"/>
  <c r="Y1666" i="4"/>
  <c r="Y1667" i="4"/>
  <c r="Y1668" i="4"/>
  <c r="Y1669" i="4"/>
  <c r="Y1670" i="4"/>
  <c r="Y1671" i="4"/>
  <c r="Y1672" i="4"/>
  <c r="Y1673" i="4"/>
  <c r="Y1674" i="4"/>
  <c r="Y1675" i="4"/>
  <c r="Y1676" i="4"/>
  <c r="Y1677" i="4"/>
  <c r="Y1678" i="4"/>
  <c r="Y1679" i="4"/>
  <c r="Y1680" i="4"/>
  <c r="Y1681" i="4"/>
  <c r="Y1682" i="4"/>
  <c r="Y1683" i="4"/>
  <c r="Y1684" i="4"/>
  <c r="Y1685" i="4"/>
  <c r="Y1686" i="4"/>
  <c r="Y1687" i="4"/>
  <c r="Y1688" i="4"/>
  <c r="Y1689" i="4"/>
  <c r="Y1690" i="4"/>
  <c r="Y1691" i="4"/>
  <c r="Y1692" i="4"/>
  <c r="Y1693" i="4"/>
  <c r="Y1694" i="4"/>
  <c r="Y1695" i="4"/>
  <c r="Y1696" i="4"/>
  <c r="Y1697" i="4"/>
  <c r="Y1698" i="4"/>
  <c r="Y1699" i="4"/>
  <c r="Y1700" i="4"/>
  <c r="Y1701" i="4"/>
  <c r="Y1702" i="4"/>
  <c r="Y1703" i="4"/>
  <c r="Y1704" i="4"/>
  <c r="Y1705" i="4"/>
  <c r="Y1706" i="4"/>
  <c r="Y1707" i="4"/>
  <c r="Y1708" i="4"/>
  <c r="Y1709" i="4"/>
  <c r="Y1710" i="4"/>
  <c r="Y1711" i="4"/>
  <c r="Y1712" i="4"/>
  <c r="Y1713" i="4"/>
  <c r="Y1714" i="4"/>
  <c r="Y1715" i="4"/>
  <c r="Y1716" i="4"/>
  <c r="Y1717" i="4"/>
  <c r="Y1718" i="4"/>
  <c r="Y1719" i="4"/>
  <c r="Y1720" i="4"/>
  <c r="Y1721" i="4"/>
  <c r="Y1722" i="4"/>
  <c r="Y1723" i="4"/>
  <c r="Y1724" i="4"/>
  <c r="Y1725" i="4"/>
  <c r="Y1726" i="4"/>
  <c r="Y1727" i="4"/>
  <c r="Y1728" i="4"/>
  <c r="Y1729" i="4"/>
  <c r="Y1730" i="4"/>
  <c r="Y1731" i="4"/>
  <c r="Y1732" i="4"/>
  <c r="Y1733" i="4"/>
  <c r="Y1734" i="4"/>
  <c r="Y1735" i="4"/>
  <c r="Y1736" i="4"/>
  <c r="Y1737" i="4"/>
  <c r="Y1738" i="4"/>
  <c r="Y1739" i="4"/>
  <c r="Y1740" i="4"/>
  <c r="Y1741" i="4"/>
  <c r="Y1742" i="4"/>
  <c r="Y1743" i="4"/>
  <c r="Y1744" i="4"/>
  <c r="Y1745" i="4"/>
  <c r="Y1746" i="4"/>
  <c r="Y1747" i="4"/>
  <c r="Y1748" i="4"/>
  <c r="Y1749" i="4"/>
  <c r="Y1750" i="4"/>
  <c r="Y1751" i="4"/>
  <c r="Y1752" i="4"/>
  <c r="Y1753" i="4"/>
  <c r="Y1754" i="4"/>
  <c r="Y1755" i="4"/>
  <c r="Y1756" i="4"/>
  <c r="Y1757" i="4"/>
  <c r="Y1758" i="4"/>
  <c r="Y1759" i="4"/>
  <c r="Y1760" i="4"/>
  <c r="Y1761" i="4"/>
  <c r="Y1762" i="4"/>
  <c r="Y1763" i="4"/>
  <c r="Y1764" i="4"/>
  <c r="Y1765" i="4"/>
  <c r="Y1766" i="4"/>
  <c r="Y1767" i="4"/>
  <c r="Y1768" i="4"/>
  <c r="Y1769" i="4"/>
  <c r="Y1770" i="4"/>
  <c r="Y1771" i="4"/>
  <c r="Y1772" i="4"/>
  <c r="Y1773" i="4"/>
  <c r="Y1774" i="4"/>
  <c r="Y1775" i="4"/>
  <c r="Y1776" i="4"/>
  <c r="Y1777" i="4"/>
  <c r="Y1778" i="4"/>
  <c r="Y1779" i="4"/>
  <c r="Y1780" i="4"/>
  <c r="Y1781" i="4"/>
  <c r="Y1782" i="4"/>
  <c r="Y1783" i="4"/>
  <c r="Y1784" i="4"/>
  <c r="Y1785" i="4"/>
  <c r="Y1786" i="4"/>
  <c r="Y1787" i="4"/>
  <c r="Y1788" i="4"/>
  <c r="Y1789" i="4"/>
  <c r="Y1790" i="4"/>
  <c r="Y1791" i="4"/>
  <c r="Y1792" i="4"/>
  <c r="Y1793" i="4"/>
  <c r="Y1794" i="4"/>
  <c r="Y1795" i="4"/>
  <c r="Y1796" i="4"/>
  <c r="Y1797" i="4"/>
  <c r="Y1798" i="4"/>
  <c r="Y1799" i="4"/>
  <c r="Y1800" i="4"/>
  <c r="Y1801" i="4"/>
  <c r="Y1802" i="4"/>
  <c r="Y1803" i="4"/>
  <c r="Y1804" i="4"/>
  <c r="Y1805" i="4"/>
  <c r="Y1806" i="4"/>
  <c r="Y1807" i="4"/>
  <c r="Y1808" i="4"/>
  <c r="Y1809" i="4"/>
  <c r="Y1810" i="4"/>
  <c r="Y1811" i="4"/>
  <c r="Y1812" i="4"/>
  <c r="Y1813" i="4"/>
  <c r="Y1814" i="4"/>
  <c r="Y1815" i="4"/>
  <c r="Y1816" i="4"/>
  <c r="Y1817" i="4"/>
  <c r="Y1818" i="4"/>
  <c r="Y1819" i="4"/>
  <c r="Y1820" i="4"/>
  <c r="Y1821" i="4"/>
  <c r="Y1822" i="4"/>
  <c r="Y1823" i="4"/>
  <c r="Y1824" i="4"/>
  <c r="Y1825" i="4"/>
  <c r="Y1826" i="4"/>
  <c r="Y1827" i="4"/>
  <c r="Y1828" i="4"/>
  <c r="Y1829" i="4"/>
  <c r="Y1830" i="4"/>
  <c r="Y1831" i="4"/>
  <c r="Y1832" i="4"/>
  <c r="Y1833" i="4"/>
  <c r="Y1834" i="4"/>
  <c r="Y1835" i="4"/>
  <c r="Y1836" i="4"/>
  <c r="Y1837" i="4"/>
  <c r="Y1838" i="4"/>
  <c r="Y1839" i="4"/>
  <c r="Y1840" i="4"/>
  <c r="Y1841" i="4"/>
  <c r="Y1842" i="4"/>
  <c r="Y1843" i="4"/>
  <c r="Y1844" i="4"/>
  <c r="Y1845" i="4"/>
  <c r="Y1846" i="4"/>
  <c r="Y1847" i="4"/>
  <c r="Y1848" i="4"/>
  <c r="Y1849" i="4"/>
  <c r="Y1850" i="4"/>
  <c r="Y1851" i="4"/>
  <c r="Y1852" i="4"/>
  <c r="Y1853" i="4"/>
  <c r="Y1854" i="4"/>
  <c r="Y1855" i="4"/>
  <c r="Y1856" i="4"/>
  <c r="Y1857" i="4"/>
  <c r="Y1858" i="4"/>
  <c r="Y1859" i="4"/>
  <c r="Y1860" i="4"/>
  <c r="Y1861" i="4"/>
  <c r="Y1862" i="4"/>
  <c r="Y1863" i="4"/>
  <c r="Y1864" i="4"/>
  <c r="Y1865" i="4"/>
  <c r="Y1866" i="4"/>
  <c r="Y1867" i="4"/>
  <c r="Y1868" i="4"/>
  <c r="Y1869" i="4"/>
  <c r="Y1870" i="4"/>
  <c r="Y1871" i="4"/>
  <c r="Y1872" i="4"/>
  <c r="Y1873" i="4"/>
  <c r="Y1874" i="4"/>
  <c r="Y1875" i="4"/>
  <c r="Y1876" i="4"/>
  <c r="Y1877" i="4"/>
  <c r="Y1878" i="4"/>
  <c r="Y1879" i="4"/>
  <c r="Y1880" i="4"/>
  <c r="Y1881" i="4"/>
  <c r="Y1882" i="4"/>
  <c r="Y1883" i="4"/>
  <c r="Y1884" i="4"/>
  <c r="Y1885" i="4"/>
  <c r="Y1886" i="4"/>
  <c r="Y1887" i="4"/>
  <c r="Y1888" i="4"/>
  <c r="Y1889" i="4"/>
  <c r="Y1890" i="4"/>
  <c r="Y1891" i="4"/>
  <c r="Y1892" i="4"/>
  <c r="Y1893" i="4"/>
  <c r="Y1894" i="4"/>
  <c r="Y1895" i="4"/>
  <c r="Y1896" i="4"/>
  <c r="Y1897" i="4"/>
  <c r="Y1898" i="4"/>
  <c r="Y1899" i="4"/>
  <c r="Y1900" i="4"/>
  <c r="Y1901" i="4"/>
  <c r="Y1902" i="4"/>
  <c r="Y1903" i="4"/>
  <c r="Y1904" i="4"/>
  <c r="Y1905" i="4"/>
  <c r="Y1906" i="4"/>
  <c r="Y1907" i="4"/>
  <c r="Y1908" i="4"/>
  <c r="Y1909" i="4"/>
  <c r="Y1910" i="4"/>
  <c r="Y1911" i="4"/>
  <c r="Y1912" i="4"/>
  <c r="Y1913" i="4"/>
  <c r="Y1914" i="4"/>
  <c r="Y1915" i="4"/>
  <c r="Y1916" i="4"/>
  <c r="Y1917" i="4"/>
  <c r="Y1918" i="4"/>
  <c r="Y1919" i="4"/>
  <c r="Y1920" i="4"/>
  <c r="Y1921" i="4"/>
  <c r="Y1922" i="4"/>
  <c r="Y1923" i="4"/>
  <c r="Y1924" i="4"/>
  <c r="Y1925" i="4"/>
  <c r="Y1926" i="4"/>
  <c r="Y1927" i="4"/>
  <c r="Y1928" i="4"/>
  <c r="Y1929" i="4"/>
  <c r="Y1930" i="4"/>
  <c r="Y1931" i="4"/>
  <c r="Y1932" i="4"/>
  <c r="Y1933" i="4"/>
  <c r="Y1934" i="4"/>
  <c r="Y1935" i="4"/>
  <c r="Y1936" i="4"/>
  <c r="Y1937" i="4"/>
  <c r="Y1938" i="4"/>
  <c r="Y1939" i="4"/>
  <c r="Y1940" i="4"/>
  <c r="Y1941" i="4"/>
  <c r="Y1942" i="4"/>
  <c r="Y1943" i="4"/>
  <c r="Y1944" i="4"/>
  <c r="Y1945" i="4"/>
  <c r="Y1946" i="4"/>
  <c r="Y1947" i="4"/>
  <c r="Y1948" i="4"/>
  <c r="Y1949" i="4"/>
  <c r="Y1950" i="4"/>
  <c r="Y1951" i="4"/>
  <c r="Y1952" i="4"/>
  <c r="Y1953" i="4"/>
  <c r="Y1954" i="4"/>
  <c r="Y1955" i="4"/>
  <c r="Y1956" i="4"/>
  <c r="Y1957" i="4"/>
  <c r="Y1958" i="4"/>
  <c r="Y1959" i="4"/>
  <c r="Y1960" i="4"/>
  <c r="Y1961" i="4"/>
  <c r="Y1962" i="4"/>
  <c r="Y1963" i="4"/>
  <c r="Y1964" i="4"/>
  <c r="Y1965" i="4"/>
  <c r="Y1966" i="4"/>
  <c r="Y1967" i="4"/>
  <c r="Y1968" i="4"/>
  <c r="Y1969" i="4"/>
  <c r="Y1970" i="4"/>
  <c r="Y1971" i="4"/>
  <c r="Y1972" i="4"/>
  <c r="Y1973" i="4"/>
  <c r="Y1974" i="4"/>
  <c r="Y1975" i="4"/>
  <c r="Y1976" i="4"/>
  <c r="Y1977" i="4"/>
  <c r="Y1978" i="4"/>
  <c r="Y1979" i="4"/>
  <c r="Y1980" i="4"/>
  <c r="Y1981" i="4"/>
  <c r="Y1982" i="4"/>
  <c r="Y1983" i="4"/>
  <c r="Y1984" i="4"/>
  <c r="Y1985" i="4"/>
  <c r="Y1986" i="4"/>
  <c r="Y1987" i="4"/>
  <c r="Y1988" i="4"/>
  <c r="Y1989" i="4"/>
  <c r="Y1990" i="4"/>
  <c r="Y1991" i="4"/>
  <c r="Y1992" i="4"/>
  <c r="Y1993" i="4"/>
  <c r="Y1994" i="4"/>
  <c r="Y1995" i="4"/>
  <c r="Y1996" i="4"/>
  <c r="Y1997" i="4"/>
  <c r="Y1998" i="4"/>
  <c r="Y1999" i="4"/>
  <c r="Y2000" i="4"/>
  <c r="Y2001" i="4"/>
  <c r="Z2" i="4"/>
  <c r="Z3" i="4"/>
  <c r="Z4" i="4"/>
  <c r="Z5" i="4"/>
  <c r="Z6" i="4"/>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197" i="4"/>
  <c r="Z198" i="4"/>
  <c r="Z199" i="4"/>
  <c r="Z200" i="4"/>
  <c r="Z201" i="4"/>
  <c r="Z202" i="4"/>
  <c r="Z203" i="4"/>
  <c r="Z204" i="4"/>
  <c r="Z205" i="4"/>
  <c r="Z206" i="4"/>
  <c r="Z207" i="4"/>
  <c r="Z208" i="4"/>
  <c r="Z209" i="4"/>
  <c r="Z210" i="4"/>
  <c r="Z211" i="4"/>
  <c r="Z212" i="4"/>
  <c r="Z213" i="4"/>
  <c r="Z214" i="4"/>
  <c r="Z215" i="4"/>
  <c r="Z216" i="4"/>
  <c r="Z217" i="4"/>
  <c r="Z218" i="4"/>
  <c r="Z219" i="4"/>
  <c r="Z220" i="4"/>
  <c r="Z221" i="4"/>
  <c r="Z222" i="4"/>
  <c r="Z223" i="4"/>
  <c r="Z224" i="4"/>
  <c r="Z225" i="4"/>
  <c r="Z226" i="4"/>
  <c r="Z227" i="4"/>
  <c r="Z228" i="4"/>
  <c r="Z229" i="4"/>
  <c r="Z230" i="4"/>
  <c r="Z231" i="4"/>
  <c r="Z232" i="4"/>
  <c r="Z233" i="4"/>
  <c r="Z234" i="4"/>
  <c r="Z235" i="4"/>
  <c r="Z236" i="4"/>
  <c r="Z237" i="4"/>
  <c r="Z238" i="4"/>
  <c r="Z239" i="4"/>
  <c r="Z240" i="4"/>
  <c r="Z241" i="4"/>
  <c r="Z242" i="4"/>
  <c r="Z243" i="4"/>
  <c r="Z244" i="4"/>
  <c r="Z245" i="4"/>
  <c r="Z246" i="4"/>
  <c r="Z247" i="4"/>
  <c r="Z248" i="4"/>
  <c r="Z249" i="4"/>
  <c r="Z250" i="4"/>
  <c r="Z251" i="4"/>
  <c r="Z252" i="4"/>
  <c r="Z253" i="4"/>
  <c r="Z254" i="4"/>
  <c r="Z255" i="4"/>
  <c r="Z256" i="4"/>
  <c r="Z257" i="4"/>
  <c r="Z258" i="4"/>
  <c r="Z259" i="4"/>
  <c r="Z260" i="4"/>
  <c r="Z261" i="4"/>
  <c r="Z262" i="4"/>
  <c r="Z263" i="4"/>
  <c r="Z264" i="4"/>
  <c r="Z265" i="4"/>
  <c r="Z266" i="4"/>
  <c r="Z267" i="4"/>
  <c r="Z268" i="4"/>
  <c r="Z269" i="4"/>
  <c r="Z270" i="4"/>
  <c r="Z271" i="4"/>
  <c r="Z272" i="4"/>
  <c r="Z273" i="4"/>
  <c r="Z274" i="4"/>
  <c r="Z275" i="4"/>
  <c r="Z276" i="4"/>
  <c r="Z277" i="4"/>
  <c r="Z278" i="4"/>
  <c r="Z279" i="4"/>
  <c r="Z280" i="4"/>
  <c r="Z281" i="4"/>
  <c r="Z282" i="4"/>
  <c r="Z283" i="4"/>
  <c r="Z284" i="4"/>
  <c r="Z285" i="4"/>
  <c r="Z286" i="4"/>
  <c r="Z287" i="4"/>
  <c r="Z288" i="4"/>
  <c r="Z289" i="4"/>
  <c r="Z290" i="4"/>
  <c r="Z291" i="4"/>
  <c r="Z292" i="4"/>
  <c r="Z293" i="4"/>
  <c r="Z294" i="4"/>
  <c r="Z295" i="4"/>
  <c r="Z296" i="4"/>
  <c r="Z297" i="4"/>
  <c r="Z298" i="4"/>
  <c r="Z299" i="4"/>
  <c r="Z300" i="4"/>
  <c r="Z301" i="4"/>
  <c r="Z302" i="4"/>
  <c r="Z303" i="4"/>
  <c r="Z304" i="4"/>
  <c r="Z305" i="4"/>
  <c r="Z306" i="4"/>
  <c r="Z307" i="4"/>
  <c r="Z308" i="4"/>
  <c r="Z309" i="4"/>
  <c r="Z310" i="4"/>
  <c r="Z311" i="4"/>
  <c r="Z312" i="4"/>
  <c r="Z313" i="4"/>
  <c r="Z314" i="4"/>
  <c r="Z315" i="4"/>
  <c r="Z316" i="4"/>
  <c r="Z317" i="4"/>
  <c r="Z318" i="4"/>
  <c r="Z319" i="4"/>
  <c r="Z320" i="4"/>
  <c r="Z321" i="4"/>
  <c r="Z322" i="4"/>
  <c r="Z323" i="4"/>
  <c r="Z324" i="4"/>
  <c r="Z325" i="4"/>
  <c r="Z326" i="4"/>
  <c r="Z327" i="4"/>
  <c r="Z328" i="4"/>
  <c r="Z329" i="4"/>
  <c r="Z330" i="4"/>
  <c r="Z331" i="4"/>
  <c r="Z332" i="4"/>
  <c r="Z333" i="4"/>
  <c r="Z334" i="4"/>
  <c r="Z335" i="4"/>
  <c r="Z336" i="4"/>
  <c r="Z337" i="4"/>
  <c r="Z338" i="4"/>
  <c r="Z339" i="4"/>
  <c r="Z340" i="4"/>
  <c r="Z341" i="4"/>
  <c r="Z342" i="4"/>
  <c r="Z343" i="4"/>
  <c r="Z344" i="4"/>
  <c r="Z345" i="4"/>
  <c r="Z346" i="4"/>
  <c r="Z347" i="4"/>
  <c r="Z348" i="4"/>
  <c r="Z349" i="4"/>
  <c r="Z350" i="4"/>
  <c r="Z351" i="4"/>
  <c r="Z352" i="4"/>
  <c r="Z353" i="4"/>
  <c r="Z354" i="4"/>
  <c r="Z355" i="4"/>
  <c r="Z356" i="4"/>
  <c r="Z357" i="4"/>
  <c r="Z358" i="4"/>
  <c r="Z359" i="4"/>
  <c r="Z360" i="4"/>
  <c r="Z361" i="4"/>
  <c r="Z362" i="4"/>
  <c r="Z363" i="4"/>
  <c r="Z364" i="4"/>
  <c r="Z365" i="4"/>
  <c r="Z366" i="4"/>
  <c r="Z367" i="4"/>
  <c r="Z368" i="4"/>
  <c r="Z369" i="4"/>
  <c r="Z370" i="4"/>
  <c r="Z371" i="4"/>
  <c r="Z372" i="4"/>
  <c r="Z373" i="4"/>
  <c r="Z374" i="4"/>
  <c r="Z375" i="4"/>
  <c r="Z376" i="4"/>
  <c r="Z377" i="4"/>
  <c r="Z378" i="4"/>
  <c r="Z379" i="4"/>
  <c r="Z380" i="4"/>
  <c r="Z381" i="4"/>
  <c r="Z382" i="4"/>
  <c r="Z383" i="4"/>
  <c r="Z384" i="4"/>
  <c r="Z385" i="4"/>
  <c r="Z386" i="4"/>
  <c r="Z387" i="4"/>
  <c r="Z388" i="4"/>
  <c r="Z389" i="4"/>
  <c r="Z390" i="4"/>
  <c r="Z391" i="4"/>
  <c r="Z392" i="4"/>
  <c r="Z393" i="4"/>
  <c r="Z394" i="4"/>
  <c r="Z395" i="4"/>
  <c r="Z396" i="4"/>
  <c r="Z397" i="4"/>
  <c r="Z398" i="4"/>
  <c r="Z399" i="4"/>
  <c r="Z400" i="4"/>
  <c r="Z401" i="4"/>
  <c r="Z402" i="4"/>
  <c r="Z403" i="4"/>
  <c r="Z404" i="4"/>
  <c r="Z405" i="4"/>
  <c r="Z406" i="4"/>
  <c r="Z407" i="4"/>
  <c r="Z408" i="4"/>
  <c r="Z409" i="4"/>
  <c r="Z410" i="4"/>
  <c r="Z411" i="4"/>
  <c r="Z412" i="4"/>
  <c r="Z413" i="4"/>
  <c r="Z414" i="4"/>
  <c r="Z415" i="4"/>
  <c r="Z416" i="4"/>
  <c r="Z417" i="4"/>
  <c r="Z418" i="4"/>
  <c r="Z419" i="4"/>
  <c r="Z420" i="4"/>
  <c r="Z421" i="4"/>
  <c r="Z422" i="4"/>
  <c r="Z423" i="4"/>
  <c r="Z424" i="4"/>
  <c r="Z425" i="4"/>
  <c r="Z426" i="4"/>
  <c r="Z427" i="4"/>
  <c r="Z428" i="4"/>
  <c r="Z429" i="4"/>
  <c r="Z430" i="4"/>
  <c r="Z431" i="4"/>
  <c r="Z432" i="4"/>
  <c r="Z433" i="4"/>
  <c r="Z434" i="4"/>
  <c r="Z435" i="4"/>
  <c r="Z436" i="4"/>
  <c r="Z437" i="4"/>
  <c r="Z438" i="4"/>
  <c r="Z439" i="4"/>
  <c r="Z440" i="4"/>
  <c r="Z441" i="4"/>
  <c r="Z442" i="4"/>
  <c r="Z443" i="4"/>
  <c r="Z444" i="4"/>
  <c r="Z445" i="4"/>
  <c r="Z446" i="4"/>
  <c r="Z447" i="4"/>
  <c r="Z448" i="4"/>
  <c r="Z449" i="4"/>
  <c r="Z450" i="4"/>
  <c r="Z451" i="4"/>
  <c r="Z452" i="4"/>
  <c r="Z453" i="4"/>
  <c r="Z454" i="4"/>
  <c r="Z455" i="4"/>
  <c r="Z456" i="4"/>
  <c r="Z457" i="4"/>
  <c r="Z458" i="4"/>
  <c r="Z459" i="4"/>
  <c r="Z460" i="4"/>
  <c r="Z461" i="4"/>
  <c r="Z462" i="4"/>
  <c r="Z463" i="4"/>
  <c r="Z464" i="4"/>
  <c r="Z465" i="4"/>
  <c r="Z466" i="4"/>
  <c r="Z467" i="4"/>
  <c r="Z468" i="4"/>
  <c r="Z469" i="4"/>
  <c r="Z470" i="4"/>
  <c r="Z471" i="4"/>
  <c r="Z472" i="4"/>
  <c r="Z473" i="4"/>
  <c r="Z474" i="4"/>
  <c r="Z475" i="4"/>
  <c r="Z476" i="4"/>
  <c r="Z477" i="4"/>
  <c r="Z478" i="4"/>
  <c r="Z479" i="4"/>
  <c r="Z480" i="4"/>
  <c r="Z481" i="4"/>
  <c r="Z482" i="4"/>
  <c r="Z483" i="4"/>
  <c r="Z484" i="4"/>
  <c r="Z485" i="4"/>
  <c r="Z486" i="4"/>
  <c r="Z487" i="4"/>
  <c r="Z488" i="4"/>
  <c r="Z489" i="4"/>
  <c r="Z490" i="4"/>
  <c r="Z491" i="4"/>
  <c r="Z492" i="4"/>
  <c r="Z493" i="4"/>
  <c r="Z494" i="4"/>
  <c r="Z495" i="4"/>
  <c r="Z496" i="4"/>
  <c r="Z497" i="4"/>
  <c r="Z498" i="4"/>
  <c r="Z499" i="4"/>
  <c r="Z500" i="4"/>
  <c r="Z501" i="4"/>
  <c r="Z502" i="4"/>
  <c r="Z503" i="4"/>
  <c r="Z504" i="4"/>
  <c r="Z505" i="4"/>
  <c r="Z506" i="4"/>
  <c r="Z507" i="4"/>
  <c r="Z508" i="4"/>
  <c r="Z509" i="4"/>
  <c r="Z510" i="4"/>
  <c r="Z511" i="4"/>
  <c r="Z512" i="4"/>
  <c r="Z513" i="4"/>
  <c r="Z514" i="4"/>
  <c r="Z515" i="4"/>
  <c r="Z516" i="4"/>
  <c r="Z517" i="4"/>
  <c r="Z518" i="4"/>
  <c r="Z519" i="4"/>
  <c r="Z520" i="4"/>
  <c r="Z521" i="4"/>
  <c r="Z522" i="4"/>
  <c r="Z523" i="4"/>
  <c r="Z524" i="4"/>
  <c r="Z525" i="4"/>
  <c r="Z526" i="4"/>
  <c r="Z527" i="4"/>
  <c r="Z528" i="4"/>
  <c r="Z529" i="4"/>
  <c r="Z530" i="4"/>
  <c r="Z531" i="4"/>
  <c r="Z532" i="4"/>
  <c r="Z533" i="4"/>
  <c r="Z534" i="4"/>
  <c r="Z535" i="4"/>
  <c r="Z536" i="4"/>
  <c r="Z537" i="4"/>
  <c r="Z538" i="4"/>
  <c r="Z539" i="4"/>
  <c r="Z540" i="4"/>
  <c r="Z541" i="4"/>
  <c r="Z542" i="4"/>
  <c r="Z543" i="4"/>
  <c r="Z544" i="4"/>
  <c r="Z545" i="4"/>
  <c r="Z546" i="4"/>
  <c r="Z547" i="4"/>
  <c r="Z548" i="4"/>
  <c r="Z549" i="4"/>
  <c r="Z550" i="4"/>
  <c r="Z551" i="4"/>
  <c r="Z552" i="4"/>
  <c r="Z553" i="4"/>
  <c r="Z554" i="4"/>
  <c r="Z555" i="4"/>
  <c r="Z556" i="4"/>
  <c r="Z557" i="4"/>
  <c r="Z558" i="4"/>
  <c r="Z559" i="4"/>
  <c r="Z560" i="4"/>
  <c r="Z561" i="4"/>
  <c r="Z562" i="4"/>
  <c r="Z563" i="4"/>
  <c r="Z564" i="4"/>
  <c r="Z565" i="4"/>
  <c r="Z566" i="4"/>
  <c r="Z567" i="4"/>
  <c r="Z568" i="4"/>
  <c r="Z569" i="4"/>
  <c r="Z570" i="4"/>
  <c r="Z571" i="4"/>
  <c r="Z572" i="4"/>
  <c r="Z573" i="4"/>
  <c r="Z574" i="4"/>
  <c r="Z575" i="4"/>
  <c r="Z576" i="4"/>
  <c r="Z577" i="4"/>
  <c r="Z578" i="4"/>
  <c r="Z579" i="4"/>
  <c r="Z580" i="4"/>
  <c r="Z581" i="4"/>
  <c r="Z582" i="4"/>
  <c r="Z583" i="4"/>
  <c r="Z584" i="4"/>
  <c r="Z585" i="4"/>
  <c r="Z586" i="4"/>
  <c r="Z587" i="4"/>
  <c r="Z588" i="4"/>
  <c r="Z589" i="4"/>
  <c r="Z590" i="4"/>
  <c r="Z591" i="4"/>
  <c r="Z592" i="4"/>
  <c r="Z593" i="4"/>
  <c r="Z594" i="4"/>
  <c r="Z595" i="4"/>
  <c r="Z596" i="4"/>
  <c r="Z597" i="4"/>
  <c r="Z598" i="4"/>
  <c r="Z599" i="4"/>
  <c r="Z600" i="4"/>
  <c r="Z601" i="4"/>
  <c r="Z602" i="4"/>
  <c r="Z603" i="4"/>
  <c r="Z604" i="4"/>
  <c r="Z605" i="4"/>
  <c r="Z606" i="4"/>
  <c r="Z607" i="4"/>
  <c r="Z608" i="4"/>
  <c r="Z609" i="4"/>
  <c r="Z610" i="4"/>
  <c r="Z611" i="4"/>
  <c r="Z612" i="4"/>
  <c r="Z613" i="4"/>
  <c r="Z614" i="4"/>
  <c r="Z615" i="4"/>
  <c r="Z616" i="4"/>
  <c r="Z617" i="4"/>
  <c r="Z618" i="4"/>
  <c r="Z619" i="4"/>
  <c r="Z620" i="4"/>
  <c r="Z621" i="4"/>
  <c r="Z622" i="4"/>
  <c r="Z623" i="4"/>
  <c r="Z624" i="4"/>
  <c r="Z625" i="4"/>
  <c r="Z626" i="4"/>
  <c r="Z627" i="4"/>
  <c r="Z628" i="4"/>
  <c r="Z629" i="4"/>
  <c r="Z630" i="4"/>
  <c r="Z631" i="4"/>
  <c r="Z632" i="4"/>
  <c r="Z633" i="4"/>
  <c r="Z634" i="4"/>
  <c r="Z635" i="4"/>
  <c r="Z636" i="4"/>
  <c r="Z637" i="4"/>
  <c r="Z638" i="4"/>
  <c r="Z639" i="4"/>
  <c r="Z640" i="4"/>
  <c r="Z641" i="4"/>
  <c r="Z642" i="4"/>
  <c r="Z643" i="4"/>
  <c r="Z644" i="4"/>
  <c r="Z645" i="4"/>
  <c r="Z646" i="4"/>
  <c r="Z647" i="4"/>
  <c r="Z648" i="4"/>
  <c r="Z649" i="4"/>
  <c r="Z650" i="4"/>
  <c r="Z651" i="4"/>
  <c r="Z652" i="4"/>
  <c r="Z653" i="4"/>
  <c r="Z654" i="4"/>
  <c r="Z655" i="4"/>
  <c r="Z656" i="4"/>
  <c r="Z657" i="4"/>
  <c r="Z658" i="4"/>
  <c r="Z659" i="4"/>
  <c r="Z660" i="4"/>
  <c r="Z661" i="4"/>
  <c r="Z662" i="4"/>
  <c r="Z663" i="4"/>
  <c r="Z664" i="4"/>
  <c r="Z665" i="4"/>
  <c r="Z666" i="4"/>
  <c r="Z667" i="4"/>
  <c r="Z668" i="4"/>
  <c r="Z669" i="4"/>
  <c r="Z670" i="4"/>
  <c r="Z671" i="4"/>
  <c r="Z672" i="4"/>
  <c r="Z673" i="4"/>
  <c r="Z674" i="4"/>
  <c r="Z675" i="4"/>
  <c r="Z676" i="4"/>
  <c r="Z677" i="4"/>
  <c r="Z678" i="4"/>
  <c r="Z679" i="4"/>
  <c r="Z680" i="4"/>
  <c r="Z681" i="4"/>
  <c r="Z682" i="4"/>
  <c r="Z683" i="4"/>
  <c r="Z684" i="4"/>
  <c r="Z685" i="4"/>
  <c r="Z686" i="4"/>
  <c r="Z687" i="4"/>
  <c r="Z688" i="4"/>
  <c r="Z689" i="4"/>
  <c r="Z690" i="4"/>
  <c r="Z691" i="4"/>
  <c r="Z692" i="4"/>
  <c r="Z693" i="4"/>
  <c r="Z694" i="4"/>
  <c r="Z695" i="4"/>
  <c r="Z696" i="4"/>
  <c r="Z697" i="4"/>
  <c r="Z698" i="4"/>
  <c r="Z699" i="4"/>
  <c r="Z700" i="4"/>
  <c r="Z701" i="4"/>
  <c r="Z702" i="4"/>
  <c r="Z703" i="4"/>
  <c r="Z704" i="4"/>
  <c r="Z705" i="4"/>
  <c r="Z706" i="4"/>
  <c r="Z707" i="4"/>
  <c r="Z708" i="4"/>
  <c r="Z709" i="4"/>
  <c r="Z710" i="4"/>
  <c r="Z711" i="4"/>
  <c r="Z712" i="4"/>
  <c r="Z713" i="4"/>
  <c r="Z714" i="4"/>
  <c r="Z715" i="4"/>
  <c r="Z716" i="4"/>
  <c r="Z717" i="4"/>
  <c r="Z718" i="4"/>
  <c r="Z719" i="4"/>
  <c r="Z720" i="4"/>
  <c r="Z721" i="4"/>
  <c r="Z722" i="4"/>
  <c r="Z723" i="4"/>
  <c r="Z724" i="4"/>
  <c r="Z725" i="4"/>
  <c r="Z726" i="4"/>
  <c r="Z727" i="4"/>
  <c r="Z728" i="4"/>
  <c r="Z729" i="4"/>
  <c r="Z730" i="4"/>
  <c r="Z731" i="4"/>
  <c r="Z732" i="4"/>
  <c r="Z733" i="4"/>
  <c r="Z734" i="4"/>
  <c r="Z735" i="4"/>
  <c r="Z736" i="4"/>
  <c r="Z737" i="4"/>
  <c r="Z738" i="4"/>
  <c r="Z739" i="4"/>
  <c r="Z740" i="4"/>
  <c r="Z741" i="4"/>
  <c r="Z742" i="4"/>
  <c r="Z743" i="4"/>
  <c r="Z744" i="4"/>
  <c r="Z745" i="4"/>
  <c r="Z746" i="4"/>
  <c r="Z747" i="4"/>
  <c r="Z748" i="4"/>
  <c r="Z749" i="4"/>
  <c r="Z750" i="4"/>
  <c r="Z751" i="4"/>
  <c r="Z752" i="4"/>
  <c r="Z753" i="4"/>
  <c r="Z754" i="4"/>
  <c r="Z755" i="4"/>
  <c r="Z756" i="4"/>
  <c r="Z757" i="4"/>
  <c r="Z758" i="4"/>
  <c r="Z759" i="4"/>
  <c r="Z760" i="4"/>
  <c r="Z761" i="4"/>
  <c r="Z762" i="4"/>
  <c r="Z763" i="4"/>
  <c r="Z764" i="4"/>
  <c r="Z765" i="4"/>
  <c r="Z766" i="4"/>
  <c r="Z767" i="4"/>
  <c r="Z768" i="4"/>
  <c r="Z769" i="4"/>
  <c r="Z770" i="4"/>
  <c r="Z771" i="4"/>
  <c r="Z772" i="4"/>
  <c r="Z773" i="4"/>
  <c r="Z774" i="4"/>
  <c r="Z775" i="4"/>
  <c r="Z776" i="4"/>
  <c r="Z777" i="4"/>
  <c r="Z778" i="4"/>
  <c r="Z779" i="4"/>
  <c r="Z780" i="4"/>
  <c r="Z781" i="4"/>
  <c r="Z782" i="4"/>
  <c r="Z783" i="4"/>
  <c r="Z784" i="4"/>
  <c r="Z785" i="4"/>
  <c r="Z786" i="4"/>
  <c r="Z787" i="4"/>
  <c r="Z788" i="4"/>
  <c r="Z789" i="4"/>
  <c r="Z790" i="4"/>
  <c r="Z791" i="4"/>
  <c r="Z792" i="4"/>
  <c r="Z793" i="4"/>
  <c r="Z794" i="4"/>
  <c r="Z795" i="4"/>
  <c r="Z796" i="4"/>
  <c r="Z797" i="4"/>
  <c r="Z798" i="4"/>
  <c r="Z799" i="4"/>
  <c r="Z800" i="4"/>
  <c r="Z801" i="4"/>
  <c r="Z802" i="4"/>
  <c r="Z803" i="4"/>
  <c r="Z804" i="4"/>
  <c r="Z805" i="4"/>
  <c r="Z806" i="4"/>
  <c r="Z807" i="4"/>
  <c r="Z808" i="4"/>
  <c r="Z809" i="4"/>
  <c r="Z810" i="4"/>
  <c r="Z811" i="4"/>
  <c r="Z812" i="4"/>
  <c r="Z813" i="4"/>
  <c r="Z814" i="4"/>
  <c r="Z815" i="4"/>
  <c r="Z816" i="4"/>
  <c r="Z817" i="4"/>
  <c r="Z818" i="4"/>
  <c r="Z819" i="4"/>
  <c r="Z820" i="4"/>
  <c r="Z821" i="4"/>
  <c r="Z822" i="4"/>
  <c r="Z823" i="4"/>
  <c r="Z824" i="4"/>
  <c r="Z825" i="4"/>
  <c r="Z826" i="4"/>
  <c r="Z827" i="4"/>
  <c r="Z828" i="4"/>
  <c r="Z829" i="4"/>
  <c r="Z830" i="4"/>
  <c r="Z831" i="4"/>
  <c r="Z832" i="4"/>
  <c r="Z833" i="4"/>
  <c r="Z834" i="4"/>
  <c r="Z835" i="4"/>
  <c r="Z836" i="4"/>
  <c r="Z837" i="4"/>
  <c r="Z838" i="4"/>
  <c r="Z839" i="4"/>
  <c r="Z840" i="4"/>
  <c r="Z841" i="4"/>
  <c r="Z842" i="4"/>
  <c r="Z843" i="4"/>
  <c r="Z844" i="4"/>
  <c r="Z845" i="4"/>
  <c r="Z846" i="4"/>
  <c r="Z847" i="4"/>
  <c r="Z848" i="4"/>
  <c r="Z849" i="4"/>
  <c r="Z850" i="4"/>
  <c r="Z851" i="4"/>
  <c r="Z852" i="4"/>
  <c r="Z853" i="4"/>
  <c r="Z854" i="4"/>
  <c r="Z855" i="4"/>
  <c r="Z856" i="4"/>
  <c r="Z857" i="4"/>
  <c r="Z858" i="4"/>
  <c r="Z859" i="4"/>
  <c r="Z860" i="4"/>
  <c r="Z861" i="4"/>
  <c r="Z862" i="4"/>
  <c r="Z863" i="4"/>
  <c r="Z864" i="4"/>
  <c r="Z865" i="4"/>
  <c r="Z866" i="4"/>
  <c r="Z867" i="4"/>
  <c r="Z868" i="4"/>
  <c r="Z869" i="4"/>
  <c r="Z870" i="4"/>
  <c r="Z871" i="4"/>
  <c r="Z872" i="4"/>
  <c r="Z873" i="4"/>
  <c r="Z874" i="4"/>
  <c r="Z875" i="4"/>
  <c r="Z876" i="4"/>
  <c r="Z877" i="4"/>
  <c r="Z878" i="4"/>
  <c r="Z879" i="4"/>
  <c r="Z880" i="4"/>
  <c r="Z881" i="4"/>
  <c r="Z882" i="4"/>
  <c r="Z883" i="4"/>
  <c r="Z884" i="4"/>
  <c r="Z885" i="4"/>
  <c r="Z886" i="4"/>
  <c r="Z887" i="4"/>
  <c r="Z888" i="4"/>
  <c r="Z889" i="4"/>
  <c r="Z890" i="4"/>
  <c r="Z891" i="4"/>
  <c r="Z892" i="4"/>
  <c r="Z893" i="4"/>
  <c r="Z894" i="4"/>
  <c r="Z895" i="4"/>
  <c r="Z896" i="4"/>
  <c r="Z897" i="4"/>
  <c r="Z898" i="4"/>
  <c r="Z899" i="4"/>
  <c r="Z900" i="4"/>
  <c r="Z901" i="4"/>
  <c r="Z902" i="4"/>
  <c r="Z903" i="4"/>
  <c r="Z904" i="4"/>
  <c r="Z905" i="4"/>
  <c r="Z906" i="4"/>
  <c r="Z907" i="4"/>
  <c r="Z908" i="4"/>
  <c r="Z909" i="4"/>
  <c r="Z910" i="4"/>
  <c r="Z911" i="4"/>
  <c r="Z912" i="4"/>
  <c r="Z913" i="4"/>
  <c r="Z914" i="4"/>
  <c r="Z915" i="4"/>
  <c r="Z916" i="4"/>
  <c r="Z917" i="4"/>
  <c r="Z918" i="4"/>
  <c r="Z919" i="4"/>
  <c r="Z920" i="4"/>
  <c r="Z921" i="4"/>
  <c r="Z922" i="4"/>
  <c r="Z923" i="4"/>
  <c r="Z924" i="4"/>
  <c r="Z925" i="4"/>
  <c r="Z926" i="4"/>
  <c r="Z927" i="4"/>
  <c r="Z928" i="4"/>
  <c r="Z929" i="4"/>
  <c r="Z930" i="4"/>
  <c r="Z931" i="4"/>
  <c r="Z932" i="4"/>
  <c r="Z933" i="4"/>
  <c r="Z934" i="4"/>
  <c r="Z935" i="4"/>
  <c r="Z936" i="4"/>
  <c r="Z937" i="4"/>
  <c r="Z938" i="4"/>
  <c r="Z939" i="4"/>
  <c r="Z940" i="4"/>
  <c r="Z941" i="4"/>
  <c r="Z942" i="4"/>
  <c r="Z943" i="4"/>
  <c r="Z944" i="4"/>
  <c r="Z945" i="4"/>
  <c r="Z946" i="4"/>
  <c r="Z947" i="4"/>
  <c r="Z948" i="4"/>
  <c r="Z949" i="4"/>
  <c r="Z950" i="4"/>
  <c r="Z951" i="4"/>
  <c r="Z952" i="4"/>
  <c r="Z953" i="4"/>
  <c r="Z954" i="4"/>
  <c r="Z955" i="4"/>
  <c r="Z956" i="4"/>
  <c r="Z957" i="4"/>
  <c r="Z958" i="4"/>
  <c r="Z959" i="4"/>
  <c r="Z960" i="4"/>
  <c r="Z961" i="4"/>
  <c r="Z962" i="4"/>
  <c r="Z963" i="4"/>
  <c r="Z964" i="4"/>
  <c r="Z965" i="4"/>
  <c r="Z966" i="4"/>
  <c r="Z967" i="4"/>
  <c r="Z968" i="4"/>
  <c r="Z969" i="4"/>
  <c r="Z970" i="4"/>
  <c r="Z971" i="4"/>
  <c r="Z972" i="4"/>
  <c r="Z973" i="4"/>
  <c r="Z974" i="4"/>
  <c r="Z975" i="4"/>
  <c r="Z976" i="4"/>
  <c r="Z977" i="4"/>
  <c r="Z978" i="4"/>
  <c r="Z979" i="4"/>
  <c r="Z980" i="4"/>
  <c r="Z981" i="4"/>
  <c r="Z982" i="4"/>
  <c r="Z983" i="4"/>
  <c r="Z984" i="4"/>
  <c r="Z985" i="4"/>
  <c r="Z986" i="4"/>
  <c r="Z987" i="4"/>
  <c r="Z988" i="4"/>
  <c r="Z989" i="4"/>
  <c r="Z990" i="4"/>
  <c r="Z991" i="4"/>
  <c r="Z992" i="4"/>
  <c r="Z993" i="4"/>
  <c r="Z994" i="4"/>
  <c r="Z995" i="4"/>
  <c r="Z996" i="4"/>
  <c r="Z997" i="4"/>
  <c r="Z998" i="4"/>
  <c r="Z999" i="4"/>
  <c r="Z1000" i="4"/>
  <c r="Z1001" i="4"/>
  <c r="Z1002" i="4"/>
  <c r="Z1003" i="4"/>
  <c r="Z1004" i="4"/>
  <c r="Z1005" i="4"/>
  <c r="Z1006" i="4"/>
  <c r="Z1007" i="4"/>
  <c r="Z1008" i="4"/>
  <c r="Z1009" i="4"/>
  <c r="Z1010" i="4"/>
  <c r="Z1011" i="4"/>
  <c r="Z1012" i="4"/>
  <c r="Z1013" i="4"/>
  <c r="Z1014" i="4"/>
  <c r="Z1015" i="4"/>
  <c r="Z1016" i="4"/>
  <c r="Z1017" i="4"/>
  <c r="Z1018" i="4"/>
  <c r="Z1019" i="4"/>
  <c r="Z1020" i="4"/>
  <c r="Z1021" i="4"/>
  <c r="Z1022" i="4"/>
  <c r="Z1023" i="4"/>
  <c r="Z1024" i="4"/>
  <c r="Z1025" i="4"/>
  <c r="Z1026" i="4"/>
  <c r="Z1027" i="4"/>
  <c r="Z1028" i="4"/>
  <c r="Z1029" i="4"/>
  <c r="Z1030" i="4"/>
  <c r="Z1031" i="4"/>
  <c r="Z1032" i="4"/>
  <c r="Z1033" i="4"/>
  <c r="Z1034" i="4"/>
  <c r="Z1035" i="4"/>
  <c r="Z1036" i="4"/>
  <c r="Z1037" i="4"/>
  <c r="Z1038" i="4"/>
  <c r="Z1039" i="4"/>
  <c r="Z1040" i="4"/>
  <c r="Z1041" i="4"/>
  <c r="Z1042" i="4"/>
  <c r="Z1043" i="4"/>
  <c r="Z1044" i="4"/>
  <c r="Z1045" i="4"/>
  <c r="Z1046" i="4"/>
  <c r="Z1047" i="4"/>
  <c r="Z1048" i="4"/>
  <c r="Z1049" i="4"/>
  <c r="Z1050" i="4"/>
  <c r="Z1051" i="4"/>
  <c r="Z1052" i="4"/>
  <c r="Z1053" i="4"/>
  <c r="Z1054" i="4"/>
  <c r="Z1055" i="4"/>
  <c r="Z1056" i="4"/>
  <c r="Z1057" i="4"/>
  <c r="Z1058" i="4"/>
  <c r="Z1059" i="4"/>
  <c r="Z1060" i="4"/>
  <c r="Z1061" i="4"/>
  <c r="Z1062" i="4"/>
  <c r="Z1063" i="4"/>
  <c r="Z1064" i="4"/>
  <c r="Z1065" i="4"/>
  <c r="Z1066" i="4"/>
  <c r="Z1067" i="4"/>
  <c r="Z1068" i="4"/>
  <c r="Z1069" i="4"/>
  <c r="Z1070" i="4"/>
  <c r="Z1071" i="4"/>
  <c r="Z1072" i="4"/>
  <c r="Z1073" i="4"/>
  <c r="Z1074" i="4"/>
  <c r="Z1075" i="4"/>
  <c r="Z1076" i="4"/>
  <c r="Z1077" i="4"/>
  <c r="Z1078" i="4"/>
  <c r="Z1079" i="4"/>
  <c r="Z1080" i="4"/>
  <c r="Z1081" i="4"/>
  <c r="Z1082" i="4"/>
  <c r="Z1083" i="4"/>
  <c r="Z1084" i="4"/>
  <c r="Z1085" i="4"/>
  <c r="Z1086" i="4"/>
  <c r="Z1087" i="4"/>
  <c r="Z1088" i="4"/>
  <c r="Z1089" i="4"/>
  <c r="Z1090" i="4"/>
  <c r="Z1091" i="4"/>
  <c r="Z1092" i="4"/>
  <c r="Z1093" i="4"/>
  <c r="Z1094" i="4"/>
  <c r="Z1095" i="4"/>
  <c r="Z1096" i="4"/>
  <c r="Z1097" i="4"/>
  <c r="Z1098" i="4"/>
  <c r="Z1099" i="4"/>
  <c r="Z1100" i="4"/>
  <c r="Z1101" i="4"/>
  <c r="Z1102" i="4"/>
  <c r="Z1103" i="4"/>
  <c r="Z1104" i="4"/>
  <c r="Z1105" i="4"/>
  <c r="Z1106" i="4"/>
  <c r="Z1107" i="4"/>
  <c r="Z1108" i="4"/>
  <c r="Z1109" i="4"/>
  <c r="Z1110" i="4"/>
  <c r="Z1111" i="4"/>
  <c r="Z1112" i="4"/>
  <c r="Z1113" i="4"/>
  <c r="Z1114" i="4"/>
  <c r="Z1115" i="4"/>
  <c r="Z1116" i="4"/>
  <c r="Z1117" i="4"/>
  <c r="Z1118" i="4"/>
  <c r="Z1119" i="4"/>
  <c r="Z1120" i="4"/>
  <c r="Z1121" i="4"/>
  <c r="Z1122" i="4"/>
  <c r="Z1123" i="4"/>
  <c r="Z1124" i="4"/>
  <c r="Z1125" i="4"/>
  <c r="Z1126" i="4"/>
  <c r="Z1127" i="4"/>
  <c r="Z1128" i="4"/>
  <c r="Z1129" i="4"/>
  <c r="Z1130" i="4"/>
  <c r="Z1131" i="4"/>
  <c r="Z1132" i="4"/>
  <c r="Z1133" i="4"/>
  <c r="Z1134" i="4"/>
  <c r="Z1135" i="4"/>
  <c r="Z1136" i="4"/>
  <c r="Z1137" i="4"/>
  <c r="Z1138" i="4"/>
  <c r="Z1139" i="4"/>
  <c r="Z1140" i="4"/>
  <c r="Z1141" i="4"/>
  <c r="Z1142" i="4"/>
  <c r="Z1143" i="4"/>
  <c r="Z1144" i="4"/>
  <c r="Z1145" i="4"/>
  <c r="Z1146" i="4"/>
  <c r="Z1147" i="4"/>
  <c r="Z1148" i="4"/>
  <c r="Z1149" i="4"/>
  <c r="Z1150" i="4"/>
  <c r="Z1151" i="4"/>
  <c r="Z1152" i="4"/>
  <c r="Z1153" i="4"/>
  <c r="Z1154" i="4"/>
  <c r="Z1155" i="4"/>
  <c r="Z1156" i="4"/>
  <c r="Z1157" i="4"/>
  <c r="Z1158" i="4"/>
  <c r="Z1159" i="4"/>
  <c r="Z1160" i="4"/>
  <c r="Z1161" i="4"/>
  <c r="Z1162" i="4"/>
  <c r="Z1163" i="4"/>
  <c r="Z1164" i="4"/>
  <c r="Z1165" i="4"/>
  <c r="Z1166" i="4"/>
  <c r="Z1167" i="4"/>
  <c r="Z1168" i="4"/>
  <c r="Z1169" i="4"/>
  <c r="Z1170" i="4"/>
  <c r="Z1171" i="4"/>
  <c r="Z1172" i="4"/>
  <c r="Z1173" i="4"/>
  <c r="Z1174" i="4"/>
  <c r="Z1175" i="4"/>
  <c r="Z1176" i="4"/>
  <c r="Z1177" i="4"/>
  <c r="Z1178" i="4"/>
  <c r="Z1179" i="4"/>
  <c r="Z1180" i="4"/>
  <c r="Z1181" i="4"/>
  <c r="Z1182" i="4"/>
  <c r="Z1183" i="4"/>
  <c r="Z1184" i="4"/>
  <c r="Z1185" i="4"/>
  <c r="Z1186" i="4"/>
  <c r="Z1187" i="4"/>
  <c r="Z1188" i="4"/>
  <c r="Z1189" i="4"/>
  <c r="Z1190" i="4"/>
  <c r="Z1191" i="4"/>
  <c r="Z1192" i="4"/>
  <c r="Z1193" i="4"/>
  <c r="Z1194" i="4"/>
  <c r="Z1195" i="4"/>
  <c r="Z1196" i="4"/>
  <c r="Z1197" i="4"/>
  <c r="Z1198" i="4"/>
  <c r="Z1199" i="4"/>
  <c r="Z1200" i="4"/>
  <c r="Z1201" i="4"/>
  <c r="Z1202" i="4"/>
  <c r="Z1203" i="4"/>
  <c r="Z1204" i="4"/>
  <c r="Z1205" i="4"/>
  <c r="Z1206" i="4"/>
  <c r="Z1207" i="4"/>
  <c r="Z1208" i="4"/>
  <c r="Z1209" i="4"/>
  <c r="Z1210" i="4"/>
  <c r="Z1211" i="4"/>
  <c r="Z1212" i="4"/>
  <c r="Z1213" i="4"/>
  <c r="Z1214" i="4"/>
  <c r="Z1215" i="4"/>
  <c r="Z1216" i="4"/>
  <c r="Z1217" i="4"/>
  <c r="Z1218" i="4"/>
  <c r="Z1219" i="4"/>
  <c r="Z1220" i="4"/>
  <c r="Z1221" i="4"/>
  <c r="Z1222" i="4"/>
  <c r="Z1223" i="4"/>
  <c r="Z1224" i="4"/>
  <c r="Z1225" i="4"/>
  <c r="Z1226" i="4"/>
  <c r="Z1227" i="4"/>
  <c r="Z1228" i="4"/>
  <c r="Z1229" i="4"/>
  <c r="Z1230" i="4"/>
  <c r="Z1231" i="4"/>
  <c r="Z1232" i="4"/>
  <c r="Z1233" i="4"/>
  <c r="Z1234" i="4"/>
  <c r="Z1235" i="4"/>
  <c r="Z1236" i="4"/>
  <c r="Z1237" i="4"/>
  <c r="Z1238" i="4"/>
  <c r="Z1239" i="4"/>
  <c r="Z1240" i="4"/>
  <c r="Z1241" i="4"/>
  <c r="Z1242" i="4"/>
  <c r="Z1243" i="4"/>
  <c r="Z1244" i="4"/>
  <c r="Z1245" i="4"/>
  <c r="Z1246" i="4"/>
  <c r="Z1247" i="4"/>
  <c r="Z1248" i="4"/>
  <c r="Z1249" i="4"/>
  <c r="Z1250" i="4"/>
  <c r="Z1251" i="4"/>
  <c r="Z1252" i="4"/>
  <c r="Z1253" i="4"/>
  <c r="Z1254" i="4"/>
  <c r="Z1255" i="4"/>
  <c r="Z1256" i="4"/>
  <c r="Z1257" i="4"/>
  <c r="Z1258" i="4"/>
  <c r="Z1259" i="4"/>
  <c r="Z1260" i="4"/>
  <c r="Z1261" i="4"/>
  <c r="Z1262" i="4"/>
  <c r="Z1263" i="4"/>
  <c r="Z1264" i="4"/>
  <c r="Z1265" i="4"/>
  <c r="Z1266" i="4"/>
  <c r="Z1267" i="4"/>
  <c r="Z1268" i="4"/>
  <c r="Z1269" i="4"/>
  <c r="Z1270" i="4"/>
  <c r="Z1271" i="4"/>
  <c r="Z1272" i="4"/>
  <c r="Z1273" i="4"/>
  <c r="Z1274" i="4"/>
  <c r="Z1275" i="4"/>
  <c r="Z1276" i="4"/>
  <c r="Z1277" i="4"/>
  <c r="Z1278" i="4"/>
  <c r="Z1279" i="4"/>
  <c r="Z1280" i="4"/>
  <c r="Z1281" i="4"/>
  <c r="Z1282" i="4"/>
  <c r="Z1283" i="4"/>
  <c r="Z1284" i="4"/>
  <c r="Z1285" i="4"/>
  <c r="Z1286" i="4"/>
  <c r="Z1287" i="4"/>
  <c r="Z1288" i="4"/>
  <c r="Z1289" i="4"/>
  <c r="Z1290" i="4"/>
  <c r="Z1291" i="4"/>
  <c r="Z1292" i="4"/>
  <c r="Z1293" i="4"/>
  <c r="Z1294" i="4"/>
  <c r="Z1295" i="4"/>
  <c r="Z1296" i="4"/>
  <c r="Z1297" i="4"/>
  <c r="Z1298" i="4"/>
  <c r="Z1299" i="4"/>
  <c r="Z1300" i="4"/>
  <c r="Z1301" i="4"/>
  <c r="Z1302" i="4"/>
  <c r="Z1303" i="4"/>
  <c r="Z1304" i="4"/>
  <c r="Z1305" i="4"/>
  <c r="Z1306" i="4"/>
  <c r="Z1307" i="4"/>
  <c r="Z1308" i="4"/>
  <c r="Z1309" i="4"/>
  <c r="Z1310" i="4"/>
  <c r="Z1311" i="4"/>
  <c r="Z1312" i="4"/>
  <c r="Z1313" i="4"/>
  <c r="Z1314" i="4"/>
  <c r="Z1315" i="4"/>
  <c r="Z1316" i="4"/>
  <c r="Z1317" i="4"/>
  <c r="Z1318" i="4"/>
  <c r="Z1319" i="4"/>
  <c r="Z1320" i="4"/>
  <c r="Z1321" i="4"/>
  <c r="Z1322" i="4"/>
  <c r="Z1323" i="4"/>
  <c r="Z1324" i="4"/>
  <c r="Z1325" i="4"/>
  <c r="Z1326" i="4"/>
  <c r="Z1327" i="4"/>
  <c r="Z1328" i="4"/>
  <c r="Z1329" i="4"/>
  <c r="Z1330" i="4"/>
  <c r="Z1331" i="4"/>
  <c r="Z1332" i="4"/>
  <c r="Z1333" i="4"/>
  <c r="Z1334" i="4"/>
  <c r="Z1335" i="4"/>
  <c r="Z1336" i="4"/>
  <c r="Z1337" i="4"/>
  <c r="Z1338" i="4"/>
  <c r="Z1339" i="4"/>
  <c r="Z1340" i="4"/>
  <c r="Z1341" i="4"/>
  <c r="Z1342" i="4"/>
  <c r="Z1343" i="4"/>
  <c r="Z1344" i="4"/>
  <c r="Z1345" i="4"/>
  <c r="Z1346" i="4"/>
  <c r="Z1347" i="4"/>
  <c r="Z1348" i="4"/>
  <c r="Z1349" i="4"/>
  <c r="Z1350" i="4"/>
  <c r="Z1351" i="4"/>
  <c r="Z1352" i="4"/>
  <c r="Z1353" i="4"/>
  <c r="Z1354" i="4"/>
  <c r="Z1355" i="4"/>
  <c r="Z1356" i="4"/>
  <c r="Z1357" i="4"/>
  <c r="Z1358" i="4"/>
  <c r="Z1359" i="4"/>
  <c r="Z1360" i="4"/>
  <c r="Z1361" i="4"/>
  <c r="Z1362" i="4"/>
  <c r="Z1363" i="4"/>
  <c r="Z1364" i="4"/>
  <c r="Z1365" i="4"/>
  <c r="Z1366" i="4"/>
  <c r="Z1367" i="4"/>
  <c r="Z1368" i="4"/>
  <c r="Z1369" i="4"/>
  <c r="Z1370" i="4"/>
  <c r="Z1371" i="4"/>
  <c r="Z1372" i="4"/>
  <c r="Z1373" i="4"/>
  <c r="Z1374" i="4"/>
  <c r="Z1375" i="4"/>
  <c r="Z1376" i="4"/>
  <c r="Z1377" i="4"/>
  <c r="Z1378" i="4"/>
  <c r="Z1379" i="4"/>
  <c r="Z1380" i="4"/>
  <c r="Z1381" i="4"/>
  <c r="Z1382" i="4"/>
  <c r="Z1383" i="4"/>
  <c r="Z1384" i="4"/>
  <c r="Z1385" i="4"/>
  <c r="Z1386" i="4"/>
  <c r="Z1387" i="4"/>
  <c r="Z1388" i="4"/>
  <c r="Z1389" i="4"/>
  <c r="Z1390" i="4"/>
  <c r="Z1391" i="4"/>
  <c r="Z1392" i="4"/>
  <c r="Z1393" i="4"/>
  <c r="Z1394" i="4"/>
  <c r="Z1395" i="4"/>
  <c r="Z1396" i="4"/>
  <c r="Z1397" i="4"/>
  <c r="Z1398" i="4"/>
  <c r="Z1399" i="4"/>
  <c r="Z1400" i="4"/>
  <c r="Z1401" i="4"/>
  <c r="Z1402" i="4"/>
  <c r="Z1403" i="4"/>
  <c r="Z1404" i="4"/>
  <c r="Z1405" i="4"/>
  <c r="Z1406" i="4"/>
  <c r="Z1407" i="4"/>
  <c r="Z1408" i="4"/>
  <c r="Z1409" i="4"/>
  <c r="Z1410" i="4"/>
  <c r="Z1411" i="4"/>
  <c r="Z1412" i="4"/>
  <c r="Z1413" i="4"/>
  <c r="Z1414" i="4"/>
  <c r="Z1415" i="4"/>
  <c r="Z1416" i="4"/>
  <c r="Z1417" i="4"/>
  <c r="Z1418" i="4"/>
  <c r="Z1419" i="4"/>
  <c r="Z1420" i="4"/>
  <c r="Z1421" i="4"/>
  <c r="Z1422" i="4"/>
  <c r="Z1423" i="4"/>
  <c r="Z1424" i="4"/>
  <c r="Z1425" i="4"/>
  <c r="Z1426" i="4"/>
  <c r="Z1427" i="4"/>
  <c r="Z1428" i="4"/>
  <c r="Z1429" i="4"/>
  <c r="Z1430" i="4"/>
  <c r="Z1431" i="4"/>
  <c r="Z1432" i="4"/>
  <c r="Z1433" i="4"/>
  <c r="Z1434" i="4"/>
  <c r="Z1435" i="4"/>
  <c r="Z1436" i="4"/>
  <c r="Z1437" i="4"/>
  <c r="Z1438" i="4"/>
  <c r="Z1439" i="4"/>
  <c r="Z1440" i="4"/>
  <c r="Z1441" i="4"/>
  <c r="Z1442" i="4"/>
  <c r="Z1443" i="4"/>
  <c r="Z1444" i="4"/>
  <c r="Z1445" i="4"/>
  <c r="Z1446" i="4"/>
  <c r="Z1447" i="4"/>
  <c r="Z1448" i="4"/>
  <c r="Z1449" i="4"/>
  <c r="Z1450" i="4"/>
  <c r="Z1451" i="4"/>
  <c r="Z1452" i="4"/>
  <c r="Z1453" i="4"/>
  <c r="Z1454" i="4"/>
  <c r="Z1455" i="4"/>
  <c r="Z1456" i="4"/>
  <c r="Z1457" i="4"/>
  <c r="Z1458" i="4"/>
  <c r="Z1459" i="4"/>
  <c r="Z1460" i="4"/>
  <c r="Z1461" i="4"/>
  <c r="Z1462" i="4"/>
  <c r="Z1463" i="4"/>
  <c r="Z1464" i="4"/>
  <c r="Z1465" i="4"/>
  <c r="Z1466" i="4"/>
  <c r="Z1467" i="4"/>
  <c r="Z1468" i="4"/>
  <c r="Z1469" i="4"/>
  <c r="Z1470" i="4"/>
  <c r="Z1471" i="4"/>
  <c r="Z1472" i="4"/>
  <c r="Z1473" i="4"/>
  <c r="Z1474" i="4"/>
  <c r="Z1475" i="4"/>
  <c r="Z1476" i="4"/>
  <c r="Z1477" i="4"/>
  <c r="Z1478" i="4"/>
  <c r="Z1479" i="4"/>
  <c r="Z1480" i="4"/>
  <c r="Z1481" i="4"/>
  <c r="Z1482" i="4"/>
  <c r="Z1483" i="4"/>
  <c r="Z1484" i="4"/>
  <c r="Z1485" i="4"/>
  <c r="Z1486" i="4"/>
  <c r="Z1487" i="4"/>
  <c r="Z1488" i="4"/>
  <c r="Z1489" i="4"/>
  <c r="Z1490" i="4"/>
  <c r="Z1491" i="4"/>
  <c r="Z1492" i="4"/>
  <c r="Z1493" i="4"/>
  <c r="Z1494" i="4"/>
  <c r="Z1495" i="4"/>
  <c r="Z1496" i="4"/>
  <c r="Z1497" i="4"/>
  <c r="Z1498" i="4"/>
  <c r="Z1499" i="4"/>
  <c r="Z1500" i="4"/>
  <c r="Z1501" i="4"/>
  <c r="Z1502" i="4"/>
  <c r="Z1503" i="4"/>
  <c r="Z1504" i="4"/>
  <c r="Z1505" i="4"/>
  <c r="Z1506" i="4"/>
  <c r="Z1507" i="4"/>
  <c r="Z1508" i="4"/>
  <c r="Z1509" i="4"/>
  <c r="Z1510" i="4"/>
  <c r="Z1511" i="4"/>
  <c r="Z1512" i="4"/>
  <c r="Z1513" i="4"/>
  <c r="Z1514" i="4"/>
  <c r="Z1515" i="4"/>
  <c r="Z1516" i="4"/>
  <c r="Z1517" i="4"/>
  <c r="Z1518" i="4"/>
  <c r="Z1519" i="4"/>
  <c r="Z1520" i="4"/>
  <c r="Z1521" i="4"/>
  <c r="Z1522" i="4"/>
  <c r="Z1523" i="4"/>
  <c r="Z1524" i="4"/>
  <c r="Z1525" i="4"/>
  <c r="Z1526" i="4"/>
  <c r="Z1527" i="4"/>
  <c r="Z1528" i="4"/>
  <c r="Z1529" i="4"/>
  <c r="Z1530" i="4"/>
  <c r="Z1531" i="4"/>
  <c r="Z1532" i="4"/>
  <c r="Z1533" i="4"/>
  <c r="Z1534" i="4"/>
  <c r="Z1535" i="4"/>
  <c r="Z1536" i="4"/>
  <c r="Z1537" i="4"/>
  <c r="Z1538" i="4"/>
  <c r="Z1539" i="4"/>
  <c r="Z1540" i="4"/>
  <c r="Z1541" i="4"/>
  <c r="Z1542" i="4"/>
  <c r="Z1543" i="4"/>
  <c r="Z1544" i="4"/>
  <c r="Z1545" i="4"/>
  <c r="Z1546" i="4"/>
  <c r="Z1547" i="4"/>
  <c r="Z1548" i="4"/>
  <c r="Z1549" i="4"/>
  <c r="Z1550" i="4"/>
  <c r="Z1551" i="4"/>
  <c r="Z1552" i="4"/>
  <c r="Z1553" i="4"/>
  <c r="Z1554" i="4"/>
  <c r="Z1555" i="4"/>
  <c r="Z1556" i="4"/>
  <c r="Z1557" i="4"/>
  <c r="Z1558" i="4"/>
  <c r="Z1559" i="4"/>
  <c r="Z1560" i="4"/>
  <c r="Z1561" i="4"/>
  <c r="Z1562" i="4"/>
  <c r="Z1563" i="4"/>
  <c r="Z1564" i="4"/>
  <c r="Z1565" i="4"/>
  <c r="Z1566" i="4"/>
  <c r="Z1567" i="4"/>
  <c r="Z1568" i="4"/>
  <c r="Z1569" i="4"/>
  <c r="Z1570" i="4"/>
  <c r="Z1571" i="4"/>
  <c r="Z1572" i="4"/>
  <c r="Z1573" i="4"/>
  <c r="Z1574" i="4"/>
  <c r="Z1575" i="4"/>
  <c r="Z1576" i="4"/>
  <c r="Z1577" i="4"/>
  <c r="Z1578" i="4"/>
  <c r="Z1579" i="4"/>
  <c r="Z1580" i="4"/>
  <c r="Z1581" i="4"/>
  <c r="Z1582" i="4"/>
  <c r="Z1583" i="4"/>
  <c r="Z1584" i="4"/>
  <c r="Z1585" i="4"/>
  <c r="Z1586" i="4"/>
  <c r="Z1587" i="4"/>
  <c r="Z1588" i="4"/>
  <c r="Z1589" i="4"/>
  <c r="Z1590" i="4"/>
  <c r="Z1591" i="4"/>
  <c r="Z1592" i="4"/>
  <c r="Z1593" i="4"/>
  <c r="Z1594" i="4"/>
  <c r="Z1595" i="4"/>
  <c r="Z1596" i="4"/>
  <c r="Z1597" i="4"/>
  <c r="Z1598" i="4"/>
  <c r="Z1599" i="4"/>
  <c r="Z1600" i="4"/>
  <c r="Z1601" i="4"/>
  <c r="Z1602" i="4"/>
  <c r="Z1603" i="4"/>
  <c r="Z1604" i="4"/>
  <c r="Z1605" i="4"/>
  <c r="Z1606" i="4"/>
  <c r="Z1607" i="4"/>
  <c r="Z1608" i="4"/>
  <c r="Z1609" i="4"/>
  <c r="Z1610" i="4"/>
  <c r="Z1611" i="4"/>
  <c r="Z1612" i="4"/>
  <c r="Z1613" i="4"/>
  <c r="Z1614" i="4"/>
  <c r="Z1615" i="4"/>
  <c r="Z1616" i="4"/>
  <c r="Z1617" i="4"/>
  <c r="Z1618" i="4"/>
  <c r="Z1619" i="4"/>
  <c r="Z1620" i="4"/>
  <c r="Z1621" i="4"/>
  <c r="Z1622" i="4"/>
  <c r="Z1623" i="4"/>
  <c r="Z1624" i="4"/>
  <c r="Z1625" i="4"/>
  <c r="Z1626" i="4"/>
  <c r="Z1627" i="4"/>
  <c r="Z1628" i="4"/>
  <c r="Z1629" i="4"/>
  <c r="Z1630" i="4"/>
  <c r="Z1631" i="4"/>
  <c r="Z1632" i="4"/>
  <c r="Z1633" i="4"/>
  <c r="Z1634" i="4"/>
  <c r="Z1635" i="4"/>
  <c r="Z1636" i="4"/>
  <c r="Z1637" i="4"/>
  <c r="Z1638" i="4"/>
  <c r="Z1639" i="4"/>
  <c r="Z1640" i="4"/>
  <c r="Z1641" i="4"/>
  <c r="Z1642" i="4"/>
  <c r="Z1643" i="4"/>
  <c r="Z1644" i="4"/>
  <c r="Z1645" i="4"/>
  <c r="Z1646" i="4"/>
  <c r="Z1647" i="4"/>
  <c r="Z1648" i="4"/>
  <c r="Z1649" i="4"/>
  <c r="Z1650" i="4"/>
  <c r="Z1651" i="4"/>
  <c r="Z1652" i="4"/>
  <c r="Z1653" i="4"/>
  <c r="Z1654" i="4"/>
  <c r="Z1655" i="4"/>
  <c r="Z1656" i="4"/>
  <c r="Z1657" i="4"/>
  <c r="Z1658" i="4"/>
  <c r="Z1659" i="4"/>
  <c r="Z1660" i="4"/>
  <c r="Z1661" i="4"/>
  <c r="Z1662" i="4"/>
  <c r="Z1663" i="4"/>
  <c r="Z1664" i="4"/>
  <c r="Z1665" i="4"/>
  <c r="Z1666" i="4"/>
  <c r="Z1667" i="4"/>
  <c r="Z1668" i="4"/>
  <c r="Z1669" i="4"/>
  <c r="Z1670" i="4"/>
  <c r="Z1671" i="4"/>
  <c r="Z1672" i="4"/>
  <c r="Z1673" i="4"/>
  <c r="Z1674" i="4"/>
  <c r="Z1675" i="4"/>
  <c r="Z1676" i="4"/>
  <c r="Z1677" i="4"/>
  <c r="Z1678" i="4"/>
  <c r="Z1679" i="4"/>
  <c r="Z1680" i="4"/>
  <c r="Z1681" i="4"/>
  <c r="Z1682" i="4"/>
  <c r="Z1683" i="4"/>
  <c r="Z1684" i="4"/>
  <c r="Z1685" i="4"/>
  <c r="Z1686" i="4"/>
  <c r="Z1687" i="4"/>
  <c r="Z1688" i="4"/>
  <c r="Z1689" i="4"/>
  <c r="Z1690" i="4"/>
  <c r="Z1691" i="4"/>
  <c r="Z1692" i="4"/>
  <c r="Z1693" i="4"/>
  <c r="Z1694" i="4"/>
  <c r="Z1695" i="4"/>
  <c r="Z1696" i="4"/>
  <c r="Z1697" i="4"/>
  <c r="Z1698" i="4"/>
  <c r="Z1699" i="4"/>
  <c r="Z1700" i="4"/>
  <c r="Z1701" i="4"/>
  <c r="Z1702" i="4"/>
  <c r="Z1703" i="4"/>
  <c r="Z1704" i="4"/>
  <c r="Z1705" i="4"/>
  <c r="Z1706" i="4"/>
  <c r="Z1707" i="4"/>
  <c r="Z1708" i="4"/>
  <c r="Z1709" i="4"/>
  <c r="Z1710" i="4"/>
  <c r="Z1711" i="4"/>
  <c r="Z1712" i="4"/>
  <c r="Z1713" i="4"/>
  <c r="Z1714" i="4"/>
  <c r="Z1715" i="4"/>
  <c r="Z1716" i="4"/>
  <c r="Z1717" i="4"/>
  <c r="Z1718" i="4"/>
  <c r="Z1719" i="4"/>
  <c r="Z1720" i="4"/>
  <c r="Z1721" i="4"/>
  <c r="Z1722" i="4"/>
  <c r="Z1723" i="4"/>
  <c r="Z1724" i="4"/>
  <c r="Z1725" i="4"/>
  <c r="Z1726" i="4"/>
  <c r="Z1727" i="4"/>
  <c r="Z1728" i="4"/>
  <c r="Z1729" i="4"/>
  <c r="Z1730" i="4"/>
  <c r="Z1731" i="4"/>
  <c r="Z1732" i="4"/>
  <c r="Z1733" i="4"/>
  <c r="Z1734" i="4"/>
  <c r="Z1735" i="4"/>
  <c r="Z1736" i="4"/>
  <c r="Z1737" i="4"/>
  <c r="Z1738" i="4"/>
  <c r="Z1739" i="4"/>
  <c r="Z1740" i="4"/>
  <c r="Z1741" i="4"/>
  <c r="Z1742" i="4"/>
  <c r="Z1743" i="4"/>
  <c r="Z1744" i="4"/>
  <c r="Z1745" i="4"/>
  <c r="Z1746" i="4"/>
  <c r="Z1747" i="4"/>
  <c r="Z1748" i="4"/>
  <c r="Z1749" i="4"/>
  <c r="Z1750" i="4"/>
  <c r="Z1751" i="4"/>
  <c r="Z1752" i="4"/>
  <c r="Z1753" i="4"/>
  <c r="Z1754" i="4"/>
  <c r="Z1755" i="4"/>
  <c r="Z1756" i="4"/>
  <c r="Z1757" i="4"/>
  <c r="Z1758" i="4"/>
  <c r="Z1759" i="4"/>
  <c r="Z1760" i="4"/>
  <c r="Z1761" i="4"/>
  <c r="Z1762" i="4"/>
  <c r="Z1763" i="4"/>
  <c r="Z1764" i="4"/>
  <c r="Z1765" i="4"/>
  <c r="Z1766" i="4"/>
  <c r="Z1767" i="4"/>
  <c r="Z1768" i="4"/>
  <c r="Z1769" i="4"/>
  <c r="Z1770" i="4"/>
  <c r="Z1771" i="4"/>
  <c r="Z1772" i="4"/>
  <c r="Z1773" i="4"/>
  <c r="Z1774" i="4"/>
  <c r="Z1775" i="4"/>
  <c r="Z1776" i="4"/>
  <c r="Z1777" i="4"/>
  <c r="Z1778" i="4"/>
  <c r="Z1779" i="4"/>
  <c r="Z1780" i="4"/>
  <c r="Z1781" i="4"/>
  <c r="Z1782" i="4"/>
  <c r="Z1783" i="4"/>
  <c r="Z1784" i="4"/>
  <c r="Z1785" i="4"/>
  <c r="Z1786" i="4"/>
  <c r="Z1787" i="4"/>
  <c r="Z1788" i="4"/>
  <c r="Z1789" i="4"/>
  <c r="Z1790" i="4"/>
  <c r="Z1791" i="4"/>
  <c r="Z1792" i="4"/>
  <c r="Z1793" i="4"/>
  <c r="Z1794" i="4"/>
  <c r="Z1795" i="4"/>
  <c r="Z1796" i="4"/>
  <c r="Z1797" i="4"/>
  <c r="Z1798" i="4"/>
  <c r="Z1799" i="4"/>
  <c r="Z1800" i="4"/>
  <c r="Z1801" i="4"/>
  <c r="Z1802" i="4"/>
  <c r="Z1803" i="4"/>
  <c r="Z1804" i="4"/>
  <c r="Z1805" i="4"/>
  <c r="Z1806" i="4"/>
  <c r="Z1807" i="4"/>
  <c r="Z1808" i="4"/>
  <c r="Z1809" i="4"/>
  <c r="Z1810" i="4"/>
  <c r="Z1811" i="4"/>
  <c r="Z1812" i="4"/>
  <c r="Z1813" i="4"/>
  <c r="Z1814" i="4"/>
  <c r="Z1815" i="4"/>
  <c r="Z1816" i="4"/>
  <c r="Z1817" i="4"/>
  <c r="Z1818" i="4"/>
  <c r="Z1819" i="4"/>
  <c r="Z1820" i="4"/>
  <c r="Z1821" i="4"/>
  <c r="Z1822" i="4"/>
  <c r="Z1823" i="4"/>
  <c r="Z1824" i="4"/>
  <c r="Z1825" i="4"/>
  <c r="Z1826" i="4"/>
  <c r="Z1827" i="4"/>
  <c r="Z1828" i="4"/>
  <c r="Z1829" i="4"/>
  <c r="Z1830" i="4"/>
  <c r="Z1831" i="4"/>
  <c r="Z1832" i="4"/>
  <c r="Z1833" i="4"/>
  <c r="Z1834" i="4"/>
  <c r="Z1835" i="4"/>
  <c r="Z1836" i="4"/>
  <c r="Z1837" i="4"/>
  <c r="Z1838" i="4"/>
  <c r="Z1839" i="4"/>
  <c r="Z1840" i="4"/>
  <c r="Z1841" i="4"/>
  <c r="Z1842" i="4"/>
  <c r="Z1843" i="4"/>
  <c r="Z1844" i="4"/>
  <c r="Z1845" i="4"/>
  <c r="Z1846" i="4"/>
  <c r="Z1847" i="4"/>
  <c r="Z1848" i="4"/>
  <c r="Z1849" i="4"/>
  <c r="Z1850" i="4"/>
  <c r="Z1851" i="4"/>
  <c r="Z1852" i="4"/>
  <c r="Z1853" i="4"/>
  <c r="Z1854" i="4"/>
  <c r="Z1855" i="4"/>
  <c r="Z1856" i="4"/>
  <c r="Z1857" i="4"/>
  <c r="Z1858" i="4"/>
  <c r="Z1859" i="4"/>
  <c r="Z1860" i="4"/>
  <c r="Z1861" i="4"/>
  <c r="Z1862" i="4"/>
  <c r="Z1863" i="4"/>
  <c r="Z1864" i="4"/>
  <c r="Z1865" i="4"/>
  <c r="Z1866" i="4"/>
  <c r="Z1867" i="4"/>
  <c r="Z1868" i="4"/>
  <c r="Z1869" i="4"/>
  <c r="Z1870" i="4"/>
  <c r="Z1871" i="4"/>
  <c r="Z1872" i="4"/>
  <c r="Z1873" i="4"/>
  <c r="Z1874" i="4"/>
  <c r="Z1875" i="4"/>
  <c r="Z1876" i="4"/>
  <c r="Z1877" i="4"/>
  <c r="Z1878" i="4"/>
  <c r="Z1879" i="4"/>
  <c r="Z1880" i="4"/>
  <c r="Z1881" i="4"/>
  <c r="Z1882" i="4"/>
  <c r="Z1883" i="4"/>
  <c r="Z1884" i="4"/>
  <c r="Z1885" i="4"/>
  <c r="Z1886" i="4"/>
  <c r="Z1887" i="4"/>
  <c r="Z1888" i="4"/>
  <c r="Z1889" i="4"/>
  <c r="Z1890" i="4"/>
  <c r="Z1891" i="4"/>
  <c r="Z1892" i="4"/>
  <c r="Z1893" i="4"/>
  <c r="Z1894" i="4"/>
  <c r="Z1895" i="4"/>
  <c r="Z1896" i="4"/>
  <c r="Z1897" i="4"/>
  <c r="Z1898" i="4"/>
  <c r="Z1899" i="4"/>
  <c r="Z1900" i="4"/>
  <c r="Z1901" i="4"/>
  <c r="Z1902" i="4"/>
  <c r="Z1903" i="4"/>
  <c r="Z1904" i="4"/>
  <c r="Z1905" i="4"/>
  <c r="Z1906" i="4"/>
  <c r="Z1907" i="4"/>
  <c r="Z1908" i="4"/>
  <c r="Z1909" i="4"/>
  <c r="Z1910" i="4"/>
  <c r="Z1911" i="4"/>
  <c r="Z1912" i="4"/>
  <c r="Z1913" i="4"/>
  <c r="Z1914" i="4"/>
  <c r="Z1915" i="4"/>
  <c r="Z1916" i="4"/>
  <c r="Z1917" i="4"/>
  <c r="Z1918" i="4"/>
  <c r="Z1919" i="4"/>
  <c r="Z1920" i="4"/>
  <c r="Z1921" i="4"/>
  <c r="Z1922" i="4"/>
  <c r="Z1923" i="4"/>
  <c r="Z1924" i="4"/>
  <c r="Z1925" i="4"/>
  <c r="Z1926" i="4"/>
  <c r="Z1927" i="4"/>
  <c r="Z1928" i="4"/>
  <c r="Z1929" i="4"/>
  <c r="Z1930" i="4"/>
  <c r="Z1931" i="4"/>
  <c r="Z1932" i="4"/>
  <c r="Z1933" i="4"/>
  <c r="Z1934" i="4"/>
  <c r="Z1935" i="4"/>
  <c r="Z1936" i="4"/>
  <c r="Z1937" i="4"/>
  <c r="Z1938" i="4"/>
  <c r="Z1939" i="4"/>
  <c r="Z1940" i="4"/>
  <c r="Z1941" i="4"/>
  <c r="Z1942" i="4"/>
  <c r="Z1943" i="4"/>
  <c r="Z1944" i="4"/>
  <c r="Z1945" i="4"/>
  <c r="Z1946" i="4"/>
  <c r="Z1947" i="4"/>
  <c r="Z1948" i="4"/>
  <c r="Z1949" i="4"/>
  <c r="Z1950" i="4"/>
  <c r="Z1951" i="4"/>
  <c r="Z1952" i="4"/>
  <c r="Z1953" i="4"/>
  <c r="Z1954" i="4"/>
  <c r="Z1955" i="4"/>
  <c r="Z1956" i="4"/>
  <c r="Z1957" i="4"/>
  <c r="Z1958" i="4"/>
  <c r="Z1959" i="4"/>
  <c r="Z1960" i="4"/>
  <c r="Z1961" i="4"/>
  <c r="Z1962" i="4"/>
  <c r="Z1963" i="4"/>
  <c r="Z1964" i="4"/>
  <c r="Z1965" i="4"/>
  <c r="Z1966" i="4"/>
  <c r="Z1967" i="4"/>
  <c r="Z1968" i="4"/>
  <c r="Z1969" i="4"/>
  <c r="Z1970" i="4"/>
  <c r="Z1971" i="4"/>
  <c r="Z1972" i="4"/>
  <c r="Z1973" i="4"/>
  <c r="Z1974" i="4"/>
  <c r="Z1975" i="4"/>
  <c r="Z1976" i="4"/>
  <c r="Z1977" i="4"/>
  <c r="Z1978" i="4"/>
  <c r="Z1979" i="4"/>
  <c r="Z1980" i="4"/>
  <c r="Z1981" i="4"/>
  <c r="Z1982" i="4"/>
  <c r="Z1983" i="4"/>
  <c r="Z1984" i="4"/>
  <c r="Z1985" i="4"/>
  <c r="Z1986" i="4"/>
  <c r="Z1987" i="4"/>
  <c r="Z1988" i="4"/>
  <c r="Z1989" i="4"/>
  <c r="Z1990" i="4"/>
  <c r="Z1991" i="4"/>
  <c r="Z1992" i="4"/>
  <c r="Z1993" i="4"/>
  <c r="Z1994" i="4"/>
  <c r="Z1995" i="4"/>
  <c r="Z1996" i="4"/>
  <c r="Z1997" i="4"/>
  <c r="Z1998" i="4"/>
  <c r="Z1999" i="4"/>
  <c r="Z2000" i="4"/>
  <c r="Z2001" i="4"/>
  <c r="AA2" i="4"/>
  <c r="AA3" i="4"/>
  <c r="AA4" i="4"/>
  <c r="AA5" i="4"/>
  <c r="AA6" i="4"/>
  <c r="AA7" i="4"/>
  <c r="AA8" i="4"/>
  <c r="AA9" i="4"/>
  <c r="AA10" i="4"/>
  <c r="AA11" i="4"/>
  <c r="AA12" i="4"/>
  <c r="AA13" i="4"/>
  <c r="AA14" i="4"/>
  <c r="AA15" i="4"/>
  <c r="AA16" i="4"/>
  <c r="AA17" i="4"/>
  <c r="AA18" i="4"/>
  <c r="AA19" i="4"/>
  <c r="AA20" i="4"/>
  <c r="AA21" i="4"/>
  <c r="AA22" i="4"/>
  <c r="AA23" i="4"/>
  <c r="AA24" i="4"/>
  <c r="AA25" i="4"/>
  <c r="AA26" i="4"/>
  <c r="AA27" i="4"/>
  <c r="AA28" i="4"/>
  <c r="AA29" i="4"/>
  <c r="AA30" i="4"/>
  <c r="AA31" i="4"/>
  <c r="AA32" i="4"/>
  <c r="AA33" i="4"/>
  <c r="AA34" i="4"/>
  <c r="AA35" i="4"/>
  <c r="AA36" i="4"/>
  <c r="AA37" i="4"/>
  <c r="AA38" i="4"/>
  <c r="AA39" i="4"/>
  <c r="AA40" i="4"/>
  <c r="AA41" i="4"/>
  <c r="AA42" i="4"/>
  <c r="AA43" i="4"/>
  <c r="AA44" i="4"/>
  <c r="AA45" i="4"/>
  <c r="AA46" i="4"/>
  <c r="AA47" i="4"/>
  <c r="AA48" i="4"/>
  <c r="AA49" i="4"/>
  <c r="AA50" i="4"/>
  <c r="AA51" i="4"/>
  <c r="AA52" i="4"/>
  <c r="AA53" i="4"/>
  <c r="AA54" i="4"/>
  <c r="AA55" i="4"/>
  <c r="AA56" i="4"/>
  <c r="AA57" i="4"/>
  <c r="AA58" i="4"/>
  <c r="AA59" i="4"/>
  <c r="AA60" i="4"/>
  <c r="AA61" i="4"/>
  <c r="AA62" i="4"/>
  <c r="AA63" i="4"/>
  <c r="AA64" i="4"/>
  <c r="AA65" i="4"/>
  <c r="AA66" i="4"/>
  <c r="AA67" i="4"/>
  <c r="AA68" i="4"/>
  <c r="AA69" i="4"/>
  <c r="AA70" i="4"/>
  <c r="AA71" i="4"/>
  <c r="AA72" i="4"/>
  <c r="AA73" i="4"/>
  <c r="AA74" i="4"/>
  <c r="AA75" i="4"/>
  <c r="AA76" i="4"/>
  <c r="AA77" i="4"/>
  <c r="AA78" i="4"/>
  <c r="AA79" i="4"/>
  <c r="AA80" i="4"/>
  <c r="AA81" i="4"/>
  <c r="AA82" i="4"/>
  <c r="AA83" i="4"/>
  <c r="AA84" i="4"/>
  <c r="AA85" i="4"/>
  <c r="AA86" i="4"/>
  <c r="AA87" i="4"/>
  <c r="AA88" i="4"/>
  <c r="AA89" i="4"/>
  <c r="AA90" i="4"/>
  <c r="AA91" i="4"/>
  <c r="AA92" i="4"/>
  <c r="AA93" i="4"/>
  <c r="AA94" i="4"/>
  <c r="AA95" i="4"/>
  <c r="AA96" i="4"/>
  <c r="AA97" i="4"/>
  <c r="AA98" i="4"/>
  <c r="AA99" i="4"/>
  <c r="AA100" i="4"/>
  <c r="AA101" i="4"/>
  <c r="AA102" i="4"/>
  <c r="AA103" i="4"/>
  <c r="AA104" i="4"/>
  <c r="AA105" i="4"/>
  <c r="AA106" i="4"/>
  <c r="AA107" i="4"/>
  <c r="AA108" i="4"/>
  <c r="AA109" i="4"/>
  <c r="AA110" i="4"/>
  <c r="AA111" i="4"/>
  <c r="AA112" i="4"/>
  <c r="AA113" i="4"/>
  <c r="AA114" i="4"/>
  <c r="AA115" i="4"/>
  <c r="AA116" i="4"/>
  <c r="AA117" i="4"/>
  <c r="AA118" i="4"/>
  <c r="AA119" i="4"/>
  <c r="AA120" i="4"/>
  <c r="AA121" i="4"/>
  <c r="AA122" i="4"/>
  <c r="AA123" i="4"/>
  <c r="AA124" i="4"/>
  <c r="AA125" i="4"/>
  <c r="AA126" i="4"/>
  <c r="AA127" i="4"/>
  <c r="AA128" i="4"/>
  <c r="AA129" i="4"/>
  <c r="AA130" i="4"/>
  <c r="AA131" i="4"/>
  <c r="AA132" i="4"/>
  <c r="AA133" i="4"/>
  <c r="AA134" i="4"/>
  <c r="AA135" i="4"/>
  <c r="AA136" i="4"/>
  <c r="AA137" i="4"/>
  <c r="AA138" i="4"/>
  <c r="AA139" i="4"/>
  <c r="AA140" i="4"/>
  <c r="AA141" i="4"/>
  <c r="AA142" i="4"/>
  <c r="AA143" i="4"/>
  <c r="AA144" i="4"/>
  <c r="AA145" i="4"/>
  <c r="AA146" i="4"/>
  <c r="AA147" i="4"/>
  <c r="AA148" i="4"/>
  <c r="AA149" i="4"/>
  <c r="AA150" i="4"/>
  <c r="AA151" i="4"/>
  <c r="AA152" i="4"/>
  <c r="AA153" i="4"/>
  <c r="AA154" i="4"/>
  <c r="AA155" i="4"/>
  <c r="AA156" i="4"/>
  <c r="AA157" i="4"/>
  <c r="AA158" i="4"/>
  <c r="AA159" i="4"/>
  <c r="AA160" i="4"/>
  <c r="AA161" i="4"/>
  <c r="AA162" i="4"/>
  <c r="AA163" i="4"/>
  <c r="AA164" i="4"/>
  <c r="AA165" i="4"/>
  <c r="AA166" i="4"/>
  <c r="AA167" i="4"/>
  <c r="AA168" i="4"/>
  <c r="AA169" i="4"/>
  <c r="AA170" i="4"/>
  <c r="AA171" i="4"/>
  <c r="AA172" i="4"/>
  <c r="AA173" i="4"/>
  <c r="AA174" i="4"/>
  <c r="AA175" i="4"/>
  <c r="AA176" i="4"/>
  <c r="AA177" i="4"/>
  <c r="AA178" i="4"/>
  <c r="AA179" i="4"/>
  <c r="AA180" i="4"/>
  <c r="AA181" i="4"/>
  <c r="AA182" i="4"/>
  <c r="AA183" i="4"/>
  <c r="AA184" i="4"/>
  <c r="AA185" i="4"/>
  <c r="AA186" i="4"/>
  <c r="AA187" i="4"/>
  <c r="AA188" i="4"/>
  <c r="AA189" i="4"/>
  <c r="AA190" i="4"/>
  <c r="AA191" i="4"/>
  <c r="AA192" i="4"/>
  <c r="AA193" i="4"/>
  <c r="AA194" i="4"/>
  <c r="AA195" i="4"/>
  <c r="AA196" i="4"/>
  <c r="AA197" i="4"/>
  <c r="AA198" i="4"/>
  <c r="AA199" i="4"/>
  <c r="AA200" i="4"/>
  <c r="AA201" i="4"/>
  <c r="AA202" i="4"/>
  <c r="AA203" i="4"/>
  <c r="AA204" i="4"/>
  <c r="AA205" i="4"/>
  <c r="AA206" i="4"/>
  <c r="AA207" i="4"/>
  <c r="AA208" i="4"/>
  <c r="AA209" i="4"/>
  <c r="AA210" i="4"/>
  <c r="AA211" i="4"/>
  <c r="AA212" i="4"/>
  <c r="AA213" i="4"/>
  <c r="AA214" i="4"/>
  <c r="AA215" i="4"/>
  <c r="AA216" i="4"/>
  <c r="AA217" i="4"/>
  <c r="AA218" i="4"/>
  <c r="AA219" i="4"/>
  <c r="AA220" i="4"/>
  <c r="AA221" i="4"/>
  <c r="AA222" i="4"/>
  <c r="AA223" i="4"/>
  <c r="AA224" i="4"/>
  <c r="AA225" i="4"/>
  <c r="AA226" i="4"/>
  <c r="AA227" i="4"/>
  <c r="AA228" i="4"/>
  <c r="AA229" i="4"/>
  <c r="AA230" i="4"/>
  <c r="AA231" i="4"/>
  <c r="AA232" i="4"/>
  <c r="AA233" i="4"/>
  <c r="AA234" i="4"/>
  <c r="AA235" i="4"/>
  <c r="AA236" i="4"/>
  <c r="AA237" i="4"/>
  <c r="AA238" i="4"/>
  <c r="AA239" i="4"/>
  <c r="AA240" i="4"/>
  <c r="AA241" i="4"/>
  <c r="AA242" i="4"/>
  <c r="AA243" i="4"/>
  <c r="AA244" i="4"/>
  <c r="AA245" i="4"/>
  <c r="AA246" i="4"/>
  <c r="AA247" i="4"/>
  <c r="AA248" i="4"/>
  <c r="AA249" i="4"/>
  <c r="AA250" i="4"/>
  <c r="AA251" i="4"/>
  <c r="AA252" i="4"/>
  <c r="AA253" i="4"/>
  <c r="AA254" i="4"/>
  <c r="AA255" i="4"/>
  <c r="AA256" i="4"/>
  <c r="AA257" i="4"/>
  <c r="AA258" i="4"/>
  <c r="AA259" i="4"/>
  <c r="AA260" i="4"/>
  <c r="AA261" i="4"/>
  <c r="AA262" i="4"/>
  <c r="AA263" i="4"/>
  <c r="AA264" i="4"/>
  <c r="AA265" i="4"/>
  <c r="AA266" i="4"/>
  <c r="AA267" i="4"/>
  <c r="AA268" i="4"/>
  <c r="AA269" i="4"/>
  <c r="AA270" i="4"/>
  <c r="AA271" i="4"/>
  <c r="AA272" i="4"/>
  <c r="AA273" i="4"/>
  <c r="AA274" i="4"/>
  <c r="AA275" i="4"/>
  <c r="AA276" i="4"/>
  <c r="AA277" i="4"/>
  <c r="AA278" i="4"/>
  <c r="AA279" i="4"/>
  <c r="AA280" i="4"/>
  <c r="AA281" i="4"/>
  <c r="AA282" i="4"/>
  <c r="AA283" i="4"/>
  <c r="AA284" i="4"/>
  <c r="AA285" i="4"/>
  <c r="AA286" i="4"/>
  <c r="AA287" i="4"/>
  <c r="AA288" i="4"/>
  <c r="AA289" i="4"/>
  <c r="AA290" i="4"/>
  <c r="AA291" i="4"/>
  <c r="AA292" i="4"/>
  <c r="AA293" i="4"/>
  <c r="AA294" i="4"/>
  <c r="AA295" i="4"/>
  <c r="AA296" i="4"/>
  <c r="AA297" i="4"/>
  <c r="AA298" i="4"/>
  <c r="AA299" i="4"/>
  <c r="AA300" i="4"/>
  <c r="AA301" i="4"/>
  <c r="AA302" i="4"/>
  <c r="AA303" i="4"/>
  <c r="AA304" i="4"/>
  <c r="AA305" i="4"/>
  <c r="AA306" i="4"/>
  <c r="AA307" i="4"/>
  <c r="AA308" i="4"/>
  <c r="AA309" i="4"/>
  <c r="AA310" i="4"/>
  <c r="AA311" i="4"/>
  <c r="AA312" i="4"/>
  <c r="AA313" i="4"/>
  <c r="AA314" i="4"/>
  <c r="AA315" i="4"/>
  <c r="AA316" i="4"/>
  <c r="AA317" i="4"/>
  <c r="AA318" i="4"/>
  <c r="AA319" i="4"/>
  <c r="AA320" i="4"/>
  <c r="AA321" i="4"/>
  <c r="AA322" i="4"/>
  <c r="AA323" i="4"/>
  <c r="AA324" i="4"/>
  <c r="AA325" i="4"/>
  <c r="AA326" i="4"/>
  <c r="AA327" i="4"/>
  <c r="AA328" i="4"/>
  <c r="AA329" i="4"/>
  <c r="AA330" i="4"/>
  <c r="AA331" i="4"/>
  <c r="AA332" i="4"/>
  <c r="AA333" i="4"/>
  <c r="AA334" i="4"/>
  <c r="AA335" i="4"/>
  <c r="AA336" i="4"/>
  <c r="AA337" i="4"/>
  <c r="AA338" i="4"/>
  <c r="AA339" i="4"/>
  <c r="AA340" i="4"/>
  <c r="AA341" i="4"/>
  <c r="AA342" i="4"/>
  <c r="AA343" i="4"/>
  <c r="AA344" i="4"/>
  <c r="AA345" i="4"/>
  <c r="AA346" i="4"/>
  <c r="AA347" i="4"/>
  <c r="AA348" i="4"/>
  <c r="AA349" i="4"/>
  <c r="AA350" i="4"/>
  <c r="AA351" i="4"/>
  <c r="AA352" i="4"/>
  <c r="AA353" i="4"/>
  <c r="AA354" i="4"/>
  <c r="AA355" i="4"/>
  <c r="AA356" i="4"/>
  <c r="AA357" i="4"/>
  <c r="AA358" i="4"/>
  <c r="AA359" i="4"/>
  <c r="AA360" i="4"/>
  <c r="AA361" i="4"/>
  <c r="AA362" i="4"/>
  <c r="AA363" i="4"/>
  <c r="AA364" i="4"/>
  <c r="AA365" i="4"/>
  <c r="AA366" i="4"/>
  <c r="AA367" i="4"/>
  <c r="AA368" i="4"/>
  <c r="AA369" i="4"/>
  <c r="AA370" i="4"/>
  <c r="AA371" i="4"/>
  <c r="AA372" i="4"/>
  <c r="AA373" i="4"/>
  <c r="AA374" i="4"/>
  <c r="AA375" i="4"/>
  <c r="AA376" i="4"/>
  <c r="AA377" i="4"/>
  <c r="AA378" i="4"/>
  <c r="AA379" i="4"/>
  <c r="AA380" i="4"/>
  <c r="AA381" i="4"/>
  <c r="AA382" i="4"/>
  <c r="AA383" i="4"/>
  <c r="AA384" i="4"/>
  <c r="AA385" i="4"/>
  <c r="AA386" i="4"/>
  <c r="AA387" i="4"/>
  <c r="AA388" i="4"/>
  <c r="AA389" i="4"/>
  <c r="AA390" i="4"/>
  <c r="AA391" i="4"/>
  <c r="AA392" i="4"/>
  <c r="AA393" i="4"/>
  <c r="AA394" i="4"/>
  <c r="AA395" i="4"/>
  <c r="AA396" i="4"/>
  <c r="AA397" i="4"/>
  <c r="AA398" i="4"/>
  <c r="AA399" i="4"/>
  <c r="AA400" i="4"/>
  <c r="AA401" i="4"/>
  <c r="AA402" i="4"/>
  <c r="AA403" i="4"/>
  <c r="AA404" i="4"/>
  <c r="AA405" i="4"/>
  <c r="AA406" i="4"/>
  <c r="AA407" i="4"/>
  <c r="AA408" i="4"/>
  <c r="AA409" i="4"/>
  <c r="AA410" i="4"/>
  <c r="AA411" i="4"/>
  <c r="AA412" i="4"/>
  <c r="AA413" i="4"/>
  <c r="AA414" i="4"/>
  <c r="AA415" i="4"/>
  <c r="AA416" i="4"/>
  <c r="AA417" i="4"/>
  <c r="AA418" i="4"/>
  <c r="AA419" i="4"/>
  <c r="AA420" i="4"/>
  <c r="AA421" i="4"/>
  <c r="AA422" i="4"/>
  <c r="AA423" i="4"/>
  <c r="AA424" i="4"/>
  <c r="AA425" i="4"/>
  <c r="AA426" i="4"/>
  <c r="AA427" i="4"/>
  <c r="AA428" i="4"/>
  <c r="AA429" i="4"/>
  <c r="AA430" i="4"/>
  <c r="AA431" i="4"/>
  <c r="AA432" i="4"/>
  <c r="AA433" i="4"/>
  <c r="AA434" i="4"/>
  <c r="AA435" i="4"/>
  <c r="AA436" i="4"/>
  <c r="AA437" i="4"/>
  <c r="AA438" i="4"/>
  <c r="AA439" i="4"/>
  <c r="AA440" i="4"/>
  <c r="AA441" i="4"/>
  <c r="AA442" i="4"/>
  <c r="AA443" i="4"/>
  <c r="AA444" i="4"/>
  <c r="AA445" i="4"/>
  <c r="AA446" i="4"/>
  <c r="AA447" i="4"/>
  <c r="AA448" i="4"/>
  <c r="AA449" i="4"/>
  <c r="AA450" i="4"/>
  <c r="AA451" i="4"/>
  <c r="AA452" i="4"/>
  <c r="AA453" i="4"/>
  <c r="AA454" i="4"/>
  <c r="AA455" i="4"/>
  <c r="AA456" i="4"/>
  <c r="AA457" i="4"/>
  <c r="AA458" i="4"/>
  <c r="AA459" i="4"/>
  <c r="AA460" i="4"/>
  <c r="AA461" i="4"/>
  <c r="AA462" i="4"/>
  <c r="AA463" i="4"/>
  <c r="AA464" i="4"/>
  <c r="AA465" i="4"/>
  <c r="AA466" i="4"/>
  <c r="AA467" i="4"/>
  <c r="AA468" i="4"/>
  <c r="AA469" i="4"/>
  <c r="AA470" i="4"/>
  <c r="AA471" i="4"/>
  <c r="AA472" i="4"/>
  <c r="AA473" i="4"/>
  <c r="AA474" i="4"/>
  <c r="AA475" i="4"/>
  <c r="AA476" i="4"/>
  <c r="AA477" i="4"/>
  <c r="AA478" i="4"/>
  <c r="AA479" i="4"/>
  <c r="AA480" i="4"/>
  <c r="AA481" i="4"/>
  <c r="AA482" i="4"/>
  <c r="AA483" i="4"/>
  <c r="AA484" i="4"/>
  <c r="AA485" i="4"/>
  <c r="AA486" i="4"/>
  <c r="AA487" i="4"/>
  <c r="AA488" i="4"/>
  <c r="AA489" i="4"/>
  <c r="AA490" i="4"/>
  <c r="AA491" i="4"/>
  <c r="AA492" i="4"/>
  <c r="AA493" i="4"/>
  <c r="AA494" i="4"/>
  <c r="AA495" i="4"/>
  <c r="AA496" i="4"/>
  <c r="AA497" i="4"/>
  <c r="AA498" i="4"/>
  <c r="AA499" i="4"/>
  <c r="AA500" i="4"/>
  <c r="AA501" i="4"/>
  <c r="AA502" i="4"/>
  <c r="AA503" i="4"/>
  <c r="AA504" i="4"/>
  <c r="AA505" i="4"/>
  <c r="AA506" i="4"/>
  <c r="AA507" i="4"/>
  <c r="AA508" i="4"/>
  <c r="AA509" i="4"/>
  <c r="AA510" i="4"/>
  <c r="AA511" i="4"/>
  <c r="AA512" i="4"/>
  <c r="AA513" i="4"/>
  <c r="AA514" i="4"/>
  <c r="AA515" i="4"/>
  <c r="AA516" i="4"/>
  <c r="AA517" i="4"/>
  <c r="AA518" i="4"/>
  <c r="AA519" i="4"/>
  <c r="AA520" i="4"/>
  <c r="AA521" i="4"/>
  <c r="AA522" i="4"/>
  <c r="AA523" i="4"/>
  <c r="AA524" i="4"/>
  <c r="AA525" i="4"/>
  <c r="AA526" i="4"/>
  <c r="AA527" i="4"/>
  <c r="AA528" i="4"/>
  <c r="AA529" i="4"/>
  <c r="AA530" i="4"/>
  <c r="AA531" i="4"/>
  <c r="AA532" i="4"/>
  <c r="AA533" i="4"/>
  <c r="AA534" i="4"/>
  <c r="AA535" i="4"/>
  <c r="AA536" i="4"/>
  <c r="AA537" i="4"/>
  <c r="AA538" i="4"/>
  <c r="AA539" i="4"/>
  <c r="AA540" i="4"/>
  <c r="AA541" i="4"/>
  <c r="AA542" i="4"/>
  <c r="AA543" i="4"/>
  <c r="AA544" i="4"/>
  <c r="AA545" i="4"/>
  <c r="AA546" i="4"/>
  <c r="AA547" i="4"/>
  <c r="AA548" i="4"/>
  <c r="AA549" i="4"/>
  <c r="AA550" i="4"/>
  <c r="AA551" i="4"/>
  <c r="AA552" i="4"/>
  <c r="AA553" i="4"/>
  <c r="AA554" i="4"/>
  <c r="AA555" i="4"/>
  <c r="AA556" i="4"/>
  <c r="AA557" i="4"/>
  <c r="AA558" i="4"/>
  <c r="AA559" i="4"/>
  <c r="AA560" i="4"/>
  <c r="AA561" i="4"/>
  <c r="AA562" i="4"/>
  <c r="AA563" i="4"/>
  <c r="AA564" i="4"/>
  <c r="AA565" i="4"/>
  <c r="AA566" i="4"/>
  <c r="AA567" i="4"/>
  <c r="AA568" i="4"/>
  <c r="AA569" i="4"/>
  <c r="AA570" i="4"/>
  <c r="AA571" i="4"/>
  <c r="AA572" i="4"/>
  <c r="AA573" i="4"/>
  <c r="AA574" i="4"/>
  <c r="AA575" i="4"/>
  <c r="AA576" i="4"/>
  <c r="AA577" i="4"/>
  <c r="AA578" i="4"/>
  <c r="AA579" i="4"/>
  <c r="AA580" i="4"/>
  <c r="AA581" i="4"/>
  <c r="AA582" i="4"/>
  <c r="AA583" i="4"/>
  <c r="AA584" i="4"/>
  <c r="AA585" i="4"/>
  <c r="AA586" i="4"/>
  <c r="AA587" i="4"/>
  <c r="AA588" i="4"/>
  <c r="AA589" i="4"/>
  <c r="AA590" i="4"/>
  <c r="AA591" i="4"/>
  <c r="AA592" i="4"/>
  <c r="AA593" i="4"/>
  <c r="AA594" i="4"/>
  <c r="AA595" i="4"/>
  <c r="AA596" i="4"/>
  <c r="AA597" i="4"/>
  <c r="AA598" i="4"/>
  <c r="AA599" i="4"/>
  <c r="AA600" i="4"/>
  <c r="AA601" i="4"/>
  <c r="AA602" i="4"/>
  <c r="AA603" i="4"/>
  <c r="AA604" i="4"/>
  <c r="AA605" i="4"/>
  <c r="AA606" i="4"/>
  <c r="AA607" i="4"/>
  <c r="AA608" i="4"/>
  <c r="AA609" i="4"/>
  <c r="AA610" i="4"/>
  <c r="AA611" i="4"/>
  <c r="AA612" i="4"/>
  <c r="AA613" i="4"/>
  <c r="AA614" i="4"/>
  <c r="AA615" i="4"/>
  <c r="AA616" i="4"/>
  <c r="AA617" i="4"/>
  <c r="AA618" i="4"/>
  <c r="AA619" i="4"/>
  <c r="AA620" i="4"/>
  <c r="AA621" i="4"/>
  <c r="AA622" i="4"/>
  <c r="AA623" i="4"/>
  <c r="AA624" i="4"/>
  <c r="AA625" i="4"/>
  <c r="AA626" i="4"/>
  <c r="AA627" i="4"/>
  <c r="AA628" i="4"/>
  <c r="AA629" i="4"/>
  <c r="AA630" i="4"/>
  <c r="AA631" i="4"/>
  <c r="AA632" i="4"/>
  <c r="AA633" i="4"/>
  <c r="AA634" i="4"/>
  <c r="AA635" i="4"/>
  <c r="AA636" i="4"/>
  <c r="AA637" i="4"/>
  <c r="AA638" i="4"/>
  <c r="AA639" i="4"/>
  <c r="AA640" i="4"/>
  <c r="AA641" i="4"/>
  <c r="AA642" i="4"/>
  <c r="AA643" i="4"/>
  <c r="AA644" i="4"/>
  <c r="AA645" i="4"/>
  <c r="AA646" i="4"/>
  <c r="AA647" i="4"/>
  <c r="AA648" i="4"/>
  <c r="AA649" i="4"/>
  <c r="AA650" i="4"/>
  <c r="AA651" i="4"/>
  <c r="AA652" i="4"/>
  <c r="AA653" i="4"/>
  <c r="AA654" i="4"/>
  <c r="AA655" i="4"/>
  <c r="AA656" i="4"/>
  <c r="AA657" i="4"/>
  <c r="AA658" i="4"/>
  <c r="AA659" i="4"/>
  <c r="AA660" i="4"/>
  <c r="AA661" i="4"/>
  <c r="AA662" i="4"/>
  <c r="AA663" i="4"/>
  <c r="AA664" i="4"/>
  <c r="AA665" i="4"/>
  <c r="AA666" i="4"/>
  <c r="AA667" i="4"/>
  <c r="AA668" i="4"/>
  <c r="AA669" i="4"/>
  <c r="AA670" i="4"/>
  <c r="AA671" i="4"/>
  <c r="AA672" i="4"/>
  <c r="AA673" i="4"/>
  <c r="AA674" i="4"/>
  <c r="AA675" i="4"/>
  <c r="AA676" i="4"/>
  <c r="AA677" i="4"/>
  <c r="AA678" i="4"/>
  <c r="AA679" i="4"/>
  <c r="AA680" i="4"/>
  <c r="AA681" i="4"/>
  <c r="AA682" i="4"/>
  <c r="AA683" i="4"/>
  <c r="AA684" i="4"/>
  <c r="AA685" i="4"/>
  <c r="AA686" i="4"/>
  <c r="AA687" i="4"/>
  <c r="AA688" i="4"/>
  <c r="AA689" i="4"/>
  <c r="AA690" i="4"/>
  <c r="AA691" i="4"/>
  <c r="AA692" i="4"/>
  <c r="AA693" i="4"/>
  <c r="AA694" i="4"/>
  <c r="AA695" i="4"/>
  <c r="AA696" i="4"/>
  <c r="AA697" i="4"/>
  <c r="AA698" i="4"/>
  <c r="AA699" i="4"/>
  <c r="AA700" i="4"/>
  <c r="AA701" i="4"/>
  <c r="AA702" i="4"/>
  <c r="AA703" i="4"/>
  <c r="AA704" i="4"/>
  <c r="AA705" i="4"/>
  <c r="AA706" i="4"/>
  <c r="AA707" i="4"/>
  <c r="AA708" i="4"/>
  <c r="AA709" i="4"/>
  <c r="AA710" i="4"/>
  <c r="AA711" i="4"/>
  <c r="AA712" i="4"/>
  <c r="AA713" i="4"/>
  <c r="AA714" i="4"/>
  <c r="AA715" i="4"/>
  <c r="AA716" i="4"/>
  <c r="AA717" i="4"/>
  <c r="AA718" i="4"/>
  <c r="AA719" i="4"/>
  <c r="AA720" i="4"/>
  <c r="AA721" i="4"/>
  <c r="AA722" i="4"/>
  <c r="AA723" i="4"/>
  <c r="AA724" i="4"/>
  <c r="AA725" i="4"/>
  <c r="AA726" i="4"/>
  <c r="AA727" i="4"/>
  <c r="AA728" i="4"/>
  <c r="AA729" i="4"/>
  <c r="AA730" i="4"/>
  <c r="AA731" i="4"/>
  <c r="AA732" i="4"/>
  <c r="AA733" i="4"/>
  <c r="AA734" i="4"/>
  <c r="AA735" i="4"/>
  <c r="AA736" i="4"/>
  <c r="AA737" i="4"/>
  <c r="AA738" i="4"/>
  <c r="AA739" i="4"/>
  <c r="AA740" i="4"/>
  <c r="AA741" i="4"/>
  <c r="AA742" i="4"/>
  <c r="AA743" i="4"/>
  <c r="AA744" i="4"/>
  <c r="AA745" i="4"/>
  <c r="AA746" i="4"/>
  <c r="AA747" i="4"/>
  <c r="AA748" i="4"/>
  <c r="AA749" i="4"/>
  <c r="AA750" i="4"/>
  <c r="AA751" i="4"/>
  <c r="AA752" i="4"/>
  <c r="AA753" i="4"/>
  <c r="AA754" i="4"/>
  <c r="AA755" i="4"/>
  <c r="AA756" i="4"/>
  <c r="AA757" i="4"/>
  <c r="AA758" i="4"/>
  <c r="AA759" i="4"/>
  <c r="AA760" i="4"/>
  <c r="AA761" i="4"/>
  <c r="AA762" i="4"/>
  <c r="AA763" i="4"/>
  <c r="AA764" i="4"/>
  <c r="AA765" i="4"/>
  <c r="AA766" i="4"/>
  <c r="AA767" i="4"/>
  <c r="AA768" i="4"/>
  <c r="AA769" i="4"/>
  <c r="AA770" i="4"/>
  <c r="AA771" i="4"/>
  <c r="AA772" i="4"/>
  <c r="AA773" i="4"/>
  <c r="AA774" i="4"/>
  <c r="AA775" i="4"/>
  <c r="AA776" i="4"/>
  <c r="AA777" i="4"/>
  <c r="AA778" i="4"/>
  <c r="AA779" i="4"/>
  <c r="AA780" i="4"/>
  <c r="AA781" i="4"/>
  <c r="AA782" i="4"/>
  <c r="AA783" i="4"/>
  <c r="AA784" i="4"/>
  <c r="AA785" i="4"/>
  <c r="AA786" i="4"/>
  <c r="AA787" i="4"/>
  <c r="AA788" i="4"/>
  <c r="AA789" i="4"/>
  <c r="AA790" i="4"/>
  <c r="AA791" i="4"/>
  <c r="AA792" i="4"/>
  <c r="AA793" i="4"/>
  <c r="AA794" i="4"/>
  <c r="AA795" i="4"/>
  <c r="AA796" i="4"/>
  <c r="AA797" i="4"/>
  <c r="AA798" i="4"/>
  <c r="AA799" i="4"/>
  <c r="AA800" i="4"/>
  <c r="AA801" i="4"/>
  <c r="AA802" i="4"/>
  <c r="AA803" i="4"/>
  <c r="AA804" i="4"/>
  <c r="AA805" i="4"/>
  <c r="AA806" i="4"/>
  <c r="AA807" i="4"/>
  <c r="AA808" i="4"/>
  <c r="AA809" i="4"/>
  <c r="AA810" i="4"/>
  <c r="AA811" i="4"/>
  <c r="AA812" i="4"/>
  <c r="AA813" i="4"/>
  <c r="AA814" i="4"/>
  <c r="AA815" i="4"/>
  <c r="AA816" i="4"/>
  <c r="AA817" i="4"/>
  <c r="AA818" i="4"/>
  <c r="AA819" i="4"/>
  <c r="AA820" i="4"/>
  <c r="AA821" i="4"/>
  <c r="AA822" i="4"/>
  <c r="AA823" i="4"/>
  <c r="AA824" i="4"/>
  <c r="AA825" i="4"/>
  <c r="AA826" i="4"/>
  <c r="AA827" i="4"/>
  <c r="AA828" i="4"/>
  <c r="AA829" i="4"/>
  <c r="AA830" i="4"/>
  <c r="AA831" i="4"/>
  <c r="AA832" i="4"/>
  <c r="AA833" i="4"/>
  <c r="AA834" i="4"/>
  <c r="AA835" i="4"/>
  <c r="AA836" i="4"/>
  <c r="AA837" i="4"/>
  <c r="AA838" i="4"/>
  <c r="AA839" i="4"/>
  <c r="AA840" i="4"/>
  <c r="AA841" i="4"/>
  <c r="AA842" i="4"/>
  <c r="AA843" i="4"/>
  <c r="AA844" i="4"/>
  <c r="AA845" i="4"/>
  <c r="AA846" i="4"/>
  <c r="AA847" i="4"/>
  <c r="AA848" i="4"/>
  <c r="AA849" i="4"/>
  <c r="AA850" i="4"/>
  <c r="AA851" i="4"/>
  <c r="AA852" i="4"/>
  <c r="AA853" i="4"/>
  <c r="AA854" i="4"/>
  <c r="AA855" i="4"/>
  <c r="AA856" i="4"/>
  <c r="AA857" i="4"/>
  <c r="AA858" i="4"/>
  <c r="AA859" i="4"/>
  <c r="AA860" i="4"/>
  <c r="AA861" i="4"/>
  <c r="AA862" i="4"/>
  <c r="AA863" i="4"/>
  <c r="AA864" i="4"/>
  <c r="AA865" i="4"/>
  <c r="AA866" i="4"/>
  <c r="AA867" i="4"/>
  <c r="AA868" i="4"/>
  <c r="AA869" i="4"/>
  <c r="AA870" i="4"/>
  <c r="AA871" i="4"/>
  <c r="AA872" i="4"/>
  <c r="AA873" i="4"/>
  <c r="AA874" i="4"/>
  <c r="AA875" i="4"/>
  <c r="AA876" i="4"/>
  <c r="AA877" i="4"/>
  <c r="AA878" i="4"/>
  <c r="AA879" i="4"/>
  <c r="AA880" i="4"/>
  <c r="AA881" i="4"/>
  <c r="AA882" i="4"/>
  <c r="AA883" i="4"/>
  <c r="AA884" i="4"/>
  <c r="AA885" i="4"/>
  <c r="AA886" i="4"/>
  <c r="AA887" i="4"/>
  <c r="AA888" i="4"/>
  <c r="AA889" i="4"/>
  <c r="AA890" i="4"/>
  <c r="AA891" i="4"/>
  <c r="AA892" i="4"/>
  <c r="AA893" i="4"/>
  <c r="AA894" i="4"/>
  <c r="AA895" i="4"/>
  <c r="AA896" i="4"/>
  <c r="AA897" i="4"/>
  <c r="AA898" i="4"/>
  <c r="AA899" i="4"/>
  <c r="AA900" i="4"/>
  <c r="AA901" i="4"/>
  <c r="AA902" i="4"/>
  <c r="AA903" i="4"/>
  <c r="AA904" i="4"/>
  <c r="AA905" i="4"/>
  <c r="AA906" i="4"/>
  <c r="AA907" i="4"/>
  <c r="AA908" i="4"/>
  <c r="AA909" i="4"/>
  <c r="AA910" i="4"/>
  <c r="AA911" i="4"/>
  <c r="AA912" i="4"/>
  <c r="AA913" i="4"/>
  <c r="AA914" i="4"/>
  <c r="AA915" i="4"/>
  <c r="AA916" i="4"/>
  <c r="AA917" i="4"/>
  <c r="AA918" i="4"/>
  <c r="AA919" i="4"/>
  <c r="AA920" i="4"/>
  <c r="AA921" i="4"/>
  <c r="AA922" i="4"/>
  <c r="AA923" i="4"/>
  <c r="AA924" i="4"/>
  <c r="AA925" i="4"/>
  <c r="AA926" i="4"/>
  <c r="AA927" i="4"/>
  <c r="AA928" i="4"/>
  <c r="AA929" i="4"/>
  <c r="AA930" i="4"/>
  <c r="AA931" i="4"/>
  <c r="AA932" i="4"/>
  <c r="AA933" i="4"/>
  <c r="AA934" i="4"/>
  <c r="AA935" i="4"/>
  <c r="AA936" i="4"/>
  <c r="AA937" i="4"/>
  <c r="AA938" i="4"/>
  <c r="AA939" i="4"/>
  <c r="AA940" i="4"/>
  <c r="AA941" i="4"/>
  <c r="AA942" i="4"/>
  <c r="AA943" i="4"/>
  <c r="AA944" i="4"/>
  <c r="AA945" i="4"/>
  <c r="AA946" i="4"/>
  <c r="AA947" i="4"/>
  <c r="AA948" i="4"/>
  <c r="AA949" i="4"/>
  <c r="AA950" i="4"/>
  <c r="AA951" i="4"/>
  <c r="AA952" i="4"/>
  <c r="AA953" i="4"/>
  <c r="AA954" i="4"/>
  <c r="AA955" i="4"/>
  <c r="AA956" i="4"/>
  <c r="AA957" i="4"/>
  <c r="AA958" i="4"/>
  <c r="AA959" i="4"/>
  <c r="AA960" i="4"/>
  <c r="AA961" i="4"/>
  <c r="AA962" i="4"/>
  <c r="AA963" i="4"/>
  <c r="AA964" i="4"/>
  <c r="AA965" i="4"/>
  <c r="AA966" i="4"/>
  <c r="AA967" i="4"/>
  <c r="AA968" i="4"/>
  <c r="AA969" i="4"/>
  <c r="AA970" i="4"/>
  <c r="AA971" i="4"/>
  <c r="AA972" i="4"/>
  <c r="AA973" i="4"/>
  <c r="AA974" i="4"/>
  <c r="AA975" i="4"/>
  <c r="AA976" i="4"/>
  <c r="AA977" i="4"/>
  <c r="AA978" i="4"/>
  <c r="AA979" i="4"/>
  <c r="AA980" i="4"/>
  <c r="AA981" i="4"/>
  <c r="AA982" i="4"/>
  <c r="AA983" i="4"/>
  <c r="AA984" i="4"/>
  <c r="AA985" i="4"/>
  <c r="AA986" i="4"/>
  <c r="AA987" i="4"/>
  <c r="AA988" i="4"/>
  <c r="AA989" i="4"/>
  <c r="AA990" i="4"/>
  <c r="AA991" i="4"/>
  <c r="AA992" i="4"/>
  <c r="AA993" i="4"/>
  <c r="AA994" i="4"/>
  <c r="AA995" i="4"/>
  <c r="AA996" i="4"/>
  <c r="AA997" i="4"/>
  <c r="AA998" i="4"/>
  <c r="AA999" i="4"/>
  <c r="AA1000" i="4"/>
  <c r="AA1001" i="4"/>
  <c r="AA1002" i="4"/>
  <c r="AA1003" i="4"/>
  <c r="AA1004" i="4"/>
  <c r="AA1005" i="4"/>
  <c r="AA1006" i="4"/>
  <c r="AA1007" i="4"/>
  <c r="AA1008" i="4"/>
  <c r="AA1009" i="4"/>
  <c r="AA1010" i="4"/>
  <c r="AA1011" i="4"/>
  <c r="AA1012" i="4"/>
  <c r="AA1013" i="4"/>
  <c r="AA1014" i="4"/>
  <c r="AA1015" i="4"/>
  <c r="AA1016" i="4"/>
  <c r="AA1017" i="4"/>
  <c r="AA1018" i="4"/>
  <c r="AA1019" i="4"/>
  <c r="AA1020" i="4"/>
  <c r="AA1021" i="4"/>
  <c r="AA1022" i="4"/>
  <c r="AA1023" i="4"/>
  <c r="AA1024" i="4"/>
  <c r="AA1025" i="4"/>
  <c r="AA1026" i="4"/>
  <c r="AA1027" i="4"/>
  <c r="AA1028" i="4"/>
  <c r="AA1029" i="4"/>
  <c r="AA1030" i="4"/>
  <c r="AA1031" i="4"/>
  <c r="AA1032" i="4"/>
  <c r="AA1033" i="4"/>
  <c r="AA1034" i="4"/>
  <c r="AA1035" i="4"/>
  <c r="AA1036" i="4"/>
  <c r="AA1037" i="4"/>
  <c r="AA1038" i="4"/>
  <c r="AA1039" i="4"/>
  <c r="AA1040" i="4"/>
  <c r="AA1041" i="4"/>
  <c r="AA1042" i="4"/>
  <c r="AA1043" i="4"/>
  <c r="AA1044" i="4"/>
  <c r="AA1045" i="4"/>
  <c r="AA1046" i="4"/>
  <c r="AA1047" i="4"/>
  <c r="AA1048" i="4"/>
  <c r="AA1049" i="4"/>
  <c r="AA1050" i="4"/>
  <c r="AA1051" i="4"/>
  <c r="AA1052" i="4"/>
  <c r="AA1053" i="4"/>
  <c r="AA1054" i="4"/>
  <c r="AA1055" i="4"/>
  <c r="AA1056" i="4"/>
  <c r="AA1057" i="4"/>
  <c r="AA1058" i="4"/>
  <c r="AA1059" i="4"/>
  <c r="AA1060" i="4"/>
  <c r="AA1061" i="4"/>
  <c r="AA1062" i="4"/>
  <c r="AA1063" i="4"/>
  <c r="AA1064" i="4"/>
  <c r="AA1065" i="4"/>
  <c r="AA1066" i="4"/>
  <c r="AA1067" i="4"/>
  <c r="AA1068" i="4"/>
  <c r="AA1069" i="4"/>
  <c r="AA1070" i="4"/>
  <c r="AA1071" i="4"/>
  <c r="AA1072" i="4"/>
  <c r="AA1073" i="4"/>
  <c r="AA1074" i="4"/>
  <c r="AA1075" i="4"/>
  <c r="AA1076" i="4"/>
  <c r="AA1077" i="4"/>
  <c r="AA1078" i="4"/>
  <c r="AA1079" i="4"/>
  <c r="AA1080" i="4"/>
  <c r="AA1081" i="4"/>
  <c r="AA1082" i="4"/>
  <c r="AA1083" i="4"/>
  <c r="AA1084" i="4"/>
  <c r="AA1085" i="4"/>
  <c r="AA1086" i="4"/>
  <c r="AA1087" i="4"/>
  <c r="AA1088" i="4"/>
  <c r="AA1089" i="4"/>
  <c r="AA1090" i="4"/>
  <c r="AA1091" i="4"/>
  <c r="AA1092" i="4"/>
  <c r="AA1093" i="4"/>
  <c r="AA1094" i="4"/>
  <c r="AA1095" i="4"/>
  <c r="AA1096" i="4"/>
  <c r="AA1097" i="4"/>
  <c r="AA1098" i="4"/>
  <c r="AA1099" i="4"/>
  <c r="AA1100" i="4"/>
  <c r="AA1101" i="4"/>
  <c r="AA1102" i="4"/>
  <c r="AA1103" i="4"/>
  <c r="AA1104" i="4"/>
  <c r="AA1105" i="4"/>
  <c r="AA1106" i="4"/>
  <c r="AA1107" i="4"/>
  <c r="AA1108" i="4"/>
  <c r="AA1109" i="4"/>
  <c r="AA1110" i="4"/>
  <c r="AA1111" i="4"/>
  <c r="AA1112" i="4"/>
  <c r="AA1113" i="4"/>
  <c r="AA1114" i="4"/>
  <c r="AA1115" i="4"/>
  <c r="AA1116" i="4"/>
  <c r="AA1117" i="4"/>
  <c r="AA1118" i="4"/>
  <c r="AA1119" i="4"/>
  <c r="AA1120" i="4"/>
  <c r="AA1121" i="4"/>
  <c r="AA1122" i="4"/>
  <c r="AA1123" i="4"/>
  <c r="AA1124" i="4"/>
  <c r="AA1125" i="4"/>
  <c r="AA1126" i="4"/>
  <c r="AA1127" i="4"/>
  <c r="AA1128" i="4"/>
  <c r="AA1129" i="4"/>
  <c r="AA1130" i="4"/>
  <c r="AA1131" i="4"/>
  <c r="AA1132" i="4"/>
  <c r="AA1133" i="4"/>
  <c r="AA1134" i="4"/>
  <c r="AA1135" i="4"/>
  <c r="AA1136" i="4"/>
  <c r="AA1137" i="4"/>
  <c r="AA1138" i="4"/>
  <c r="AA1139" i="4"/>
  <c r="AA1140" i="4"/>
  <c r="AA1141" i="4"/>
  <c r="AA1142" i="4"/>
  <c r="AA1143" i="4"/>
  <c r="AA1144" i="4"/>
  <c r="AA1145" i="4"/>
  <c r="AA1146" i="4"/>
  <c r="AA1147" i="4"/>
  <c r="AA1148" i="4"/>
  <c r="AA1149" i="4"/>
  <c r="AA1150" i="4"/>
  <c r="AA1151" i="4"/>
  <c r="AA1152" i="4"/>
  <c r="AA1153" i="4"/>
  <c r="AA1154" i="4"/>
  <c r="AA1155" i="4"/>
  <c r="AA1156" i="4"/>
  <c r="AA1157" i="4"/>
  <c r="AA1158" i="4"/>
  <c r="AA1159" i="4"/>
  <c r="AA1160" i="4"/>
  <c r="AA1161" i="4"/>
  <c r="AA1162" i="4"/>
  <c r="AA1163" i="4"/>
  <c r="AA1164" i="4"/>
  <c r="AA1165" i="4"/>
  <c r="AA1166" i="4"/>
  <c r="AA1167" i="4"/>
  <c r="AA1168" i="4"/>
  <c r="AA1169" i="4"/>
  <c r="AA1170" i="4"/>
  <c r="AA1171" i="4"/>
  <c r="AA1172" i="4"/>
  <c r="AA1173" i="4"/>
  <c r="AA1174" i="4"/>
  <c r="AA1175" i="4"/>
  <c r="AA1176" i="4"/>
  <c r="AA1177" i="4"/>
  <c r="AA1178" i="4"/>
  <c r="AA1179" i="4"/>
  <c r="AA1180" i="4"/>
  <c r="AA1181" i="4"/>
  <c r="AA1182" i="4"/>
  <c r="AA1183" i="4"/>
  <c r="AA1184" i="4"/>
  <c r="AA1185" i="4"/>
  <c r="AA1186" i="4"/>
  <c r="AA1187" i="4"/>
  <c r="AA1188" i="4"/>
  <c r="AA1189" i="4"/>
  <c r="AA1190" i="4"/>
  <c r="AA1191" i="4"/>
  <c r="AA1192" i="4"/>
  <c r="AA1193" i="4"/>
  <c r="AA1194" i="4"/>
  <c r="AA1195" i="4"/>
  <c r="AA1196" i="4"/>
  <c r="AA1197" i="4"/>
  <c r="AA1198" i="4"/>
  <c r="AA1199" i="4"/>
  <c r="AA1200" i="4"/>
  <c r="AA1201" i="4"/>
  <c r="AA1202" i="4"/>
  <c r="AA1203" i="4"/>
  <c r="AA1204" i="4"/>
  <c r="AA1205" i="4"/>
  <c r="AA1206" i="4"/>
  <c r="AA1207" i="4"/>
  <c r="AA1208" i="4"/>
  <c r="AA1209" i="4"/>
  <c r="AA1210" i="4"/>
  <c r="AA1211" i="4"/>
  <c r="AA1212" i="4"/>
  <c r="AA1213" i="4"/>
  <c r="AA1214" i="4"/>
  <c r="AA1215" i="4"/>
  <c r="AA1216" i="4"/>
  <c r="AA1217" i="4"/>
  <c r="AA1218" i="4"/>
  <c r="AA1219" i="4"/>
  <c r="AA1220" i="4"/>
  <c r="AA1221" i="4"/>
  <c r="AA1222" i="4"/>
  <c r="AA1223" i="4"/>
  <c r="AA1224" i="4"/>
  <c r="AA1225" i="4"/>
  <c r="AA1226" i="4"/>
  <c r="AA1227" i="4"/>
  <c r="AA1228" i="4"/>
  <c r="AA1229" i="4"/>
  <c r="AA1230" i="4"/>
  <c r="AA1231" i="4"/>
  <c r="AA1232" i="4"/>
  <c r="AA1233" i="4"/>
  <c r="AA1234" i="4"/>
  <c r="AA1235" i="4"/>
  <c r="AA1236" i="4"/>
  <c r="AA1237" i="4"/>
  <c r="AA1238" i="4"/>
  <c r="AA1239" i="4"/>
  <c r="AA1240" i="4"/>
  <c r="AA1241" i="4"/>
  <c r="AA1242" i="4"/>
  <c r="AA1243" i="4"/>
  <c r="AA1244" i="4"/>
  <c r="AA1245" i="4"/>
  <c r="AA1246" i="4"/>
  <c r="AA1247" i="4"/>
  <c r="AA1248" i="4"/>
  <c r="AA1249" i="4"/>
  <c r="AA1250" i="4"/>
  <c r="AA1251" i="4"/>
  <c r="AA1252" i="4"/>
  <c r="AA1253" i="4"/>
  <c r="AA1254" i="4"/>
  <c r="AA1255" i="4"/>
  <c r="AA1256" i="4"/>
  <c r="AA1257" i="4"/>
  <c r="AA1258" i="4"/>
  <c r="AA1259" i="4"/>
  <c r="AA1260" i="4"/>
  <c r="AA1261" i="4"/>
  <c r="AA1262" i="4"/>
  <c r="AA1263" i="4"/>
  <c r="AA1264" i="4"/>
  <c r="AA1265" i="4"/>
  <c r="AA1266" i="4"/>
  <c r="AA1267" i="4"/>
  <c r="AA1268" i="4"/>
  <c r="AA1269" i="4"/>
  <c r="AA1270" i="4"/>
  <c r="AA1271" i="4"/>
  <c r="AA1272" i="4"/>
  <c r="AA1273" i="4"/>
  <c r="AA1274" i="4"/>
  <c r="AA1275" i="4"/>
  <c r="AA1276" i="4"/>
  <c r="AA1277" i="4"/>
  <c r="AA1278" i="4"/>
  <c r="AA1279" i="4"/>
  <c r="AA1280" i="4"/>
  <c r="AA1281" i="4"/>
  <c r="AA1282" i="4"/>
  <c r="AA1283" i="4"/>
  <c r="AA1284" i="4"/>
  <c r="AA1285" i="4"/>
  <c r="AA1286" i="4"/>
  <c r="AA1287" i="4"/>
  <c r="AA1288" i="4"/>
  <c r="AA1289" i="4"/>
  <c r="AA1290" i="4"/>
  <c r="AA1291" i="4"/>
  <c r="AA1292" i="4"/>
  <c r="AA1293" i="4"/>
  <c r="AA1294" i="4"/>
  <c r="AA1295" i="4"/>
  <c r="AA1296" i="4"/>
  <c r="AA1297" i="4"/>
  <c r="AA1298" i="4"/>
  <c r="AA1299" i="4"/>
  <c r="AA1300" i="4"/>
  <c r="AA1301" i="4"/>
  <c r="AA1302" i="4"/>
  <c r="AA1303" i="4"/>
  <c r="AA1304" i="4"/>
  <c r="AA1305" i="4"/>
  <c r="AA1306" i="4"/>
  <c r="AA1307" i="4"/>
  <c r="AA1308" i="4"/>
  <c r="AA1309" i="4"/>
  <c r="AA1310" i="4"/>
  <c r="AA1311" i="4"/>
  <c r="AA1312" i="4"/>
  <c r="AA1313" i="4"/>
  <c r="AA1314" i="4"/>
  <c r="AA1315" i="4"/>
  <c r="AA1316" i="4"/>
  <c r="AA1317" i="4"/>
  <c r="AA1318" i="4"/>
  <c r="AA1319" i="4"/>
  <c r="AA1320" i="4"/>
  <c r="AA1321" i="4"/>
  <c r="AA1322" i="4"/>
  <c r="AA1323" i="4"/>
  <c r="AA1324" i="4"/>
  <c r="AA1325" i="4"/>
  <c r="AA1326" i="4"/>
  <c r="AA1327" i="4"/>
  <c r="AA1328" i="4"/>
  <c r="AA1329" i="4"/>
  <c r="AA1330" i="4"/>
  <c r="AA1331" i="4"/>
  <c r="AA1332" i="4"/>
  <c r="AA1333" i="4"/>
  <c r="AA1334" i="4"/>
  <c r="AA1335" i="4"/>
  <c r="AA1336" i="4"/>
  <c r="AA1337" i="4"/>
  <c r="AA1338" i="4"/>
  <c r="AA1339" i="4"/>
  <c r="AA1340" i="4"/>
  <c r="AA1341" i="4"/>
  <c r="AA1342" i="4"/>
  <c r="AA1343" i="4"/>
  <c r="AA1344" i="4"/>
  <c r="AA1345" i="4"/>
  <c r="AA1346" i="4"/>
  <c r="AA1347" i="4"/>
  <c r="AA1348" i="4"/>
  <c r="AA1349" i="4"/>
  <c r="AA1350" i="4"/>
  <c r="AA1351" i="4"/>
  <c r="AA1352" i="4"/>
  <c r="AA1353" i="4"/>
  <c r="AA1354" i="4"/>
  <c r="AA1355" i="4"/>
  <c r="AA1356" i="4"/>
  <c r="AA1357" i="4"/>
  <c r="AA1358" i="4"/>
  <c r="AA1359" i="4"/>
  <c r="AA1360" i="4"/>
  <c r="AA1361" i="4"/>
  <c r="AA1362" i="4"/>
  <c r="AA1363" i="4"/>
  <c r="AA1364" i="4"/>
  <c r="AA1365" i="4"/>
  <c r="AA1366" i="4"/>
  <c r="AA1367" i="4"/>
  <c r="AA1368" i="4"/>
  <c r="AA1369" i="4"/>
  <c r="AA1370" i="4"/>
  <c r="AA1371" i="4"/>
  <c r="AA1372" i="4"/>
  <c r="AA1373" i="4"/>
  <c r="AA1374" i="4"/>
  <c r="AA1375" i="4"/>
  <c r="AA1376" i="4"/>
  <c r="AA1377" i="4"/>
  <c r="AA1378" i="4"/>
  <c r="AA1379" i="4"/>
  <c r="AA1380" i="4"/>
  <c r="AA1381" i="4"/>
  <c r="AA1382" i="4"/>
  <c r="AA1383" i="4"/>
  <c r="AA1384" i="4"/>
  <c r="AA1385" i="4"/>
  <c r="AA1386" i="4"/>
  <c r="AA1387" i="4"/>
  <c r="AA1388" i="4"/>
  <c r="AA1389" i="4"/>
  <c r="AA1390" i="4"/>
  <c r="AA1391" i="4"/>
  <c r="AA1392" i="4"/>
  <c r="AA1393" i="4"/>
  <c r="AA1394" i="4"/>
  <c r="AA1395" i="4"/>
  <c r="AA1396" i="4"/>
  <c r="AA1397" i="4"/>
  <c r="AA1398" i="4"/>
  <c r="AA1399" i="4"/>
  <c r="AA1400" i="4"/>
  <c r="AA1401" i="4"/>
  <c r="AA1402" i="4"/>
  <c r="AA1403" i="4"/>
  <c r="AA1404" i="4"/>
  <c r="AA1405" i="4"/>
  <c r="AA1406" i="4"/>
  <c r="AA1407" i="4"/>
  <c r="AA1408" i="4"/>
  <c r="AA1409" i="4"/>
  <c r="AA1410" i="4"/>
  <c r="AA1411" i="4"/>
  <c r="AA1412" i="4"/>
  <c r="AA1413" i="4"/>
  <c r="AA1414" i="4"/>
  <c r="AA1415" i="4"/>
  <c r="AA1416" i="4"/>
  <c r="AA1417" i="4"/>
  <c r="AA1418" i="4"/>
  <c r="AA1419" i="4"/>
  <c r="AA1420" i="4"/>
  <c r="AA1421" i="4"/>
  <c r="AA1422" i="4"/>
  <c r="AA1423" i="4"/>
  <c r="AA1424" i="4"/>
  <c r="AA1425" i="4"/>
  <c r="AA1426" i="4"/>
  <c r="AA1427" i="4"/>
  <c r="AA1428" i="4"/>
  <c r="AA1429" i="4"/>
  <c r="AA1430" i="4"/>
  <c r="AA1431" i="4"/>
  <c r="AA1432" i="4"/>
  <c r="AA1433" i="4"/>
  <c r="AA1434" i="4"/>
  <c r="AA1435" i="4"/>
  <c r="AA1436" i="4"/>
  <c r="AA1437" i="4"/>
  <c r="AA1438" i="4"/>
  <c r="AA1439" i="4"/>
  <c r="AA1440" i="4"/>
  <c r="AA1441" i="4"/>
  <c r="AA1442" i="4"/>
  <c r="AA1443" i="4"/>
  <c r="AA1444" i="4"/>
  <c r="AA1445" i="4"/>
  <c r="AA1446" i="4"/>
  <c r="AA1447" i="4"/>
  <c r="AA1448" i="4"/>
  <c r="AA1449" i="4"/>
  <c r="AA1450" i="4"/>
  <c r="AA1451" i="4"/>
  <c r="AA1452" i="4"/>
  <c r="AA1453" i="4"/>
  <c r="AA1454" i="4"/>
  <c r="AA1455" i="4"/>
  <c r="AA1456" i="4"/>
  <c r="AA1457" i="4"/>
  <c r="AA1458" i="4"/>
  <c r="AA1459" i="4"/>
  <c r="AA1460" i="4"/>
  <c r="AA1461" i="4"/>
  <c r="AA1462" i="4"/>
  <c r="AA1463" i="4"/>
  <c r="AA1464" i="4"/>
  <c r="AA1465" i="4"/>
  <c r="AA1466" i="4"/>
  <c r="AA1467" i="4"/>
  <c r="AA1468" i="4"/>
  <c r="AA1469" i="4"/>
  <c r="AA1470" i="4"/>
  <c r="AA1471" i="4"/>
  <c r="AA1472" i="4"/>
  <c r="AA1473" i="4"/>
  <c r="AA1474" i="4"/>
  <c r="AA1475" i="4"/>
  <c r="AA1476" i="4"/>
  <c r="AA1477" i="4"/>
  <c r="AA1478" i="4"/>
  <c r="AA1479" i="4"/>
  <c r="AA1480" i="4"/>
  <c r="AA1481" i="4"/>
  <c r="AA1482" i="4"/>
  <c r="AA1483" i="4"/>
  <c r="AA1484" i="4"/>
  <c r="AA1485" i="4"/>
  <c r="AA1486" i="4"/>
  <c r="AA1487" i="4"/>
  <c r="AA1488" i="4"/>
  <c r="AA1489" i="4"/>
  <c r="AA1490" i="4"/>
  <c r="AA1491" i="4"/>
  <c r="AA1492" i="4"/>
  <c r="AA1493" i="4"/>
  <c r="AA1494" i="4"/>
  <c r="AA1495" i="4"/>
  <c r="AA1496" i="4"/>
  <c r="AA1497" i="4"/>
  <c r="AA1498" i="4"/>
  <c r="AA1499" i="4"/>
  <c r="AA1500" i="4"/>
  <c r="AA1501" i="4"/>
  <c r="AA1502" i="4"/>
  <c r="AA1503" i="4"/>
  <c r="AA1504" i="4"/>
  <c r="AA1505" i="4"/>
  <c r="AA1506" i="4"/>
  <c r="AA1507" i="4"/>
  <c r="AA1508" i="4"/>
  <c r="AA1509" i="4"/>
  <c r="AA1510" i="4"/>
  <c r="AA1511" i="4"/>
  <c r="AA1512" i="4"/>
  <c r="AA1513" i="4"/>
  <c r="AA1514" i="4"/>
  <c r="AA1515" i="4"/>
  <c r="AA1516" i="4"/>
  <c r="AA1517" i="4"/>
  <c r="AA1518" i="4"/>
  <c r="AA1519" i="4"/>
  <c r="AA1520" i="4"/>
  <c r="AA1521" i="4"/>
  <c r="AA1522" i="4"/>
  <c r="AA1523" i="4"/>
  <c r="AA1524" i="4"/>
  <c r="AA1525" i="4"/>
  <c r="AA1526" i="4"/>
  <c r="AA1527" i="4"/>
  <c r="AA1528" i="4"/>
  <c r="AA1529" i="4"/>
  <c r="AA1530" i="4"/>
  <c r="AA1531" i="4"/>
  <c r="AA1532" i="4"/>
  <c r="AA1533" i="4"/>
  <c r="AA1534" i="4"/>
  <c r="AA1535" i="4"/>
  <c r="AA1536" i="4"/>
  <c r="AA1537" i="4"/>
  <c r="AA1538" i="4"/>
  <c r="AA1539" i="4"/>
  <c r="AA1540" i="4"/>
  <c r="AA1541" i="4"/>
  <c r="AA1542" i="4"/>
  <c r="AA1543" i="4"/>
  <c r="AA1544" i="4"/>
  <c r="AA1545" i="4"/>
  <c r="AA1546" i="4"/>
  <c r="AA1547" i="4"/>
  <c r="AA1548" i="4"/>
  <c r="AA1549" i="4"/>
  <c r="AA1550" i="4"/>
  <c r="AA1551" i="4"/>
  <c r="AA1552" i="4"/>
  <c r="AA1553" i="4"/>
  <c r="AA1554" i="4"/>
  <c r="AA1555" i="4"/>
  <c r="AA1556" i="4"/>
  <c r="AA1557" i="4"/>
  <c r="AA1558" i="4"/>
  <c r="AA1559" i="4"/>
  <c r="AA1560" i="4"/>
  <c r="AA1561" i="4"/>
  <c r="AA1562" i="4"/>
  <c r="AA1563" i="4"/>
  <c r="AA1564" i="4"/>
  <c r="AA1565" i="4"/>
  <c r="AA1566" i="4"/>
  <c r="AA1567" i="4"/>
  <c r="AA1568" i="4"/>
  <c r="AA1569" i="4"/>
  <c r="AA1570" i="4"/>
  <c r="AA1571" i="4"/>
  <c r="AA1572" i="4"/>
  <c r="AA1573" i="4"/>
  <c r="AA1574" i="4"/>
  <c r="AA1575" i="4"/>
  <c r="AA1576" i="4"/>
  <c r="AA1577" i="4"/>
  <c r="AA1578" i="4"/>
  <c r="AA1579" i="4"/>
  <c r="AA1580" i="4"/>
  <c r="AA1581" i="4"/>
  <c r="AA1582" i="4"/>
  <c r="AA1583" i="4"/>
  <c r="AA1584" i="4"/>
  <c r="AA1585" i="4"/>
  <c r="AA1586" i="4"/>
  <c r="AA1587" i="4"/>
  <c r="AA1588" i="4"/>
  <c r="AA1589" i="4"/>
  <c r="AA1590" i="4"/>
  <c r="AA1591" i="4"/>
  <c r="AA1592" i="4"/>
  <c r="AA1593" i="4"/>
  <c r="AA1594" i="4"/>
  <c r="AA1595" i="4"/>
  <c r="AA1596" i="4"/>
  <c r="AA1597" i="4"/>
  <c r="AA1598" i="4"/>
  <c r="AA1599" i="4"/>
  <c r="AA1600" i="4"/>
  <c r="AA1601" i="4"/>
  <c r="AA1602" i="4"/>
  <c r="AA1603" i="4"/>
  <c r="AA1604" i="4"/>
  <c r="AA1605" i="4"/>
  <c r="AA1606" i="4"/>
  <c r="AA1607" i="4"/>
  <c r="AA1608" i="4"/>
  <c r="AA1609" i="4"/>
  <c r="AA1610" i="4"/>
  <c r="AA1611" i="4"/>
  <c r="AA1612" i="4"/>
  <c r="AA1613" i="4"/>
  <c r="AA1614" i="4"/>
  <c r="AA1615" i="4"/>
  <c r="AA1616" i="4"/>
  <c r="AA1617" i="4"/>
  <c r="AA1618" i="4"/>
  <c r="AA1619" i="4"/>
  <c r="AA1620" i="4"/>
  <c r="AA1621" i="4"/>
  <c r="AA1622" i="4"/>
  <c r="AA1623" i="4"/>
  <c r="AA1624" i="4"/>
  <c r="AA1625" i="4"/>
  <c r="AA1626" i="4"/>
  <c r="AA1627" i="4"/>
  <c r="AA1628" i="4"/>
  <c r="AA1629" i="4"/>
  <c r="AA1630" i="4"/>
  <c r="AA1631" i="4"/>
  <c r="AA1632" i="4"/>
  <c r="AA1633" i="4"/>
  <c r="AA1634" i="4"/>
  <c r="AA1635" i="4"/>
  <c r="AA1636" i="4"/>
  <c r="AA1637" i="4"/>
  <c r="AA1638" i="4"/>
  <c r="AA1639" i="4"/>
  <c r="AA1640" i="4"/>
  <c r="AA1641" i="4"/>
  <c r="AA1642" i="4"/>
  <c r="AA1643" i="4"/>
  <c r="AA1644" i="4"/>
  <c r="AA1645" i="4"/>
  <c r="AA1646" i="4"/>
  <c r="AA1647" i="4"/>
  <c r="AA1648" i="4"/>
  <c r="AA1649" i="4"/>
  <c r="AA1650" i="4"/>
  <c r="AA1651" i="4"/>
  <c r="AA1652" i="4"/>
  <c r="AA1653" i="4"/>
  <c r="AA1654" i="4"/>
  <c r="AA1655" i="4"/>
  <c r="AA1656" i="4"/>
  <c r="AA1657" i="4"/>
  <c r="AA1658" i="4"/>
  <c r="AA1659" i="4"/>
  <c r="AA1660" i="4"/>
  <c r="AA1661" i="4"/>
  <c r="AA1662" i="4"/>
  <c r="AA1663" i="4"/>
  <c r="AA1664" i="4"/>
  <c r="AA1665" i="4"/>
  <c r="AA1666" i="4"/>
  <c r="AA1667" i="4"/>
  <c r="AA1668" i="4"/>
  <c r="AA1669" i="4"/>
  <c r="AA1670" i="4"/>
  <c r="AA1671" i="4"/>
  <c r="AA1672" i="4"/>
  <c r="AA1673" i="4"/>
  <c r="AA1674" i="4"/>
  <c r="AA1675" i="4"/>
  <c r="AA1676" i="4"/>
  <c r="AA1677" i="4"/>
  <c r="AA1678" i="4"/>
  <c r="AA1679" i="4"/>
  <c r="AA1680" i="4"/>
  <c r="AA1681" i="4"/>
  <c r="AA1682" i="4"/>
  <c r="AA1683" i="4"/>
  <c r="AA1684" i="4"/>
  <c r="AA1685" i="4"/>
  <c r="AA1686" i="4"/>
  <c r="AA1687" i="4"/>
  <c r="AA1688" i="4"/>
  <c r="AA1689" i="4"/>
  <c r="AA1690" i="4"/>
  <c r="AA1691" i="4"/>
  <c r="AA1692" i="4"/>
  <c r="AA1693" i="4"/>
  <c r="AA1694" i="4"/>
  <c r="AA1695" i="4"/>
  <c r="AA1696" i="4"/>
  <c r="AA1697" i="4"/>
  <c r="AA1698" i="4"/>
  <c r="AA1699" i="4"/>
  <c r="AA1700" i="4"/>
  <c r="AA1701" i="4"/>
  <c r="AA1702" i="4"/>
  <c r="AA1703" i="4"/>
  <c r="AA1704" i="4"/>
  <c r="AA1705" i="4"/>
  <c r="AA1706" i="4"/>
  <c r="AA1707" i="4"/>
  <c r="AA1708" i="4"/>
  <c r="AA1709" i="4"/>
  <c r="AA1710" i="4"/>
  <c r="AA1711" i="4"/>
  <c r="AA1712" i="4"/>
  <c r="AA1713" i="4"/>
  <c r="AA1714" i="4"/>
  <c r="AA1715" i="4"/>
  <c r="AA1716" i="4"/>
  <c r="AA1717" i="4"/>
  <c r="AA1718" i="4"/>
  <c r="AA1719" i="4"/>
  <c r="AA1720" i="4"/>
  <c r="AA1721" i="4"/>
  <c r="AA1722" i="4"/>
  <c r="AA1723" i="4"/>
  <c r="AA1724" i="4"/>
  <c r="AA1725" i="4"/>
  <c r="AA1726" i="4"/>
  <c r="AA1727" i="4"/>
  <c r="AA1728" i="4"/>
  <c r="AA1729" i="4"/>
  <c r="AA1730" i="4"/>
  <c r="AA1731" i="4"/>
  <c r="AA1732" i="4"/>
  <c r="AA1733" i="4"/>
  <c r="AA1734" i="4"/>
  <c r="AA1735" i="4"/>
  <c r="AA1736" i="4"/>
  <c r="AA1737" i="4"/>
  <c r="AA1738" i="4"/>
  <c r="AA1739" i="4"/>
  <c r="AA1740" i="4"/>
  <c r="AA1741" i="4"/>
  <c r="AA1742" i="4"/>
  <c r="AA1743" i="4"/>
  <c r="AA1744" i="4"/>
  <c r="AA1745" i="4"/>
  <c r="AA1746" i="4"/>
  <c r="AA1747" i="4"/>
  <c r="AA1748" i="4"/>
  <c r="AA1749" i="4"/>
  <c r="AA1750" i="4"/>
  <c r="AA1751" i="4"/>
  <c r="AA1752" i="4"/>
  <c r="AA1753" i="4"/>
  <c r="AA1754" i="4"/>
  <c r="AA1755" i="4"/>
  <c r="AA1756" i="4"/>
  <c r="AA1757" i="4"/>
  <c r="AA1758" i="4"/>
  <c r="AA1759" i="4"/>
  <c r="AA1760" i="4"/>
  <c r="AA1761" i="4"/>
  <c r="AA1762" i="4"/>
  <c r="AA1763" i="4"/>
  <c r="AA1764" i="4"/>
  <c r="AA1765" i="4"/>
  <c r="AA1766" i="4"/>
  <c r="AA1767" i="4"/>
  <c r="AA1768" i="4"/>
  <c r="AA1769" i="4"/>
  <c r="AA1770" i="4"/>
  <c r="AA1771" i="4"/>
  <c r="AA1772" i="4"/>
  <c r="AA1773" i="4"/>
  <c r="AA1774" i="4"/>
  <c r="AA1775" i="4"/>
  <c r="AA1776" i="4"/>
  <c r="AA1777" i="4"/>
  <c r="AA1778" i="4"/>
  <c r="AA1779" i="4"/>
  <c r="AA1780" i="4"/>
  <c r="AA1781" i="4"/>
  <c r="AA1782" i="4"/>
  <c r="AA1783" i="4"/>
  <c r="AA1784" i="4"/>
  <c r="AA1785" i="4"/>
  <c r="AA1786" i="4"/>
  <c r="AA1787" i="4"/>
  <c r="AA1788" i="4"/>
  <c r="AA1789" i="4"/>
  <c r="AA1790" i="4"/>
  <c r="AA1791" i="4"/>
  <c r="AA1792" i="4"/>
  <c r="AA1793" i="4"/>
  <c r="AA1794" i="4"/>
  <c r="AA1795" i="4"/>
  <c r="AA1796" i="4"/>
  <c r="AA1797" i="4"/>
  <c r="AA1798" i="4"/>
  <c r="AA1799" i="4"/>
  <c r="AA1800" i="4"/>
  <c r="AA1801" i="4"/>
  <c r="AA1802" i="4"/>
  <c r="AA1803" i="4"/>
  <c r="AA1804" i="4"/>
  <c r="AA1805" i="4"/>
  <c r="AA1806" i="4"/>
  <c r="AA1807" i="4"/>
  <c r="AA1808" i="4"/>
  <c r="AA1809" i="4"/>
  <c r="AA1810" i="4"/>
  <c r="AA1811" i="4"/>
  <c r="AA1812" i="4"/>
  <c r="AA1813" i="4"/>
  <c r="AA1814" i="4"/>
  <c r="AA1815" i="4"/>
  <c r="AA1816" i="4"/>
  <c r="AA1817" i="4"/>
  <c r="AA1818" i="4"/>
  <c r="AA1819" i="4"/>
  <c r="AA1820" i="4"/>
  <c r="AA1821" i="4"/>
  <c r="AA1822" i="4"/>
  <c r="AA1823" i="4"/>
  <c r="AA1824" i="4"/>
  <c r="AA1825" i="4"/>
  <c r="AA1826" i="4"/>
  <c r="AA1827" i="4"/>
  <c r="AA1828" i="4"/>
  <c r="AA1829" i="4"/>
  <c r="AA1830" i="4"/>
  <c r="AA1831" i="4"/>
  <c r="AA1832" i="4"/>
  <c r="AA1833" i="4"/>
  <c r="AA1834" i="4"/>
  <c r="AA1835" i="4"/>
  <c r="AA1836" i="4"/>
  <c r="AA1837" i="4"/>
  <c r="AA1838" i="4"/>
  <c r="AA1839" i="4"/>
  <c r="AA1840" i="4"/>
  <c r="AA1841" i="4"/>
  <c r="AA1842" i="4"/>
  <c r="AA1843" i="4"/>
  <c r="AA1844" i="4"/>
  <c r="AA1845" i="4"/>
  <c r="AA1846" i="4"/>
  <c r="AA1847" i="4"/>
  <c r="AA1848" i="4"/>
  <c r="AA1849" i="4"/>
  <c r="AA1850" i="4"/>
  <c r="AA1851" i="4"/>
  <c r="AA1852" i="4"/>
  <c r="AA1853" i="4"/>
  <c r="AA1854" i="4"/>
  <c r="AA1855" i="4"/>
  <c r="AA1856" i="4"/>
  <c r="AA1857" i="4"/>
  <c r="AA1858" i="4"/>
  <c r="AA1859" i="4"/>
  <c r="AA1860" i="4"/>
  <c r="AA1861" i="4"/>
  <c r="AA1862" i="4"/>
  <c r="AA1863" i="4"/>
  <c r="AA1864" i="4"/>
  <c r="AA1865" i="4"/>
  <c r="AA1866" i="4"/>
  <c r="AA1867" i="4"/>
  <c r="AA1868" i="4"/>
  <c r="AA1869" i="4"/>
  <c r="AA1870" i="4"/>
  <c r="AA1871" i="4"/>
  <c r="AA1872" i="4"/>
  <c r="AA1873" i="4"/>
  <c r="AA1874" i="4"/>
  <c r="AA1875" i="4"/>
  <c r="AA1876" i="4"/>
  <c r="AA1877" i="4"/>
  <c r="AA1878" i="4"/>
  <c r="AA1879" i="4"/>
  <c r="AA1880" i="4"/>
  <c r="AA1881" i="4"/>
  <c r="AA1882" i="4"/>
  <c r="AA1883" i="4"/>
  <c r="AA1884" i="4"/>
  <c r="AA1885" i="4"/>
  <c r="AA1886" i="4"/>
  <c r="AA1887" i="4"/>
  <c r="AA1888" i="4"/>
  <c r="AA1889" i="4"/>
  <c r="AA1890" i="4"/>
  <c r="AA1891" i="4"/>
  <c r="AA1892" i="4"/>
  <c r="AA1893" i="4"/>
  <c r="AA1894" i="4"/>
  <c r="AA1895" i="4"/>
  <c r="AA1896" i="4"/>
  <c r="AA1897" i="4"/>
  <c r="AA1898" i="4"/>
  <c r="AA1899" i="4"/>
  <c r="AA1900" i="4"/>
  <c r="AA1901" i="4"/>
  <c r="AA1902" i="4"/>
  <c r="AA1903" i="4"/>
  <c r="AA1904" i="4"/>
  <c r="AA1905" i="4"/>
  <c r="AA1906" i="4"/>
  <c r="AA1907" i="4"/>
  <c r="AA1908" i="4"/>
  <c r="AA1909" i="4"/>
  <c r="AA1910" i="4"/>
  <c r="AA1911" i="4"/>
  <c r="AA1912" i="4"/>
  <c r="AA1913" i="4"/>
  <c r="AA1914" i="4"/>
  <c r="AA1915" i="4"/>
  <c r="AA1916" i="4"/>
  <c r="AA1917" i="4"/>
  <c r="AA1918" i="4"/>
  <c r="AA1919" i="4"/>
  <c r="AA1920" i="4"/>
  <c r="AA1921" i="4"/>
  <c r="AA1922" i="4"/>
  <c r="AA1923" i="4"/>
  <c r="AA1924" i="4"/>
  <c r="AA1925" i="4"/>
  <c r="AA1926" i="4"/>
  <c r="AA1927" i="4"/>
  <c r="AA1928" i="4"/>
  <c r="AA1929" i="4"/>
  <c r="AA1930" i="4"/>
  <c r="AA1931" i="4"/>
  <c r="AA1932" i="4"/>
  <c r="AA1933" i="4"/>
  <c r="AA1934" i="4"/>
  <c r="AA1935" i="4"/>
  <c r="AA1936" i="4"/>
  <c r="AA1937" i="4"/>
  <c r="AA1938" i="4"/>
  <c r="AA1939" i="4"/>
  <c r="AA1940" i="4"/>
  <c r="AA1941" i="4"/>
  <c r="AA1942" i="4"/>
  <c r="AA1943" i="4"/>
  <c r="AA1944" i="4"/>
  <c r="AA1945" i="4"/>
  <c r="AA1946" i="4"/>
  <c r="AA1947" i="4"/>
  <c r="AA1948" i="4"/>
  <c r="AA1949" i="4"/>
  <c r="AA1950" i="4"/>
  <c r="AA1951" i="4"/>
  <c r="AA1952" i="4"/>
  <c r="AA1953" i="4"/>
  <c r="AA1954" i="4"/>
  <c r="AA1955" i="4"/>
  <c r="AA1956" i="4"/>
  <c r="AA1957" i="4"/>
  <c r="AA1958" i="4"/>
  <c r="AA1959" i="4"/>
  <c r="AA1960" i="4"/>
  <c r="AA1961" i="4"/>
  <c r="AA1962" i="4"/>
  <c r="AA1963" i="4"/>
  <c r="AA1964" i="4"/>
  <c r="AA1965" i="4"/>
  <c r="AA1966" i="4"/>
  <c r="AA1967" i="4"/>
  <c r="AA1968" i="4"/>
  <c r="AA1969" i="4"/>
  <c r="AA1970" i="4"/>
  <c r="AA1971" i="4"/>
  <c r="AA1972" i="4"/>
  <c r="AA1973" i="4"/>
  <c r="AA1974" i="4"/>
  <c r="AA1975" i="4"/>
  <c r="AA1976" i="4"/>
  <c r="AA1977" i="4"/>
  <c r="AA1978" i="4"/>
  <c r="AA1979" i="4"/>
  <c r="AA1980" i="4"/>
  <c r="AA1981" i="4"/>
  <c r="AA1982" i="4"/>
  <c r="AA1983" i="4"/>
  <c r="AA1984" i="4"/>
  <c r="AA1985" i="4"/>
  <c r="AA1986" i="4"/>
  <c r="AA1987" i="4"/>
  <c r="AA1988" i="4"/>
  <c r="AA1989" i="4"/>
  <c r="AA1990" i="4"/>
  <c r="AA1991" i="4"/>
  <c r="AA1992" i="4"/>
  <c r="AA1993" i="4"/>
  <c r="AA1994" i="4"/>
  <c r="AA1995" i="4"/>
  <c r="AA1996" i="4"/>
  <c r="AA1997" i="4"/>
  <c r="AA1998" i="4"/>
  <c r="AA1999" i="4"/>
  <c r="AA2000" i="4"/>
  <c r="AA2001" i="4"/>
  <c r="J7" i="2"/>
  <c r="J6" i="2"/>
  <c r="AG26" i="4"/>
  <c r="AG25" i="4"/>
  <c r="AH22" i="4"/>
  <c r="AJ2" i="4"/>
  <c r="K2" i="1"/>
  <c r="AG21" i="4" l="1"/>
  <c r="AG20"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BDE33C-C879-42B9-ABA7-23C93EB9F543}" keepAlive="1" name="Query - Final_Cust_db_1" description="Connection to the 'Final_Cust_db_1' query in the workbook." type="5" refreshedVersion="8" background="1" saveData="1">
    <dbPr connection="Provider=Microsoft.Mashup.OleDb.1;Data Source=$Workbook$;Location=Final_Cust_db_1;Extended Properties=&quot;&quot;" command="SELECT * FROM [Final_Cust_db_1]"/>
  </connection>
  <connection id="2" xr16:uid="{FF1AF18A-D8E0-41BF-B22A-08CFB2455576}" keepAlive="1" name="Query - Product_DB" description="Connection to the 'Product_DB' query in the workbook." type="5" refreshedVersion="8" background="1" saveData="1">
    <dbPr connection="Provider=Microsoft.Mashup.OleDb.1;Data Source=$Workbook$;Location=Product_DB;Extended Properties=&quot;&quot;" command="SELECT * FROM [Product_DB]"/>
  </connection>
  <connection id="3" xr16:uid="{8C9E2AFA-BEDA-4BAF-8297-EB6DBB660D94}" keepAlive="1" name="Query - Store_DB" description="Connection to the 'Store_DB' query in the workbook." type="5" refreshedVersion="8" background="1" saveData="1">
    <dbPr connection="Provider=Microsoft.Mashup.OleDb.1;Data Source=$Workbook$;Location=Store_DB;Extended Properties=&quot;&quot;" command="SELECT * FROM [Store_DB]"/>
  </connection>
  <connection id="4" xr16:uid="{FE629EAC-F6B1-4D9E-A208-658767EBAB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24BDA169-E502-4758-A665-96D6891481EB}" name="WorksheetConnection_Excel Module Assignment.xlsx!Final_Cust_db_1" type="102" refreshedVersion="8" minRefreshableVersion="5">
    <extLst>
      <ext xmlns:x15="http://schemas.microsoft.com/office/spreadsheetml/2010/11/main" uri="{DE250136-89BD-433C-8126-D09CA5730AF9}">
        <x15:connection id="Final_Cust_db_1" autoDelete="1">
          <x15:rangePr sourceName="_xlcn.WorksheetConnection_ExcelModuleAssignment.xlsxFinal_Cust_db_11"/>
        </x15:connection>
      </ext>
    </extLst>
  </connection>
  <connection id="6" xr16:uid="{2E977E33-F409-476E-A787-E5898BFA3B6E}" name="WorksheetConnection_Excel Module Assignment.xlsx!Product_DB_1" type="102" refreshedVersion="8" minRefreshableVersion="5">
    <extLst>
      <ext xmlns:x15="http://schemas.microsoft.com/office/spreadsheetml/2010/11/main" uri="{DE250136-89BD-433C-8126-D09CA5730AF9}">
        <x15:connection id="Product_DB_1">
          <x15:rangePr sourceName="_xlcn.WorksheetConnection_ExcelModuleAssignment.xlsxProduct_DB_11"/>
        </x15:connection>
      </ext>
    </extLst>
  </connection>
  <connection id="7" xr16:uid="{A2ABD317-AD58-4BD3-A39B-54A6D8A34978}" name="WorksheetConnection_Excel Module Assignment.xlsx!Sales_DB_1" type="102" refreshedVersion="8" minRefreshableVersion="5">
    <extLst>
      <ext xmlns:x15="http://schemas.microsoft.com/office/spreadsheetml/2010/11/main" uri="{DE250136-89BD-433C-8126-D09CA5730AF9}">
        <x15:connection id="Sales_DB_1">
          <x15:rangePr sourceName="_xlcn.WorksheetConnection_ExcelModuleAssignment.xlsxSales_DB_11"/>
        </x15:connection>
      </ext>
    </extLst>
  </connection>
  <connection id="8" xr16:uid="{B715BF36-A2B3-445A-B6D8-B0705E33C7D2}" name="WorksheetConnection_Excel Module Assignment.xlsx!Store_DB_1" type="102" refreshedVersion="8" minRefreshableVersion="5">
    <extLst>
      <ext xmlns:x15="http://schemas.microsoft.com/office/spreadsheetml/2010/11/main" uri="{DE250136-89BD-433C-8126-D09CA5730AF9}">
        <x15:connection id="Store_DB_1">
          <x15:rangePr sourceName="_xlcn.WorksheetConnection_ExcelModuleAssignment.xlsxStore_DB_11"/>
        </x15:connection>
      </ext>
    </extLst>
  </connection>
</connections>
</file>

<file path=xl/sharedStrings.xml><?xml version="1.0" encoding="utf-8"?>
<sst xmlns="http://schemas.openxmlformats.org/spreadsheetml/2006/main" count="14275" uniqueCount="3985">
  <si>
    <t>Customer_ID</t>
  </si>
  <si>
    <t>Name</t>
  </si>
  <si>
    <t>Age</t>
  </si>
  <si>
    <t>Gender</t>
  </si>
  <si>
    <t>City</t>
  </si>
  <si>
    <t>State</t>
  </si>
  <si>
    <t>Country</t>
  </si>
  <si>
    <t>Loyality_Level</t>
  </si>
  <si>
    <t>CUST1000</t>
  </si>
  <si>
    <t>Sheena Bonilla</t>
  </si>
  <si>
    <t>Male</t>
  </si>
  <si>
    <t>Donaldton</t>
  </si>
  <si>
    <t>North Carolina</t>
  </si>
  <si>
    <t>USA</t>
  </si>
  <si>
    <t>Bronze</t>
  </si>
  <si>
    <t>CUST1001</t>
  </si>
  <si>
    <t>Eugene Nelson</t>
  </si>
  <si>
    <t>Female</t>
  </si>
  <si>
    <t>Phillipsmouth</t>
  </si>
  <si>
    <t>North Dakota</t>
  </si>
  <si>
    <t>Platinum</t>
  </si>
  <si>
    <t>CUST1002</t>
  </si>
  <si>
    <t>Dr.Benjamin Price</t>
  </si>
  <si>
    <t>Kylebury</t>
  </si>
  <si>
    <t>Alabama</t>
  </si>
  <si>
    <t>CUST1003</t>
  </si>
  <si>
    <t>Jeremy Harris</t>
  </si>
  <si>
    <t>Thomastown</t>
  </si>
  <si>
    <t>Ohio</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</si>
  <si>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</si>
  <si>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</si>
  <si>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</si>
  <si>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</si>
  <si>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</si>
  <si>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</si>
  <si>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</si>
  <si>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</si>
  <si>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</si>
  <si>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</si>
  <si>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</si>
  <si>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</si>
  <si>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</si>
  <si>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</si>
  <si>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</si>
  <si>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</si>
  <si>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</si>
  <si>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</si>
  <si>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</si>
  <si>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</si>
  <si>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</si>
  <si>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</si>
  <si>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</si>
  <si>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</si>
  <si>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</si>
  <si>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</si>
  <si>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</si>
  <si>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</si>
  <si>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</si>
  <si>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</si>
  <si>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</si>
  <si>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</si>
  <si>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</si>
  <si>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</si>
  <si>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</si>
  <si>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</si>
  <si>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</si>
  <si>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</si>
  <si>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</si>
  <si>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</si>
  <si>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</si>
  <si>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</si>
  <si>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</si>
  <si>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</si>
  <si>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</si>
  <si>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</si>
  <si>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</si>
  <si>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</si>
  <si>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</si>
  <si>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</si>
  <si>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</si>
  <si>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</si>
  <si>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</si>
  <si>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</si>
  <si>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</si>
  <si>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</si>
  <si>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</si>
  <si>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</si>
  <si>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</si>
  <si>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</si>
  <si>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</si>
  <si>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</si>
  <si>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</si>
  <si>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</si>
  <si>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</si>
  <si>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</si>
  <si>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</si>
  <si>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</si>
  <si>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</si>
  <si>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</si>
  <si>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</si>
  <si>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</si>
  <si>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</si>
  <si>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</si>
  <si>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</si>
  <si>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</si>
  <si>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</si>
  <si>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</si>
  <si>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</si>
  <si>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</si>
  <si>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</si>
  <si>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</si>
  <si>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</si>
  <si>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</si>
  <si>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</si>
  <si>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</si>
  <si>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</si>
  <si>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</si>
  <si>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</si>
  <si>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</si>
  <si>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</si>
  <si>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</si>
  <si>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</si>
  <si>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</si>
  <si>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</si>
  <si>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</si>
  <si>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</si>
  <si>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</si>
  <si>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</si>
  <si>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</si>
  <si>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</si>
  <si>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</si>
  <si>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</si>
  <si>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</si>
  <si>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</si>
  <si>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</si>
  <si>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</si>
  <si>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</si>
  <si>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</si>
  <si>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</si>
  <si>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</si>
  <si>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</si>
  <si>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</si>
  <si>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</si>
  <si>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</si>
  <si>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</si>
  <si>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</si>
  <si>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</si>
  <si>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</si>
  <si>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</si>
  <si>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</si>
  <si>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</si>
  <si>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</si>
  <si>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</si>
  <si>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</si>
  <si>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</si>
  <si>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</si>
  <si>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</si>
  <si>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</si>
  <si>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</si>
  <si>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</si>
  <si>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</si>
  <si>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</si>
  <si>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</si>
  <si>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</si>
  <si>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</si>
  <si>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</si>
  <si>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</si>
  <si>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</si>
  <si>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</si>
  <si>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</si>
  <si>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</si>
  <si>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</si>
  <si>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</si>
  <si>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</si>
  <si>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</si>
  <si>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</si>
  <si>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</si>
  <si>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</si>
  <si>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</si>
  <si>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</si>
  <si>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</si>
  <si>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</si>
  <si>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</si>
  <si>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</si>
  <si>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</si>
  <si>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</si>
  <si>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</si>
  <si>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</si>
  <si>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</si>
  <si>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</si>
  <si>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</si>
  <si>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</si>
  <si>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</si>
  <si>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</si>
  <si>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</si>
  <si>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</si>
  <si>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</si>
  <si>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</si>
  <si>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</si>
  <si>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</si>
  <si>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</si>
  <si>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</si>
  <si>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</si>
  <si>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</si>
  <si>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</si>
  <si>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</si>
  <si>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</si>
  <si>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</si>
  <si>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</si>
  <si>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</si>
  <si>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</si>
  <si>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</si>
  <si>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</si>
  <si>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</si>
  <si>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</si>
  <si>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</si>
  <si>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</si>
  <si>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</si>
  <si>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</si>
  <si>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</si>
  <si>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</si>
  <si>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</si>
  <si>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</si>
  <si>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</si>
  <si>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</si>
  <si>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</si>
  <si>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</si>
  <si>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</si>
  <si>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</si>
  <si>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Dr.David Smith</t>
  </si>
  <si>
    <t>Schmidtchester</t>
  </si>
  <si>
    <t>CUST1061</t>
  </si>
  <si>
    <t>Kristin Stein</t>
  </si>
  <si>
    <t>Jennifermouth</t>
  </si>
  <si>
    <t>CUST1062</t>
  </si>
  <si>
    <t>James Bean</t>
  </si>
  <si>
    <t>Stevensonton</t>
  </si>
  <si>
    <t>New Mexico</t>
  </si>
  <si>
    <t>CUST1063</t>
  </si>
  <si>
    <t>Michael Daniel</t>
  </si>
  <si>
    <t>New Jesse</t>
  </si>
  <si>
    <t>Tennessee</t>
  </si>
  <si>
    <t>CUST1064</t>
  </si>
  <si>
    <t>Mr.Mason Butler</t>
  </si>
  <si>
    <t>Port Kathrynhaven</t>
  </si>
  <si>
    <t>CUST1065</t>
  </si>
  <si>
    <t>Michael Thomas</t>
  </si>
  <si>
    <t>Woodmouth</t>
  </si>
  <si>
    <t>CUST1066</t>
  </si>
  <si>
    <t>Cody Diaz</t>
  </si>
  <si>
    <t>South Aaronside</t>
  </si>
  <si>
    <t>CUST1067</t>
  </si>
  <si>
    <t>Amber Mcclain</t>
  </si>
  <si>
    <t>Brendaburgh</t>
  </si>
  <si>
    <t>Florida</t>
  </si>
  <si>
    <t>CUST1068</t>
  </si>
  <si>
    <t>Mr.Mark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</si>
  <si>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</si>
  <si>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</si>
  <si>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</si>
  <si>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</si>
  <si>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</si>
  <si>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</si>
  <si>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</si>
  <si>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</si>
  <si>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</si>
  <si>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</si>
  <si>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</si>
  <si>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</si>
  <si>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</si>
  <si>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</si>
  <si>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</si>
  <si>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</si>
  <si>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</si>
  <si>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</si>
  <si>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</si>
  <si>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</si>
  <si>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</si>
  <si>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</si>
  <si>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</si>
  <si>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</si>
  <si>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</si>
  <si>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</si>
  <si>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</si>
  <si>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</si>
  <si>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</si>
  <si>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</si>
  <si>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</si>
  <si>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</si>
  <si>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</si>
  <si>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</si>
  <si>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</si>
  <si>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</si>
  <si>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</si>
  <si>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</si>
  <si>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</si>
  <si>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</si>
  <si>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</si>
  <si>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</si>
  <si>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</si>
  <si>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</si>
  <si>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</si>
  <si>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</si>
  <si>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</si>
  <si>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</si>
  <si>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</si>
  <si>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</si>
  <si>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</si>
  <si>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</si>
  <si>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</si>
  <si>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</si>
  <si>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</si>
  <si>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</si>
  <si>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</si>
  <si>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</si>
  <si>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</si>
  <si>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</si>
  <si>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</si>
  <si>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</si>
  <si>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</si>
  <si>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</si>
  <si>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</si>
  <si>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</si>
  <si>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</si>
  <si>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</si>
  <si>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</si>
  <si>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</si>
  <si>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</si>
  <si>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</si>
  <si>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</si>
  <si>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</si>
  <si>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</si>
  <si>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</si>
  <si>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</si>
  <si>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</si>
  <si>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</si>
  <si>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</si>
  <si>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</si>
  <si>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</si>
  <si>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</si>
  <si>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</si>
  <si>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</si>
  <si>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</si>
  <si>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</si>
  <si>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</si>
  <si>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</si>
  <si>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</si>
  <si>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</si>
  <si>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</si>
  <si>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</si>
  <si>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</si>
  <si>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</si>
  <si>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</si>
  <si>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</si>
  <si>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</si>
  <si>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</si>
  <si>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</si>
  <si>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</si>
  <si>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</si>
  <si>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</si>
  <si>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</si>
  <si>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</si>
  <si>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</si>
  <si>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</si>
  <si>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</si>
  <si>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</si>
  <si>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</si>
  <si>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</si>
  <si>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</si>
  <si>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</si>
  <si>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</si>
  <si>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</si>
  <si>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</si>
  <si>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</si>
  <si>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</si>
  <si>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</si>
  <si>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</si>
  <si>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</si>
  <si>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</si>
  <si>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</si>
  <si>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</si>
  <si>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</si>
  <si>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</si>
  <si>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</si>
  <si>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</si>
  <si>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</si>
  <si>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</si>
  <si>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</si>
  <si>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</si>
  <si>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</si>
  <si>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</si>
  <si>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</si>
  <si>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</si>
  <si>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</si>
  <si>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</si>
  <si>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</si>
  <si>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</si>
  <si>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</si>
  <si>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</si>
  <si>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</si>
  <si>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</si>
  <si>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</si>
  <si>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</si>
  <si>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</si>
  <si>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</si>
  <si>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</si>
  <si>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</si>
  <si>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</si>
  <si>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</si>
  <si>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</si>
  <si>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</si>
  <si>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</si>
  <si>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</si>
  <si>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</si>
  <si>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</si>
  <si>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</si>
  <si>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</si>
  <si>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</si>
  <si>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</si>
  <si>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</si>
  <si>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</si>
  <si>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</si>
  <si>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</si>
  <si>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</si>
  <si>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</si>
  <si>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</si>
  <si>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</si>
  <si>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</si>
  <si>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</si>
  <si>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</si>
  <si>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</si>
  <si>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</si>
  <si>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</si>
  <si>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</si>
  <si>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</si>
  <si>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</si>
  <si>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</si>
  <si>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</si>
  <si>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</si>
  <si>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</si>
  <si>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</si>
  <si>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</si>
  <si>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</si>
  <si>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</si>
  <si>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</si>
  <si>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</si>
  <si>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</si>
  <si>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</si>
  <si>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</si>
  <si>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</si>
  <si>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</si>
  <si>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</si>
  <si>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</si>
  <si>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</si>
  <si>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</si>
  <si>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</si>
  <si>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</si>
  <si>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</si>
  <si>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</si>
  <si>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</si>
  <si>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</si>
  <si>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</si>
  <si>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</si>
  <si>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</si>
  <si>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</si>
  <si>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</si>
  <si>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</si>
  <si>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</si>
  <si>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</si>
  <si>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</si>
  <si>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</si>
  <si>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</si>
  <si>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</si>
  <si>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</si>
  <si>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</si>
  <si>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</si>
  <si>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</si>
  <si>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</si>
  <si>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</si>
  <si>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</si>
  <si>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</si>
  <si>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</si>
  <si>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</si>
  <si>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</si>
  <si>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</si>
  <si>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</si>
  <si>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</si>
  <si>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</si>
  <si>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</si>
  <si>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</si>
  <si>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</si>
  <si>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</si>
  <si>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</si>
  <si>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</si>
  <si>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</si>
  <si>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</si>
  <si>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</si>
  <si>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</si>
  <si>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</si>
  <si>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</si>
  <si>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</si>
  <si>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</si>
  <si>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</si>
  <si>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</si>
  <si>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</si>
  <si>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</si>
  <si>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</si>
  <si>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</si>
  <si>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</si>
  <si>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</si>
  <si>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</si>
  <si>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</si>
  <si>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</si>
  <si>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</si>
  <si>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</si>
  <si>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</si>
  <si>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</si>
  <si>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</si>
  <si>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</si>
  <si>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</si>
  <si>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</si>
  <si>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</si>
  <si>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</si>
  <si>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</si>
  <si>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</si>
  <si>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</si>
  <si>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</si>
  <si>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</si>
  <si>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</si>
  <si>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</si>
  <si>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</si>
  <si>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</si>
  <si>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</si>
  <si>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</si>
  <si>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</si>
  <si>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</si>
  <si>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</si>
  <si>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</si>
  <si>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</si>
  <si>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</si>
  <si>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</si>
  <si>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</si>
  <si>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</si>
  <si>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</si>
  <si>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</si>
  <si>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</si>
  <si>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</si>
  <si>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</si>
  <si>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</si>
  <si>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</si>
  <si>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</si>
  <si>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</si>
  <si>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</si>
  <si>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</si>
  <si>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</si>
  <si>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</si>
  <si>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</si>
  <si>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</si>
  <si>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</si>
  <si>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</si>
  <si>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</si>
  <si>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</si>
  <si>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</si>
  <si>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</si>
  <si>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</si>
  <si>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</si>
  <si>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</si>
  <si>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</si>
  <si>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</si>
  <si>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</si>
  <si>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</si>
  <si>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</si>
  <si>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</si>
  <si>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</si>
  <si>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</si>
  <si>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</si>
  <si>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</si>
  <si>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</si>
  <si>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</si>
  <si>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</si>
  <si>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</si>
  <si>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</si>
  <si>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</si>
  <si>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</si>
  <si>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</si>
  <si>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</si>
  <si>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</si>
  <si>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</si>
  <si>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</si>
  <si>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</si>
  <si>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</si>
  <si>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</si>
  <si>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</si>
  <si>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</si>
  <si>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</si>
  <si>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</si>
  <si>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</si>
  <si>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</si>
  <si>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</si>
  <si>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</si>
  <si>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</si>
  <si>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</si>
  <si>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</si>
  <si>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</si>
  <si>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</si>
  <si>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</si>
  <si>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</si>
  <si>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</si>
  <si>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</si>
  <si>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</si>
  <si>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</si>
  <si>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</si>
  <si>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</si>
  <si>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</si>
  <si>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</si>
  <si>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</si>
  <si>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</si>
  <si>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</si>
  <si>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</si>
  <si>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</si>
  <si>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</si>
  <si>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</si>
  <si>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</si>
  <si>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</si>
  <si>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</si>
  <si>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</si>
  <si>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</si>
  <si>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</si>
  <si>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</si>
  <si>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</si>
  <si>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</si>
  <si>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</si>
  <si>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</si>
  <si>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</si>
  <si>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</si>
  <si>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</si>
  <si>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</si>
  <si>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</si>
  <si>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</si>
  <si>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</si>
  <si>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</si>
  <si>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</si>
  <si>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</si>
  <si>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</si>
  <si>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</si>
  <si>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</si>
  <si>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</si>
  <si>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</si>
  <si>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</si>
  <si>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</si>
  <si>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</si>
  <si>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</si>
  <si>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</si>
  <si>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</si>
  <si>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</si>
  <si>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</si>
  <si>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</si>
  <si>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</si>
  <si>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</si>
  <si>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</si>
  <si>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</si>
  <si>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</si>
  <si>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</si>
  <si>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</si>
  <si>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</si>
  <si>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</si>
  <si>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</si>
  <si>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</si>
  <si>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</si>
  <si>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</si>
  <si>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</si>
  <si>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</si>
  <si>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</si>
  <si>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</si>
  <si>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</si>
  <si>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</si>
  <si>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</si>
  <si>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</si>
  <si>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</si>
  <si>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</si>
  <si>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</si>
  <si>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</si>
  <si>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</si>
  <si>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</si>
  <si>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</si>
  <si>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</si>
  <si>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</si>
  <si>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</si>
  <si>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</si>
  <si>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</si>
  <si>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</si>
  <si>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</si>
  <si>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</si>
  <si>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</si>
  <si>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</si>
  <si>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</si>
  <si>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</si>
  <si>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</si>
  <si>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</si>
  <si>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</si>
  <si>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</si>
  <si>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</si>
  <si>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</si>
  <si>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</si>
  <si>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</si>
  <si>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</si>
  <si>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</si>
  <si>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</si>
  <si>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</si>
  <si>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</si>
  <si>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</si>
  <si>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</si>
  <si>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</si>
  <si>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</si>
  <si>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</si>
  <si>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</si>
  <si>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</si>
  <si>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</si>
  <si>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</si>
  <si>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</si>
  <si>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</si>
  <si>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</si>
  <si>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</si>
  <si>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</si>
  <si>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</si>
  <si>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</si>
  <si>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</si>
  <si>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</si>
  <si>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</si>
  <si>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</si>
  <si>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</si>
  <si>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</si>
  <si>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</si>
  <si>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</si>
  <si>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</si>
  <si>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</si>
  <si>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</si>
  <si>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</si>
  <si>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</si>
  <si>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</si>
  <si>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</si>
  <si>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</si>
  <si>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</si>
  <si>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</si>
  <si>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</si>
  <si>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</si>
  <si>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</si>
  <si>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</si>
  <si>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</si>
  <si>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</si>
  <si>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</si>
  <si>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</si>
  <si>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</si>
  <si>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</si>
  <si>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</si>
  <si>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</si>
  <si>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</si>
  <si>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</si>
  <si>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</si>
  <si>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</si>
  <si>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</si>
  <si>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</si>
  <si>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</si>
  <si>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</si>
  <si>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</si>
  <si>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</si>
  <si>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</si>
  <si>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</si>
  <si>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</si>
  <si>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</si>
  <si>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</si>
  <si>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</si>
  <si>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</si>
  <si>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</si>
  <si>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</si>
  <si>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</si>
  <si>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</si>
  <si>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</si>
  <si>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</si>
  <si>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</si>
  <si>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</si>
  <si>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</si>
  <si>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</si>
  <si>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</si>
  <si>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</si>
  <si>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</si>
  <si>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</si>
  <si>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</si>
  <si>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</si>
  <si>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</si>
  <si>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</si>
  <si>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</si>
  <si>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</si>
  <si>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</si>
  <si>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</si>
  <si>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</si>
  <si>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</si>
  <si>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</si>
  <si>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</si>
  <si>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</si>
  <si>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</si>
  <si>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</si>
  <si>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</si>
  <si>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</si>
  <si>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</si>
  <si>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</si>
  <si>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</si>
  <si>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</si>
  <si>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</si>
  <si>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</si>
  <si>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</si>
  <si>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</si>
  <si>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</si>
  <si>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</si>
  <si>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</si>
  <si>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</si>
  <si>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</si>
  <si>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</si>
  <si>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</si>
  <si>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</si>
  <si>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</si>
  <si>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</si>
  <si>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</si>
  <si>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</si>
  <si>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</si>
  <si>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</si>
  <si>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</si>
  <si>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</si>
  <si>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</si>
  <si>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</si>
  <si>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</si>
  <si>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</si>
  <si>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</si>
  <si>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</si>
  <si>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</si>
  <si>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</si>
  <si>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</si>
  <si>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</si>
  <si>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</si>
  <si>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</si>
  <si>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</si>
  <si>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</si>
  <si>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</si>
  <si>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</si>
  <si>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</si>
  <si>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</si>
  <si>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</si>
  <si>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</si>
  <si>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</si>
  <si>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</si>
  <si>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</si>
  <si>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</si>
  <si>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</si>
  <si>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</si>
  <si>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</si>
  <si>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</si>
  <si>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</si>
  <si>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</si>
  <si>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</si>
  <si>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</si>
  <si>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</si>
  <si>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</si>
  <si>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</si>
  <si>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</si>
  <si>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</si>
  <si>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</si>
  <si>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</si>
  <si>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</si>
  <si>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</si>
  <si>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</si>
  <si>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</si>
  <si>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</si>
  <si>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</si>
  <si>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</si>
  <si>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</si>
  <si>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</si>
  <si>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</si>
  <si>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</si>
  <si>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</si>
  <si>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</si>
  <si>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</si>
  <si>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</si>
  <si>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</si>
  <si>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</si>
  <si>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</si>
  <si>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</si>
  <si>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</si>
  <si>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</si>
  <si>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</si>
  <si>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</si>
  <si>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</si>
  <si>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</si>
  <si>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</si>
  <si>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</si>
  <si>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</si>
  <si>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</si>
  <si>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</si>
  <si>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</si>
  <si>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</si>
  <si>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</si>
  <si>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</si>
  <si>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</si>
  <si>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</si>
  <si>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</si>
  <si>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</si>
  <si>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</si>
  <si>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</si>
  <si>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</si>
  <si>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</si>
  <si>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</si>
  <si>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</si>
  <si>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</si>
  <si>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</si>
  <si>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</si>
  <si>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</si>
  <si>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</si>
  <si>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</si>
  <si>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</si>
  <si>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</si>
  <si>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</si>
  <si>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</si>
  <si>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</si>
  <si>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</si>
  <si>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</si>
  <si>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</si>
  <si>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</si>
  <si>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</si>
  <si>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</si>
  <si>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</si>
  <si>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</si>
  <si>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</si>
  <si>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</si>
  <si>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</si>
  <si>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</si>
  <si>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</si>
  <si>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</si>
  <si>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</si>
  <si>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</si>
  <si>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</si>
  <si>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</si>
  <si>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</si>
  <si>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</si>
  <si>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</si>
  <si>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</si>
  <si>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</si>
  <si>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</si>
  <si>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</si>
  <si>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</si>
  <si>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</si>
  <si>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</si>
  <si>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</si>
  <si>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</si>
  <si>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</si>
  <si>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</si>
  <si>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</si>
  <si>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</si>
  <si>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</si>
  <si>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</si>
  <si>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</si>
  <si>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</si>
  <si>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</si>
  <si>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</si>
  <si>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</si>
  <si>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</si>
  <si>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</si>
  <si>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</si>
  <si>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</si>
  <si>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</si>
  <si>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</si>
  <si>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</si>
  <si>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</si>
  <si>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</si>
  <si>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</si>
  <si>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</si>
  <si>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</si>
  <si>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</si>
  <si>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</si>
  <si>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</si>
  <si>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</si>
  <si>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</si>
  <si>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</si>
  <si>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</si>
  <si>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</si>
  <si>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</si>
  <si>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</si>
  <si>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</si>
  <si>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</si>
  <si>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</si>
  <si>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</si>
  <si>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</si>
  <si>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</si>
  <si>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</si>
  <si>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</si>
  <si>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</si>
  <si>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</si>
  <si>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</si>
  <si>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</si>
  <si>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</si>
  <si>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</si>
  <si>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</si>
  <si>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</si>
  <si>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</si>
  <si>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</si>
  <si>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</si>
  <si>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</si>
  <si>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</si>
  <si>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</si>
  <si>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</si>
  <si>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</si>
  <si>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</si>
  <si>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</si>
  <si>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</si>
  <si>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</si>
  <si>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</si>
  <si>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</si>
  <si>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</si>
  <si>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</si>
  <si>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</si>
  <si>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</si>
  <si>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</si>
  <si>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</si>
  <si>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</si>
  <si>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</si>
  <si>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</si>
  <si>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</si>
  <si>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</si>
  <si>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</si>
  <si>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</si>
  <si>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</si>
  <si>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</si>
  <si>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</si>
  <si>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</si>
  <si>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</si>
  <si>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</si>
  <si>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</si>
  <si>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</si>
  <si>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</si>
  <si>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</si>
  <si>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</si>
  <si>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</si>
  <si>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</si>
  <si>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</si>
  <si>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</si>
  <si>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</si>
  <si>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</si>
  <si>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</si>
  <si>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</si>
  <si>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</si>
  <si>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</si>
  <si>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</si>
  <si>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</si>
  <si>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</si>
  <si>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</si>
  <si>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</si>
  <si>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Dr.Lindsay Hanna</t>
  </si>
  <si>
    <t>New Paulstad</t>
  </si>
  <si>
    <t>CUST1333</t>
  </si>
  <si>
    <t>Teresa Johnson</t>
  </si>
  <si>
    <t>Johnsonbury</t>
  </si>
  <si>
    <t>CUST1334</t>
  </si>
  <si>
    <t>Mr.Christopher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</si>
  <si>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</si>
  <si>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</si>
  <si>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</si>
  <si>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</si>
  <si>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</si>
  <si>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</si>
  <si>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</si>
  <si>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</si>
  <si>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</si>
  <si>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</si>
  <si>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</si>
  <si>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</si>
  <si>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</si>
  <si>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</si>
  <si>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</si>
  <si>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</si>
  <si>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</si>
  <si>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</si>
  <si>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</si>
  <si>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</si>
  <si>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</si>
  <si>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</si>
  <si>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</si>
  <si>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</si>
  <si>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</si>
  <si>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</si>
  <si>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</si>
  <si>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</si>
  <si>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</si>
  <si>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</si>
  <si>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</si>
  <si>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</si>
  <si>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</si>
  <si>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</si>
  <si>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</si>
  <si>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</si>
  <si>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</si>
  <si>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</si>
  <si>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</si>
  <si>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</si>
  <si>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</si>
  <si>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</si>
  <si>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</si>
  <si>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</si>
  <si>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</si>
  <si>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</si>
  <si>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</si>
  <si>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</si>
  <si>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</si>
  <si>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</si>
  <si>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</si>
  <si>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</si>
  <si>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</si>
  <si>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</si>
  <si>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</si>
  <si>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</si>
  <si>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</si>
  <si>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</si>
  <si>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</si>
  <si>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</si>
  <si>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</si>
  <si>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</si>
  <si>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</si>
  <si>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</si>
  <si>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</si>
  <si>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</si>
  <si>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</si>
  <si>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</si>
  <si>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</si>
  <si>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</si>
  <si>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</si>
  <si>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</si>
  <si>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</si>
  <si>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</si>
  <si>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</si>
  <si>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</si>
  <si>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</si>
  <si>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</si>
  <si>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</si>
  <si>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</si>
  <si>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</si>
  <si>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</si>
  <si>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</si>
  <si>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</si>
  <si>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</si>
  <si>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</si>
  <si>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</si>
  <si>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</si>
  <si>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</si>
  <si>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</si>
  <si>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</si>
  <si>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</si>
  <si>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</si>
  <si>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</si>
  <si>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</si>
  <si>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</si>
  <si>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</si>
  <si>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</si>
  <si>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</si>
  <si>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</si>
  <si>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</si>
  <si>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</si>
  <si>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</si>
  <si>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</si>
  <si>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</si>
  <si>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</si>
  <si>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</si>
  <si>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</si>
  <si>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</si>
  <si>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</si>
  <si>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</si>
  <si>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</si>
  <si>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</si>
  <si>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</si>
  <si>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</si>
  <si>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</si>
  <si>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</si>
  <si>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</si>
  <si>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</si>
  <si>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</si>
  <si>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</si>
  <si>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</si>
  <si>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</si>
  <si>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</si>
  <si>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</si>
  <si>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</si>
  <si>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</si>
  <si>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</si>
  <si>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</si>
  <si>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</si>
  <si>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</si>
  <si>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</si>
  <si>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</si>
  <si>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</si>
  <si>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</si>
  <si>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</si>
  <si>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</si>
  <si>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</si>
  <si>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</si>
  <si>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</si>
  <si>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</si>
  <si>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</si>
  <si>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</si>
  <si>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</si>
  <si>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</si>
  <si>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</si>
  <si>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</si>
  <si>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</si>
  <si>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</si>
  <si>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</si>
  <si>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</si>
  <si>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</si>
  <si>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</si>
  <si>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</si>
  <si>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</si>
  <si>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</si>
  <si>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</si>
  <si>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</si>
  <si>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</si>
  <si>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</si>
  <si>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</si>
  <si>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</si>
  <si>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</si>
  <si>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</si>
  <si>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</si>
  <si>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</si>
  <si>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</si>
  <si>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</si>
  <si>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</si>
  <si>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</si>
  <si>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</si>
  <si>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</si>
  <si>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</si>
  <si>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</si>
  <si>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</si>
  <si>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</si>
  <si>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</si>
  <si>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</si>
  <si>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</si>
  <si>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</si>
  <si>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</si>
  <si>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</si>
  <si>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</si>
  <si>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</si>
  <si>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</si>
  <si>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</si>
  <si>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</si>
  <si>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</si>
  <si>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</si>
  <si>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</si>
  <si>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</si>
  <si>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</si>
  <si>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</si>
  <si>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</si>
  <si>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</si>
  <si>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</si>
  <si>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</si>
  <si>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</si>
  <si>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</si>
  <si>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</si>
  <si>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</si>
  <si>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</si>
  <si>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</si>
  <si>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</si>
  <si>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</si>
  <si>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</si>
  <si>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</si>
  <si>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</si>
  <si>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</si>
  <si>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</si>
  <si>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</si>
  <si>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</si>
  <si>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</si>
  <si>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</si>
  <si>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</si>
  <si>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</si>
  <si>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</si>
  <si>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</si>
  <si>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</si>
  <si>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</si>
  <si>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</si>
  <si>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</si>
  <si>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</si>
  <si>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</si>
  <si>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</si>
  <si>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</si>
  <si>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</si>
  <si>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</si>
  <si>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</si>
  <si>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</si>
  <si>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</si>
  <si>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</si>
  <si>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</si>
  <si>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</si>
  <si>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</si>
  <si>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</si>
  <si>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</si>
  <si>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</si>
  <si>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</si>
  <si>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</si>
  <si>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</si>
  <si>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</si>
  <si>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</si>
  <si>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</si>
  <si>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</si>
  <si>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</si>
  <si>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</si>
  <si>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</si>
  <si>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</si>
  <si>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</si>
  <si>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</si>
  <si>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</si>
  <si>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</si>
  <si>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</si>
  <si>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</si>
  <si>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</si>
  <si>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</si>
  <si>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</si>
  <si>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</si>
  <si>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</si>
  <si>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</si>
  <si>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</si>
  <si>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</si>
  <si>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</si>
  <si>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</si>
  <si>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</si>
  <si>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</si>
  <si>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</si>
  <si>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</si>
  <si>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</si>
  <si>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</si>
  <si>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</si>
  <si>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</si>
  <si>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</si>
  <si>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</si>
  <si>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</si>
  <si>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</si>
  <si>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</si>
  <si>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</si>
  <si>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</si>
  <si>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</si>
  <si>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</si>
  <si>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</si>
  <si>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</si>
  <si>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</si>
  <si>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</si>
  <si>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</si>
  <si>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</si>
  <si>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</si>
  <si>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</si>
  <si>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</si>
  <si>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</si>
  <si>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</si>
  <si>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</si>
  <si>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</si>
  <si>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</si>
  <si>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</si>
  <si>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</si>
  <si>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</si>
  <si>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</si>
  <si>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</si>
  <si>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</si>
  <si>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</si>
  <si>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</si>
  <si>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</si>
  <si>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</si>
  <si>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</si>
  <si>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</si>
  <si>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</si>
  <si>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</si>
  <si>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</si>
  <si>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</si>
  <si>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</si>
  <si>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</si>
  <si>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</si>
  <si>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</si>
  <si>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</si>
  <si>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</si>
  <si>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</si>
  <si>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</si>
  <si>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</si>
  <si>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</si>
  <si>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</si>
  <si>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</si>
  <si>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</si>
  <si>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</si>
  <si>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</si>
  <si>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</si>
  <si>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</si>
  <si>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</si>
  <si>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</si>
  <si>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</si>
  <si>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</si>
  <si>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</si>
  <si>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</si>
  <si>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</si>
  <si>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</si>
  <si>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</si>
  <si>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</si>
  <si>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</si>
  <si>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</si>
  <si>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</si>
  <si>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</si>
  <si>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</si>
  <si>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</si>
  <si>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</si>
  <si>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</si>
  <si>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</si>
  <si>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</si>
  <si>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</si>
  <si>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</si>
  <si>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</si>
  <si>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</si>
  <si>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</si>
  <si>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</si>
  <si>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</si>
  <si>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</si>
  <si>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</si>
  <si>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</si>
  <si>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</si>
  <si>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</si>
  <si>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</si>
  <si>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</si>
  <si>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</si>
  <si>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</si>
  <si>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</si>
  <si>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</si>
  <si>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</si>
  <si>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</si>
  <si>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</si>
  <si>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</si>
  <si>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</si>
  <si>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</si>
  <si>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</si>
  <si>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</si>
  <si>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</si>
  <si>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</si>
  <si>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</si>
  <si>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</si>
  <si>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</si>
  <si>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</si>
  <si>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</si>
  <si>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</si>
  <si>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</si>
  <si>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</si>
  <si>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</si>
  <si>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</si>
  <si>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</si>
  <si>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</si>
  <si>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</si>
  <si>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</si>
  <si>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</si>
  <si>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</si>
  <si>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</si>
  <si>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</si>
  <si>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</si>
  <si>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</si>
  <si>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</si>
  <si>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</si>
  <si>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</si>
  <si>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</si>
  <si>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</si>
  <si>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</si>
  <si>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</si>
  <si>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</si>
  <si>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</si>
  <si>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</si>
  <si>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</si>
  <si>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</si>
  <si>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</si>
  <si>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</si>
  <si>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</si>
  <si>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</si>
  <si>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</si>
  <si>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</si>
  <si>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</si>
  <si>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</si>
  <si>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</si>
  <si>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</si>
  <si>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</si>
  <si>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</si>
  <si>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</si>
  <si>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</si>
  <si>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</si>
  <si>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</si>
  <si>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</si>
  <si>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</si>
  <si>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</si>
  <si>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</si>
  <si>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</si>
  <si>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</si>
  <si>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</si>
  <si>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</si>
  <si>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</si>
  <si>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</si>
  <si>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</si>
  <si>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</si>
  <si>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</si>
  <si>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</si>
  <si>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</si>
  <si>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</si>
  <si>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</si>
  <si>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</si>
  <si>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</si>
  <si>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</si>
  <si>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</si>
  <si>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</si>
  <si>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</si>
  <si>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</si>
  <si>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</si>
  <si>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</si>
  <si>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</si>
  <si>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</si>
  <si>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</si>
  <si>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</si>
  <si>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</si>
  <si>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</si>
  <si>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</si>
  <si>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</si>
  <si>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</si>
  <si>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</si>
  <si>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</si>
  <si>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</si>
  <si>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</si>
  <si>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</si>
  <si>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</si>
  <si>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</si>
  <si>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</si>
  <si>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</si>
  <si>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</si>
  <si>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</si>
  <si>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</si>
  <si>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</si>
  <si>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</si>
  <si>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</si>
  <si>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</si>
  <si>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</si>
  <si>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</si>
  <si>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</si>
  <si>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</si>
  <si>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</si>
  <si>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</si>
  <si>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</si>
  <si>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</si>
  <si>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</si>
  <si>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</si>
  <si>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</si>
  <si>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</si>
  <si>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</si>
  <si>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</si>
  <si>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</si>
  <si>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</si>
  <si>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</si>
  <si>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</si>
  <si>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</si>
  <si>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</si>
  <si>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</si>
  <si>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</si>
  <si>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</si>
  <si>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</si>
  <si>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</si>
  <si>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</si>
  <si>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</si>
  <si>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</si>
  <si>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</si>
  <si>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</si>
  <si>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PROD3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</si>
  <si>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</si>
  <si>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</si>
  <si>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</si>
  <si>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</si>
  <si>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</si>
  <si>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</si>
  <si>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</si>
  <si>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</si>
  <si>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</si>
  <si>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</si>
  <si>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</si>
  <si>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</si>
  <si>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</si>
  <si>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</si>
  <si>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</si>
  <si>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</si>
  <si>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</si>
  <si>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</si>
  <si>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</si>
  <si>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</si>
  <si>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</si>
  <si>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</si>
  <si>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</si>
  <si>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</si>
  <si>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</si>
  <si>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</si>
  <si>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</si>
  <si>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</si>
  <si>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</si>
  <si>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</si>
  <si>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</si>
  <si>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</si>
  <si>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</si>
  <si>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</si>
  <si>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</si>
  <si>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</si>
  <si>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</si>
  <si>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</si>
  <si>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</si>
  <si>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</si>
  <si>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</si>
  <si>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</si>
  <si>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</si>
  <si>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</si>
  <si>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</si>
  <si>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</si>
  <si>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</si>
  <si>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</si>
  <si>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</si>
  <si>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</si>
  <si>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</si>
  <si>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PROD16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</si>
  <si>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</si>
  <si>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</si>
  <si>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</si>
  <si>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</si>
  <si>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</si>
  <si>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</si>
  <si>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</si>
  <si>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</si>
  <si>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</si>
  <si>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</si>
  <si>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</si>
  <si>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</si>
  <si>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</si>
  <si>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</si>
  <si>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</si>
  <si>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</si>
  <si>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</si>
  <si>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</si>
  <si>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</si>
  <si>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</si>
  <si>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</si>
  <si>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</si>
  <si>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</si>
  <si>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</si>
  <si>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</si>
  <si>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</si>
  <si>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</si>
  <si>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</si>
  <si>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</si>
  <si>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</si>
  <si>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</si>
  <si>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</si>
  <si>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</si>
  <si>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</si>
  <si>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</si>
  <si>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</si>
  <si>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</si>
  <si>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</si>
  <si>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</si>
  <si>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</si>
  <si>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</si>
  <si>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</si>
  <si>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</si>
  <si>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</si>
  <si>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</si>
  <si>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</si>
  <si>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</si>
  <si>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</si>
  <si>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</si>
  <si>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</si>
  <si>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</si>
  <si>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</si>
  <si>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</si>
  <si>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</si>
  <si>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</si>
  <si>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</si>
  <si>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</si>
  <si>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</si>
  <si>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</si>
  <si>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</si>
  <si>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</si>
  <si>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</si>
  <si>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</si>
  <si>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</si>
  <si>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</si>
  <si>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</si>
  <si>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</si>
  <si>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</si>
  <si>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</si>
  <si>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</si>
  <si>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</si>
  <si>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</si>
  <si>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</si>
  <si>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</si>
  <si>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</si>
  <si>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</si>
  <si>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</si>
  <si>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</si>
  <si>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</si>
  <si>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</si>
  <si>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</si>
  <si>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</si>
  <si>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</si>
  <si>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</si>
  <si>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</si>
  <si>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</si>
  <si>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</si>
  <si>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</si>
  <si>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</si>
  <si>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</si>
  <si>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</si>
  <si>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</si>
  <si>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</si>
  <si>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</si>
  <si>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</si>
  <si>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</si>
  <si>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</si>
  <si>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</si>
  <si>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</si>
  <si>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</si>
  <si>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</si>
  <si>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</si>
  <si>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</si>
  <si>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</si>
  <si>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</si>
  <si>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</si>
  <si>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</si>
  <si>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</si>
  <si>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</si>
  <si>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</si>
  <si>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</si>
  <si>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</si>
  <si>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</si>
  <si>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</si>
  <si>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</si>
  <si>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</si>
  <si>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</si>
  <si>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</si>
  <si>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</si>
  <si>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</si>
  <si>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</si>
  <si>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</si>
  <si>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</si>
  <si>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</si>
  <si>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</si>
  <si>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</si>
  <si>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</si>
  <si>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</si>
  <si>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</si>
  <si>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</si>
  <si>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</si>
  <si>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</si>
  <si>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</si>
  <si>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</si>
  <si>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</si>
  <si>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</si>
  <si>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</si>
  <si>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</si>
  <si>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</si>
  <si>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</si>
  <si>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</si>
  <si>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</si>
  <si>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</si>
  <si>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</si>
  <si>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</si>
  <si>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</si>
  <si>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</si>
  <si>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</si>
  <si>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</si>
  <si>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</si>
  <si>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</si>
  <si>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</si>
  <si>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</si>
  <si>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</si>
  <si>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</si>
  <si>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</si>
  <si>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</si>
  <si>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</si>
  <si>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</si>
  <si>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</si>
  <si>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</si>
  <si>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</si>
  <si>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</si>
  <si>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</si>
  <si>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</si>
  <si>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</si>
  <si>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</si>
  <si>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</si>
  <si>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</si>
  <si>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</si>
  <si>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</si>
  <si>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</si>
  <si>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</si>
  <si>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</si>
  <si>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</si>
  <si>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</si>
  <si>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</si>
  <si>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</si>
  <si>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</si>
  <si>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</si>
  <si>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</si>
  <si>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</si>
  <si>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</si>
  <si>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</si>
  <si>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</si>
  <si>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</si>
  <si>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</si>
  <si>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</si>
  <si>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</si>
  <si>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</si>
  <si>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</si>
  <si>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</si>
  <si>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</si>
  <si>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</si>
  <si>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</si>
  <si>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</si>
  <si>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</si>
  <si>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</si>
  <si>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</si>
  <si>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</si>
  <si>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</si>
  <si>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</si>
  <si>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</si>
  <si>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</si>
  <si>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</si>
  <si>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</si>
  <si>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</si>
  <si>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</si>
  <si>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</si>
  <si>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</si>
  <si>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</si>
  <si>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</si>
  <si>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</si>
  <si>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</si>
  <si>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</si>
  <si>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</si>
  <si>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</si>
  <si>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</si>
  <si>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</si>
  <si>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</si>
  <si>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</si>
  <si>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</si>
  <si>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</si>
  <si>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</si>
  <si>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</si>
  <si>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</si>
  <si>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</si>
  <si>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</si>
  <si>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</si>
  <si>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</si>
  <si>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</si>
  <si>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</si>
  <si>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</si>
  <si>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</si>
  <si>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</si>
  <si>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</si>
  <si>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</si>
  <si>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</si>
  <si>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</si>
  <si>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</si>
  <si>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</si>
  <si>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</si>
  <si>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</si>
  <si>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</si>
  <si>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</si>
  <si>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</si>
  <si>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</si>
  <si>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</si>
  <si>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</si>
  <si>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</si>
  <si>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</si>
  <si>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</si>
  <si>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</si>
  <si>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</si>
  <si>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</si>
  <si>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</si>
  <si>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</si>
  <si>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</si>
  <si>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</si>
  <si>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</si>
  <si>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</si>
  <si>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</si>
  <si>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</si>
  <si>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</si>
  <si>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</si>
  <si>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</si>
  <si>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</si>
  <si>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</si>
  <si>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</si>
  <si>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</si>
  <si>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</si>
  <si>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</si>
  <si>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</si>
  <si>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</si>
  <si>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</si>
  <si>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</si>
  <si>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</si>
  <si>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</si>
  <si>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</si>
  <si>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</si>
  <si>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</si>
  <si>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</si>
  <si>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</si>
  <si>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</si>
  <si>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</si>
  <si>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</si>
  <si>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</si>
  <si>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</si>
  <si>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</si>
  <si>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</si>
  <si>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</si>
  <si>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</si>
  <si>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</si>
  <si>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</si>
  <si>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</si>
  <si>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</si>
  <si>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</si>
  <si>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</si>
  <si>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</si>
  <si>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</si>
  <si>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</si>
  <si>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</si>
  <si>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</si>
  <si>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</si>
  <si>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</si>
  <si>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</si>
  <si>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</si>
  <si>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</si>
  <si>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</si>
  <si>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</si>
  <si>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</si>
  <si>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</si>
  <si>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</si>
  <si>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</si>
  <si>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</si>
  <si>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</si>
  <si>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</si>
  <si>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</si>
  <si>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</si>
  <si>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</si>
  <si>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</si>
  <si>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</si>
  <si>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</si>
  <si>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</si>
  <si>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</si>
  <si>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</si>
  <si>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</si>
  <si>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</si>
  <si>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</si>
  <si>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</si>
  <si>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</si>
  <si>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</si>
  <si>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</si>
  <si>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</si>
  <si>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</si>
  <si>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</si>
  <si>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</si>
  <si>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</si>
  <si>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</si>
  <si>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</si>
  <si>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</si>
  <si>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</si>
  <si>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</si>
  <si>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</si>
  <si>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</si>
  <si>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</si>
  <si>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</si>
  <si>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</si>
  <si>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</si>
  <si>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</si>
  <si>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</si>
  <si>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</si>
  <si>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</si>
  <si>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</si>
  <si>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</si>
  <si>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</si>
  <si>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</si>
  <si>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</si>
  <si>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</si>
  <si>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</si>
  <si>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</si>
  <si>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</si>
  <si>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</si>
  <si>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</si>
  <si>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</si>
  <si>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</si>
  <si>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</si>
  <si>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</si>
  <si>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</si>
  <si>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</si>
  <si>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</si>
  <si>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</si>
  <si>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</si>
  <si>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</si>
  <si>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</si>
  <si>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</si>
  <si>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</si>
  <si>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</si>
  <si>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</si>
  <si>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</si>
  <si>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</si>
  <si>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</si>
  <si>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</si>
  <si>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</si>
  <si>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</si>
  <si>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</si>
  <si>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</si>
  <si>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</si>
  <si>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</si>
  <si>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</si>
  <si>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</si>
  <si>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</si>
  <si>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</si>
  <si>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</si>
  <si>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</si>
  <si>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</si>
  <si>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</si>
  <si>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</si>
  <si>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</si>
  <si>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</si>
  <si>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</si>
  <si>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</si>
  <si>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</si>
  <si>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</si>
  <si>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</si>
  <si>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</si>
  <si>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</si>
  <si>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</si>
  <si>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</si>
  <si>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</si>
  <si>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</si>
  <si>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</si>
  <si>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</si>
  <si>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</si>
  <si>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</si>
  <si>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</si>
  <si>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</si>
  <si>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</si>
  <si>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</si>
  <si>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</si>
  <si>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</si>
  <si>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</si>
  <si>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</si>
  <si>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</si>
  <si>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</si>
  <si>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</si>
  <si>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</si>
  <si>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</si>
  <si>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</si>
  <si>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</si>
  <si>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</si>
  <si>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</si>
  <si>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</si>
  <si>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</si>
  <si>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</si>
  <si>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</si>
  <si>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</si>
  <si>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</si>
  <si>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</si>
  <si>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</si>
  <si>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</si>
  <si>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</si>
  <si>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</si>
  <si>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</si>
  <si>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</si>
  <si>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</si>
  <si>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</si>
  <si>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</si>
  <si>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</si>
  <si>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</si>
  <si>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</si>
  <si>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</si>
  <si>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</si>
  <si>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</si>
  <si>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</si>
  <si>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</si>
  <si>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</si>
  <si>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</si>
  <si>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</si>
  <si>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</si>
  <si>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</si>
  <si>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</si>
  <si>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</si>
  <si>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</si>
  <si>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</si>
  <si>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</si>
  <si>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</si>
  <si>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</si>
  <si>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</si>
  <si>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</si>
  <si>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</si>
  <si>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</si>
  <si>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</si>
  <si>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</si>
  <si>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</si>
  <si>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</si>
  <si>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</si>
  <si>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</si>
  <si>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</si>
  <si>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</si>
  <si>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</si>
  <si>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</si>
  <si>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</si>
  <si>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</si>
  <si>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</si>
  <si>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</si>
  <si>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</si>
  <si>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</si>
  <si>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</si>
  <si>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</si>
  <si>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</si>
  <si>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</si>
  <si>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</si>
  <si>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</si>
  <si>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</si>
  <si>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</si>
  <si>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</si>
  <si>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</si>
  <si>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</si>
  <si>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</si>
  <si>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</si>
  <si>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</si>
  <si>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</si>
  <si>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</si>
  <si>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</si>
  <si>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</si>
  <si>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</si>
  <si>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</si>
  <si>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</si>
  <si>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</si>
  <si>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</si>
  <si>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</si>
  <si>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</si>
  <si>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</si>
  <si>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</si>
  <si>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</si>
  <si>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</si>
  <si>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</si>
  <si>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</si>
  <si>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</si>
  <si>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</si>
  <si>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</si>
  <si>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</si>
  <si>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</si>
  <si>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</si>
  <si>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</si>
  <si>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</si>
  <si>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</si>
  <si>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</si>
  <si>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</si>
  <si>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</si>
  <si>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</si>
  <si>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</si>
  <si>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</si>
  <si>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</si>
  <si>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</si>
  <si>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</si>
  <si>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</si>
  <si>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</si>
  <si>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</si>
  <si>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</si>
  <si>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</si>
  <si>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</si>
  <si>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</si>
  <si>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</si>
  <si>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</si>
  <si>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</si>
  <si>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</si>
  <si>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</si>
  <si>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</si>
  <si>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</si>
  <si>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</si>
  <si>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</si>
  <si>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</si>
  <si>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</si>
  <si>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</si>
  <si>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</si>
  <si>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</si>
  <si>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</si>
  <si>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</si>
  <si>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</si>
  <si>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</si>
  <si>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</si>
  <si>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</si>
  <si>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</si>
  <si>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</si>
  <si>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</si>
  <si>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</si>
  <si>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</si>
  <si>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</si>
  <si>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</si>
  <si>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</si>
  <si>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</si>
  <si>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</si>
  <si>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</si>
  <si>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</si>
  <si>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</si>
  <si>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</si>
  <si>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</si>
  <si>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</si>
  <si>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</si>
  <si>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</si>
  <si>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</si>
  <si>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</si>
  <si>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</si>
  <si>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</si>
  <si>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</si>
  <si>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</si>
  <si>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</si>
  <si>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</si>
  <si>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</si>
  <si>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</si>
  <si>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</si>
  <si>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</si>
  <si>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</si>
  <si>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</si>
  <si>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</si>
  <si>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</si>
  <si>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</si>
  <si>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</si>
  <si>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</si>
  <si>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</si>
  <si>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</si>
  <si>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</si>
  <si>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</si>
  <si>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</si>
  <si>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</si>
  <si>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</si>
  <si>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</si>
  <si>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</si>
  <si>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</si>
  <si>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</si>
  <si>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</si>
  <si>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</si>
  <si>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</si>
  <si>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</si>
  <si>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</si>
  <si>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</si>
  <si>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</si>
  <si>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</si>
  <si>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</si>
  <si>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</si>
  <si>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</si>
  <si>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</si>
  <si>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</si>
  <si>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</si>
  <si>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</si>
  <si>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</si>
  <si>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</si>
  <si>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</si>
  <si>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</si>
  <si>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</si>
  <si>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</si>
  <si>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</si>
  <si>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</si>
  <si>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</si>
  <si>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</si>
  <si>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</si>
  <si>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</si>
  <si>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</si>
  <si>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</si>
  <si>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</si>
  <si>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</si>
  <si>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</si>
  <si>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</si>
  <si>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</si>
  <si>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</si>
  <si>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</si>
  <si>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</si>
  <si>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</si>
  <si>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</si>
  <si>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</si>
  <si>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</si>
  <si>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</si>
  <si>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</si>
  <si>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</si>
  <si>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</si>
  <si>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</si>
  <si>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</si>
  <si>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</si>
  <si>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</si>
  <si>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</si>
  <si>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</si>
  <si>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</si>
  <si>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</si>
  <si>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</si>
  <si>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</si>
  <si>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</si>
  <si>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</si>
  <si>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</si>
  <si>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</si>
  <si>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</si>
  <si>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</si>
  <si>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</si>
  <si>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</si>
  <si>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</si>
  <si>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</si>
  <si>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</si>
  <si>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</si>
  <si>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</si>
  <si>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</si>
  <si>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</si>
  <si>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</si>
  <si>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</si>
  <si>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</si>
  <si>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</si>
  <si>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</si>
  <si>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</si>
  <si>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</si>
  <si>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</si>
  <si>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</si>
  <si>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</si>
  <si>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</si>
  <si>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</si>
  <si>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</si>
  <si>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</si>
  <si>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</si>
  <si>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</si>
  <si>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</si>
  <si>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</si>
  <si>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</si>
  <si>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</si>
  <si>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</si>
  <si>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</si>
  <si>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</si>
  <si>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</si>
  <si>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</si>
  <si>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</si>
  <si>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</si>
  <si>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</si>
  <si>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</si>
  <si>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</si>
  <si>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</si>
  <si>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</si>
  <si>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</si>
  <si>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</si>
  <si>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</si>
  <si>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</si>
  <si>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</si>
  <si>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</si>
  <si>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</si>
  <si>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</si>
  <si>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</si>
  <si>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</si>
  <si>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</si>
  <si>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</si>
  <si>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</si>
  <si>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</si>
  <si>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</si>
  <si>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</si>
  <si>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</si>
  <si>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</si>
  <si>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</si>
  <si>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</si>
  <si>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</si>
  <si>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</si>
  <si>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</si>
  <si>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</si>
  <si>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</si>
  <si>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</si>
  <si>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</si>
  <si>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</si>
  <si>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</si>
  <si>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</si>
  <si>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</si>
  <si>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</si>
  <si>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</si>
  <si>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</si>
  <si>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</si>
  <si>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</si>
  <si>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</si>
  <si>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</si>
  <si>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</si>
  <si>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</si>
  <si>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</si>
  <si>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</si>
  <si>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</si>
  <si>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</si>
  <si>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</si>
  <si>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</si>
  <si>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</si>
  <si>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</si>
  <si>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</si>
  <si>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</si>
  <si>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</si>
  <si>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</si>
  <si>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</si>
  <si>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</si>
  <si>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</si>
  <si>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</si>
  <si>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</si>
  <si>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</si>
  <si>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</si>
  <si>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</si>
  <si>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</si>
  <si>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</si>
  <si>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</si>
  <si>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</si>
  <si>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</si>
  <si>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</si>
  <si>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</si>
  <si>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</si>
  <si>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</si>
  <si>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</si>
  <si>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</si>
  <si>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</si>
  <si>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</si>
  <si>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</si>
  <si>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</si>
  <si>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</si>
  <si>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</si>
  <si>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</si>
  <si>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</si>
  <si>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</si>
  <si>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</si>
  <si>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</si>
  <si>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</si>
  <si>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</si>
  <si>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</si>
  <si>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</si>
  <si>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</si>
  <si>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</si>
  <si>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</si>
  <si>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</si>
  <si>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</si>
  <si>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</si>
  <si>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</si>
  <si>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</si>
  <si>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</si>
  <si>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</si>
  <si>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</si>
  <si>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</si>
  <si>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</si>
  <si>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</si>
  <si>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</si>
  <si>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</si>
  <si>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</si>
  <si>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</si>
  <si>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</si>
  <si>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</si>
  <si>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</si>
  <si>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</si>
  <si>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</si>
  <si>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</si>
  <si>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</si>
  <si>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</si>
  <si>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</si>
  <si>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</si>
  <si>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</si>
  <si>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</si>
  <si>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</si>
  <si>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</si>
  <si>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</si>
  <si>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</si>
  <si>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</si>
  <si>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</si>
  <si>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</si>
  <si>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</si>
  <si>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</si>
  <si>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</si>
  <si>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</si>
  <si>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</si>
  <si>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</si>
  <si>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</si>
  <si>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</si>
  <si>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</si>
  <si>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</si>
  <si>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</si>
  <si>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</si>
  <si>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</si>
  <si>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</si>
  <si>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</si>
  <si>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</si>
  <si>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</si>
  <si>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</si>
  <si>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</si>
  <si>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</si>
  <si>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</si>
  <si>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</si>
  <si>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</si>
  <si>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</si>
  <si>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</si>
  <si>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</si>
  <si>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</si>
  <si>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</si>
  <si>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</si>
  <si>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</si>
  <si>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</si>
  <si>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</si>
  <si>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</si>
  <si>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</si>
  <si>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</si>
  <si>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</si>
  <si>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</si>
  <si>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</si>
  <si>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</si>
  <si>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</si>
  <si>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</si>
  <si>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</si>
  <si>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</si>
  <si>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</si>
  <si>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</si>
  <si>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</si>
  <si>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</si>
  <si>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</si>
  <si>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</si>
  <si>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</si>
  <si>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</si>
  <si>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</si>
  <si>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</si>
  <si>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</si>
  <si>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</si>
  <si>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</si>
  <si>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</si>
  <si>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</si>
  <si>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</si>
  <si>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</si>
  <si>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</si>
  <si>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</si>
  <si>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</si>
  <si>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</si>
  <si>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</si>
  <si>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</si>
  <si>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</si>
  <si>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</si>
  <si>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</si>
  <si>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</si>
  <si>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</si>
  <si>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</si>
  <si>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</si>
  <si>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</si>
  <si>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</si>
  <si>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</si>
  <si>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</si>
  <si>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</si>
  <si>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</si>
  <si>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</si>
  <si>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</si>
  <si>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</si>
  <si>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</si>
  <si>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</si>
  <si>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</si>
  <si>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</si>
  <si>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</si>
  <si>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</si>
  <si>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</si>
  <si>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</si>
  <si>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</si>
  <si>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</si>
  <si>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</si>
  <si>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</si>
  <si>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</si>
  <si>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</si>
  <si>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</si>
  <si>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</si>
  <si>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</si>
  <si>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</si>
  <si>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</si>
  <si>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</si>
  <si>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</si>
  <si>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</si>
  <si>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</si>
  <si>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</si>
  <si>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</si>
  <si>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</si>
  <si>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</si>
  <si>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</si>
  <si>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</si>
  <si>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</si>
  <si>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</si>
  <si>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</si>
  <si>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</si>
  <si>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</si>
  <si>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</si>
  <si>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</si>
  <si>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</si>
  <si>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</si>
  <si>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</si>
  <si>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</si>
  <si>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</si>
  <si>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</si>
  <si>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</si>
  <si>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</si>
  <si>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</si>
  <si>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</si>
  <si>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</si>
  <si>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</si>
  <si>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</si>
  <si>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</si>
  <si>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</si>
  <si>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</si>
  <si>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</si>
  <si>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</si>
  <si>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</si>
  <si>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</si>
  <si>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</si>
  <si>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</si>
  <si>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</si>
  <si>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</si>
  <si>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</si>
  <si>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</si>
  <si>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</si>
  <si>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</si>
  <si>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</si>
  <si>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</si>
  <si>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</si>
  <si>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</si>
  <si>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</si>
  <si>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</si>
  <si>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</si>
  <si>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</si>
  <si>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</si>
  <si>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</si>
  <si>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</si>
  <si>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</si>
  <si>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</si>
  <si>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</si>
  <si>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</si>
  <si>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</si>
  <si>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</si>
  <si>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</si>
  <si>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</si>
  <si>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</si>
  <si>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</si>
  <si>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</si>
  <si>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</si>
  <si>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</si>
  <si>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</si>
  <si>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</si>
  <si>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</si>
  <si>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</si>
  <si>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</si>
  <si>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</si>
  <si>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</si>
  <si>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</si>
  <si>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</si>
  <si>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</si>
  <si>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</si>
  <si>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</si>
  <si>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</si>
  <si>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</si>
  <si>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</si>
  <si>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</si>
  <si>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</si>
  <si>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</si>
  <si>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</si>
  <si>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</si>
  <si>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</si>
  <si>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</si>
  <si>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</si>
  <si>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</si>
  <si>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</si>
  <si>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</si>
  <si>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</si>
  <si>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</si>
  <si>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</si>
  <si>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</si>
  <si>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</si>
  <si>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</si>
  <si>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</si>
  <si>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</si>
  <si>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</si>
  <si>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</si>
  <si>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</si>
  <si>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</si>
  <si>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</si>
  <si>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</si>
  <si>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</si>
  <si>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</si>
  <si>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</si>
  <si>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</si>
  <si>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</si>
  <si>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</si>
  <si>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</si>
  <si>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</si>
  <si>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</si>
  <si>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</si>
  <si>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</si>
  <si>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</si>
  <si>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</si>
  <si>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</si>
  <si>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</si>
  <si>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</si>
  <si>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</si>
  <si>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</si>
  <si>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</si>
  <si>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</si>
  <si>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</si>
  <si>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</si>
  <si>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</si>
  <si>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</si>
  <si>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</si>
  <si>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</si>
  <si>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</si>
  <si>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</si>
  <si>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</si>
  <si>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</si>
  <si>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</si>
  <si>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</si>
  <si>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</si>
  <si>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</si>
  <si>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</si>
  <si>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</si>
  <si>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</si>
  <si>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</si>
  <si>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</si>
  <si>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</si>
  <si>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</si>
  <si>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</si>
  <si>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</si>
  <si>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</si>
  <si>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</si>
  <si>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</si>
  <si>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</si>
  <si>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</si>
  <si>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</si>
  <si>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</si>
  <si>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</si>
  <si>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</si>
  <si>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</si>
  <si>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</si>
  <si>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</si>
  <si>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</si>
  <si>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</si>
  <si>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</si>
  <si>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</si>
  <si>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</si>
  <si>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</si>
  <si>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</si>
  <si>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</si>
  <si>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</si>
  <si>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</si>
  <si>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</si>
  <si>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</si>
  <si>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</si>
  <si>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</si>
  <si>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</si>
  <si>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</si>
  <si>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</si>
  <si>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</si>
  <si>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</si>
  <si>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</si>
  <si>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</si>
  <si>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</si>
  <si>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</si>
  <si>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</si>
  <si>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</si>
  <si>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</si>
  <si>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</si>
  <si>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</si>
  <si>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</si>
  <si>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</si>
  <si>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</si>
  <si>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</si>
  <si>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</si>
  <si>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</si>
  <si>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</si>
  <si>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</si>
  <si>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</si>
  <si>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</si>
  <si>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</si>
  <si>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</si>
  <si>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</si>
  <si>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</si>
  <si>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</si>
  <si>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</si>
  <si>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</si>
  <si>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</si>
  <si>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</si>
  <si>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</si>
  <si>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</si>
  <si>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</si>
  <si>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</si>
  <si>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</si>
  <si>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</si>
  <si>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</si>
  <si>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</si>
  <si>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</si>
  <si>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</si>
  <si>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</si>
  <si>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</si>
  <si>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</si>
  <si>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</si>
  <si>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</si>
  <si>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</si>
  <si>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</si>
  <si>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</si>
  <si>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</si>
  <si>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</si>
  <si>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</si>
  <si>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</si>
  <si>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</si>
  <si>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</si>
  <si>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</si>
  <si>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</si>
  <si>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</si>
  <si>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</si>
  <si>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</si>
  <si>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</si>
  <si>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</si>
  <si>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</si>
  <si>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</si>
  <si>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</si>
  <si>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</si>
  <si>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</si>
  <si>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</si>
  <si>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</si>
  <si>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</si>
  <si>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</si>
  <si>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</si>
  <si>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</si>
  <si>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</si>
  <si>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</si>
  <si>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</si>
  <si>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</si>
  <si>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</si>
  <si>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</si>
  <si>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</si>
  <si>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</si>
  <si>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</si>
  <si>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</si>
  <si>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</si>
  <si>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</si>
  <si>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</si>
  <si>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</si>
  <si>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</si>
  <si>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</si>
  <si>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</si>
  <si>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</si>
  <si>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</si>
  <si>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</si>
  <si>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</si>
  <si>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</si>
  <si>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</si>
  <si>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</si>
  <si>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</si>
  <si>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</si>
  <si>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</si>
  <si>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</si>
  <si>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</si>
  <si>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</si>
  <si>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</si>
  <si>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</si>
  <si>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</si>
  <si>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</si>
  <si>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</si>
  <si>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</si>
  <si>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</si>
  <si>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</si>
  <si>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</si>
  <si>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</si>
  <si>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</si>
  <si>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</si>
  <si>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</si>
  <si>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</si>
  <si>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</si>
  <si>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</si>
  <si>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</si>
  <si>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</si>
  <si>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</si>
  <si>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</si>
  <si>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</si>
  <si>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</si>
  <si>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</si>
  <si>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</si>
  <si>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</si>
  <si>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</si>
  <si>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</si>
  <si>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</si>
  <si>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</si>
  <si>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</si>
  <si>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</si>
  <si>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</si>
  <si>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</si>
  <si>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</si>
  <si>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</si>
  <si>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</si>
  <si>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</si>
  <si>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</si>
  <si>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</si>
  <si>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</si>
  <si>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</si>
  <si>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</si>
  <si>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</si>
  <si>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</si>
  <si>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</si>
  <si>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</si>
  <si>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</si>
  <si>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</si>
  <si>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</si>
  <si>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</si>
  <si>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</si>
  <si>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</si>
  <si>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</si>
  <si>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</si>
  <si>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</si>
  <si>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</si>
  <si>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</si>
  <si>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</si>
  <si>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</si>
  <si>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</si>
  <si>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</si>
  <si>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</si>
  <si>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</si>
  <si>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</si>
  <si>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</si>
  <si>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</si>
  <si>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</si>
  <si>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</si>
  <si>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</si>
  <si>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</si>
  <si>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</si>
  <si>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</si>
  <si>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</si>
  <si>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</si>
  <si>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</si>
  <si>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</si>
  <si>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</si>
  <si>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</si>
  <si>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</si>
  <si>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</si>
  <si>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</si>
  <si>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</si>
  <si>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</si>
  <si>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</si>
  <si>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</si>
  <si>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</si>
  <si>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</si>
  <si>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</si>
  <si>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</si>
  <si>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</si>
  <si>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</si>
  <si>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</si>
  <si>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</si>
  <si>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</si>
  <si>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</si>
  <si>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</si>
  <si>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</si>
  <si>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</si>
  <si>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</si>
  <si>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</si>
  <si>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</si>
  <si>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</si>
  <si>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</si>
  <si>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</si>
  <si>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</si>
  <si>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</si>
  <si>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</si>
  <si>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</si>
  <si>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</si>
  <si>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</si>
  <si>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</si>
  <si>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</si>
  <si>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</si>
  <si>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</si>
  <si>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</si>
  <si>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</si>
  <si>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</si>
  <si>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</si>
  <si>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</si>
  <si>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</si>
  <si>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</si>
  <si>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</si>
  <si>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</si>
  <si>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</si>
  <si>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</si>
  <si>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</si>
  <si>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</si>
  <si>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</si>
  <si>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</si>
  <si>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</si>
  <si>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</si>
  <si>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</si>
  <si>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</si>
  <si>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</si>
  <si>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</si>
  <si>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</si>
  <si>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</si>
  <si>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</si>
  <si>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</si>
  <si>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</si>
  <si>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</si>
  <si>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</si>
  <si>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</si>
  <si>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</si>
  <si>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</si>
  <si>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</si>
  <si>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</si>
  <si>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</si>
  <si>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</si>
  <si>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</si>
  <si>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</si>
  <si>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</si>
  <si>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</si>
  <si>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</si>
  <si>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</si>
  <si>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</si>
  <si>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</si>
  <si>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</si>
  <si>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</si>
  <si>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</si>
  <si>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</si>
  <si>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</si>
  <si>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</si>
  <si>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</si>
  <si>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</si>
  <si>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</si>
  <si>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</si>
  <si>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</si>
  <si>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</si>
  <si>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</si>
  <si>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</si>
  <si>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</si>
  <si>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</si>
  <si>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</si>
  <si>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</si>
  <si>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</si>
  <si>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</si>
  <si>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</si>
  <si>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</si>
  <si>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</si>
  <si>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</si>
  <si>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</si>
  <si>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</si>
  <si>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</si>
  <si>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</si>
  <si>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</si>
  <si>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</si>
  <si>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</si>
  <si>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</si>
  <si>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</si>
  <si>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</si>
  <si>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</si>
  <si>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</si>
  <si>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</si>
  <si>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</si>
  <si>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</si>
  <si>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</si>
  <si>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</si>
  <si>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</si>
  <si>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</si>
  <si>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</si>
  <si>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</si>
  <si>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</si>
  <si>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</si>
  <si>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</si>
  <si>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</si>
  <si>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</si>
  <si>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</si>
  <si>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</si>
  <si>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</si>
  <si>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</si>
  <si>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</si>
  <si>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</si>
  <si>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</si>
  <si>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</si>
  <si>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</si>
  <si>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</si>
  <si>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</si>
  <si>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</si>
  <si>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</si>
  <si>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</si>
  <si>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</si>
  <si>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</si>
  <si>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</si>
  <si>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</si>
  <si>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</si>
  <si>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</si>
  <si>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</si>
  <si>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</si>
  <si>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</si>
  <si>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</si>
  <si>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</si>
  <si>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</si>
  <si>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</si>
  <si>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</si>
  <si>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</si>
  <si>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</si>
  <si>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</si>
  <si>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</si>
  <si>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</si>
  <si>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</si>
  <si>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</si>
  <si>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</si>
  <si>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</si>
  <si>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</si>
  <si>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</si>
  <si>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</si>
  <si>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</si>
  <si>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</si>
  <si>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</si>
  <si>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</si>
  <si>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</si>
  <si>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</si>
  <si>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</si>
  <si>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</si>
  <si>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</si>
  <si>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</si>
  <si>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</si>
  <si>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</si>
  <si>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</si>
  <si>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</si>
  <si>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</si>
  <si>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</si>
  <si>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</si>
  <si>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</si>
  <si>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</si>
  <si>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</si>
  <si>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</si>
  <si>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</si>
  <si>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</si>
  <si>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</si>
  <si>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</si>
  <si>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</si>
  <si>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</si>
  <si>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</si>
  <si>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</si>
  <si>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</si>
  <si>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</si>
  <si>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</si>
  <si>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</si>
  <si>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</si>
  <si>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</si>
  <si>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</si>
  <si>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</si>
  <si>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</si>
  <si>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</si>
  <si>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</si>
  <si>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</si>
  <si>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</si>
  <si>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</si>
  <si>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</si>
  <si>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</si>
  <si>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</si>
  <si>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</si>
  <si>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</si>
  <si>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</si>
  <si>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</si>
  <si>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</si>
  <si>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</si>
  <si>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</si>
  <si>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</si>
  <si>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</si>
  <si>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</si>
  <si>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</si>
  <si>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</si>
  <si>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</si>
  <si>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</si>
  <si>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</si>
  <si>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</si>
  <si>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</si>
  <si>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</si>
  <si>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</si>
  <si>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</si>
  <si>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</si>
  <si>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</si>
  <si>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</si>
  <si>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</si>
  <si>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</si>
  <si>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</si>
  <si>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</si>
  <si>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</si>
  <si>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</si>
  <si>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</si>
  <si>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</si>
  <si>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</si>
  <si>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</si>
  <si>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</si>
  <si>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</si>
  <si>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</si>
  <si>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</si>
  <si>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</si>
  <si>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</si>
  <si>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</si>
  <si>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</si>
  <si>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</si>
  <si>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</si>
  <si>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</si>
  <si>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</si>
  <si>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</si>
  <si>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</si>
  <si>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</si>
  <si>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</si>
  <si>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</si>
  <si>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</si>
  <si>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</si>
  <si>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</si>
  <si>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</si>
  <si>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</si>
  <si>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</si>
  <si>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</si>
  <si>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</si>
  <si>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</si>
  <si>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</si>
  <si>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</si>
  <si>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</si>
  <si>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</si>
  <si>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</si>
  <si>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</si>
  <si>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</si>
  <si>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</si>
  <si>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</si>
  <si>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</si>
  <si>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</si>
  <si>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</si>
  <si>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</si>
  <si>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</si>
  <si>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</si>
  <si>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</si>
  <si>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</si>
  <si>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</si>
  <si>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</si>
  <si>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</si>
  <si>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</si>
  <si>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</si>
  <si>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</si>
  <si>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</si>
  <si>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</si>
  <si>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</si>
  <si>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</si>
  <si>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</si>
  <si>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</si>
  <si>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</si>
  <si>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</si>
  <si>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</si>
  <si>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</si>
  <si>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</si>
  <si>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</si>
  <si>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</si>
  <si>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</si>
  <si>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</si>
  <si>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</si>
  <si>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</si>
  <si>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</si>
  <si>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</si>
  <si>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</si>
  <si>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</si>
  <si>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</si>
  <si>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</si>
  <si>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</si>
  <si>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</si>
  <si>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</si>
  <si>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</si>
  <si>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</si>
  <si>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</si>
  <si>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</si>
  <si>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</si>
  <si>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</si>
  <si>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</si>
  <si>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</si>
  <si>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</si>
  <si>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</si>
  <si>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</si>
  <si>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</si>
  <si>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</si>
  <si>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</si>
  <si>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</si>
  <si>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</si>
  <si>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</si>
  <si>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</si>
  <si>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</si>
  <si>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</si>
  <si>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</si>
  <si>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</si>
  <si>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</si>
  <si>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</si>
  <si>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</si>
  <si>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</si>
  <si>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</si>
  <si>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</si>
  <si>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</si>
  <si>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</si>
  <si>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</si>
  <si>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</si>
  <si>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</si>
  <si>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</si>
  <si>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</si>
  <si>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</si>
  <si>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</si>
  <si>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</si>
  <si>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</si>
  <si>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</si>
  <si>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</si>
  <si>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</si>
  <si>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</si>
  <si>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</si>
  <si>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</si>
  <si>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</si>
  <si>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</si>
  <si>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</si>
  <si>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</si>
  <si>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</si>
  <si>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</si>
  <si>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</si>
  <si>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</si>
  <si>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</si>
  <si>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</si>
  <si>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</si>
  <si>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</si>
  <si>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</si>
  <si>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</si>
  <si>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</si>
  <si>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</si>
  <si>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</si>
  <si>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</si>
  <si>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</si>
  <si>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</si>
  <si>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</si>
  <si>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</si>
  <si>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</si>
  <si>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</si>
  <si>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</si>
  <si>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</si>
  <si>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</si>
  <si>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</si>
  <si>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</si>
  <si>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</si>
  <si>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</si>
  <si>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</si>
  <si>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</si>
  <si>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</si>
  <si>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</si>
  <si>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</si>
  <si>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</si>
  <si>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</si>
  <si>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</si>
  <si>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</si>
  <si>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</si>
  <si>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</si>
  <si>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</si>
  <si>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</si>
  <si>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</si>
  <si>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</si>
  <si>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</si>
  <si>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</si>
  <si>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</si>
  <si>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</si>
  <si>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</si>
  <si>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</si>
  <si>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</si>
  <si>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</si>
  <si>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</si>
  <si>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</si>
  <si>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</si>
  <si>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</si>
  <si>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</si>
  <si>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</si>
  <si>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</si>
  <si>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</si>
  <si>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</si>
  <si>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</si>
  <si>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</si>
  <si>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</si>
  <si>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</si>
  <si>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</si>
  <si>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</si>
  <si>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</si>
  <si>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</si>
  <si>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</si>
  <si>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</si>
  <si>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</si>
  <si>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</si>
  <si>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</si>
  <si>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</si>
  <si>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</si>
  <si>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</si>
  <si>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</si>
  <si>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</si>
  <si>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</si>
  <si>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</si>
  <si>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</si>
  <si>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</si>
  <si>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</si>
  <si>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</si>
  <si>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</si>
  <si>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</si>
  <si>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</si>
  <si>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</si>
  <si>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</si>
  <si>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</si>
  <si>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</si>
  <si>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</si>
  <si>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</si>
  <si>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</si>
  <si>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</si>
  <si>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</si>
  <si>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</si>
  <si>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</si>
  <si>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</si>
  <si>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</si>
  <si>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</si>
  <si>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</si>
  <si>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</si>
  <si>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</si>
  <si>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</si>
  <si>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</si>
  <si>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</si>
  <si>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</si>
  <si>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</si>
  <si>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</si>
  <si>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</si>
  <si>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</si>
  <si>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</si>
  <si>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</si>
  <si>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</si>
  <si>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</si>
  <si>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</si>
  <si>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</si>
  <si>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</si>
  <si>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</si>
  <si>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</si>
  <si>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</si>
  <si>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</si>
  <si>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</si>
  <si>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</si>
  <si>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</si>
  <si>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</si>
  <si>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</si>
  <si>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</si>
  <si>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</si>
  <si>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</si>
  <si>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</si>
  <si>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</si>
  <si>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</si>
  <si>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</si>
  <si>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</si>
  <si>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</si>
  <si>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</si>
  <si>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</si>
  <si>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</si>
  <si>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</si>
  <si>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</si>
  <si>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</si>
  <si>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</si>
  <si>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</si>
  <si>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</si>
  <si>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</si>
  <si>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</si>
  <si>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</si>
  <si>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</si>
  <si>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</si>
  <si>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</si>
  <si>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</si>
  <si>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</si>
  <si>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</si>
  <si>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</si>
  <si>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</si>
  <si>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</si>
  <si>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</si>
  <si>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</si>
  <si>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</si>
  <si>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</si>
  <si>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</si>
  <si>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</si>
  <si>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</si>
  <si>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</si>
  <si>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</si>
  <si>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</si>
  <si>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</si>
  <si>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</si>
  <si>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</si>
  <si>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</si>
  <si>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</si>
  <si>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</si>
  <si>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</si>
  <si>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</si>
  <si>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</si>
  <si>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</si>
  <si>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</si>
  <si>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</si>
  <si>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</si>
  <si>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</si>
  <si>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</si>
  <si>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</si>
  <si>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</si>
  <si>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</si>
  <si>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</si>
  <si>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</si>
  <si>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</si>
  <si>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</si>
  <si>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</si>
  <si>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</si>
  <si>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</si>
  <si>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</si>
  <si>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</si>
  <si>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</si>
  <si>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</si>
  <si>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</si>
  <si>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</si>
  <si>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</si>
  <si>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</si>
  <si>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</si>
  <si>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</si>
  <si>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</si>
  <si>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</si>
  <si>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</si>
  <si>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</si>
  <si>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</si>
  <si>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</si>
  <si>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</si>
  <si>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</si>
  <si>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</si>
  <si>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</si>
  <si>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</si>
  <si>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</si>
  <si>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</si>
  <si>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</si>
  <si>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</si>
  <si>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</si>
  <si>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</si>
  <si>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</si>
  <si>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</si>
  <si>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</si>
  <si>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</si>
  <si>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</si>
  <si>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</si>
  <si>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</si>
  <si>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</si>
  <si>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</si>
  <si>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</si>
  <si>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</si>
  <si>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</si>
  <si>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</si>
  <si>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</si>
  <si>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</si>
  <si>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</si>
  <si>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</si>
  <si>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</si>
  <si>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</si>
  <si>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</si>
  <si>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</si>
  <si>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</si>
  <si>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</si>
  <si>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</si>
  <si>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</si>
  <si>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</si>
  <si>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</si>
  <si>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</si>
  <si>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</si>
  <si>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</si>
  <si>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</si>
  <si>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</si>
  <si>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</si>
  <si>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</si>
  <si>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</si>
  <si>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</si>
  <si>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</si>
  <si>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</si>
  <si>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</si>
  <si>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</si>
  <si>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</si>
  <si>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</si>
  <si>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</si>
  <si>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</si>
  <si>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</si>
  <si>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</si>
  <si>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</si>
  <si>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</si>
  <si>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</si>
  <si>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</si>
  <si>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</si>
  <si>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</si>
  <si>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</si>
  <si>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</si>
  <si>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</si>
  <si>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</si>
  <si>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</si>
  <si>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</si>
  <si>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</si>
  <si>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</si>
  <si>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</si>
  <si>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</si>
  <si>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</si>
  <si>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</si>
  <si>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</si>
  <si>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</si>
  <si>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</si>
  <si>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</si>
  <si>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</si>
  <si>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</si>
  <si>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</si>
  <si>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</si>
  <si>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</si>
  <si>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</si>
  <si>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</si>
  <si>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</si>
  <si>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</si>
  <si>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</si>
  <si>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</si>
  <si>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</si>
  <si>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</si>
  <si>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</si>
  <si>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</si>
  <si>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</si>
  <si>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</si>
  <si>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</si>
  <si>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</si>
  <si>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</si>
  <si>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</si>
  <si>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</si>
  <si>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</si>
  <si>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</si>
  <si>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</si>
  <si>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</si>
  <si>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</si>
  <si>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</si>
  <si>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</si>
  <si>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</si>
  <si>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</si>
  <si>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</si>
  <si>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</si>
  <si>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</si>
  <si>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</si>
  <si>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</si>
  <si>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</si>
  <si>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</si>
  <si>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</si>
  <si>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</si>
  <si>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</si>
  <si>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</si>
  <si>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</si>
  <si>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</si>
  <si>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</si>
  <si>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</si>
  <si>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</si>
  <si>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</si>
  <si>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</si>
  <si>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</si>
  <si>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</si>
  <si>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</si>
  <si>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</si>
  <si>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</si>
  <si>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</si>
  <si>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</si>
  <si>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</si>
  <si>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</si>
  <si>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</si>
  <si>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</si>
  <si>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</si>
  <si>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</si>
  <si>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</si>
  <si>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</si>
  <si>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</si>
  <si>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</si>
  <si>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</si>
  <si>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</si>
  <si>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</si>
  <si>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</si>
  <si>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</si>
  <si>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</si>
  <si>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</si>
  <si>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</si>
  <si>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</si>
  <si>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</si>
  <si>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</si>
  <si>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</si>
  <si>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</si>
  <si>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</si>
  <si>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</si>
  <si>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</si>
  <si>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</si>
  <si>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</si>
  <si>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</si>
  <si>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</si>
  <si>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</si>
  <si>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</si>
  <si>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</si>
  <si>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</si>
  <si>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</si>
  <si>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</si>
  <si>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</si>
  <si>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</si>
  <si>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</si>
  <si>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</si>
  <si>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</si>
  <si>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</si>
  <si>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</si>
  <si>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</si>
  <si>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</si>
  <si>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</si>
  <si>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</si>
  <si>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</si>
  <si>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</si>
  <si>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</si>
  <si>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</si>
  <si>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</si>
  <si>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</si>
  <si>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</si>
  <si>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</si>
  <si>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</si>
  <si>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</si>
  <si>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</si>
  <si>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</si>
  <si>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</si>
  <si>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</si>
  <si>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</si>
  <si>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</si>
  <si>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</si>
  <si>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</si>
  <si>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</si>
  <si>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</si>
  <si>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</si>
  <si>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</si>
  <si>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</si>
  <si>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</si>
  <si>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</si>
  <si>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</si>
  <si>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</si>
  <si>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</si>
  <si>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</si>
  <si>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</si>
  <si>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</si>
  <si>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</si>
  <si>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</si>
  <si>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</si>
  <si>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</si>
  <si>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</si>
  <si>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</si>
  <si>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</si>
  <si>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</si>
  <si>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</si>
  <si>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</si>
  <si>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</si>
  <si>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</si>
  <si>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</si>
  <si>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</si>
  <si>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</si>
  <si>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</si>
  <si>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</si>
  <si>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</si>
  <si>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</si>
  <si>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</si>
  <si>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</si>
  <si>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</si>
  <si>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</si>
  <si>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</si>
  <si>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</si>
  <si>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</si>
  <si>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</si>
  <si>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</si>
  <si>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</si>
  <si>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</si>
  <si>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</si>
  <si>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</si>
  <si>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</si>
  <si>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</si>
  <si>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</si>
  <si>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</si>
  <si>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</si>
  <si>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</si>
  <si>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</si>
  <si>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</si>
  <si>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</si>
  <si>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</si>
  <si>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</si>
  <si>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</si>
  <si>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</si>
  <si>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</si>
  <si>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</si>
  <si>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</si>
  <si>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</si>
  <si>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</si>
  <si>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</si>
  <si>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</si>
  <si>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</si>
  <si>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</si>
  <si>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</si>
  <si>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</si>
  <si>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</si>
  <si>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</si>
  <si>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</si>
  <si>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</si>
  <si>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</si>
  <si>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</si>
  <si>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</si>
  <si>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</si>
  <si>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</si>
  <si>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</si>
  <si>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</si>
  <si>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</si>
  <si>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</si>
  <si>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</si>
  <si>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</si>
  <si>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</si>
  <si>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</si>
  <si>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</si>
  <si>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</si>
  <si>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</si>
  <si>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</si>
  <si>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</si>
  <si>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</si>
  <si>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</si>
  <si>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</si>
  <si>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</si>
  <si>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</si>
  <si>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</si>
  <si>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</si>
  <si>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</si>
  <si>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</si>
  <si>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</si>
  <si>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</si>
  <si>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</si>
  <si>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</si>
  <si>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</si>
  <si>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</si>
  <si>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</si>
  <si>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</si>
  <si>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</si>
  <si>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</si>
  <si>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</si>
  <si>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</si>
  <si>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</si>
  <si>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</si>
  <si>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</si>
  <si>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</si>
  <si>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</si>
  <si>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</si>
  <si>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</si>
  <si>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</si>
  <si>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</si>
  <si>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</si>
  <si>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</si>
  <si>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</si>
  <si>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</si>
  <si>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</si>
  <si>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</si>
  <si>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</si>
  <si>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</si>
  <si>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</si>
  <si>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</si>
  <si>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</si>
  <si>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</si>
  <si>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</si>
  <si>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</si>
  <si>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</si>
  <si>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</si>
  <si>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</si>
  <si>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</si>
  <si>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</si>
  <si>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</si>
  <si>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</si>
  <si>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</si>
  <si>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</si>
  <si>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</si>
  <si>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</si>
  <si>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</si>
  <si>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</si>
  <si>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</si>
  <si>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</si>
  <si>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</si>
  <si>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</si>
  <si>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</si>
  <si>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</si>
  <si>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</si>
  <si>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</si>
  <si>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</si>
  <si>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</si>
  <si>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</si>
  <si>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</si>
  <si>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</si>
  <si>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</si>
  <si>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</si>
  <si>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</si>
  <si>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</si>
  <si>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</si>
  <si>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</si>
  <si>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</si>
  <si>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</si>
  <si>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</si>
  <si>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</si>
  <si>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</si>
  <si>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</si>
  <si>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</si>
  <si>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</si>
  <si>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</si>
  <si>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</si>
  <si>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</si>
  <si>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</si>
  <si>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</si>
  <si>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</si>
  <si>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</si>
  <si>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</si>
  <si>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</si>
  <si>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</si>
  <si>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</si>
  <si>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</si>
  <si>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</si>
  <si>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</si>
  <si>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</si>
  <si>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</si>
  <si>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</si>
  <si>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</si>
  <si>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</si>
  <si>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</si>
  <si>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</si>
  <si>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</si>
  <si>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</si>
  <si>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</si>
  <si>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</si>
  <si>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</si>
  <si>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</si>
  <si>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</si>
  <si>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</si>
  <si>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</si>
  <si>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</si>
  <si>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</si>
  <si>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</si>
  <si>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</si>
  <si>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</si>
  <si>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</si>
  <si>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</si>
  <si>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</si>
  <si>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</si>
  <si>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</si>
  <si>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</si>
  <si>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</si>
  <si>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</si>
  <si>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</si>
  <si>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</si>
  <si>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</si>
  <si>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</si>
  <si>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</si>
  <si>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</si>
  <si>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</si>
  <si>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</si>
  <si>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</si>
  <si>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</si>
  <si>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</si>
  <si>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</si>
  <si>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</si>
  <si>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</si>
  <si>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</si>
  <si>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</si>
  <si>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</si>
  <si>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</si>
  <si>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</si>
  <si>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</si>
  <si>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</si>
  <si>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</si>
  <si>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</si>
  <si>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</si>
  <si>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</si>
  <si>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</si>
  <si>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</si>
  <si>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</si>
  <si>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</si>
  <si>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</si>
  <si>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</si>
  <si>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</si>
  <si>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</si>
  <si>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</si>
  <si>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</si>
  <si>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</si>
  <si>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</si>
  <si>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</si>
  <si>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</si>
  <si>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</si>
  <si>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</si>
  <si>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</si>
  <si>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Row Labels</t>
  </si>
  <si>
    <t>Count of Customer_ID</t>
  </si>
  <si>
    <t>Sum of Total_Amount</t>
  </si>
  <si>
    <t>Column Labels</t>
  </si>
  <si>
    <t>Mean</t>
  </si>
  <si>
    <t>Standard Error</t>
  </si>
  <si>
    <t>Median</t>
  </si>
  <si>
    <t>Mode</t>
  </si>
  <si>
    <t>Standard Deviation</t>
  </si>
  <si>
    <t>Sample Variance</t>
  </si>
  <si>
    <t>Kurtosis</t>
  </si>
  <si>
    <t>Skewness</t>
  </si>
  <si>
    <t>Range</t>
  </si>
  <si>
    <t>Minimum</t>
  </si>
  <si>
    <t>Maximum</t>
  </si>
  <si>
    <t>Sum</t>
  </si>
  <si>
    <t>Count</t>
  </si>
  <si>
    <t>Profit</t>
  </si>
  <si>
    <t>Spend</t>
  </si>
  <si>
    <t>Store_City</t>
  </si>
  <si>
    <t>Customer_City</t>
  </si>
  <si>
    <t>Count of Sales_ID</t>
  </si>
  <si>
    <t>Platinum Members Spent Most.</t>
  </si>
  <si>
    <t>Platinum Members has highest Purchase Order.</t>
  </si>
  <si>
    <t>Order Month</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</si>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</sst>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59999389629810485"/>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centerContinuous"/>
    </xf>
    <xf numFmtId="14" fontId="0" fillId="0" borderId="0" xfId="0" applyNumberFormat="1"/>
    <xf numFmtId="0" fontId="0" fillId="0" borderId="0" xfId="0" pivotButton="1"/>
    <xf numFmtId="0" fontId="0" fillId="0" borderId="0" xfId="0" applyAlignment="1">
      <alignment horizontal="left"/>
    </xf>
    <xf numFmtId="4" fontId="0" fillId="0" borderId="0" xfId="0" applyNumberFormat="1"/>
    <xf numFmtId="0" fontId="0" fillId="0" borderId="1" xfId="0" applyBorder="1"/>
    <xf numFmtId="0" fontId="1" fillId="0" borderId="2" xfId="0" applyFont="1" applyBorder="1" applyAlignment="1">
      <alignment horizontal="centerContinuous"/>
    </xf>
    <xf numFmtId="0" fontId="0" fillId="0" borderId="0" xfId="0" applyAlignment="1">
      <alignment horizontal="right"/>
    </xf>
    <xf numFmtId="10" fontId="0" fillId="0" borderId="0" xfId="0" applyNumberFormat="1"/>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0" borderId="0" xfId="0" applyNumberFormat="1"/>
  </cellXfs>
  <cellStyles count="1">
    <cellStyle name="Normal" xfId="0" builtinId="0"/>
  </cellStyles>
  <dxfs count="46">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4" formatCode="#,##0.0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4" tint="-0.24994659260841701"/>
        <name val="Bahnschrift"/>
        <family val="2"/>
        <scheme val="none"/>
      </font>
    </dxf>
    <dxf>
      <font>
        <color theme="4" tint="-0.499984740745262"/>
      </font>
    </dxf>
  </dxfs>
  <tableStyles count="1" defaultTableStyle="TableStyleMedium2" defaultPivotStyle="PivotStyleLight16">
    <tableStyle name="Slicer Style 1" pivot="0" table="0" count="3" xr9:uid="{D90B9760-89F2-4732-BB66-AFAA11B14844}">
      <tableStyleElement type="wholeTable" dxfId="45"/>
      <tableStyleElement type="headerRow" dxfId="44"/>
    </tableStyle>
  </tableStyles>
  <colors>
    <mruColors>
      <color rgb="FF6A5F2E"/>
    </mruColors>
  </colors>
  <extLst>
    <ext xmlns:x14="http://schemas.microsoft.com/office/spreadsheetml/2009/9/main" uri="{46F421CA-312F-682f-3DD2-61675219B42D}">
      <x14:dxfs count="1">
        <dxf>
          <font>
            <color theme="4"/>
          </font>
        </dxf>
      </x14:dxfs>
    </ext>
    <ext xmlns:x14="http://schemas.microsoft.com/office/spreadsheetml/2009/9/main" uri="{EB79DEF2-80B8-43e5-95BD-54CBDDF9020C}">
      <x14:slicerStyles defaultSlicerStyle="SlicerStyleLight1">
        <x14:slicerStyle name="Slicer Style 1">
          <x14:slicerStyleElements>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3.xml"/><Relationship Id="rId28"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Assignment.xlsx]Pivots!new0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Customer Segmentation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4766146993318484E-2"/>
          <c:y val="0.25609022556390976"/>
          <c:w val="0.39171492204899777"/>
          <c:h val="0.66120300751879701"/>
        </c:manualLayout>
      </c:layout>
      <c:doughnutChart>
        <c:varyColors val="1"/>
        <c:ser>
          <c:idx val="0"/>
          <c:order val="0"/>
          <c:tx>
            <c:strRef>
              <c:f>Pivots!$C$13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86F-4882-B93E-97FD62C5A84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86F-4882-B93E-97FD62C5A84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86F-4882-B93E-97FD62C5A84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86F-4882-B93E-97FD62C5A8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Pivots!$B$14:$B$17</c:f>
              <c:strCache>
                <c:ptCount val="4"/>
                <c:pt idx="0">
                  <c:v>Bronze</c:v>
                </c:pt>
                <c:pt idx="1">
                  <c:v>Gold</c:v>
                </c:pt>
                <c:pt idx="2">
                  <c:v>Platinum</c:v>
                </c:pt>
                <c:pt idx="3">
                  <c:v>Silver</c:v>
                </c:pt>
              </c:strCache>
            </c:strRef>
          </c:cat>
          <c:val>
            <c:numRef>
              <c:f>Pivots!$C$14:$C$17</c:f>
              <c:numCache>
                <c:formatCode>0.00%</c:formatCode>
                <c:ptCount val="4"/>
                <c:pt idx="0">
                  <c:v>0.2475</c:v>
                </c:pt>
                <c:pt idx="1">
                  <c:v>0.23449999999999999</c:v>
                </c:pt>
                <c:pt idx="2">
                  <c:v>0.307</c:v>
                </c:pt>
                <c:pt idx="3">
                  <c:v>0.21099999999999999</c:v>
                </c:pt>
              </c:numCache>
            </c:numRef>
          </c:val>
          <c:extLst>
            <c:ext xmlns:c16="http://schemas.microsoft.com/office/drawing/2014/chart" uri="{C3380CC4-5D6E-409C-BE32-E72D297353CC}">
              <c16:uniqueId val="{00000000-B7FE-48B8-92B6-B9A35A1369F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Assignment.xlsx]Pivots!new1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Loyality Level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Pivots!$C$22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Pivots!$B$23:$B$26</c:f>
              <c:strCache>
                <c:ptCount val="4"/>
                <c:pt idx="0">
                  <c:v>Platinum</c:v>
                </c:pt>
                <c:pt idx="1">
                  <c:v>Bronze</c:v>
                </c:pt>
                <c:pt idx="2">
                  <c:v>Gold</c:v>
                </c:pt>
                <c:pt idx="3">
                  <c:v>Silver</c:v>
                </c:pt>
              </c:strCache>
            </c:strRef>
          </c:cat>
          <c:val>
            <c:numRef>
              <c:f>Pivots!$C$23:$C$26</c:f>
              <c:numCache>
                <c:formatCode>General</c:formatCode>
                <c:ptCount val="4"/>
                <c:pt idx="0">
                  <c:v>663596.86259999988</c:v>
                </c:pt>
                <c:pt idx="1">
                  <c:v>533487.35720000009</c:v>
                </c:pt>
                <c:pt idx="2">
                  <c:v>517281.7331999999</c:v>
                </c:pt>
                <c:pt idx="3">
                  <c:v>460883.32040000043</c:v>
                </c:pt>
              </c:numCache>
            </c:numRef>
          </c:val>
          <c:extLst>
            <c:ext xmlns:c16="http://schemas.microsoft.com/office/drawing/2014/chart" uri="{C3380CC4-5D6E-409C-BE32-E72D297353CC}">
              <c16:uniqueId val="{00000000-F380-48EF-BFD7-643B452A9217}"/>
            </c:ext>
          </c:extLst>
        </c:ser>
        <c:dLbls>
          <c:showLegendKey val="0"/>
          <c:showVal val="0"/>
          <c:showCatName val="0"/>
          <c:showSerName val="0"/>
          <c:showPercent val="0"/>
          <c:showBubbleSize val="0"/>
        </c:dLbls>
        <c:gapWidth val="182"/>
        <c:overlap val="-50"/>
        <c:axId val="1814875199"/>
        <c:axId val="1814885279"/>
      </c:barChart>
      <c:catAx>
        <c:axId val="181487519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4885279"/>
        <c:crosses val="autoZero"/>
        <c:auto val="1"/>
        <c:lblAlgn val="ctr"/>
        <c:lblOffset val="100"/>
        <c:noMultiLvlLbl val="0"/>
      </c:catAx>
      <c:valAx>
        <c:axId val="181488527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487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a:t>
            </a:r>
            <a:r>
              <a:rPr lang="en-IN" baseline="0"/>
              <a:t> Wise Sales</a:t>
            </a:r>
            <a:endParaRPr lang="en-IN"/>
          </a:p>
        </c:rich>
      </c:tx>
      <c:layout>
        <c:manualLayout>
          <c:xMode val="edge"/>
          <c:yMode val="edge"/>
          <c:x val="0.28135926557567403"/>
          <c:y val="3.7974683544303799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Pivots!$E$32:$E$43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Pivots!$F$32:$F$43</c:f>
              <c:numCache>
                <c:formatCode>General</c:formatCode>
                <c:ptCount val="12"/>
                <c:pt idx="0">
                  <c:v>164</c:v>
                </c:pt>
                <c:pt idx="1">
                  <c:v>159</c:v>
                </c:pt>
                <c:pt idx="2">
                  <c:v>183</c:v>
                </c:pt>
                <c:pt idx="3">
                  <c:v>161</c:v>
                </c:pt>
                <c:pt idx="4">
                  <c:v>158</c:v>
                </c:pt>
                <c:pt idx="5">
                  <c:v>155</c:v>
                </c:pt>
                <c:pt idx="6">
                  <c:v>184</c:v>
                </c:pt>
                <c:pt idx="7">
                  <c:v>171</c:v>
                </c:pt>
                <c:pt idx="8">
                  <c:v>165</c:v>
                </c:pt>
                <c:pt idx="9">
                  <c:v>167</c:v>
                </c:pt>
                <c:pt idx="10">
                  <c:v>166</c:v>
                </c:pt>
                <c:pt idx="11">
                  <c:v>167</c:v>
                </c:pt>
              </c:numCache>
            </c:numRef>
          </c:yVal>
          <c:smooth val="0"/>
          <c:extLst>
            <c:ext xmlns:c16="http://schemas.microsoft.com/office/drawing/2014/chart" uri="{C3380CC4-5D6E-409C-BE32-E72D297353CC}">
              <c16:uniqueId val="{00000000-B7D1-4195-8766-FEA63AAF0A1F}"/>
            </c:ext>
          </c:extLst>
        </c:ser>
        <c:dLbls>
          <c:showLegendKey val="0"/>
          <c:showVal val="0"/>
          <c:showCatName val="0"/>
          <c:showSerName val="0"/>
          <c:showPercent val="0"/>
          <c:showBubbleSize val="0"/>
        </c:dLbls>
        <c:axId val="1814926559"/>
        <c:axId val="1814922239"/>
      </c:scatterChart>
      <c:valAx>
        <c:axId val="1814926559"/>
        <c:scaling>
          <c:orientation val="minMax"/>
          <c:max val="12"/>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4922239"/>
        <c:crosses val="autoZero"/>
        <c:crossBetween val="midCat"/>
      </c:valAx>
      <c:valAx>
        <c:axId val="181492223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49265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Assignment.xlsx]Pivots!new3</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98756554563"/>
          <c:y val="5.736636245110821E-2"/>
          <c:w val="0.69800092233590105"/>
          <c:h val="0.70746604523196011"/>
        </c:manualLayout>
      </c:layout>
      <c:bar3DChart>
        <c:barDir val="col"/>
        <c:grouping val="standard"/>
        <c:varyColors val="0"/>
        <c:ser>
          <c:idx val="0"/>
          <c:order val="0"/>
          <c:tx>
            <c:strRef>
              <c:f>Pivots!$C$49:$C$50</c:f>
              <c:strCache>
                <c:ptCount val="1"/>
                <c:pt idx="0">
                  <c:v>Bronze</c:v>
                </c:pt>
              </c:strCache>
            </c:strRef>
          </c:tx>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invertIfNegative val="0"/>
          <c:cat>
            <c:strRef>
              <c:f>Pivots!$B$51:$B$70</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Pivots!$C$51:$C$70</c:f>
              <c:numCache>
                <c:formatCode>General</c:formatCode>
                <c:ptCount val="20"/>
                <c:pt idx="0">
                  <c:v>20</c:v>
                </c:pt>
                <c:pt idx="1">
                  <c:v>23</c:v>
                </c:pt>
                <c:pt idx="2">
                  <c:v>34</c:v>
                </c:pt>
                <c:pt idx="3">
                  <c:v>24</c:v>
                </c:pt>
                <c:pt idx="4">
                  <c:v>29</c:v>
                </c:pt>
                <c:pt idx="5">
                  <c:v>21</c:v>
                </c:pt>
                <c:pt idx="6">
                  <c:v>23</c:v>
                </c:pt>
                <c:pt idx="7">
                  <c:v>21</c:v>
                </c:pt>
                <c:pt idx="8">
                  <c:v>25</c:v>
                </c:pt>
                <c:pt idx="9">
                  <c:v>25</c:v>
                </c:pt>
                <c:pt idx="10">
                  <c:v>28</c:v>
                </c:pt>
                <c:pt idx="11">
                  <c:v>22</c:v>
                </c:pt>
                <c:pt idx="12">
                  <c:v>22</c:v>
                </c:pt>
                <c:pt idx="13">
                  <c:v>35</c:v>
                </c:pt>
                <c:pt idx="14">
                  <c:v>13</c:v>
                </c:pt>
                <c:pt idx="15">
                  <c:v>20</c:v>
                </c:pt>
                <c:pt idx="16">
                  <c:v>31</c:v>
                </c:pt>
                <c:pt idx="17">
                  <c:v>26</c:v>
                </c:pt>
                <c:pt idx="18">
                  <c:v>31</c:v>
                </c:pt>
                <c:pt idx="19">
                  <c:v>22</c:v>
                </c:pt>
              </c:numCache>
            </c:numRef>
          </c:val>
          <c:extLst>
            <c:ext xmlns:c16="http://schemas.microsoft.com/office/drawing/2014/chart" uri="{C3380CC4-5D6E-409C-BE32-E72D297353CC}">
              <c16:uniqueId val="{00000000-585D-4691-8C95-4E0AF6CD2209}"/>
            </c:ext>
          </c:extLst>
        </c:ser>
        <c:ser>
          <c:idx val="1"/>
          <c:order val="1"/>
          <c:tx>
            <c:strRef>
              <c:f>Pivots!$D$49:$D$50</c:f>
              <c:strCache>
                <c:ptCount val="1"/>
                <c:pt idx="0">
                  <c:v>Gold</c:v>
                </c:pt>
              </c:strCache>
            </c:strRef>
          </c:tx>
          <c:spPr>
            <a:noFill/>
            <a:ln w="9525" cap="flat" cmpd="sng" algn="ctr">
              <a:solidFill>
                <a:schemeClr val="accent2"/>
              </a:solidFill>
              <a:miter lim="800000"/>
            </a:ln>
            <a:effectLst>
              <a:glow rad="63500">
                <a:schemeClr val="accent2">
                  <a:satMod val="175000"/>
                  <a:alpha val="25000"/>
                </a:schemeClr>
              </a:glow>
            </a:effectLst>
            <a:sp3d contourW="9525">
              <a:contourClr>
                <a:schemeClr val="accent2"/>
              </a:contourClr>
            </a:sp3d>
          </c:spPr>
          <c:invertIfNegative val="0"/>
          <c:cat>
            <c:strRef>
              <c:f>Pivots!$B$51:$B$70</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Pivots!$D$51:$D$70</c:f>
              <c:numCache>
                <c:formatCode>General</c:formatCode>
                <c:ptCount val="20"/>
                <c:pt idx="0">
                  <c:v>26</c:v>
                </c:pt>
                <c:pt idx="1">
                  <c:v>19</c:v>
                </c:pt>
                <c:pt idx="2">
                  <c:v>20</c:v>
                </c:pt>
                <c:pt idx="3">
                  <c:v>22</c:v>
                </c:pt>
                <c:pt idx="4">
                  <c:v>26</c:v>
                </c:pt>
                <c:pt idx="5">
                  <c:v>20</c:v>
                </c:pt>
                <c:pt idx="6">
                  <c:v>23</c:v>
                </c:pt>
                <c:pt idx="7">
                  <c:v>16</c:v>
                </c:pt>
                <c:pt idx="8">
                  <c:v>24</c:v>
                </c:pt>
                <c:pt idx="9">
                  <c:v>29</c:v>
                </c:pt>
                <c:pt idx="10">
                  <c:v>28</c:v>
                </c:pt>
                <c:pt idx="11">
                  <c:v>21</c:v>
                </c:pt>
                <c:pt idx="12">
                  <c:v>23</c:v>
                </c:pt>
                <c:pt idx="13">
                  <c:v>28</c:v>
                </c:pt>
                <c:pt idx="14">
                  <c:v>29</c:v>
                </c:pt>
                <c:pt idx="15">
                  <c:v>15</c:v>
                </c:pt>
                <c:pt idx="16">
                  <c:v>16</c:v>
                </c:pt>
                <c:pt idx="17">
                  <c:v>25</c:v>
                </c:pt>
                <c:pt idx="18">
                  <c:v>30</c:v>
                </c:pt>
                <c:pt idx="19">
                  <c:v>29</c:v>
                </c:pt>
              </c:numCache>
            </c:numRef>
          </c:val>
          <c:extLst>
            <c:ext xmlns:c16="http://schemas.microsoft.com/office/drawing/2014/chart" uri="{C3380CC4-5D6E-409C-BE32-E72D297353CC}">
              <c16:uniqueId val="{00000000-5B0B-4699-9700-A4DF4195F143}"/>
            </c:ext>
          </c:extLst>
        </c:ser>
        <c:ser>
          <c:idx val="2"/>
          <c:order val="2"/>
          <c:tx>
            <c:strRef>
              <c:f>Pivots!$E$49:$E$50</c:f>
              <c:strCache>
                <c:ptCount val="1"/>
                <c:pt idx="0">
                  <c:v>Platinum</c:v>
                </c:pt>
              </c:strCache>
            </c:strRef>
          </c:tx>
          <c:spPr>
            <a:noFill/>
            <a:ln w="9525" cap="flat" cmpd="sng" algn="ctr">
              <a:solidFill>
                <a:schemeClr val="accent3"/>
              </a:solidFill>
              <a:miter lim="800000"/>
            </a:ln>
            <a:effectLst>
              <a:glow rad="63500">
                <a:schemeClr val="accent3">
                  <a:satMod val="175000"/>
                  <a:alpha val="25000"/>
                </a:schemeClr>
              </a:glow>
            </a:effectLst>
            <a:sp3d contourW="9525">
              <a:contourClr>
                <a:schemeClr val="accent3"/>
              </a:contourClr>
            </a:sp3d>
          </c:spPr>
          <c:invertIfNegative val="0"/>
          <c:cat>
            <c:strRef>
              <c:f>Pivots!$B$51:$B$70</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Pivots!$E$51:$E$70</c:f>
              <c:numCache>
                <c:formatCode>General</c:formatCode>
                <c:ptCount val="20"/>
                <c:pt idx="0">
                  <c:v>30</c:v>
                </c:pt>
                <c:pt idx="1">
                  <c:v>31</c:v>
                </c:pt>
                <c:pt idx="2">
                  <c:v>20</c:v>
                </c:pt>
                <c:pt idx="3">
                  <c:v>27</c:v>
                </c:pt>
                <c:pt idx="4">
                  <c:v>25</c:v>
                </c:pt>
                <c:pt idx="5">
                  <c:v>37</c:v>
                </c:pt>
                <c:pt idx="6">
                  <c:v>30</c:v>
                </c:pt>
                <c:pt idx="7">
                  <c:v>33</c:v>
                </c:pt>
                <c:pt idx="8">
                  <c:v>35</c:v>
                </c:pt>
                <c:pt idx="9">
                  <c:v>34</c:v>
                </c:pt>
                <c:pt idx="10">
                  <c:v>30</c:v>
                </c:pt>
                <c:pt idx="11">
                  <c:v>28</c:v>
                </c:pt>
                <c:pt idx="12">
                  <c:v>29</c:v>
                </c:pt>
                <c:pt idx="13">
                  <c:v>28</c:v>
                </c:pt>
                <c:pt idx="14">
                  <c:v>31</c:v>
                </c:pt>
                <c:pt idx="15">
                  <c:v>30</c:v>
                </c:pt>
                <c:pt idx="16">
                  <c:v>39</c:v>
                </c:pt>
                <c:pt idx="17">
                  <c:v>32</c:v>
                </c:pt>
                <c:pt idx="18">
                  <c:v>41</c:v>
                </c:pt>
                <c:pt idx="19">
                  <c:v>24</c:v>
                </c:pt>
              </c:numCache>
            </c:numRef>
          </c:val>
          <c:extLst>
            <c:ext xmlns:c16="http://schemas.microsoft.com/office/drawing/2014/chart" uri="{C3380CC4-5D6E-409C-BE32-E72D297353CC}">
              <c16:uniqueId val="{00000001-5B0B-4699-9700-A4DF4195F143}"/>
            </c:ext>
          </c:extLst>
        </c:ser>
        <c:ser>
          <c:idx val="3"/>
          <c:order val="3"/>
          <c:tx>
            <c:strRef>
              <c:f>Pivots!$F$49:$F$50</c:f>
              <c:strCache>
                <c:ptCount val="1"/>
                <c:pt idx="0">
                  <c:v>Silver</c:v>
                </c:pt>
              </c:strCache>
            </c:strRef>
          </c:tx>
          <c:spPr>
            <a:noFill/>
            <a:ln w="9525" cap="flat" cmpd="sng" algn="ctr">
              <a:solidFill>
                <a:schemeClr val="accent4"/>
              </a:solidFill>
              <a:miter lim="800000"/>
            </a:ln>
            <a:effectLst>
              <a:glow rad="63500">
                <a:schemeClr val="accent4">
                  <a:satMod val="175000"/>
                  <a:alpha val="25000"/>
                </a:schemeClr>
              </a:glow>
            </a:effectLst>
            <a:sp3d contourW="9525">
              <a:contourClr>
                <a:schemeClr val="accent4"/>
              </a:contourClr>
            </a:sp3d>
          </c:spPr>
          <c:invertIfNegative val="0"/>
          <c:cat>
            <c:strRef>
              <c:f>Pivots!$B$51:$B$70</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Pivots!$F$51:$F$70</c:f>
              <c:numCache>
                <c:formatCode>General</c:formatCode>
                <c:ptCount val="20"/>
                <c:pt idx="0">
                  <c:v>17</c:v>
                </c:pt>
                <c:pt idx="1">
                  <c:v>21</c:v>
                </c:pt>
                <c:pt idx="2">
                  <c:v>23</c:v>
                </c:pt>
                <c:pt idx="3">
                  <c:v>15</c:v>
                </c:pt>
                <c:pt idx="4">
                  <c:v>20</c:v>
                </c:pt>
                <c:pt idx="5">
                  <c:v>17</c:v>
                </c:pt>
                <c:pt idx="6">
                  <c:v>19</c:v>
                </c:pt>
                <c:pt idx="7">
                  <c:v>25</c:v>
                </c:pt>
                <c:pt idx="8">
                  <c:v>22</c:v>
                </c:pt>
                <c:pt idx="9">
                  <c:v>22</c:v>
                </c:pt>
                <c:pt idx="10">
                  <c:v>19</c:v>
                </c:pt>
                <c:pt idx="11">
                  <c:v>23</c:v>
                </c:pt>
                <c:pt idx="12">
                  <c:v>18</c:v>
                </c:pt>
                <c:pt idx="13">
                  <c:v>23</c:v>
                </c:pt>
                <c:pt idx="14">
                  <c:v>29</c:v>
                </c:pt>
                <c:pt idx="15">
                  <c:v>18</c:v>
                </c:pt>
                <c:pt idx="16">
                  <c:v>20</c:v>
                </c:pt>
                <c:pt idx="17">
                  <c:v>25</c:v>
                </c:pt>
                <c:pt idx="18">
                  <c:v>25</c:v>
                </c:pt>
                <c:pt idx="19">
                  <c:v>21</c:v>
                </c:pt>
              </c:numCache>
            </c:numRef>
          </c:val>
          <c:extLst>
            <c:ext xmlns:c16="http://schemas.microsoft.com/office/drawing/2014/chart" uri="{C3380CC4-5D6E-409C-BE32-E72D297353CC}">
              <c16:uniqueId val="{00000002-5B0B-4699-9700-A4DF4195F143}"/>
            </c:ext>
          </c:extLst>
        </c:ser>
        <c:dLbls>
          <c:showLegendKey val="0"/>
          <c:showVal val="0"/>
          <c:showCatName val="0"/>
          <c:showSerName val="0"/>
          <c:showPercent val="0"/>
          <c:showBubbleSize val="0"/>
        </c:dLbls>
        <c:gapWidth val="315"/>
        <c:shape val="box"/>
        <c:axId val="1814935199"/>
        <c:axId val="1814930399"/>
        <c:axId val="1881768415"/>
      </c:bar3DChart>
      <c:catAx>
        <c:axId val="18149351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4930399"/>
        <c:crosses val="autoZero"/>
        <c:auto val="1"/>
        <c:lblAlgn val="ctr"/>
        <c:lblOffset val="100"/>
        <c:noMultiLvlLbl val="0"/>
      </c:catAx>
      <c:valAx>
        <c:axId val="18149303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4935199"/>
        <c:crosses val="autoZero"/>
        <c:crossBetween val="between"/>
      </c:valAx>
      <c:serAx>
        <c:axId val="1881768415"/>
        <c:scaling>
          <c:orientation val="minMax"/>
        </c:scaling>
        <c:delete val="1"/>
        <c:axPos val="b"/>
        <c:majorTickMark val="out"/>
        <c:minorTickMark val="none"/>
        <c:tickLblPos val="nextTo"/>
        <c:crossAx val="1814930399"/>
        <c:crosses val="autoZero"/>
      </c:serAx>
      <c:spPr>
        <a:noFill/>
        <a:ln>
          <a:noFill/>
        </a:ln>
        <a:effectLst/>
      </c:spPr>
    </c:plotArea>
    <c:legend>
      <c:legendPos val="r"/>
      <c:layout>
        <c:manualLayout>
          <c:xMode val="edge"/>
          <c:yMode val="edge"/>
          <c:x val="0.78897330349975237"/>
          <c:y val="0.17345073801258715"/>
          <c:w val="0.21102669650024766"/>
          <c:h val="0.483874354415375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Assignment.xlsx]Pivots!new4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Pivots!$C$74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Pivots!$B$75:$B$79</c:f>
              <c:strCache>
                <c:ptCount val="5"/>
                <c:pt idx="0">
                  <c:v>PROD76</c:v>
                </c:pt>
                <c:pt idx="1">
                  <c:v>PROD73</c:v>
                </c:pt>
                <c:pt idx="2">
                  <c:v>PROD39</c:v>
                </c:pt>
                <c:pt idx="3">
                  <c:v>PROD34</c:v>
                </c:pt>
                <c:pt idx="4">
                  <c:v>PROD37</c:v>
                </c:pt>
              </c:strCache>
            </c:strRef>
          </c:cat>
          <c:val>
            <c:numRef>
              <c:f>Pivots!$C$75:$C$79</c:f>
              <c:numCache>
                <c:formatCode>General</c:formatCode>
                <c:ptCount val="5"/>
                <c:pt idx="0">
                  <c:v>73</c:v>
                </c:pt>
                <c:pt idx="1">
                  <c:v>77</c:v>
                </c:pt>
                <c:pt idx="2">
                  <c:v>84</c:v>
                </c:pt>
                <c:pt idx="3">
                  <c:v>84</c:v>
                </c:pt>
                <c:pt idx="4">
                  <c:v>87</c:v>
                </c:pt>
              </c:numCache>
            </c:numRef>
          </c:val>
          <c:extLst>
            <c:ext xmlns:c16="http://schemas.microsoft.com/office/drawing/2014/chart" uri="{C3380CC4-5D6E-409C-BE32-E72D297353CC}">
              <c16:uniqueId val="{00000000-FDA9-469C-8D7C-A27280C22A0D}"/>
            </c:ext>
          </c:extLst>
        </c:ser>
        <c:dLbls>
          <c:showLegendKey val="0"/>
          <c:showVal val="0"/>
          <c:showCatName val="0"/>
          <c:showSerName val="0"/>
          <c:showPercent val="0"/>
          <c:showBubbleSize val="0"/>
        </c:dLbls>
        <c:gapWidth val="150"/>
        <c:shape val="box"/>
        <c:axId val="1814952479"/>
        <c:axId val="1814951039"/>
        <c:axId val="0"/>
      </c:bar3DChart>
      <c:catAx>
        <c:axId val="1814952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4951039"/>
        <c:crosses val="autoZero"/>
        <c:auto val="1"/>
        <c:lblAlgn val="ctr"/>
        <c:lblOffset val="100"/>
        <c:noMultiLvlLbl val="0"/>
      </c:catAx>
      <c:valAx>
        <c:axId val="1814951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495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Assignment.xlsx]Pivots!new5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Store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87139107611549"/>
          <c:y val="0.27939736346516009"/>
          <c:w val="0.77829527559055123"/>
          <c:h val="0.52492370657057696"/>
        </c:manualLayout>
      </c:layout>
      <c:barChart>
        <c:barDir val="col"/>
        <c:grouping val="clustered"/>
        <c:varyColors val="0"/>
        <c:ser>
          <c:idx val="0"/>
          <c:order val="0"/>
          <c:tx>
            <c:strRef>
              <c:f>Pivots!$C$177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Pivots!$B$178:$B$182</c:f>
              <c:strCache>
                <c:ptCount val="5"/>
                <c:pt idx="0">
                  <c:v>Thompsonborough</c:v>
                </c:pt>
                <c:pt idx="1">
                  <c:v>Hoodberg</c:v>
                </c:pt>
                <c:pt idx="2">
                  <c:v>Bensonhaven</c:v>
                </c:pt>
                <c:pt idx="3">
                  <c:v>Port Sharon</c:v>
                </c:pt>
                <c:pt idx="4">
                  <c:v>Sabrinatown</c:v>
                </c:pt>
              </c:strCache>
            </c:strRef>
          </c:cat>
          <c:val>
            <c:numRef>
              <c:f>Pivots!$C$178:$C$182</c:f>
              <c:numCache>
                <c:formatCode>General</c:formatCode>
                <c:ptCount val="5"/>
                <c:pt idx="0">
                  <c:v>158971.46239999999</c:v>
                </c:pt>
                <c:pt idx="1">
                  <c:v>125011.8285</c:v>
                </c:pt>
                <c:pt idx="2">
                  <c:v>122527.10959999998</c:v>
                </c:pt>
                <c:pt idx="3">
                  <c:v>118814.11569999999</c:v>
                </c:pt>
                <c:pt idx="4">
                  <c:v>116829.22059999997</c:v>
                </c:pt>
              </c:numCache>
            </c:numRef>
          </c:val>
          <c:extLst>
            <c:ext xmlns:c16="http://schemas.microsoft.com/office/drawing/2014/chart" uri="{C3380CC4-5D6E-409C-BE32-E72D297353CC}">
              <c16:uniqueId val="{00000000-1ADF-4760-8379-7764A9EBB88D}"/>
            </c:ext>
          </c:extLst>
        </c:ser>
        <c:dLbls>
          <c:showLegendKey val="0"/>
          <c:showVal val="0"/>
          <c:showCatName val="0"/>
          <c:showSerName val="0"/>
          <c:showPercent val="0"/>
          <c:showBubbleSize val="0"/>
        </c:dLbls>
        <c:gapWidth val="100"/>
        <c:overlap val="-24"/>
        <c:axId val="554843119"/>
        <c:axId val="554842159"/>
      </c:barChart>
      <c:catAx>
        <c:axId val="5548431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842159"/>
        <c:crosses val="autoZero"/>
        <c:auto val="1"/>
        <c:lblAlgn val="ctr"/>
        <c:lblOffset val="100"/>
        <c:noMultiLvlLbl val="0"/>
      </c:catAx>
      <c:valAx>
        <c:axId val="5548421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84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Assignment.xlsx]Pivots!new7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9.8853466487420771E-2"/>
          <c:y val="0.19778162911611785"/>
          <c:w val="0.51082926829268294"/>
          <c:h val="0.72596187175043325"/>
        </c:manualLayout>
      </c:layout>
      <c:pieChart>
        <c:varyColors val="1"/>
        <c:ser>
          <c:idx val="0"/>
          <c:order val="0"/>
          <c:tx>
            <c:strRef>
              <c:f>Pivots!$C$223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04B-43F5-9E81-EDAD4ECE048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04B-43F5-9E81-EDAD4ECE048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04B-43F5-9E81-EDAD4ECE048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04B-43F5-9E81-EDAD4ECE0480}"/>
              </c:ext>
            </c:extLst>
          </c:dPt>
          <c:cat>
            <c:strRef>
              <c:f>Pivots!$B$224:$B$227</c:f>
              <c:strCache>
                <c:ptCount val="4"/>
                <c:pt idx="0">
                  <c:v>North</c:v>
                </c:pt>
                <c:pt idx="1">
                  <c:v>South</c:v>
                </c:pt>
                <c:pt idx="2">
                  <c:v>East</c:v>
                </c:pt>
                <c:pt idx="3">
                  <c:v>West</c:v>
                </c:pt>
              </c:strCache>
            </c:strRef>
          </c:cat>
          <c:val>
            <c:numRef>
              <c:f>Pivots!$C$224:$C$227</c:f>
              <c:numCache>
                <c:formatCode>General</c:formatCode>
                <c:ptCount val="4"/>
                <c:pt idx="0">
                  <c:v>647337.65840000042</c:v>
                </c:pt>
                <c:pt idx="1">
                  <c:v>635213.09570000006</c:v>
                </c:pt>
                <c:pt idx="2">
                  <c:v>622022.11330000008</c:v>
                </c:pt>
                <c:pt idx="3">
                  <c:v>270676.40600000002</c:v>
                </c:pt>
              </c:numCache>
            </c:numRef>
          </c:val>
          <c:extLst>
            <c:ext xmlns:c16="http://schemas.microsoft.com/office/drawing/2014/chart" uri="{C3380CC4-5D6E-409C-BE32-E72D297353CC}">
              <c16:uniqueId val="{00000000-ABC4-4C52-827F-7E329074500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Assignment.xlsx]Pivots!new8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By Gender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Pivots!$C$238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Pivots!$B$239:$B$240</c:f>
              <c:strCache>
                <c:ptCount val="2"/>
                <c:pt idx="0">
                  <c:v>Female</c:v>
                </c:pt>
                <c:pt idx="1">
                  <c:v>Male</c:v>
                </c:pt>
              </c:strCache>
            </c:strRef>
          </c:cat>
          <c:val>
            <c:numRef>
              <c:f>Pivots!$C$239:$C$240</c:f>
              <c:numCache>
                <c:formatCode>General</c:formatCode>
                <c:ptCount val="2"/>
                <c:pt idx="0">
                  <c:v>1096</c:v>
                </c:pt>
                <c:pt idx="1">
                  <c:v>904</c:v>
                </c:pt>
              </c:numCache>
            </c:numRef>
          </c:val>
          <c:extLst>
            <c:ext xmlns:c16="http://schemas.microsoft.com/office/drawing/2014/chart" uri="{C3380CC4-5D6E-409C-BE32-E72D297353CC}">
              <c16:uniqueId val="{00000000-4879-48DF-9BB3-9B56F659760E}"/>
            </c:ext>
          </c:extLst>
        </c:ser>
        <c:dLbls>
          <c:showLegendKey val="0"/>
          <c:showVal val="0"/>
          <c:showCatName val="0"/>
          <c:showSerName val="0"/>
          <c:showPercent val="0"/>
          <c:showBubbleSize val="0"/>
        </c:dLbls>
        <c:gapWidth val="115"/>
        <c:overlap val="-20"/>
        <c:axId val="554857519"/>
        <c:axId val="554841199"/>
      </c:barChart>
      <c:catAx>
        <c:axId val="5548575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841199"/>
        <c:crosses val="autoZero"/>
        <c:auto val="1"/>
        <c:lblAlgn val="ctr"/>
        <c:lblOffset val="100"/>
        <c:noMultiLvlLbl val="0"/>
      </c:catAx>
      <c:valAx>
        <c:axId val="5548411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85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Assignment.xlsx]Pivots!new9</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83754662246167"/>
          <c:y val="0.24681324670481763"/>
          <c:w val="0.80416245337753833"/>
          <c:h val="0.45243282733988149"/>
        </c:manualLayout>
      </c:layout>
      <c:lineChart>
        <c:grouping val="stacked"/>
        <c:varyColors val="0"/>
        <c:ser>
          <c:idx val="0"/>
          <c:order val="0"/>
          <c:tx>
            <c:strRef>
              <c:f>Pivots!$C$243:$C$244</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Pivots!$B$245:$B$249</c:f>
              <c:strCache>
                <c:ptCount val="5"/>
                <c:pt idx="0">
                  <c:v>Sports</c:v>
                </c:pt>
                <c:pt idx="1">
                  <c:v>Electronics</c:v>
                </c:pt>
                <c:pt idx="2">
                  <c:v>Home</c:v>
                </c:pt>
                <c:pt idx="3">
                  <c:v>Clothing</c:v>
                </c:pt>
                <c:pt idx="4">
                  <c:v>Beauty</c:v>
                </c:pt>
              </c:strCache>
            </c:strRef>
          </c:cat>
          <c:val>
            <c:numRef>
              <c:f>Pivots!$C$245:$C$249</c:f>
              <c:numCache>
                <c:formatCode>General</c:formatCode>
                <c:ptCount val="5"/>
                <c:pt idx="0">
                  <c:v>325140.19569999992</c:v>
                </c:pt>
                <c:pt idx="1">
                  <c:v>285230.39919999999</c:v>
                </c:pt>
                <c:pt idx="2">
                  <c:v>219738.59039999993</c:v>
                </c:pt>
                <c:pt idx="3">
                  <c:v>223070.93050000005</c:v>
                </c:pt>
                <c:pt idx="4">
                  <c:v>178264.11400000006</c:v>
                </c:pt>
              </c:numCache>
            </c:numRef>
          </c:val>
          <c:smooth val="0"/>
          <c:extLst>
            <c:ext xmlns:c16="http://schemas.microsoft.com/office/drawing/2014/chart" uri="{C3380CC4-5D6E-409C-BE32-E72D297353CC}">
              <c16:uniqueId val="{00000000-01FA-4A6C-BB73-7F4D9D2F665C}"/>
            </c:ext>
          </c:extLst>
        </c:ser>
        <c:ser>
          <c:idx val="1"/>
          <c:order val="1"/>
          <c:tx>
            <c:strRef>
              <c:f>Pivots!$D$243:$D$244</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Pivots!$B$245:$B$249</c:f>
              <c:strCache>
                <c:ptCount val="5"/>
                <c:pt idx="0">
                  <c:v>Sports</c:v>
                </c:pt>
                <c:pt idx="1">
                  <c:v>Electronics</c:v>
                </c:pt>
                <c:pt idx="2">
                  <c:v>Home</c:v>
                </c:pt>
                <c:pt idx="3">
                  <c:v>Clothing</c:v>
                </c:pt>
                <c:pt idx="4">
                  <c:v>Beauty</c:v>
                </c:pt>
              </c:strCache>
            </c:strRef>
          </c:cat>
          <c:val>
            <c:numRef>
              <c:f>Pivots!$D$245:$D$249</c:f>
              <c:numCache>
                <c:formatCode>General</c:formatCode>
                <c:ptCount val="5"/>
                <c:pt idx="0">
                  <c:v>216828.10010000004</c:v>
                </c:pt>
                <c:pt idx="1">
                  <c:v>219080.94880000007</c:v>
                </c:pt>
                <c:pt idx="2">
                  <c:v>207557.21320000003</c:v>
                </c:pt>
                <c:pt idx="3">
                  <c:v>156155.35159999991</c:v>
                </c:pt>
                <c:pt idx="4">
                  <c:v>144183.42990000005</c:v>
                </c:pt>
              </c:numCache>
            </c:numRef>
          </c:val>
          <c:smooth val="0"/>
          <c:extLst>
            <c:ext xmlns:c16="http://schemas.microsoft.com/office/drawing/2014/chart" uri="{C3380CC4-5D6E-409C-BE32-E72D297353CC}">
              <c16:uniqueId val="{00000001-01FA-4A6C-BB73-7F4D9D2F665C}"/>
            </c:ext>
          </c:extLst>
        </c:ser>
        <c:dLbls>
          <c:showLegendKey val="0"/>
          <c:showVal val="0"/>
          <c:showCatName val="0"/>
          <c:showSerName val="0"/>
          <c:showPercent val="0"/>
          <c:showBubbleSize val="0"/>
        </c:dLbls>
        <c:marker val="1"/>
        <c:smooth val="0"/>
        <c:axId val="554886799"/>
        <c:axId val="554880559"/>
      </c:lineChart>
      <c:catAx>
        <c:axId val="5548867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880559"/>
        <c:crosses val="autoZero"/>
        <c:auto val="1"/>
        <c:lblAlgn val="ctr"/>
        <c:lblOffset val="100"/>
        <c:noMultiLvlLbl val="0"/>
      </c:catAx>
      <c:valAx>
        <c:axId val="554880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8867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Assignment.xlsx]Pivots!new0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Customer Segmentation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4766146993318484E-2"/>
          <c:y val="0.25609022556390976"/>
          <c:w val="0.39171492204899777"/>
          <c:h val="0.66120300751879701"/>
        </c:manualLayout>
      </c:layout>
      <c:doughnutChart>
        <c:varyColors val="1"/>
        <c:ser>
          <c:idx val="0"/>
          <c:order val="0"/>
          <c:tx>
            <c:strRef>
              <c:f>Pivots!$C$13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1CB-4F9A-AA9C-6F5E5BDC4A3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1CB-4F9A-AA9C-6F5E5BDC4A3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1CB-4F9A-AA9C-6F5E5BDC4A3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1CB-4F9A-AA9C-6F5E5BDC4A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Pivots!$B$14:$B$17</c:f>
              <c:strCache>
                <c:ptCount val="4"/>
                <c:pt idx="0">
                  <c:v>Bronze</c:v>
                </c:pt>
                <c:pt idx="1">
                  <c:v>Gold</c:v>
                </c:pt>
                <c:pt idx="2">
                  <c:v>Platinum</c:v>
                </c:pt>
                <c:pt idx="3">
                  <c:v>Silver</c:v>
                </c:pt>
              </c:strCache>
            </c:strRef>
          </c:cat>
          <c:val>
            <c:numRef>
              <c:f>Pivots!$C$14:$C$17</c:f>
              <c:numCache>
                <c:formatCode>0.00%</c:formatCode>
                <c:ptCount val="4"/>
                <c:pt idx="0">
                  <c:v>0.2475</c:v>
                </c:pt>
                <c:pt idx="1">
                  <c:v>0.23449999999999999</c:v>
                </c:pt>
                <c:pt idx="2">
                  <c:v>0.307</c:v>
                </c:pt>
                <c:pt idx="3">
                  <c:v>0.21099999999999999</c:v>
                </c:pt>
              </c:numCache>
            </c:numRef>
          </c:val>
          <c:extLst>
            <c:ext xmlns:c16="http://schemas.microsoft.com/office/drawing/2014/chart" uri="{C3380CC4-5D6E-409C-BE32-E72D297353CC}">
              <c16:uniqueId val="{00000008-A1CB-4F9A-AA9C-6F5E5BDC4A3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Assignment.xlsx]Pivots!new1</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Loyality Level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Pivots!$C$22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Pivots!$B$23:$B$26</c:f>
              <c:strCache>
                <c:ptCount val="4"/>
                <c:pt idx="0">
                  <c:v>Platinum</c:v>
                </c:pt>
                <c:pt idx="1">
                  <c:v>Bronze</c:v>
                </c:pt>
                <c:pt idx="2">
                  <c:v>Gold</c:v>
                </c:pt>
                <c:pt idx="3">
                  <c:v>Silver</c:v>
                </c:pt>
              </c:strCache>
            </c:strRef>
          </c:cat>
          <c:val>
            <c:numRef>
              <c:f>Pivots!$C$23:$C$26</c:f>
              <c:numCache>
                <c:formatCode>General</c:formatCode>
                <c:ptCount val="4"/>
                <c:pt idx="0">
                  <c:v>663596.86259999988</c:v>
                </c:pt>
                <c:pt idx="1">
                  <c:v>533487.35720000009</c:v>
                </c:pt>
                <c:pt idx="2">
                  <c:v>517281.7331999999</c:v>
                </c:pt>
                <c:pt idx="3">
                  <c:v>460883.32040000043</c:v>
                </c:pt>
              </c:numCache>
            </c:numRef>
          </c:val>
          <c:extLst>
            <c:ext xmlns:c16="http://schemas.microsoft.com/office/drawing/2014/chart" uri="{C3380CC4-5D6E-409C-BE32-E72D297353CC}">
              <c16:uniqueId val="{00000000-394D-4B8D-8B94-115AD0E91349}"/>
            </c:ext>
          </c:extLst>
        </c:ser>
        <c:dLbls>
          <c:showLegendKey val="0"/>
          <c:showVal val="0"/>
          <c:showCatName val="0"/>
          <c:showSerName val="0"/>
          <c:showPercent val="0"/>
          <c:showBubbleSize val="0"/>
        </c:dLbls>
        <c:gapWidth val="182"/>
        <c:overlap val="-50"/>
        <c:axId val="1814875199"/>
        <c:axId val="1814885279"/>
      </c:barChart>
      <c:catAx>
        <c:axId val="181487519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4885279"/>
        <c:crosses val="autoZero"/>
        <c:auto val="1"/>
        <c:lblAlgn val="ctr"/>
        <c:lblOffset val="100"/>
        <c:noMultiLvlLbl val="0"/>
      </c:catAx>
      <c:valAx>
        <c:axId val="181488527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487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a:t>
            </a:r>
            <a:r>
              <a:rPr lang="en-IN" baseline="0"/>
              <a:t> Wise Sales</a:t>
            </a:r>
            <a:endParaRPr lang="en-IN"/>
          </a:p>
        </c:rich>
      </c:tx>
      <c:layout>
        <c:manualLayout>
          <c:xMode val="edge"/>
          <c:yMode val="edge"/>
          <c:x val="0.28135926557567403"/>
          <c:y val="3.7974683544303799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Pivots!$E$32:$E$43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Pivots!$F$32:$F$43</c:f>
              <c:numCache>
                <c:formatCode>General</c:formatCode>
                <c:ptCount val="12"/>
                <c:pt idx="0">
                  <c:v>164</c:v>
                </c:pt>
                <c:pt idx="1">
                  <c:v>159</c:v>
                </c:pt>
                <c:pt idx="2">
                  <c:v>183</c:v>
                </c:pt>
                <c:pt idx="3">
                  <c:v>161</c:v>
                </c:pt>
                <c:pt idx="4">
                  <c:v>158</c:v>
                </c:pt>
                <c:pt idx="5">
                  <c:v>155</c:v>
                </c:pt>
                <c:pt idx="6">
                  <c:v>184</c:v>
                </c:pt>
                <c:pt idx="7">
                  <c:v>171</c:v>
                </c:pt>
                <c:pt idx="8">
                  <c:v>165</c:v>
                </c:pt>
                <c:pt idx="9">
                  <c:v>167</c:v>
                </c:pt>
                <c:pt idx="10">
                  <c:v>166</c:v>
                </c:pt>
                <c:pt idx="11">
                  <c:v>167</c:v>
                </c:pt>
              </c:numCache>
            </c:numRef>
          </c:yVal>
          <c:smooth val="0"/>
          <c:extLst>
            <c:ext xmlns:c16="http://schemas.microsoft.com/office/drawing/2014/chart" uri="{C3380CC4-5D6E-409C-BE32-E72D297353CC}">
              <c16:uniqueId val="{00000001-9364-44FF-8DB6-32062EBAC39E}"/>
            </c:ext>
          </c:extLst>
        </c:ser>
        <c:dLbls>
          <c:showLegendKey val="0"/>
          <c:showVal val="0"/>
          <c:showCatName val="0"/>
          <c:showSerName val="0"/>
          <c:showPercent val="0"/>
          <c:showBubbleSize val="0"/>
        </c:dLbls>
        <c:axId val="1814926559"/>
        <c:axId val="1814922239"/>
      </c:scatterChart>
      <c:valAx>
        <c:axId val="1814926559"/>
        <c:scaling>
          <c:orientation val="minMax"/>
          <c:max val="12"/>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4922239"/>
        <c:crosses val="autoZero"/>
        <c:crossBetween val="midCat"/>
      </c:valAx>
      <c:valAx>
        <c:axId val="181492223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49265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Assignment.xlsx]Pivots!new3</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050"/>
              <a:t>Store</a:t>
            </a:r>
            <a:r>
              <a:rPr lang="en-IN" sz="1050" baseline="0"/>
              <a:t> Wise Loyality Level</a:t>
            </a:r>
            <a:endParaRPr lang="en-IN" sz="1050"/>
          </a:p>
        </c:rich>
      </c:tx>
      <c:layout>
        <c:manualLayout>
          <c:xMode val="edge"/>
          <c:yMode val="edge"/>
          <c:x val="0.20854961832061067"/>
          <c:y val="0"/>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648975175812948E-2"/>
          <c:y val="0.12817108088761633"/>
          <c:w val="0.63184308068361694"/>
          <c:h val="0.70746604523196011"/>
        </c:manualLayout>
      </c:layout>
      <c:bar3DChart>
        <c:barDir val="col"/>
        <c:grouping val="standard"/>
        <c:varyColors val="0"/>
        <c:ser>
          <c:idx val="0"/>
          <c:order val="0"/>
          <c:tx>
            <c:strRef>
              <c:f>Pivots!$C$49:$C$50</c:f>
              <c:strCache>
                <c:ptCount val="1"/>
                <c:pt idx="0">
                  <c:v>Bronze</c:v>
                </c:pt>
              </c:strCache>
            </c:strRef>
          </c:tx>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invertIfNegative val="0"/>
          <c:cat>
            <c:strRef>
              <c:f>Pivots!$B$51:$B$70</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Pivots!$C$51:$C$70</c:f>
              <c:numCache>
                <c:formatCode>General</c:formatCode>
                <c:ptCount val="20"/>
                <c:pt idx="0">
                  <c:v>20</c:v>
                </c:pt>
                <c:pt idx="1">
                  <c:v>23</c:v>
                </c:pt>
                <c:pt idx="2">
                  <c:v>34</c:v>
                </c:pt>
                <c:pt idx="3">
                  <c:v>24</c:v>
                </c:pt>
                <c:pt idx="4">
                  <c:v>29</c:v>
                </c:pt>
                <c:pt idx="5">
                  <c:v>21</c:v>
                </c:pt>
                <c:pt idx="6">
                  <c:v>23</c:v>
                </c:pt>
                <c:pt idx="7">
                  <c:v>21</c:v>
                </c:pt>
                <c:pt idx="8">
                  <c:v>25</c:v>
                </c:pt>
                <c:pt idx="9">
                  <c:v>25</c:v>
                </c:pt>
                <c:pt idx="10">
                  <c:v>28</c:v>
                </c:pt>
                <c:pt idx="11">
                  <c:v>22</c:v>
                </c:pt>
                <c:pt idx="12">
                  <c:v>22</c:v>
                </c:pt>
                <c:pt idx="13">
                  <c:v>35</c:v>
                </c:pt>
                <c:pt idx="14">
                  <c:v>13</c:v>
                </c:pt>
                <c:pt idx="15">
                  <c:v>20</c:v>
                </c:pt>
                <c:pt idx="16">
                  <c:v>31</c:v>
                </c:pt>
                <c:pt idx="17">
                  <c:v>26</c:v>
                </c:pt>
                <c:pt idx="18">
                  <c:v>31</c:v>
                </c:pt>
                <c:pt idx="19">
                  <c:v>22</c:v>
                </c:pt>
              </c:numCache>
            </c:numRef>
          </c:val>
          <c:extLst>
            <c:ext xmlns:c16="http://schemas.microsoft.com/office/drawing/2014/chart" uri="{C3380CC4-5D6E-409C-BE32-E72D297353CC}">
              <c16:uniqueId val="{00000000-9431-49B5-8FA7-CA807F59927E}"/>
            </c:ext>
          </c:extLst>
        </c:ser>
        <c:ser>
          <c:idx val="1"/>
          <c:order val="1"/>
          <c:tx>
            <c:strRef>
              <c:f>Pivots!$D$49:$D$50</c:f>
              <c:strCache>
                <c:ptCount val="1"/>
                <c:pt idx="0">
                  <c:v>Gold</c:v>
                </c:pt>
              </c:strCache>
            </c:strRef>
          </c:tx>
          <c:spPr>
            <a:noFill/>
            <a:ln w="9525" cap="flat" cmpd="sng" algn="ctr">
              <a:solidFill>
                <a:schemeClr val="accent2"/>
              </a:solidFill>
              <a:miter lim="800000"/>
            </a:ln>
            <a:effectLst>
              <a:glow rad="63500">
                <a:schemeClr val="accent2">
                  <a:satMod val="175000"/>
                  <a:alpha val="25000"/>
                </a:schemeClr>
              </a:glow>
            </a:effectLst>
            <a:sp3d contourW="9525">
              <a:contourClr>
                <a:schemeClr val="accent2"/>
              </a:contourClr>
            </a:sp3d>
          </c:spPr>
          <c:invertIfNegative val="0"/>
          <c:cat>
            <c:strRef>
              <c:f>Pivots!$B$51:$B$70</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Pivots!$D$51:$D$70</c:f>
              <c:numCache>
                <c:formatCode>General</c:formatCode>
                <c:ptCount val="20"/>
                <c:pt idx="0">
                  <c:v>26</c:v>
                </c:pt>
                <c:pt idx="1">
                  <c:v>19</c:v>
                </c:pt>
                <c:pt idx="2">
                  <c:v>20</c:v>
                </c:pt>
                <c:pt idx="3">
                  <c:v>22</c:v>
                </c:pt>
                <c:pt idx="4">
                  <c:v>26</c:v>
                </c:pt>
                <c:pt idx="5">
                  <c:v>20</c:v>
                </c:pt>
                <c:pt idx="6">
                  <c:v>23</c:v>
                </c:pt>
                <c:pt idx="7">
                  <c:v>16</c:v>
                </c:pt>
                <c:pt idx="8">
                  <c:v>24</c:v>
                </c:pt>
                <c:pt idx="9">
                  <c:v>29</c:v>
                </c:pt>
                <c:pt idx="10">
                  <c:v>28</c:v>
                </c:pt>
                <c:pt idx="11">
                  <c:v>21</c:v>
                </c:pt>
                <c:pt idx="12">
                  <c:v>23</c:v>
                </c:pt>
                <c:pt idx="13">
                  <c:v>28</c:v>
                </c:pt>
                <c:pt idx="14">
                  <c:v>29</c:v>
                </c:pt>
                <c:pt idx="15">
                  <c:v>15</c:v>
                </c:pt>
                <c:pt idx="16">
                  <c:v>16</c:v>
                </c:pt>
                <c:pt idx="17">
                  <c:v>25</c:v>
                </c:pt>
                <c:pt idx="18">
                  <c:v>30</c:v>
                </c:pt>
                <c:pt idx="19">
                  <c:v>29</c:v>
                </c:pt>
              </c:numCache>
            </c:numRef>
          </c:val>
          <c:extLst>
            <c:ext xmlns:c16="http://schemas.microsoft.com/office/drawing/2014/chart" uri="{C3380CC4-5D6E-409C-BE32-E72D297353CC}">
              <c16:uniqueId val="{00000001-CF55-49F8-A972-31618E1CD8CC}"/>
            </c:ext>
          </c:extLst>
        </c:ser>
        <c:ser>
          <c:idx val="2"/>
          <c:order val="2"/>
          <c:tx>
            <c:strRef>
              <c:f>Pivots!$E$49:$E$50</c:f>
              <c:strCache>
                <c:ptCount val="1"/>
                <c:pt idx="0">
                  <c:v>Platinum</c:v>
                </c:pt>
              </c:strCache>
            </c:strRef>
          </c:tx>
          <c:spPr>
            <a:noFill/>
            <a:ln w="9525" cap="flat" cmpd="sng" algn="ctr">
              <a:solidFill>
                <a:schemeClr val="accent3"/>
              </a:solidFill>
              <a:miter lim="800000"/>
            </a:ln>
            <a:effectLst>
              <a:glow rad="63500">
                <a:schemeClr val="accent3">
                  <a:satMod val="175000"/>
                  <a:alpha val="25000"/>
                </a:schemeClr>
              </a:glow>
            </a:effectLst>
            <a:sp3d contourW="9525">
              <a:contourClr>
                <a:schemeClr val="accent3"/>
              </a:contourClr>
            </a:sp3d>
          </c:spPr>
          <c:invertIfNegative val="0"/>
          <c:cat>
            <c:strRef>
              <c:f>Pivots!$B$51:$B$70</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Pivots!$E$51:$E$70</c:f>
              <c:numCache>
                <c:formatCode>General</c:formatCode>
                <c:ptCount val="20"/>
                <c:pt idx="0">
                  <c:v>30</c:v>
                </c:pt>
                <c:pt idx="1">
                  <c:v>31</c:v>
                </c:pt>
                <c:pt idx="2">
                  <c:v>20</c:v>
                </c:pt>
                <c:pt idx="3">
                  <c:v>27</c:v>
                </c:pt>
                <c:pt idx="4">
                  <c:v>25</c:v>
                </c:pt>
                <c:pt idx="5">
                  <c:v>37</c:v>
                </c:pt>
                <c:pt idx="6">
                  <c:v>30</c:v>
                </c:pt>
                <c:pt idx="7">
                  <c:v>33</c:v>
                </c:pt>
                <c:pt idx="8">
                  <c:v>35</c:v>
                </c:pt>
                <c:pt idx="9">
                  <c:v>34</c:v>
                </c:pt>
                <c:pt idx="10">
                  <c:v>30</c:v>
                </c:pt>
                <c:pt idx="11">
                  <c:v>28</c:v>
                </c:pt>
                <c:pt idx="12">
                  <c:v>29</c:v>
                </c:pt>
                <c:pt idx="13">
                  <c:v>28</c:v>
                </c:pt>
                <c:pt idx="14">
                  <c:v>31</c:v>
                </c:pt>
                <c:pt idx="15">
                  <c:v>30</c:v>
                </c:pt>
                <c:pt idx="16">
                  <c:v>39</c:v>
                </c:pt>
                <c:pt idx="17">
                  <c:v>32</c:v>
                </c:pt>
                <c:pt idx="18">
                  <c:v>41</c:v>
                </c:pt>
                <c:pt idx="19">
                  <c:v>24</c:v>
                </c:pt>
              </c:numCache>
            </c:numRef>
          </c:val>
          <c:extLst>
            <c:ext xmlns:c16="http://schemas.microsoft.com/office/drawing/2014/chart" uri="{C3380CC4-5D6E-409C-BE32-E72D297353CC}">
              <c16:uniqueId val="{00000002-CF55-49F8-A972-31618E1CD8CC}"/>
            </c:ext>
          </c:extLst>
        </c:ser>
        <c:ser>
          <c:idx val="3"/>
          <c:order val="3"/>
          <c:tx>
            <c:strRef>
              <c:f>Pivots!$F$49:$F$50</c:f>
              <c:strCache>
                <c:ptCount val="1"/>
                <c:pt idx="0">
                  <c:v>Silver</c:v>
                </c:pt>
              </c:strCache>
            </c:strRef>
          </c:tx>
          <c:spPr>
            <a:noFill/>
            <a:ln w="9525" cap="flat" cmpd="sng" algn="ctr">
              <a:solidFill>
                <a:schemeClr val="accent4"/>
              </a:solidFill>
              <a:miter lim="800000"/>
            </a:ln>
            <a:effectLst>
              <a:glow rad="63500">
                <a:schemeClr val="accent4">
                  <a:satMod val="175000"/>
                  <a:alpha val="25000"/>
                </a:schemeClr>
              </a:glow>
            </a:effectLst>
            <a:sp3d contourW="9525">
              <a:contourClr>
                <a:schemeClr val="accent4"/>
              </a:contourClr>
            </a:sp3d>
          </c:spPr>
          <c:invertIfNegative val="0"/>
          <c:cat>
            <c:strRef>
              <c:f>Pivots!$B$51:$B$70</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Pivots!$F$51:$F$70</c:f>
              <c:numCache>
                <c:formatCode>General</c:formatCode>
                <c:ptCount val="20"/>
                <c:pt idx="0">
                  <c:v>17</c:v>
                </c:pt>
                <c:pt idx="1">
                  <c:v>21</c:v>
                </c:pt>
                <c:pt idx="2">
                  <c:v>23</c:v>
                </c:pt>
                <c:pt idx="3">
                  <c:v>15</c:v>
                </c:pt>
                <c:pt idx="4">
                  <c:v>20</c:v>
                </c:pt>
                <c:pt idx="5">
                  <c:v>17</c:v>
                </c:pt>
                <c:pt idx="6">
                  <c:v>19</c:v>
                </c:pt>
                <c:pt idx="7">
                  <c:v>25</c:v>
                </c:pt>
                <c:pt idx="8">
                  <c:v>22</c:v>
                </c:pt>
                <c:pt idx="9">
                  <c:v>22</c:v>
                </c:pt>
                <c:pt idx="10">
                  <c:v>19</c:v>
                </c:pt>
                <c:pt idx="11">
                  <c:v>23</c:v>
                </c:pt>
                <c:pt idx="12">
                  <c:v>18</c:v>
                </c:pt>
                <c:pt idx="13">
                  <c:v>23</c:v>
                </c:pt>
                <c:pt idx="14">
                  <c:v>29</c:v>
                </c:pt>
                <c:pt idx="15">
                  <c:v>18</c:v>
                </c:pt>
                <c:pt idx="16">
                  <c:v>20</c:v>
                </c:pt>
                <c:pt idx="17">
                  <c:v>25</c:v>
                </c:pt>
                <c:pt idx="18">
                  <c:v>25</c:v>
                </c:pt>
                <c:pt idx="19">
                  <c:v>21</c:v>
                </c:pt>
              </c:numCache>
            </c:numRef>
          </c:val>
          <c:extLst>
            <c:ext xmlns:c16="http://schemas.microsoft.com/office/drawing/2014/chart" uri="{C3380CC4-5D6E-409C-BE32-E72D297353CC}">
              <c16:uniqueId val="{00000003-CF55-49F8-A972-31618E1CD8CC}"/>
            </c:ext>
          </c:extLst>
        </c:ser>
        <c:dLbls>
          <c:showLegendKey val="0"/>
          <c:showVal val="0"/>
          <c:showCatName val="0"/>
          <c:showSerName val="0"/>
          <c:showPercent val="0"/>
          <c:showBubbleSize val="0"/>
        </c:dLbls>
        <c:gapWidth val="315"/>
        <c:shape val="box"/>
        <c:axId val="1814935199"/>
        <c:axId val="1814930399"/>
        <c:axId val="1881768415"/>
      </c:bar3DChart>
      <c:catAx>
        <c:axId val="18149351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4930399"/>
        <c:crosses val="autoZero"/>
        <c:auto val="1"/>
        <c:lblAlgn val="ctr"/>
        <c:lblOffset val="100"/>
        <c:noMultiLvlLbl val="0"/>
      </c:catAx>
      <c:valAx>
        <c:axId val="18149303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4935199"/>
        <c:crosses val="autoZero"/>
        <c:crossBetween val="between"/>
      </c:valAx>
      <c:serAx>
        <c:axId val="1881768415"/>
        <c:scaling>
          <c:orientation val="minMax"/>
        </c:scaling>
        <c:delete val="1"/>
        <c:axPos val="b"/>
        <c:majorTickMark val="out"/>
        <c:minorTickMark val="none"/>
        <c:tickLblPos val="nextTo"/>
        <c:crossAx val="1814930399"/>
        <c:crosses val="autoZero"/>
      </c:serAx>
      <c:spPr>
        <a:noFill/>
        <a:ln>
          <a:noFill/>
        </a:ln>
        <a:effectLst/>
      </c:spPr>
    </c:plotArea>
    <c:legend>
      <c:legendPos val="r"/>
      <c:layout>
        <c:manualLayout>
          <c:xMode val="edge"/>
          <c:yMode val="edge"/>
          <c:x val="0.78897330349975237"/>
          <c:y val="0.17345073801258715"/>
          <c:w val="0.21102682775340106"/>
          <c:h val="0.5697208303507516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Assignment.xlsx]Pivots!new7</c:name>
    <c:fmtId val="6"/>
  </c:pivotSource>
  <c:chart>
    <c:title>
      <c:tx>
        <c:rich>
          <a:bodyPr rot="0" spcFirstLastPara="1" vertOverflow="ellipsis" vert="horz" wrap="square" anchor="ctr" anchorCtr="1"/>
          <a:lstStyle/>
          <a:p>
            <a:pPr>
              <a:defRPr sz="7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700"/>
              <a:t>Revenue</a:t>
            </a:r>
            <a:r>
              <a:rPr lang="en-US" sz="700" baseline="0"/>
              <a:t> By Region</a:t>
            </a:r>
            <a:endParaRPr lang="en-US" sz="700"/>
          </a:p>
        </c:rich>
      </c:tx>
      <c:overlay val="0"/>
      <c:spPr>
        <a:noFill/>
        <a:ln>
          <a:noFill/>
        </a:ln>
        <a:effectLst/>
      </c:spPr>
      <c:txPr>
        <a:bodyPr rot="0" spcFirstLastPara="1" vertOverflow="ellipsis" vert="horz" wrap="square" anchor="ctr" anchorCtr="1"/>
        <a:lstStyle/>
        <a:p>
          <a:pPr>
            <a:defRPr sz="7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9.8853466487420771E-2"/>
          <c:y val="0.19778162911611785"/>
          <c:w val="0.51082926829268294"/>
          <c:h val="0.72596187175043325"/>
        </c:manualLayout>
      </c:layout>
      <c:pieChart>
        <c:varyColors val="1"/>
        <c:ser>
          <c:idx val="0"/>
          <c:order val="0"/>
          <c:tx>
            <c:strRef>
              <c:f>Pivots!$C$223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96D-4C42-8988-BA25C152ED1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96D-4C42-8988-BA25C152ED1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96D-4C42-8988-BA25C152ED1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96D-4C42-8988-BA25C152ED10}"/>
              </c:ext>
            </c:extLst>
          </c:dPt>
          <c:cat>
            <c:strRef>
              <c:f>Pivots!$B$224:$B$227</c:f>
              <c:strCache>
                <c:ptCount val="4"/>
                <c:pt idx="0">
                  <c:v>North</c:v>
                </c:pt>
                <c:pt idx="1">
                  <c:v>South</c:v>
                </c:pt>
                <c:pt idx="2">
                  <c:v>East</c:v>
                </c:pt>
                <c:pt idx="3">
                  <c:v>West</c:v>
                </c:pt>
              </c:strCache>
            </c:strRef>
          </c:cat>
          <c:val>
            <c:numRef>
              <c:f>Pivots!$C$224:$C$227</c:f>
              <c:numCache>
                <c:formatCode>General</c:formatCode>
                <c:ptCount val="4"/>
                <c:pt idx="0">
                  <c:v>647337.65840000042</c:v>
                </c:pt>
                <c:pt idx="1">
                  <c:v>635213.09570000006</c:v>
                </c:pt>
                <c:pt idx="2">
                  <c:v>622022.11330000008</c:v>
                </c:pt>
                <c:pt idx="3">
                  <c:v>270676.40600000002</c:v>
                </c:pt>
              </c:numCache>
            </c:numRef>
          </c:val>
          <c:extLst>
            <c:ext xmlns:c16="http://schemas.microsoft.com/office/drawing/2014/chart" uri="{C3380CC4-5D6E-409C-BE32-E72D297353CC}">
              <c16:uniqueId val="{00000008-896D-4C42-8988-BA25C152ED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Assignment.xlsx]Pivots!new4</c:name>
    <c:fmtId val="4"/>
  </c:pivotSource>
  <c:chart>
    <c:title>
      <c:tx>
        <c:rich>
          <a:bodyPr rot="0" spcFirstLastPara="1" vertOverflow="ellipsis" vert="horz" wrap="square" anchor="ctr" anchorCtr="1"/>
          <a:lstStyle/>
          <a:p>
            <a:pPr>
              <a:defRPr sz="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600"/>
              <a:t>Top 5 Products</a:t>
            </a:r>
          </a:p>
        </c:rich>
      </c:tx>
      <c:overlay val="0"/>
      <c:spPr>
        <a:noFill/>
        <a:ln>
          <a:noFill/>
        </a:ln>
        <a:effectLst/>
      </c:spPr>
      <c:txPr>
        <a:bodyPr rot="0" spcFirstLastPara="1" vertOverflow="ellipsis" vert="horz" wrap="square" anchor="ctr" anchorCtr="1"/>
        <a:lstStyle/>
        <a:p>
          <a:pPr>
            <a:defRPr sz="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839132843776093"/>
          <c:y val="0.18872877884484093"/>
          <c:w val="0.75992383509048489"/>
          <c:h val="0.54308315506804428"/>
        </c:manualLayout>
      </c:layout>
      <c:bar3DChart>
        <c:barDir val="bar"/>
        <c:grouping val="stacked"/>
        <c:varyColors val="0"/>
        <c:ser>
          <c:idx val="0"/>
          <c:order val="0"/>
          <c:tx>
            <c:strRef>
              <c:f>Pivots!$C$74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Pivots!$B$75:$B$79</c:f>
              <c:strCache>
                <c:ptCount val="5"/>
                <c:pt idx="0">
                  <c:v>PROD76</c:v>
                </c:pt>
                <c:pt idx="1">
                  <c:v>PROD73</c:v>
                </c:pt>
                <c:pt idx="2">
                  <c:v>PROD39</c:v>
                </c:pt>
                <c:pt idx="3">
                  <c:v>PROD34</c:v>
                </c:pt>
                <c:pt idx="4">
                  <c:v>PROD37</c:v>
                </c:pt>
              </c:strCache>
            </c:strRef>
          </c:cat>
          <c:val>
            <c:numRef>
              <c:f>Pivots!$C$75:$C$79</c:f>
              <c:numCache>
                <c:formatCode>General</c:formatCode>
                <c:ptCount val="5"/>
                <c:pt idx="0">
                  <c:v>73</c:v>
                </c:pt>
                <c:pt idx="1">
                  <c:v>77</c:v>
                </c:pt>
                <c:pt idx="2">
                  <c:v>84</c:v>
                </c:pt>
                <c:pt idx="3">
                  <c:v>84</c:v>
                </c:pt>
                <c:pt idx="4">
                  <c:v>87</c:v>
                </c:pt>
              </c:numCache>
            </c:numRef>
          </c:val>
          <c:extLst>
            <c:ext xmlns:c16="http://schemas.microsoft.com/office/drawing/2014/chart" uri="{C3380CC4-5D6E-409C-BE32-E72D297353CC}">
              <c16:uniqueId val="{00000000-3CC2-4482-A3DF-CCF016BA606F}"/>
            </c:ext>
          </c:extLst>
        </c:ser>
        <c:dLbls>
          <c:showLegendKey val="0"/>
          <c:showVal val="0"/>
          <c:showCatName val="0"/>
          <c:showSerName val="0"/>
          <c:showPercent val="0"/>
          <c:showBubbleSize val="0"/>
        </c:dLbls>
        <c:gapWidth val="150"/>
        <c:shape val="box"/>
        <c:axId val="1814952479"/>
        <c:axId val="1814951039"/>
        <c:axId val="0"/>
      </c:bar3DChart>
      <c:catAx>
        <c:axId val="1814952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4951039"/>
        <c:crosses val="autoZero"/>
        <c:auto val="1"/>
        <c:lblAlgn val="ctr"/>
        <c:lblOffset val="100"/>
        <c:noMultiLvlLbl val="0"/>
      </c:catAx>
      <c:valAx>
        <c:axId val="1814951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495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Assignment.xlsx]Pivots!new9</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56120036079083"/>
          <c:y val="0.24681324670481763"/>
          <c:w val="0.8404387996392092"/>
          <c:h val="0.56587005571671967"/>
        </c:manualLayout>
      </c:layout>
      <c:lineChart>
        <c:grouping val="stacked"/>
        <c:varyColors val="0"/>
        <c:ser>
          <c:idx val="0"/>
          <c:order val="0"/>
          <c:tx>
            <c:strRef>
              <c:f>Pivots!$C$243:$C$244</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Pivots!$B$245:$B$249</c:f>
              <c:strCache>
                <c:ptCount val="5"/>
                <c:pt idx="0">
                  <c:v>Sports</c:v>
                </c:pt>
                <c:pt idx="1">
                  <c:v>Electronics</c:v>
                </c:pt>
                <c:pt idx="2">
                  <c:v>Home</c:v>
                </c:pt>
                <c:pt idx="3">
                  <c:v>Clothing</c:v>
                </c:pt>
                <c:pt idx="4">
                  <c:v>Beauty</c:v>
                </c:pt>
              </c:strCache>
            </c:strRef>
          </c:cat>
          <c:val>
            <c:numRef>
              <c:f>Pivots!$C$245:$C$249</c:f>
              <c:numCache>
                <c:formatCode>General</c:formatCode>
                <c:ptCount val="5"/>
                <c:pt idx="0">
                  <c:v>325140.19569999992</c:v>
                </c:pt>
                <c:pt idx="1">
                  <c:v>285230.39919999999</c:v>
                </c:pt>
                <c:pt idx="2">
                  <c:v>219738.59039999993</c:v>
                </c:pt>
                <c:pt idx="3">
                  <c:v>223070.93050000005</c:v>
                </c:pt>
                <c:pt idx="4">
                  <c:v>178264.11400000006</c:v>
                </c:pt>
              </c:numCache>
            </c:numRef>
          </c:val>
          <c:smooth val="0"/>
          <c:extLst>
            <c:ext xmlns:c16="http://schemas.microsoft.com/office/drawing/2014/chart" uri="{C3380CC4-5D6E-409C-BE32-E72D297353CC}">
              <c16:uniqueId val="{00000000-1A66-44E2-A951-F2A10425265A}"/>
            </c:ext>
          </c:extLst>
        </c:ser>
        <c:ser>
          <c:idx val="1"/>
          <c:order val="1"/>
          <c:tx>
            <c:strRef>
              <c:f>Pivots!$D$243:$D$244</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Pivots!$B$245:$B$249</c:f>
              <c:strCache>
                <c:ptCount val="5"/>
                <c:pt idx="0">
                  <c:v>Sports</c:v>
                </c:pt>
                <c:pt idx="1">
                  <c:v>Electronics</c:v>
                </c:pt>
                <c:pt idx="2">
                  <c:v>Home</c:v>
                </c:pt>
                <c:pt idx="3">
                  <c:v>Clothing</c:v>
                </c:pt>
                <c:pt idx="4">
                  <c:v>Beauty</c:v>
                </c:pt>
              </c:strCache>
            </c:strRef>
          </c:cat>
          <c:val>
            <c:numRef>
              <c:f>Pivots!$D$245:$D$249</c:f>
              <c:numCache>
                <c:formatCode>General</c:formatCode>
                <c:ptCount val="5"/>
                <c:pt idx="0">
                  <c:v>216828.10010000004</c:v>
                </c:pt>
                <c:pt idx="1">
                  <c:v>219080.94880000007</c:v>
                </c:pt>
                <c:pt idx="2">
                  <c:v>207557.21320000003</c:v>
                </c:pt>
                <c:pt idx="3">
                  <c:v>156155.35159999991</c:v>
                </c:pt>
                <c:pt idx="4">
                  <c:v>144183.42990000005</c:v>
                </c:pt>
              </c:numCache>
            </c:numRef>
          </c:val>
          <c:smooth val="0"/>
          <c:extLst>
            <c:ext xmlns:c16="http://schemas.microsoft.com/office/drawing/2014/chart" uri="{C3380CC4-5D6E-409C-BE32-E72D297353CC}">
              <c16:uniqueId val="{00000001-1A66-44E2-A951-F2A10425265A}"/>
            </c:ext>
          </c:extLst>
        </c:ser>
        <c:dLbls>
          <c:showLegendKey val="0"/>
          <c:showVal val="0"/>
          <c:showCatName val="0"/>
          <c:showSerName val="0"/>
          <c:showPercent val="0"/>
          <c:showBubbleSize val="0"/>
        </c:dLbls>
        <c:marker val="1"/>
        <c:smooth val="0"/>
        <c:axId val="554886799"/>
        <c:axId val="554880559"/>
      </c:lineChart>
      <c:catAx>
        <c:axId val="5548867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400" b="0" i="0" u="none" strike="noStrike" kern="1200" baseline="0">
                <a:solidFill>
                  <a:schemeClr val="lt1">
                    <a:lumMod val="85000"/>
                  </a:schemeClr>
                </a:solidFill>
                <a:latin typeface="+mn-lt"/>
                <a:ea typeface="+mn-ea"/>
                <a:cs typeface="+mn-cs"/>
              </a:defRPr>
            </a:pPr>
            <a:endParaRPr lang="en-US"/>
          </a:p>
        </c:txPr>
        <c:crossAx val="554880559"/>
        <c:crosses val="autoZero"/>
        <c:auto val="1"/>
        <c:lblAlgn val="ctr"/>
        <c:lblOffset val="100"/>
        <c:noMultiLvlLbl val="0"/>
      </c:catAx>
      <c:valAx>
        <c:axId val="554880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lt1">
                    <a:lumMod val="85000"/>
                  </a:schemeClr>
                </a:solidFill>
                <a:latin typeface="+mn-lt"/>
                <a:ea typeface="+mn-ea"/>
                <a:cs typeface="+mn-cs"/>
              </a:defRPr>
            </a:pPr>
            <a:endParaRPr lang="en-US"/>
          </a:p>
        </c:txPr>
        <c:crossAx val="5548867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Revenue By Category</cx:v>
        </cx:txData>
      </cx:tx>
      <cx:txPr>
        <a:bodyPr spcFirstLastPara="1" vertOverflow="ellipsis" horzOverflow="overflow" wrap="square" lIns="0" tIns="0" rIns="0" bIns="0" anchor="ctr" anchorCtr="1"/>
        <a:lstStyle/>
        <a:p>
          <a:pPr algn="ctr" rtl="0">
            <a:defRPr>
              <a:solidFill>
                <a:schemeClr val="bg1"/>
              </a:solidFill>
            </a:defRPr>
          </a:pPr>
          <a:r>
            <a:rPr lang="en-US" sz="1400" b="1" i="0" u="none" strike="noStrike" baseline="0">
              <a:solidFill>
                <a:schemeClr val="bg1"/>
              </a:solidFill>
              <a:latin typeface="Calibri" panose="020F0502020204030204"/>
            </a:rPr>
            <a:t>Revenue By Category</a:t>
          </a:r>
        </a:p>
      </cx:txPr>
    </cx:title>
    <cx:plotArea>
      <cx:plotAreaRegion>
        <cx:series layoutId="treemap" uniqueId="{00000000-0071-46E4-BC09-7B5E775B713B}">
          <cx:dataLabels pos="inEnd">
            <cx:visibility seriesName="0" categoryName="1" value="0"/>
          </cx:dataLabels>
          <cx:dataId val="0"/>
          <cx:layoutPr>
            <cx:parentLabelLayout val="overlapping"/>
          </cx:layoutPr>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Revenue By Category</cx:v>
        </cx:txData>
      </cx:tx>
      <cx:txPr>
        <a:bodyPr spcFirstLastPara="1" vertOverflow="ellipsis" horzOverflow="overflow" wrap="square" lIns="0" tIns="0" rIns="0" bIns="0" anchor="ctr" anchorCtr="1"/>
        <a:lstStyle/>
        <a:p>
          <a:pPr algn="ctr" rtl="0">
            <a:defRPr sz="600">
              <a:solidFill>
                <a:schemeClr val="bg1"/>
              </a:solidFill>
            </a:defRPr>
          </a:pPr>
          <a:r>
            <a:rPr lang="en-US" sz="600" b="1" i="0" u="none" strike="noStrike" baseline="0">
              <a:solidFill>
                <a:schemeClr val="bg1"/>
              </a:solidFill>
              <a:latin typeface="Calibri" panose="020F0502020204030204"/>
            </a:rPr>
            <a:t>Revenue By Category</a:t>
          </a:r>
        </a:p>
      </cx:txPr>
    </cx:title>
    <cx:plotArea>
      <cx:plotAreaRegion>
        <cx:series layoutId="treemap" uniqueId="{00000000-0071-46E4-BC09-7B5E775B713B}">
          <cx:dataLabels pos="inEnd">
            <cx:visibility seriesName="0" categoryName="1" value="0"/>
          </cx:dataLabels>
          <cx:dataId val="0"/>
          <cx:layoutPr>
            <cx:parentLabelLayout val="overlapping"/>
          </cx:layoutPr>
        </cx:series>
      </cx:plotAreaRegion>
    </cx:plotArea>
  </cx:chart>
  <cx:spPr>
    <a:ln>
      <a:solidFill>
        <a:schemeClr val="bg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2.xml"/><Relationship Id="rId7" Type="http://schemas.microsoft.com/office/2014/relationships/chartEx" Target="../charts/chartEx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171450</xdr:rowOff>
    </xdr:from>
    <xdr:to>
      <xdr:col>7</xdr:col>
      <xdr:colOff>146050</xdr:colOff>
      <xdr:row>16</xdr:row>
      <xdr:rowOff>19050</xdr:rowOff>
    </xdr:to>
    <xdr:graphicFrame macro="">
      <xdr:nvGraphicFramePr>
        <xdr:cNvPr id="2" name="Chart 1">
          <a:extLst>
            <a:ext uri="{FF2B5EF4-FFF2-40B4-BE49-F238E27FC236}">
              <a16:creationId xmlns:a16="http://schemas.microsoft.com/office/drawing/2014/main" id="{A9913C48-877A-39F8-DAD6-1BA006933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18</xdr:row>
      <xdr:rowOff>63499</xdr:rowOff>
    </xdr:from>
    <xdr:to>
      <xdr:col>6</xdr:col>
      <xdr:colOff>1720850</xdr:colOff>
      <xdr:row>26</xdr:row>
      <xdr:rowOff>28574</xdr:rowOff>
    </xdr:to>
    <xdr:graphicFrame macro="">
      <xdr:nvGraphicFramePr>
        <xdr:cNvPr id="3" name="Chart 2">
          <a:extLst>
            <a:ext uri="{FF2B5EF4-FFF2-40B4-BE49-F238E27FC236}">
              <a16:creationId xmlns:a16="http://schemas.microsoft.com/office/drawing/2014/main" id="{3ECEA1E3-1970-5155-5FD3-B85238064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933450</xdr:colOff>
      <xdr:row>30</xdr:row>
      <xdr:rowOff>177800</xdr:rowOff>
    </xdr:from>
    <xdr:to>
      <xdr:col>8</xdr:col>
      <xdr:colOff>647700</xdr:colOff>
      <xdr:row>41</xdr:row>
      <xdr:rowOff>158750</xdr:rowOff>
    </xdr:to>
    <xdr:graphicFrame macro="">
      <xdr:nvGraphicFramePr>
        <xdr:cNvPr id="4" name="Chart 3">
          <a:extLst>
            <a:ext uri="{FF2B5EF4-FFF2-40B4-BE49-F238E27FC236}">
              <a16:creationId xmlns:a16="http://schemas.microsoft.com/office/drawing/2014/main" id="{D91243F1-6EB9-1471-FE1D-A9C1D2EF2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819150</xdr:colOff>
      <xdr:row>52</xdr:row>
      <xdr:rowOff>50800</xdr:rowOff>
    </xdr:from>
    <xdr:to>
      <xdr:col>9</xdr:col>
      <xdr:colOff>393700</xdr:colOff>
      <xdr:row>61</xdr:row>
      <xdr:rowOff>165100</xdr:rowOff>
    </xdr:to>
    <xdr:graphicFrame macro="">
      <xdr:nvGraphicFramePr>
        <xdr:cNvPr id="5" name="Chart 4">
          <a:extLst>
            <a:ext uri="{FF2B5EF4-FFF2-40B4-BE49-F238E27FC236}">
              <a16:creationId xmlns:a16="http://schemas.microsoft.com/office/drawing/2014/main" id="{F2101B6A-9BC8-7A99-88F7-8CE3D3146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1181099</xdr:colOff>
      <xdr:row>66</xdr:row>
      <xdr:rowOff>158750</xdr:rowOff>
    </xdr:from>
    <xdr:to>
      <xdr:col>8</xdr:col>
      <xdr:colOff>1089024</xdr:colOff>
      <xdr:row>77</xdr:row>
      <xdr:rowOff>19050</xdr:rowOff>
    </xdr:to>
    <xdr:graphicFrame macro="">
      <xdr:nvGraphicFramePr>
        <xdr:cNvPr id="6" name="Chart 5">
          <a:extLst>
            <a:ext uri="{FF2B5EF4-FFF2-40B4-BE49-F238E27FC236}">
              <a16:creationId xmlns:a16="http://schemas.microsoft.com/office/drawing/2014/main" id="{6004F3D9-E725-767C-2191-806622C77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292100</xdr:colOff>
      <xdr:row>163</xdr:row>
      <xdr:rowOff>47625</xdr:rowOff>
    </xdr:from>
    <xdr:to>
      <xdr:col>7</xdr:col>
      <xdr:colOff>292100</xdr:colOff>
      <xdr:row>172</xdr:row>
      <xdr:rowOff>76200</xdr:rowOff>
    </xdr:to>
    <xdr:graphicFrame macro="">
      <xdr:nvGraphicFramePr>
        <xdr:cNvPr id="7" name="Chart 6">
          <a:extLst>
            <a:ext uri="{FF2B5EF4-FFF2-40B4-BE49-F238E27FC236}">
              <a16:creationId xmlns:a16="http://schemas.microsoft.com/office/drawing/2014/main" id="{9498F1E4-F79C-0A19-66A7-EDAEBC0F6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266700</xdr:colOff>
      <xdr:row>213</xdr:row>
      <xdr:rowOff>47625</xdr:rowOff>
    </xdr:from>
    <xdr:to>
      <xdr:col>7</xdr:col>
      <xdr:colOff>736600</xdr:colOff>
      <xdr:row>223</xdr:row>
      <xdr:rowOff>38100</xdr:rowOff>
    </xdr:to>
    <xdr:graphicFrame macro="">
      <xdr:nvGraphicFramePr>
        <xdr:cNvPr id="8" name="Chart 7">
          <a:extLst>
            <a:ext uri="{FF2B5EF4-FFF2-40B4-BE49-F238E27FC236}">
              <a16:creationId xmlns:a16="http://schemas.microsoft.com/office/drawing/2014/main" id="{95C58071-3A59-161E-5DF2-4F33DE9AE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488949</xdr:colOff>
      <xdr:row>225</xdr:row>
      <xdr:rowOff>88900</xdr:rowOff>
    </xdr:from>
    <xdr:to>
      <xdr:col>7</xdr:col>
      <xdr:colOff>1336674</xdr:colOff>
      <xdr:row>235</xdr:row>
      <xdr:rowOff>31750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E2150CAF-E5A4-F00E-242E-828A7FB169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295899" y="41522650"/>
              <a:ext cx="2613025" cy="1784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107950</xdr:colOff>
      <xdr:row>235</xdr:row>
      <xdr:rowOff>123825</xdr:rowOff>
    </xdr:from>
    <xdr:to>
      <xdr:col>7</xdr:col>
      <xdr:colOff>1104900</xdr:colOff>
      <xdr:row>243</xdr:row>
      <xdr:rowOff>152400</xdr:rowOff>
    </xdr:to>
    <xdr:graphicFrame macro="">
      <xdr:nvGraphicFramePr>
        <xdr:cNvPr id="12" name="Chart 11">
          <a:extLst>
            <a:ext uri="{FF2B5EF4-FFF2-40B4-BE49-F238E27FC236}">
              <a16:creationId xmlns:a16="http://schemas.microsoft.com/office/drawing/2014/main" id="{FB0F9138-FA2C-3462-3FED-E9697C88F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431800</xdr:colOff>
      <xdr:row>244</xdr:row>
      <xdr:rowOff>155575</xdr:rowOff>
    </xdr:from>
    <xdr:to>
      <xdr:col>7</xdr:col>
      <xdr:colOff>463550</xdr:colOff>
      <xdr:row>253</xdr:row>
      <xdr:rowOff>38100</xdr:rowOff>
    </xdr:to>
    <xdr:graphicFrame macro="">
      <xdr:nvGraphicFramePr>
        <xdr:cNvPr id="13" name="Chart 12">
          <a:extLst>
            <a:ext uri="{FF2B5EF4-FFF2-40B4-BE49-F238E27FC236}">
              <a16:creationId xmlns:a16="http://schemas.microsoft.com/office/drawing/2014/main" id="{08E4A6FE-9FEE-9920-9B70-BC90DE571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120650</xdr:colOff>
      <xdr:row>0</xdr:row>
      <xdr:rowOff>57150</xdr:rowOff>
    </xdr:from>
    <xdr:to>
      <xdr:col>1</xdr:col>
      <xdr:colOff>546100</xdr:colOff>
      <xdr:row>4</xdr:row>
      <xdr:rowOff>31750</xdr:rowOff>
    </xdr:to>
    <xdr:sp macro="" textlink="">
      <xdr:nvSpPr>
        <xdr:cNvPr id="2" name="TextBox 1">
          <a:extLst>
            <a:ext uri="{FF2B5EF4-FFF2-40B4-BE49-F238E27FC236}">
              <a16:creationId xmlns:a16="http://schemas.microsoft.com/office/drawing/2014/main" id="{0E98AAA5-F95E-4635-B24F-9B175351BD95}"/>
            </a:ext>
          </a:extLst>
        </xdr:cNvPr>
        <xdr:cNvSpPr txBox="1"/>
      </xdr:nvSpPr>
      <xdr:spPr>
        <a:xfrm>
          <a:off x="120650" y="57150"/>
          <a:ext cx="1035050" cy="71120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1">
                  <a:lumMod val="40000"/>
                  <a:lumOff val="60000"/>
                </a:schemeClr>
              </a:solidFill>
              <a:latin typeface="Bahnschrift Condensed" panose="020B0502040204020203" pitchFamily="34" charset="0"/>
            </a:rPr>
            <a:t>SALES ANALYSIS</a:t>
          </a:r>
          <a:r>
            <a:rPr lang="en-IN" sz="1200" b="1" baseline="0">
              <a:solidFill>
                <a:schemeClr val="accent1">
                  <a:lumMod val="40000"/>
                  <a:lumOff val="60000"/>
                </a:schemeClr>
              </a:solidFill>
              <a:latin typeface="Bahnschrift Condensed" panose="020B0502040204020203" pitchFamily="34" charset="0"/>
            </a:rPr>
            <a:t> DASHBOARD</a:t>
          </a:r>
          <a:endParaRPr lang="en-IN" sz="1200" b="1">
            <a:solidFill>
              <a:schemeClr val="accent1">
                <a:lumMod val="40000"/>
                <a:lumOff val="60000"/>
              </a:schemeClr>
            </a:solidFill>
            <a:latin typeface="Bahnschrift Condensed" panose="020B0502040204020203" pitchFamily="34" charset="0"/>
          </a:endParaRPr>
        </a:p>
      </xdr:txBody>
    </xdr:sp>
    <xdr:clientData/>
  </xdr:twoCellAnchor>
  <xdr:twoCellAnchor editAs="oneCell">
    <xdr:from>
      <xdr:col>0</xdr:col>
      <xdr:colOff>50800</xdr:colOff>
      <xdr:row>4</xdr:row>
      <xdr:rowOff>146050</xdr:rowOff>
    </xdr:from>
    <xdr:to>
      <xdr:col>1</xdr:col>
      <xdr:colOff>552450</xdr:colOff>
      <xdr:row>12</xdr:row>
      <xdr:rowOff>120650</xdr:rowOff>
    </xdr:to>
    <mc:AlternateContent xmlns:mc="http://schemas.openxmlformats.org/markup-compatibility/2006" xmlns:a14="http://schemas.microsoft.com/office/drawing/2010/main">
      <mc:Choice Requires="a14">
        <xdr:graphicFrame macro="">
          <xdr:nvGraphicFramePr>
            <xdr:cNvPr id="11" name="Loyality_Level 2">
              <a:extLst>
                <a:ext uri="{FF2B5EF4-FFF2-40B4-BE49-F238E27FC236}">
                  <a16:creationId xmlns:a16="http://schemas.microsoft.com/office/drawing/2014/main" id="{088C5D7F-A80D-43A6-AABC-4C378799D1A3}"/>
                </a:ext>
              </a:extLst>
            </xdr:cNvPr>
            <xdr:cNvGraphicFramePr/>
          </xdr:nvGraphicFramePr>
          <xdr:xfrm>
            <a:off x="0" y="0"/>
            <a:ext cx="0" cy="0"/>
          </xdr:xfrm>
          <a:graphic>
            <a:graphicData uri="http://schemas.microsoft.com/office/drawing/2010/slicer">
              <sle:slicer xmlns:sle="http://schemas.microsoft.com/office/drawing/2010/slicer" name="Loyality_Level 2"/>
            </a:graphicData>
          </a:graphic>
        </xdr:graphicFrame>
      </mc:Choice>
      <mc:Fallback xmlns="">
        <xdr:sp macro="" textlink="">
          <xdr:nvSpPr>
            <xdr:cNvPr id="0" name=""/>
            <xdr:cNvSpPr>
              <a:spLocks noTextEdit="1"/>
            </xdr:cNvSpPr>
          </xdr:nvSpPr>
          <xdr:spPr>
            <a:xfrm>
              <a:off x="50800" y="882650"/>
              <a:ext cx="111125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13</xdr:row>
      <xdr:rowOff>6350</xdr:rowOff>
    </xdr:from>
    <xdr:to>
      <xdr:col>1</xdr:col>
      <xdr:colOff>552450</xdr:colOff>
      <xdr:row>22</xdr:row>
      <xdr:rowOff>88900</xdr:rowOff>
    </xdr:to>
    <mc:AlternateContent xmlns:mc="http://schemas.openxmlformats.org/markup-compatibility/2006" xmlns:a14="http://schemas.microsoft.com/office/drawing/2010/main">
      <mc:Choice Requires="a14">
        <xdr:graphicFrame macro="">
          <xdr:nvGraphicFramePr>
            <xdr:cNvPr id="12" name="Category 2">
              <a:extLst>
                <a:ext uri="{FF2B5EF4-FFF2-40B4-BE49-F238E27FC236}">
                  <a16:creationId xmlns:a16="http://schemas.microsoft.com/office/drawing/2014/main" id="{534DAEBF-0D5B-45DC-9061-8CD118CADBF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63500" y="2400300"/>
              <a:ext cx="1098550" cy="173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22</xdr:row>
      <xdr:rowOff>171451</xdr:rowOff>
    </xdr:from>
    <xdr:to>
      <xdr:col>1</xdr:col>
      <xdr:colOff>546100</xdr:colOff>
      <xdr:row>26</xdr:row>
      <xdr:rowOff>152400</xdr:rowOff>
    </xdr:to>
    <mc:AlternateContent xmlns:mc="http://schemas.openxmlformats.org/markup-compatibility/2006" xmlns:a14="http://schemas.microsoft.com/office/drawing/2010/main">
      <mc:Choice Requires="a14">
        <xdr:graphicFrame macro="">
          <xdr:nvGraphicFramePr>
            <xdr:cNvPr id="13" name="Payment_Type 2">
              <a:extLst>
                <a:ext uri="{FF2B5EF4-FFF2-40B4-BE49-F238E27FC236}">
                  <a16:creationId xmlns:a16="http://schemas.microsoft.com/office/drawing/2014/main" id="{64436E65-6E88-4493-870B-CA87D3995976}"/>
                </a:ext>
              </a:extLst>
            </xdr:cNvPr>
            <xdr:cNvGraphicFramePr/>
          </xdr:nvGraphicFramePr>
          <xdr:xfrm>
            <a:off x="0" y="0"/>
            <a:ext cx="0" cy="0"/>
          </xdr:xfrm>
          <a:graphic>
            <a:graphicData uri="http://schemas.microsoft.com/office/drawing/2010/slicer">
              <sle:slicer xmlns:sle="http://schemas.microsoft.com/office/drawing/2010/slicer" name="Payment_Type 2"/>
            </a:graphicData>
          </a:graphic>
        </xdr:graphicFrame>
      </mc:Choice>
      <mc:Fallback xmlns="">
        <xdr:sp macro="" textlink="">
          <xdr:nvSpPr>
            <xdr:cNvPr id="0" name=""/>
            <xdr:cNvSpPr>
              <a:spLocks noTextEdit="1"/>
            </xdr:cNvSpPr>
          </xdr:nvSpPr>
          <xdr:spPr>
            <a:xfrm>
              <a:off x="69850" y="4222751"/>
              <a:ext cx="1085850" cy="717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127000</xdr:colOff>
      <xdr:row>0</xdr:row>
      <xdr:rowOff>69850</xdr:rowOff>
    </xdr:from>
    <xdr:to>
      <xdr:col>5</xdr:col>
      <xdr:colOff>247650</xdr:colOff>
      <xdr:row>4</xdr:row>
      <xdr:rowOff>114300</xdr:rowOff>
    </xdr:to>
    <xdr:sp macro="" textlink="">
      <xdr:nvSpPr>
        <xdr:cNvPr id="14" name="TextBox 13">
          <a:extLst>
            <a:ext uri="{FF2B5EF4-FFF2-40B4-BE49-F238E27FC236}">
              <a16:creationId xmlns:a16="http://schemas.microsoft.com/office/drawing/2014/main" id="{19F1E6D9-F9C5-4896-A0F0-49F1277EDEA9}"/>
            </a:ext>
          </a:extLst>
        </xdr:cNvPr>
        <xdr:cNvSpPr txBox="1"/>
      </xdr:nvSpPr>
      <xdr:spPr>
        <a:xfrm>
          <a:off x="1346200" y="69850"/>
          <a:ext cx="1949450" cy="781050"/>
        </a:xfrm>
        <a:prstGeom prst="rect">
          <a:avLst/>
        </a:prstGeom>
        <a:solidFill>
          <a:schemeClr val="accent1">
            <a:lumMod val="50000"/>
          </a:schemeClr>
        </a:solidFill>
        <a:ln w="76200"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600" b="1" i="0" baseline="0">
              <a:solidFill>
                <a:schemeClr val="bg1">
                  <a:lumMod val="65000"/>
                </a:schemeClr>
              </a:solidFill>
              <a:latin typeface="Times New Roman" panose="02020603050405020304" pitchFamily="18" charset="0"/>
              <a:ea typeface="+mn-ea"/>
              <a:cs typeface="+mn-cs"/>
            </a:rPr>
            <a:t>Total Revunue</a:t>
          </a:r>
        </a:p>
        <a:p>
          <a:pPr lvl="1" algn="l"/>
          <a:endParaRPr lang="en-IN" sz="1400" b="1" i="0" baseline="0">
            <a:solidFill>
              <a:schemeClr val="bg1">
                <a:lumMod val="65000"/>
              </a:schemeClr>
            </a:solidFill>
            <a:latin typeface="Times New Roman" panose="02020603050405020304" pitchFamily="18" charset="0"/>
            <a:ea typeface="+mn-ea"/>
            <a:cs typeface="+mn-cs"/>
          </a:endParaRPr>
        </a:p>
        <a:p>
          <a:pPr lvl="1" algn="l"/>
          <a:r>
            <a:rPr lang="en-IN" sz="1400" b="1" i="0" baseline="0">
              <a:solidFill>
                <a:srgbClr val="FFFF00"/>
              </a:solidFill>
              <a:latin typeface="Times New Roman" panose="02020603050405020304" pitchFamily="18" charset="0"/>
              <a:ea typeface="+mn-ea"/>
              <a:cs typeface="+mn-cs"/>
            </a:rPr>
            <a:t>2170907.4574</a:t>
          </a:r>
        </a:p>
      </xdr:txBody>
    </xdr:sp>
    <xdr:clientData/>
  </xdr:twoCellAnchor>
  <xdr:twoCellAnchor>
    <xdr:from>
      <xdr:col>12</xdr:col>
      <xdr:colOff>495300</xdr:colOff>
      <xdr:row>0</xdr:row>
      <xdr:rowOff>63500</xdr:rowOff>
    </xdr:from>
    <xdr:to>
      <xdr:col>14</xdr:col>
      <xdr:colOff>527050</xdr:colOff>
      <xdr:row>4</xdr:row>
      <xdr:rowOff>95250</xdr:rowOff>
    </xdr:to>
    <xdr:sp macro="" textlink="">
      <xdr:nvSpPr>
        <xdr:cNvPr id="15" name="TextBox 14">
          <a:extLst>
            <a:ext uri="{FF2B5EF4-FFF2-40B4-BE49-F238E27FC236}">
              <a16:creationId xmlns:a16="http://schemas.microsoft.com/office/drawing/2014/main" id="{B836F705-4CEF-4FE0-8152-AD798F23DC44}"/>
            </a:ext>
          </a:extLst>
        </xdr:cNvPr>
        <xdr:cNvSpPr txBox="1"/>
      </xdr:nvSpPr>
      <xdr:spPr>
        <a:xfrm>
          <a:off x="7810500" y="63500"/>
          <a:ext cx="1250950" cy="768350"/>
        </a:xfrm>
        <a:prstGeom prst="rect">
          <a:avLst/>
        </a:prstGeom>
        <a:solidFill>
          <a:schemeClr val="accent1">
            <a:lumMod val="50000"/>
          </a:schemeClr>
        </a:solid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50" b="1">
              <a:solidFill>
                <a:schemeClr val="bg1">
                  <a:lumMod val="85000"/>
                </a:schemeClr>
              </a:solidFill>
              <a:latin typeface="Times New Roman" panose="02020603050405020304" pitchFamily="18" charset="0"/>
              <a:cs typeface="Times New Roman" panose="02020603050405020304" pitchFamily="18" charset="0"/>
            </a:rPr>
            <a:t>Payment Type</a:t>
          </a:r>
        </a:p>
        <a:p>
          <a:pPr algn="ctr"/>
          <a:endParaRPr lang="en-IN" sz="1350" b="1">
            <a:solidFill>
              <a:schemeClr val="bg1">
                <a:lumMod val="85000"/>
              </a:schemeClr>
            </a:solidFill>
            <a:latin typeface="Times New Roman" panose="02020603050405020304" pitchFamily="18" charset="0"/>
            <a:cs typeface="Times New Roman" panose="02020603050405020304" pitchFamily="18" charset="0"/>
          </a:endParaRPr>
        </a:p>
        <a:p>
          <a:pPr algn="ctr"/>
          <a:r>
            <a:rPr lang="en-IN" sz="1400" b="1">
              <a:solidFill>
                <a:srgbClr val="FFFF00"/>
              </a:solidFill>
              <a:latin typeface="Times New Roman" panose="02020603050405020304" pitchFamily="18" charset="0"/>
              <a:cs typeface="Times New Roman" panose="02020603050405020304" pitchFamily="18" charset="0"/>
            </a:rPr>
            <a:t>   Paypal</a:t>
          </a:r>
        </a:p>
      </xdr:txBody>
    </xdr:sp>
    <xdr:clientData/>
  </xdr:twoCellAnchor>
  <xdr:twoCellAnchor>
    <xdr:from>
      <xdr:col>10</xdr:col>
      <xdr:colOff>330200</xdr:colOff>
      <xdr:row>0</xdr:row>
      <xdr:rowOff>63500</xdr:rowOff>
    </xdr:from>
    <xdr:to>
      <xdr:col>12</xdr:col>
      <xdr:colOff>419100</xdr:colOff>
      <xdr:row>4</xdr:row>
      <xdr:rowOff>101600</xdr:rowOff>
    </xdr:to>
    <xdr:sp macro="" textlink="">
      <xdr:nvSpPr>
        <xdr:cNvPr id="16" name="TextBox 15">
          <a:extLst>
            <a:ext uri="{FF2B5EF4-FFF2-40B4-BE49-F238E27FC236}">
              <a16:creationId xmlns:a16="http://schemas.microsoft.com/office/drawing/2014/main" id="{9D2AD970-3D1B-475A-BFCB-F1454765223B}"/>
            </a:ext>
          </a:extLst>
        </xdr:cNvPr>
        <xdr:cNvSpPr txBox="1"/>
      </xdr:nvSpPr>
      <xdr:spPr>
        <a:xfrm>
          <a:off x="6426200" y="63500"/>
          <a:ext cx="1308100" cy="774700"/>
        </a:xfrm>
        <a:prstGeom prst="rect">
          <a:avLst/>
        </a:prstGeom>
        <a:solidFill>
          <a:schemeClr val="accent1">
            <a:lumMod val="50000"/>
          </a:schemeClr>
        </a:solid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lumMod val="85000"/>
                </a:schemeClr>
              </a:solidFill>
              <a:latin typeface="Times New Roman" panose="02020603050405020304" pitchFamily="18" charset="0"/>
              <a:cs typeface="Times New Roman" panose="02020603050405020304" pitchFamily="18" charset="0"/>
            </a:rPr>
            <a:t>Total Profit</a:t>
          </a:r>
        </a:p>
        <a:p>
          <a:pPr algn="ctr"/>
          <a:endParaRPr lang="en-IN" sz="1400" b="1">
            <a:solidFill>
              <a:schemeClr val="bg1">
                <a:lumMod val="85000"/>
              </a:schemeClr>
            </a:solidFill>
            <a:latin typeface="Times New Roman" panose="02020603050405020304" pitchFamily="18" charset="0"/>
            <a:cs typeface="Times New Roman" panose="02020603050405020304" pitchFamily="18" charset="0"/>
          </a:endParaRPr>
        </a:p>
        <a:p>
          <a:pPr algn="ctr"/>
          <a:r>
            <a:rPr lang="en-IN" sz="1600" b="1">
              <a:solidFill>
                <a:srgbClr val="FFFF00"/>
              </a:solidFill>
              <a:latin typeface="Times New Roman" panose="02020603050405020304" pitchFamily="18" charset="0"/>
              <a:cs typeface="Times New Roman" panose="02020603050405020304" pitchFamily="18" charset="0"/>
            </a:rPr>
            <a:t>895060</a:t>
          </a:r>
        </a:p>
      </xdr:txBody>
    </xdr:sp>
    <xdr:clientData/>
  </xdr:twoCellAnchor>
  <xdr:twoCellAnchor>
    <xdr:from>
      <xdr:col>8</xdr:col>
      <xdr:colOff>107950</xdr:colOff>
      <xdr:row>0</xdr:row>
      <xdr:rowOff>63500</xdr:rowOff>
    </xdr:from>
    <xdr:to>
      <xdr:col>10</xdr:col>
      <xdr:colOff>254000</xdr:colOff>
      <xdr:row>4</xdr:row>
      <xdr:rowOff>107950</xdr:rowOff>
    </xdr:to>
    <xdr:sp macro="" textlink="">
      <xdr:nvSpPr>
        <xdr:cNvPr id="17" name="TextBox 16">
          <a:extLst>
            <a:ext uri="{FF2B5EF4-FFF2-40B4-BE49-F238E27FC236}">
              <a16:creationId xmlns:a16="http://schemas.microsoft.com/office/drawing/2014/main" id="{89F3CF56-969C-4981-978F-CA2D13B97659}"/>
            </a:ext>
          </a:extLst>
        </xdr:cNvPr>
        <xdr:cNvSpPr txBox="1"/>
      </xdr:nvSpPr>
      <xdr:spPr>
        <a:xfrm>
          <a:off x="4984750" y="63500"/>
          <a:ext cx="1365250" cy="781050"/>
        </a:xfrm>
        <a:prstGeom prst="rect">
          <a:avLst/>
        </a:prstGeom>
        <a:solidFill>
          <a:schemeClr val="accent1">
            <a:lumMod val="50000"/>
          </a:schemeClr>
        </a:solidFill>
        <a:ln w="76200"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lumMod val="75000"/>
                </a:schemeClr>
              </a:solidFill>
              <a:latin typeface="Times New Roman" panose="02020603050405020304" pitchFamily="18" charset="0"/>
              <a:cs typeface="Times New Roman" panose="02020603050405020304" pitchFamily="18" charset="0"/>
            </a:rPr>
            <a:t>Total Orders</a:t>
          </a:r>
        </a:p>
        <a:p>
          <a:pPr algn="ctr"/>
          <a:endParaRPr lang="en-IN" sz="1400" b="1">
            <a:solidFill>
              <a:schemeClr val="bg1">
                <a:lumMod val="75000"/>
              </a:schemeClr>
            </a:solidFill>
            <a:latin typeface="Times New Roman" panose="02020603050405020304" pitchFamily="18" charset="0"/>
            <a:cs typeface="Times New Roman" panose="02020603050405020304" pitchFamily="18" charset="0"/>
          </a:endParaRPr>
        </a:p>
        <a:p>
          <a:pPr algn="ctr"/>
          <a:r>
            <a:rPr lang="en-IN" sz="1600" b="1">
              <a:solidFill>
                <a:srgbClr val="FFFF00"/>
              </a:solidFill>
              <a:latin typeface="Times New Roman" panose="02020603050405020304" pitchFamily="18" charset="0"/>
              <a:cs typeface="Times New Roman" panose="02020603050405020304" pitchFamily="18" charset="0"/>
            </a:rPr>
            <a:t>    2001</a:t>
          </a:r>
        </a:p>
      </xdr:txBody>
    </xdr:sp>
    <xdr:clientData/>
  </xdr:twoCellAnchor>
  <xdr:twoCellAnchor>
    <xdr:from>
      <xdr:col>5</xdr:col>
      <xdr:colOff>349250</xdr:colOff>
      <xdr:row>0</xdr:row>
      <xdr:rowOff>69850</xdr:rowOff>
    </xdr:from>
    <xdr:to>
      <xdr:col>8</xdr:col>
      <xdr:colOff>44450</xdr:colOff>
      <xdr:row>4</xdr:row>
      <xdr:rowOff>114300</xdr:rowOff>
    </xdr:to>
    <xdr:sp macro="" textlink="">
      <xdr:nvSpPr>
        <xdr:cNvPr id="18" name="TextBox 17">
          <a:extLst>
            <a:ext uri="{FF2B5EF4-FFF2-40B4-BE49-F238E27FC236}">
              <a16:creationId xmlns:a16="http://schemas.microsoft.com/office/drawing/2014/main" id="{2F02A8C9-EE88-4F11-9B7C-4B7E0C3FE371}"/>
            </a:ext>
          </a:extLst>
        </xdr:cNvPr>
        <xdr:cNvSpPr txBox="1"/>
      </xdr:nvSpPr>
      <xdr:spPr>
        <a:xfrm>
          <a:off x="3397250" y="69850"/>
          <a:ext cx="1524000" cy="781050"/>
        </a:xfrm>
        <a:prstGeom prst="rect">
          <a:avLst/>
        </a:prstGeom>
        <a:solidFill>
          <a:schemeClr val="accent1">
            <a:lumMod val="50000"/>
          </a:schemeClr>
        </a:solid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400" b="1">
              <a:solidFill>
                <a:schemeClr val="bg1">
                  <a:lumMod val="65000"/>
                </a:schemeClr>
              </a:solidFill>
              <a:latin typeface="Times New Roman" panose="02020603050405020304" pitchFamily="18" charset="0"/>
              <a:ea typeface="+mn-ea"/>
              <a:cs typeface="Times New Roman" panose="02020603050405020304" pitchFamily="18" charset="0"/>
            </a:rPr>
            <a:t>Total Customer</a:t>
          </a:r>
        </a:p>
        <a:p>
          <a:pPr lvl="0" algn="ctr"/>
          <a:endParaRPr lang="en-IN" sz="1400" b="1">
            <a:solidFill>
              <a:schemeClr val="bg1">
                <a:lumMod val="65000"/>
              </a:schemeClr>
            </a:solidFill>
            <a:latin typeface="Times New Roman" panose="02020603050405020304" pitchFamily="18" charset="0"/>
            <a:ea typeface="+mn-ea"/>
            <a:cs typeface="Times New Roman" panose="02020603050405020304" pitchFamily="18" charset="0"/>
          </a:endParaRPr>
        </a:p>
        <a:p>
          <a:pPr lvl="0" algn="ctr"/>
          <a:r>
            <a:rPr lang="en-IN" sz="1600" b="1">
              <a:solidFill>
                <a:srgbClr val="FFFF00"/>
              </a:solidFill>
              <a:latin typeface="Times New Roman" panose="02020603050405020304" pitchFamily="18" charset="0"/>
              <a:ea typeface="+mn-ea"/>
              <a:cs typeface="Times New Roman" panose="02020603050405020304" pitchFamily="18" charset="0"/>
            </a:rPr>
            <a:t>   501</a:t>
          </a:r>
        </a:p>
      </xdr:txBody>
    </xdr:sp>
    <xdr:clientData/>
  </xdr:twoCellAnchor>
  <xdr:twoCellAnchor>
    <xdr:from>
      <xdr:col>2</xdr:col>
      <xdr:colOff>387350</xdr:colOff>
      <xdr:row>2</xdr:row>
      <xdr:rowOff>152400</xdr:rowOff>
    </xdr:from>
    <xdr:to>
      <xdr:col>2</xdr:col>
      <xdr:colOff>577850</xdr:colOff>
      <xdr:row>4</xdr:row>
      <xdr:rowOff>12700</xdr:rowOff>
    </xdr:to>
    <xdr:sp macro="" textlink="">
      <xdr:nvSpPr>
        <xdr:cNvPr id="19" name="Arrow: Down 18">
          <a:extLst>
            <a:ext uri="{FF2B5EF4-FFF2-40B4-BE49-F238E27FC236}">
              <a16:creationId xmlns:a16="http://schemas.microsoft.com/office/drawing/2014/main" id="{47192519-B9CA-406B-8B49-F1E59C51E2A3}"/>
            </a:ext>
          </a:extLst>
        </xdr:cNvPr>
        <xdr:cNvSpPr/>
      </xdr:nvSpPr>
      <xdr:spPr>
        <a:xfrm rot="10800000">
          <a:off x="1606550" y="520700"/>
          <a:ext cx="190500" cy="2286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590550</xdr:colOff>
      <xdr:row>2</xdr:row>
      <xdr:rowOff>127000</xdr:rowOff>
    </xdr:from>
    <xdr:to>
      <xdr:col>6</xdr:col>
      <xdr:colOff>234950</xdr:colOff>
      <xdr:row>4</xdr:row>
      <xdr:rowOff>0</xdr:rowOff>
    </xdr:to>
    <xdr:sp macro="" textlink="">
      <xdr:nvSpPr>
        <xdr:cNvPr id="20" name="Smiley Face 19">
          <a:extLst>
            <a:ext uri="{FF2B5EF4-FFF2-40B4-BE49-F238E27FC236}">
              <a16:creationId xmlns:a16="http://schemas.microsoft.com/office/drawing/2014/main" id="{C01D4267-8BEF-4415-86BC-7109F215277E}"/>
            </a:ext>
          </a:extLst>
        </xdr:cNvPr>
        <xdr:cNvSpPr/>
      </xdr:nvSpPr>
      <xdr:spPr>
        <a:xfrm>
          <a:off x="3638550" y="495300"/>
          <a:ext cx="254000" cy="241300"/>
        </a:xfrm>
        <a:prstGeom prst="smileyFace">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xdr:from>
      <xdr:col>8</xdr:col>
      <xdr:colOff>279400</xdr:colOff>
      <xdr:row>3</xdr:row>
      <xdr:rowOff>6350</xdr:rowOff>
    </xdr:from>
    <xdr:to>
      <xdr:col>8</xdr:col>
      <xdr:colOff>546100</xdr:colOff>
      <xdr:row>4</xdr:row>
      <xdr:rowOff>31750</xdr:rowOff>
    </xdr:to>
    <xdr:sp macro="" textlink="">
      <xdr:nvSpPr>
        <xdr:cNvPr id="21" name="Cube 20">
          <a:extLst>
            <a:ext uri="{FF2B5EF4-FFF2-40B4-BE49-F238E27FC236}">
              <a16:creationId xmlns:a16="http://schemas.microsoft.com/office/drawing/2014/main" id="{7CBBDE22-1B29-451B-A6F8-863256F07C7C}"/>
            </a:ext>
          </a:extLst>
        </xdr:cNvPr>
        <xdr:cNvSpPr/>
      </xdr:nvSpPr>
      <xdr:spPr>
        <a:xfrm>
          <a:off x="5156200" y="558800"/>
          <a:ext cx="266700" cy="209550"/>
        </a:xfrm>
        <a:prstGeom prst="cube">
          <a:avLst/>
        </a:prstGeom>
        <a:solidFill>
          <a:srgbClr val="6A5F2E"/>
        </a:solidFill>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6350</xdr:colOff>
      <xdr:row>2</xdr:row>
      <xdr:rowOff>139700</xdr:rowOff>
    </xdr:from>
    <xdr:to>
      <xdr:col>13</xdr:col>
      <xdr:colOff>234950</xdr:colOff>
      <xdr:row>3</xdr:row>
      <xdr:rowOff>158750</xdr:rowOff>
    </xdr:to>
    <xdr:sp macro="" textlink="">
      <xdr:nvSpPr>
        <xdr:cNvPr id="22" name="Arrow: Right 21">
          <a:extLst>
            <a:ext uri="{FF2B5EF4-FFF2-40B4-BE49-F238E27FC236}">
              <a16:creationId xmlns:a16="http://schemas.microsoft.com/office/drawing/2014/main" id="{716C72E9-E959-4034-A130-8D07573EF1CC}"/>
            </a:ext>
          </a:extLst>
        </xdr:cNvPr>
        <xdr:cNvSpPr/>
      </xdr:nvSpPr>
      <xdr:spPr>
        <a:xfrm>
          <a:off x="7931150" y="508000"/>
          <a:ext cx="228600" cy="203200"/>
        </a:xfrm>
        <a:prstGeom prst="rightArrow">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44450</xdr:colOff>
      <xdr:row>5</xdr:row>
      <xdr:rowOff>50800</xdr:rowOff>
    </xdr:from>
    <xdr:to>
      <xdr:col>14</xdr:col>
      <xdr:colOff>577850</xdr:colOff>
      <xdr:row>6</xdr:row>
      <xdr:rowOff>152400</xdr:rowOff>
    </xdr:to>
    <xdr:sp macro="" textlink="">
      <xdr:nvSpPr>
        <xdr:cNvPr id="23" name="TextBox 22">
          <a:extLst>
            <a:ext uri="{FF2B5EF4-FFF2-40B4-BE49-F238E27FC236}">
              <a16:creationId xmlns:a16="http://schemas.microsoft.com/office/drawing/2014/main" id="{38C30521-3A04-4E4F-A13B-F1B70A74784A}"/>
            </a:ext>
          </a:extLst>
        </xdr:cNvPr>
        <xdr:cNvSpPr txBox="1"/>
      </xdr:nvSpPr>
      <xdr:spPr>
        <a:xfrm>
          <a:off x="7969250" y="971550"/>
          <a:ext cx="1143000" cy="285750"/>
        </a:xfrm>
        <a:prstGeom prst="rect">
          <a:avLst/>
        </a:prstGeom>
        <a:solidFill>
          <a:schemeClr val="accent1">
            <a:lumMod val="50000"/>
          </a:schemeClr>
        </a:solidFill>
        <a:ln w="57150"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accent2">
                  <a:lumMod val="75000"/>
                </a:schemeClr>
              </a:solidFill>
              <a:latin typeface="Arial Black" panose="020B0A04020102020204" pitchFamily="34" charset="0"/>
            </a:rPr>
            <a:t>KEY INSIGHTS</a:t>
          </a:r>
        </a:p>
      </xdr:txBody>
    </xdr:sp>
    <xdr:clientData/>
  </xdr:twoCellAnchor>
  <xdr:twoCellAnchor>
    <xdr:from>
      <xdr:col>13</xdr:col>
      <xdr:colOff>63500</xdr:colOff>
      <xdr:row>7</xdr:row>
      <xdr:rowOff>38100</xdr:rowOff>
    </xdr:from>
    <xdr:to>
      <xdr:col>14</xdr:col>
      <xdr:colOff>558800</xdr:colOff>
      <xdr:row>26</xdr:row>
      <xdr:rowOff>107950</xdr:rowOff>
    </xdr:to>
    <xdr:sp macro="" textlink="">
      <xdr:nvSpPr>
        <xdr:cNvPr id="24" name="TextBox 23">
          <a:extLst>
            <a:ext uri="{FF2B5EF4-FFF2-40B4-BE49-F238E27FC236}">
              <a16:creationId xmlns:a16="http://schemas.microsoft.com/office/drawing/2014/main" id="{3F76C219-3E23-4DBD-96D7-57D640847D4D}"/>
            </a:ext>
          </a:extLst>
        </xdr:cNvPr>
        <xdr:cNvSpPr txBox="1"/>
      </xdr:nvSpPr>
      <xdr:spPr>
        <a:xfrm>
          <a:off x="7988300" y="1327150"/>
          <a:ext cx="1104900" cy="3568700"/>
        </a:xfrm>
        <a:prstGeom prst="rect">
          <a:avLst/>
        </a:prstGeom>
        <a:solidFill>
          <a:schemeClr val="accent5">
            <a:lumMod val="20000"/>
            <a:lumOff val="8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l"/>
          <a:r>
            <a:rPr lang="en-IN" sz="1050">
              <a:solidFill>
                <a:srgbClr val="002060"/>
              </a:solidFill>
              <a:latin typeface="Times New Roman" panose="02020603050405020304" pitchFamily="18" charset="0"/>
              <a:cs typeface="Times New Roman" panose="02020603050405020304" pitchFamily="18" charset="0"/>
            </a:rPr>
            <a:t>1. The </a:t>
          </a:r>
          <a:r>
            <a:rPr lang="en-IN" sz="1200" b="1">
              <a:solidFill>
                <a:schemeClr val="accent1">
                  <a:lumMod val="50000"/>
                </a:schemeClr>
              </a:solidFill>
              <a:latin typeface="Times New Roman" panose="02020603050405020304" pitchFamily="18" charset="0"/>
              <a:cs typeface="Times New Roman" panose="02020603050405020304" pitchFamily="18" charset="0"/>
            </a:rPr>
            <a:t>sports</a:t>
          </a:r>
          <a:r>
            <a:rPr lang="en-IN" sz="1200" b="1">
              <a:solidFill>
                <a:srgbClr val="FFFF00"/>
              </a:solidFill>
              <a:latin typeface="Times New Roman" panose="02020603050405020304" pitchFamily="18" charset="0"/>
              <a:cs typeface="Times New Roman" panose="02020603050405020304" pitchFamily="18" charset="0"/>
            </a:rPr>
            <a:t> </a:t>
          </a:r>
          <a:r>
            <a:rPr lang="en-IN" sz="1050">
              <a:solidFill>
                <a:srgbClr val="002060"/>
              </a:solidFill>
              <a:latin typeface="Times New Roman" panose="02020603050405020304" pitchFamily="18" charset="0"/>
              <a:cs typeface="Times New Roman" panose="02020603050405020304" pitchFamily="18" charset="0"/>
            </a:rPr>
            <a:t>category generated the highest revenue.</a:t>
          </a:r>
        </a:p>
        <a:p>
          <a:pPr lvl="0" algn="l"/>
          <a:endParaRPr lang="en-IN" sz="1050">
            <a:solidFill>
              <a:srgbClr val="002060"/>
            </a:solidFill>
            <a:latin typeface="Times New Roman" panose="02020603050405020304" pitchFamily="18" charset="0"/>
            <a:cs typeface="Times New Roman" panose="02020603050405020304" pitchFamily="18" charset="0"/>
          </a:endParaRPr>
        </a:p>
        <a:p>
          <a:pPr lvl="0" algn="l"/>
          <a:r>
            <a:rPr lang="en-IN" sz="1050">
              <a:solidFill>
                <a:srgbClr val="002060"/>
              </a:solidFill>
              <a:latin typeface="Times New Roman" panose="02020603050405020304" pitchFamily="18" charset="0"/>
              <a:cs typeface="Times New Roman" panose="02020603050405020304" pitchFamily="18" charset="0"/>
            </a:rPr>
            <a:t>2. </a:t>
          </a:r>
          <a:r>
            <a:rPr lang="en-IN" sz="1100" b="1">
              <a:solidFill>
                <a:schemeClr val="accent1">
                  <a:lumMod val="50000"/>
                </a:schemeClr>
              </a:solidFill>
              <a:latin typeface="Times New Roman" panose="02020603050405020304" pitchFamily="18" charset="0"/>
              <a:cs typeface="Times New Roman" panose="02020603050405020304" pitchFamily="18" charset="0"/>
            </a:rPr>
            <a:t>Platinum</a:t>
          </a:r>
          <a:r>
            <a:rPr lang="en-IN" sz="1050">
              <a:solidFill>
                <a:srgbClr val="002060"/>
              </a:solidFill>
              <a:latin typeface="Times New Roman" panose="02020603050405020304" pitchFamily="18" charset="0"/>
              <a:cs typeface="Times New Roman" panose="02020603050405020304" pitchFamily="18" charset="0"/>
            </a:rPr>
            <a:t> customers contributed most of the revenue.</a:t>
          </a:r>
        </a:p>
        <a:p>
          <a:pPr lvl="0" algn="l"/>
          <a:endParaRPr lang="en-IN" sz="1050">
            <a:solidFill>
              <a:srgbClr val="002060"/>
            </a:solidFill>
            <a:latin typeface="Times New Roman" panose="02020603050405020304" pitchFamily="18" charset="0"/>
            <a:cs typeface="Times New Roman" panose="02020603050405020304" pitchFamily="18" charset="0"/>
          </a:endParaRPr>
        </a:p>
        <a:p>
          <a:pPr lvl="0" algn="l"/>
          <a:r>
            <a:rPr lang="en-IN" sz="1050">
              <a:solidFill>
                <a:srgbClr val="002060"/>
              </a:solidFill>
              <a:latin typeface="Times New Roman" panose="02020603050405020304" pitchFamily="18" charset="0"/>
              <a:cs typeface="Times New Roman" panose="02020603050405020304" pitchFamily="18" charset="0"/>
            </a:rPr>
            <a:t>3. </a:t>
          </a:r>
          <a:r>
            <a:rPr lang="en-IN" sz="1100" b="1">
              <a:solidFill>
                <a:schemeClr val="accent1">
                  <a:lumMod val="50000"/>
                </a:schemeClr>
              </a:solidFill>
              <a:latin typeface="Times New Roman" panose="02020603050405020304" pitchFamily="18" charset="0"/>
              <a:cs typeface="Times New Roman" panose="02020603050405020304" pitchFamily="18" charset="0"/>
            </a:rPr>
            <a:t>Online</a:t>
          </a:r>
          <a:r>
            <a:rPr lang="en-IN" sz="1050">
              <a:solidFill>
                <a:srgbClr val="002060"/>
              </a:solidFill>
              <a:latin typeface="Times New Roman" panose="02020603050405020304" pitchFamily="18" charset="0"/>
              <a:cs typeface="Times New Roman" panose="02020603050405020304" pitchFamily="18" charset="0"/>
            </a:rPr>
            <a:t> stores outperformed physical stores in sales and profit.</a:t>
          </a:r>
        </a:p>
        <a:p>
          <a:pPr lvl="0" algn="l"/>
          <a:endParaRPr lang="en-IN" sz="1050">
            <a:solidFill>
              <a:srgbClr val="002060"/>
            </a:solidFill>
            <a:latin typeface="Times New Roman" panose="02020603050405020304" pitchFamily="18" charset="0"/>
            <a:cs typeface="Times New Roman" panose="02020603050405020304" pitchFamily="18" charset="0"/>
          </a:endParaRPr>
        </a:p>
        <a:p>
          <a:pPr lvl="0" algn="l"/>
          <a:r>
            <a:rPr lang="en-IN" sz="1050">
              <a:solidFill>
                <a:srgbClr val="002060"/>
              </a:solidFill>
              <a:latin typeface="Times New Roman" panose="02020603050405020304" pitchFamily="18" charset="0"/>
              <a:cs typeface="Times New Roman" panose="02020603050405020304" pitchFamily="18" charset="0"/>
            </a:rPr>
            <a:t>4. </a:t>
          </a:r>
          <a:r>
            <a:rPr lang="en-IN" sz="1100" b="1">
              <a:solidFill>
                <a:schemeClr val="accent1">
                  <a:lumMod val="50000"/>
                </a:schemeClr>
              </a:solidFill>
              <a:latin typeface="Times New Roman" panose="02020603050405020304" pitchFamily="18" charset="0"/>
              <a:cs typeface="Times New Roman" panose="02020603050405020304" pitchFamily="18" charset="0"/>
            </a:rPr>
            <a:t>North region </a:t>
          </a:r>
          <a:r>
            <a:rPr lang="en-IN" sz="1050">
              <a:solidFill>
                <a:srgbClr val="002060"/>
              </a:solidFill>
              <a:latin typeface="Times New Roman" panose="02020603050405020304" pitchFamily="18" charset="0"/>
              <a:cs typeface="Times New Roman" panose="02020603050405020304" pitchFamily="18" charset="0"/>
            </a:rPr>
            <a:t>was the best-performing region, generating the highest sales.</a:t>
          </a:r>
        </a:p>
      </xdr:txBody>
    </xdr:sp>
    <xdr:clientData/>
  </xdr:twoCellAnchor>
  <xdr:twoCellAnchor>
    <xdr:from>
      <xdr:col>10</xdr:col>
      <xdr:colOff>425450</xdr:colOff>
      <xdr:row>2</xdr:row>
      <xdr:rowOff>114300</xdr:rowOff>
    </xdr:from>
    <xdr:to>
      <xdr:col>11</xdr:col>
      <xdr:colOff>44450</xdr:colOff>
      <xdr:row>3</xdr:row>
      <xdr:rowOff>171450</xdr:rowOff>
    </xdr:to>
    <xdr:sp macro="" textlink="">
      <xdr:nvSpPr>
        <xdr:cNvPr id="25" name="Arrow: Down 24">
          <a:extLst>
            <a:ext uri="{FF2B5EF4-FFF2-40B4-BE49-F238E27FC236}">
              <a16:creationId xmlns:a16="http://schemas.microsoft.com/office/drawing/2014/main" id="{7F3C740A-C35D-4ADD-B503-B8D8AAAEAE0E}"/>
            </a:ext>
          </a:extLst>
        </xdr:cNvPr>
        <xdr:cNvSpPr/>
      </xdr:nvSpPr>
      <xdr:spPr>
        <a:xfrm rot="10800000">
          <a:off x="6521450" y="482600"/>
          <a:ext cx="228600" cy="241300"/>
        </a:xfrm>
        <a:prstGeom prst="downArrow">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25400</xdr:colOff>
      <xdr:row>5</xdr:row>
      <xdr:rowOff>38100</xdr:rowOff>
    </xdr:from>
    <xdr:to>
      <xdr:col>7</xdr:col>
      <xdr:colOff>95250</xdr:colOff>
      <xdr:row>12</xdr:row>
      <xdr:rowOff>177800</xdr:rowOff>
    </xdr:to>
    <xdr:graphicFrame macro="">
      <xdr:nvGraphicFramePr>
        <xdr:cNvPr id="26" name="Chart 25">
          <a:extLst>
            <a:ext uri="{FF2B5EF4-FFF2-40B4-BE49-F238E27FC236}">
              <a16:creationId xmlns:a16="http://schemas.microsoft.com/office/drawing/2014/main" id="{F44666A5-8335-4F7F-BEB3-66C00F59A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139700</xdr:colOff>
      <xdr:row>5</xdr:row>
      <xdr:rowOff>38101</xdr:rowOff>
    </xdr:from>
    <xdr:to>
      <xdr:col>12</xdr:col>
      <xdr:colOff>571500</xdr:colOff>
      <xdr:row>12</xdr:row>
      <xdr:rowOff>171450</xdr:rowOff>
    </xdr:to>
    <xdr:graphicFrame macro="">
      <xdr:nvGraphicFramePr>
        <xdr:cNvPr id="27" name="Chart 26">
          <a:extLst>
            <a:ext uri="{FF2B5EF4-FFF2-40B4-BE49-F238E27FC236}">
              <a16:creationId xmlns:a16="http://schemas.microsoft.com/office/drawing/2014/main" id="{52F8F271-4C26-4BDC-8ABD-61F827947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6350</xdr:colOff>
      <xdr:row>13</xdr:row>
      <xdr:rowOff>31750</xdr:rowOff>
    </xdr:from>
    <xdr:to>
      <xdr:col>6</xdr:col>
      <xdr:colOff>381000</xdr:colOff>
      <xdr:row>20</xdr:row>
      <xdr:rowOff>133350</xdr:rowOff>
    </xdr:to>
    <xdr:graphicFrame macro="">
      <xdr:nvGraphicFramePr>
        <xdr:cNvPr id="28" name="Chart 27">
          <a:extLst>
            <a:ext uri="{FF2B5EF4-FFF2-40B4-BE49-F238E27FC236}">
              <a16:creationId xmlns:a16="http://schemas.microsoft.com/office/drawing/2014/main" id="{C63EE1D0-2981-44B2-9ED5-312990270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469900</xdr:colOff>
      <xdr:row>13</xdr:row>
      <xdr:rowOff>31750</xdr:rowOff>
    </xdr:from>
    <xdr:to>
      <xdr:col>10</xdr:col>
      <xdr:colOff>527050</xdr:colOff>
      <xdr:row>20</xdr:row>
      <xdr:rowOff>139700</xdr:rowOff>
    </xdr:to>
    <xdr:graphicFrame macro="">
      <xdr:nvGraphicFramePr>
        <xdr:cNvPr id="29" name="Chart 28">
          <a:extLst>
            <a:ext uri="{FF2B5EF4-FFF2-40B4-BE49-F238E27FC236}">
              <a16:creationId xmlns:a16="http://schemas.microsoft.com/office/drawing/2014/main" id="{8196525D-96DA-4818-A270-1C171A124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558800</xdr:colOff>
      <xdr:row>13</xdr:row>
      <xdr:rowOff>25399</xdr:rowOff>
    </xdr:from>
    <xdr:to>
      <xdr:col>12</xdr:col>
      <xdr:colOff>571500</xdr:colOff>
      <xdr:row>20</xdr:row>
      <xdr:rowOff>127000</xdr:rowOff>
    </xdr:to>
    <xdr:graphicFrame macro="">
      <xdr:nvGraphicFramePr>
        <xdr:cNvPr id="30" name="Chart 29">
          <a:extLst>
            <a:ext uri="{FF2B5EF4-FFF2-40B4-BE49-F238E27FC236}">
              <a16:creationId xmlns:a16="http://schemas.microsoft.com/office/drawing/2014/main" id="{E5B575A4-A126-4D08-BE5B-0348B0830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12701</xdr:colOff>
      <xdr:row>20</xdr:row>
      <xdr:rowOff>171450</xdr:rowOff>
    </xdr:from>
    <xdr:to>
      <xdr:col>6</xdr:col>
      <xdr:colOff>222250</xdr:colOff>
      <xdr:row>26</xdr:row>
      <xdr:rowOff>165100</xdr:rowOff>
    </xdr:to>
    <xdr:graphicFrame macro="">
      <xdr:nvGraphicFramePr>
        <xdr:cNvPr id="31" name="Chart 30">
          <a:extLst>
            <a:ext uri="{FF2B5EF4-FFF2-40B4-BE49-F238E27FC236}">
              <a16:creationId xmlns:a16="http://schemas.microsoft.com/office/drawing/2014/main" id="{0AE04C5C-9207-423E-93FD-CFFC42C19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266701</xdr:colOff>
      <xdr:row>20</xdr:row>
      <xdr:rowOff>171450</xdr:rowOff>
    </xdr:from>
    <xdr:to>
      <xdr:col>9</xdr:col>
      <xdr:colOff>323850</xdr:colOff>
      <xdr:row>26</xdr:row>
      <xdr:rowOff>158750</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317948CF-3FCB-4E95-ACBF-AE2790922C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924301" y="3854450"/>
              <a:ext cx="1885949" cy="1092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355600</xdr:colOff>
      <xdr:row>20</xdr:row>
      <xdr:rowOff>171451</xdr:rowOff>
    </xdr:from>
    <xdr:to>
      <xdr:col>12</xdr:col>
      <xdr:colOff>577850</xdr:colOff>
      <xdr:row>26</xdr:row>
      <xdr:rowOff>152401</xdr:rowOff>
    </xdr:to>
    <xdr:graphicFrame macro="">
      <xdr:nvGraphicFramePr>
        <xdr:cNvPr id="33" name="Chart 32">
          <a:extLst>
            <a:ext uri="{FF2B5EF4-FFF2-40B4-BE49-F238E27FC236}">
              <a16:creationId xmlns:a16="http://schemas.microsoft.com/office/drawing/2014/main" id="{176422E3-4DB6-4E5B-85FF-29CF72975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7.91457847222" backgroundQuery="1" createdVersion="8" refreshedVersion="8" minRefreshableVersion="3" recordCount="0" supportSubquery="1" supportAdvancedDrill="1" xr:uid="{B664B949-177A-40F7-A131-0D9929674A22}">
  <cacheSource type="external" connectionId="4"/>
  <cacheFields count="3">
    <cacheField name="[Sales_DB_1].[Loyality_Level].[Loyality_Level]" caption="Loyality_Level" numFmtId="0" hierarchy="41" level="1">
      <sharedItems count="4">
        <s v="Bronze"/>
        <s v="Gold"/>
        <s v="Platinum"/>
        <s v="Silver"/>
      </sharedItems>
    </cacheField>
    <cacheField name="[Measures].[Count of Sales_ID]" caption="Count of Sales_ID" numFmtId="0" hierarchy="62" level="32767"/>
    <cacheField name="[Final_Cust_db_1].[Loyality_Level].[Loyality_Level]" caption="Loyality_Level" numFmtId="0" hierarchy="7" level="1">
      <sharedItems containsSemiMixedTypes="0" containsNonDate="0" containsString="0"/>
    </cacheField>
  </cacheFields>
  <cacheHierarchies count="67">
    <cacheHierarchy uniqueName="[Final_Cust_db_1].[Customer_ID]" caption="Customer_ID" attribute="1" defaultMemberUniqueName="[Final_Cust_db_1].[Customer_ID].[All]" allUniqueName="[Final_Cust_db_1].[Customer_ID].[All]" dimensionUniqueName="[Final_Cust_db_1]" displayFolder="" count="0" memberValueDatatype="130" unbalanced="0"/>
    <cacheHierarchy uniqueName="[Final_Cust_db_1].[Name]" caption="Name" attribute="1" defaultMemberUniqueName="[Final_Cust_db_1].[Name].[All]" allUniqueName="[Final_Cust_db_1].[Name].[All]" dimensionUniqueName="[Final_Cust_db_1]" displayFolder="" count="0" memberValueDatatype="130" unbalanced="0"/>
    <cacheHierarchy uniqueName="[Final_Cust_db_1].[Age]" caption="Age" attribute="1" defaultMemberUniqueName="[Final_Cust_db_1].[Age].[All]" allUniqueName="[Final_Cust_db_1].[Age].[All]" dimensionUniqueName="[Final_Cust_db_1]" displayFolder="" count="0" memberValueDatatype="20" unbalanced="0"/>
    <cacheHierarchy uniqueName="[Final_Cust_db_1].[Gender]" caption="Gender" attribute="1" defaultMemberUniqueName="[Final_Cust_db_1].[Gender].[All]" allUniqueName="[Final_Cust_db_1].[Gender].[All]" dimensionUniqueName="[Final_Cust_db_1]" displayFolder="" count="0" memberValueDatatype="130" unbalanced="0"/>
    <cacheHierarchy uniqueName="[Final_Cust_db_1].[City]" caption="City" attribute="1" defaultMemberUniqueName="[Final_Cust_db_1].[City].[All]" allUniqueName="[Final_Cust_db_1].[City].[All]" dimensionUniqueName="[Final_Cust_db_1]" displayFolder="" count="0" memberValueDatatype="130" unbalanced="0"/>
    <cacheHierarchy uniqueName="[Final_Cust_db_1].[State]" caption="State" attribute="1" defaultMemberUniqueName="[Final_Cust_db_1].[State].[All]" allUniqueName="[Final_Cust_db_1].[State].[All]" dimensionUniqueName="[Final_Cust_db_1]" displayFolder="" count="0" memberValueDatatype="130" unbalanced="0"/>
    <cacheHierarchy uniqueName="[Final_Cust_db_1].[Country]" caption="Country" attribute="1" defaultMemberUniqueName="[Final_Cust_db_1].[Country].[All]" allUniqueName="[Final_Cust_db_1].[Country].[All]" dimensionUniqueName="[Final_Cust_db_1]" displayFolder="" count="0" memberValueDatatype="130" unbalanced="0"/>
    <cacheHierarchy uniqueName="[Final_Cust_db_1].[Loyality_Level]" caption="Loyality_Level" attribute="1" defaultMemberUniqueName="[Final_Cust_db_1].[Loyality_Level].[All]" allUniqueName="[Final_Cust_db_1].[Loyality_Level].[All]" dimensionUniqueName="[Final_Cust_db_1]" displayFolder="" count="2" memberValueDatatype="130" unbalanced="0">
      <fieldsUsage count="2">
        <fieldUsage x="-1"/>
        <fieldUsage x="2"/>
      </fieldsUsage>
    </cacheHierarchy>
    <cacheHierarchy uniqueName="[Product_DB_1].[Product_ID]" caption="Product_ID" attribute="1" defaultMemberUniqueName="[Product_DB_1].[Product_ID].[All]" allUniqueName="[Product_DB_1].[Product_ID].[All]" dimensionUniqueName="[Product_DB_1]" displayFolder="" count="0" memberValueDatatype="130" unbalanced="0"/>
    <cacheHierarchy uniqueName="[Product_DB_1].[Product_Name]" caption="Product_Name" attribute="1" defaultMemberUniqueName="[Product_DB_1].[Product_Name].[All]" allUniqueName="[Product_DB_1].[Product_Name].[All]" dimensionUniqueName="[Product_DB_1]" displayFolder="" count="0" memberValueDatatype="130" unbalanced="0"/>
    <cacheHierarchy uniqueName="[Product_DB_1].[Category]" caption="Category" attribute="1" defaultMemberUniqueName="[Product_DB_1].[Category].[All]" allUniqueName="[Product_DB_1].[Category].[All]" dimensionUniqueName="[Product_DB_1]" displayFolder="" count="2" memberValueDatatype="130" unbalanced="0"/>
    <cacheHierarchy uniqueName="[Product_DB_1].[Sub_Category]" caption="Sub_Category" attribute="1" defaultMemberUniqueName="[Product_DB_1].[Sub_Category].[All]" allUniqueName="[Product_DB_1].[Sub_Category].[All]" dimensionUniqueName="[Product_DB_1]" displayFolder="" count="0" memberValueDatatype="130" unbalanced="0"/>
    <cacheHierarchy uniqueName="[Product_DB_1].[Brand]" caption="Brand" attribute="1" defaultMemberUniqueName="[Product_DB_1].[Brand].[All]" allUniqueName="[Product_DB_1].[Brand].[All]" dimensionUniqueName="[Product_DB_1]" displayFolder="" count="0" memberValueDatatype="130" unbalanced="0"/>
    <cacheHierarchy uniqueName="[Product_DB_1].[Cost]" caption="Cost" attribute="1" defaultMemberUniqueName="[Product_DB_1].[Cost].[All]" allUniqueName="[Product_DB_1].[Cost].[All]" dimensionUniqueName="[Product_DB_1]" displayFolder="" count="0" memberValueDatatype="5" unbalanced="0"/>
    <cacheHierarchy uniqueName="[Product_DB_1].[Stock]" caption="Stock" attribute="1" defaultMemberUniqueName="[Product_DB_1].[Stock].[All]" allUniqueName="[Product_DB_1].[Stock].[All]" dimensionUniqueName="[Product_DB_1]" displayFolder="" count="0" memberValueDatatype="20" unbalanced="0"/>
    <cacheHierarchy uniqueName="[Sales_DB_1].[Sales_ID]" caption="Sales_ID" attribute="1" defaultMemberUniqueName="[Sales_DB_1].[Sales_ID].[All]" allUniqueName="[Sales_DB_1].[Sales_ID].[All]" dimensionUniqueName="[Sales_DB_1]" displayFolder="" count="0" memberValueDatatype="130" unbalanced="0"/>
    <cacheHierarchy uniqueName="[Sales_DB_1].[Order_Date]" caption="Order_Date" attribute="1" time="1" defaultMemberUniqueName="[Sales_DB_1].[Order_Date].[All]" allUniqueName="[Sales_DB_1].[Order_Date].[All]" dimensionUniqueName="[Sales_DB_1]" displayFolder="" count="0" memberValueDatatype="7" unbalanced="0"/>
    <cacheHierarchy uniqueName="[Sales_DB_1].[Customer_ID]" caption="Customer_ID" attribute="1" defaultMemberUniqueName="[Sales_DB_1].[Customer_ID].[All]" allUniqueName="[Sales_DB_1].[Customer_ID].[All]" dimensionUniqueName="[Sales_DB_1]" displayFolder="" count="0" memberValueDatatype="130" unbalanced="0"/>
    <cacheHierarchy uniqueName="[Sales_DB_1].[Product_ID]" caption="Product_ID" attribute="1" defaultMemberUniqueName="[Sales_DB_1].[Product_ID].[All]" allUniqueName="[Sales_DB_1].[Product_ID].[All]" dimensionUniqueName="[Sales_DB_1]" displayFolder="" count="0" memberValueDatatype="130" unbalanced="0"/>
    <cacheHierarchy uniqueName="[Sales_DB_1].[Store_ID]" caption="Store_ID" attribute="1" defaultMemberUniqueName="[Sales_DB_1].[Store_ID].[All]" allUniqueName="[Sales_DB_1].[Store_ID].[All]" dimensionUniqueName="[Sales_DB_1]" displayFolder="" count="0" memberValueDatatype="130" unbalanced="0"/>
    <cacheHierarchy uniqueName="[Sales_DB_1].[Quantity]" caption="Quantity" attribute="1" defaultMemberUniqueName="[Sales_DB_1].[Quantity].[All]" allUniqueName="[Sales_DB_1].[Quantity].[All]" dimensionUniqueName="[Sales_DB_1]" displayFolder="" count="0" memberValueDatatype="20" unbalanced="0"/>
    <cacheHierarchy uniqueName="[Sales_DB_1].[Unit_Price]" caption="Unit_Price" attribute="1" defaultMemberUniqueName="[Sales_DB_1].[Unit_Price].[All]" allUniqueName="[Sales_DB_1].[Unit_Price].[All]" dimensionUniqueName="[Sales_DB_1]" displayFolder="" count="0" memberValueDatatype="5" unbalanced="0"/>
    <cacheHierarchy uniqueName="[Sales_DB_1].[Discount]" caption="Discount" attribute="1" defaultMemberUniqueName="[Sales_DB_1].[Discount].[All]" allUniqueName="[Sales_DB_1].[Discount].[All]" dimensionUniqueName="[Sales_DB_1]" displayFolder="" count="0" memberValueDatatype="5" unbalanced="0"/>
    <cacheHierarchy uniqueName="[Sales_DB_1].[Payment_Type]" caption="Payment_Type" attribute="1" defaultMemberUniqueName="[Sales_DB_1].[Payment_Type].[All]" allUniqueName="[Sales_DB_1].[Payment_Type].[All]" dimensionUniqueName="[Sales_DB_1]" displayFolder="" count="2" memberValueDatatype="130" unbalanced="0"/>
    <cacheHierarchy uniqueName="[Sales_DB_1].[Total_Amount]" caption="Total_Amount" attribute="1" defaultMemberUniqueName="[Sales_DB_1].[Total_Amount].[All]" allUniqueName="[Sales_DB_1].[Total_Amount].[All]" dimensionUniqueName="[Sales_DB_1]" displayFolder="" count="0" memberValueDatatype="5" unbalanced="0"/>
    <cacheHierarchy uniqueName="[Sales_DB_1].[Region]" caption="Region" attribute="1" defaultMemberUniqueName="[Sales_DB_1].[Region].[All]" allUniqueName="[Sales_DB_1].[Region].[All]" dimensionUniqueName="[Sales_DB_1]" displayFolder="" count="0" memberValueDatatype="130" unbalanced="0"/>
    <cacheHierarchy uniqueName="[Sales_DB_1].[Store_Name]" caption="Store_Name" attribute="1" defaultMemberUniqueName="[Sales_DB_1].[Store_Name].[All]" allUniqueName="[Sales_DB_1].[Store_Name].[All]" dimensionUniqueName="[Sales_DB_1]" displayFolder="" count="0" memberValueDatatype="130" unbalanced="0"/>
    <cacheHierarchy uniqueName="[Sales_DB_1].[Store_City]" caption="Store_City" attribute="1" defaultMemberUniqueName="[Sales_DB_1].[Store_City].[All]" allUniqueName="[Sales_DB_1].[Store_City].[All]" dimensionUniqueName="[Sales_DB_1]" displayFolder="" count="0" memberValueDatatype="130" unbalanced="0"/>
    <cacheHierarchy uniqueName="[Sales_DB_1].[Store_Type]" caption="Store_Type" attribute="1" defaultMemberUniqueName="[Sales_DB_1].[Store_Type].[All]" allUniqueName="[Sales_DB_1].[Store_Type].[All]" dimensionUniqueName="[Sales_DB_1]" displayFolder="" count="0" memberValueDatatype="130" unbalanced="0"/>
    <cacheHierarchy uniqueName="[Sales_DB_1].[Product_Name]" caption="Product_Name" attribute="1" defaultMemberUniqueName="[Sales_DB_1].[Product_Name].[All]" allUniqueName="[Sales_DB_1].[Product_Name].[All]" dimensionUniqueName="[Sales_DB_1]" displayFolder="" count="0" memberValueDatatype="130" unbalanced="0"/>
    <cacheHierarchy uniqueName="[Sales_DB_1].[Category]" caption="Category" attribute="1" defaultMemberUniqueName="[Sales_DB_1].[Category].[All]" allUniqueName="[Sales_DB_1].[Category].[All]" dimensionUniqueName="[Sales_DB_1]" displayFolder="" count="0" memberValueDatatype="130" unbalanced="0"/>
    <cacheHierarchy uniqueName="[Sales_DB_1].[Sub_Category]" caption="Sub_Category" attribute="1" defaultMemberUniqueName="[Sales_DB_1].[Sub_Category].[All]" allUniqueName="[Sales_DB_1].[Sub_Category].[All]" dimensionUniqueName="[Sales_DB_1]" displayFolder="" count="0" memberValueDatatype="130" unbalanced="0"/>
    <cacheHierarchy uniqueName="[Sales_DB_1].[Brand]" caption="Brand" attribute="1" defaultMemberUniqueName="[Sales_DB_1].[Brand].[All]" allUniqueName="[Sales_DB_1].[Brand].[All]" dimensionUniqueName="[Sales_DB_1]" displayFolder="" count="0" memberValueDatatype="130" unbalanced="0"/>
    <cacheHierarchy uniqueName="[Sales_DB_1].[Cost]" caption="Cost" attribute="1" defaultMemberUniqueName="[Sales_DB_1].[Cost].[All]" allUniqueName="[Sales_DB_1].[Cost].[All]" dimensionUniqueName="[Sales_DB_1]" displayFolder="" count="0" memberValueDatatype="5" unbalanced="0"/>
    <cacheHierarchy uniqueName="[Sales_DB_1].[Stock]" caption="Stock" attribute="1" defaultMemberUniqueName="[Sales_DB_1].[Stock].[All]" allUniqueName="[Sales_DB_1].[Stock].[All]" dimensionUniqueName="[Sales_DB_1]" displayFolder="" count="0" memberValueDatatype="20" unbalanced="0"/>
    <cacheHierarchy uniqueName="[Sales_DB_1].[Name]" caption="Name" attribute="1" defaultMemberUniqueName="[Sales_DB_1].[Name].[All]" allUniqueName="[Sales_DB_1].[Name].[All]" dimensionUniqueName="[Sales_DB_1]" displayFolder="" count="0" memberValueDatatype="130" unbalanced="0"/>
    <cacheHierarchy uniqueName="[Sales_DB_1].[Age]" caption="Age" attribute="1" defaultMemberUniqueName="[Sales_DB_1].[Age].[All]" allUniqueName="[Sales_DB_1].[Age].[All]" dimensionUniqueName="[Sales_DB_1]" displayFolder="" count="0" memberValueDatatype="20" unbalanced="0"/>
    <cacheHierarchy uniqueName="[Sales_DB_1].[Gender]" caption="Gender" attribute="1" defaultMemberUniqueName="[Sales_DB_1].[Gender].[All]" allUniqueName="[Sales_DB_1].[Gender].[All]" dimensionUniqueName="[Sales_DB_1]" displayFolder="" count="0" memberValueDatatype="130" unbalanced="0"/>
    <cacheHierarchy uniqueName="[Sales_DB_1].[Customer_City]" caption="Customer_City" attribute="1" defaultMemberUniqueName="[Sales_DB_1].[Customer_City].[All]" allUniqueName="[Sales_DB_1].[Customer_City].[All]" dimensionUniqueName="[Sales_DB_1]" displayFolder="" count="0" memberValueDatatype="130" unbalanced="0"/>
    <cacheHierarchy uniqueName="[Sales_DB_1].[State]" caption="State" attribute="1" defaultMemberUniqueName="[Sales_DB_1].[State].[All]" allUniqueName="[Sales_DB_1].[State].[All]" dimensionUniqueName="[Sales_DB_1]" displayFolder="" count="0" memberValueDatatype="130" unbalanced="0"/>
    <cacheHierarchy uniqueName="[Sales_DB_1].[Country]" caption="Country" attribute="1" defaultMemberUniqueName="[Sales_DB_1].[Country].[All]" allUniqueName="[Sales_DB_1].[Country].[All]" dimensionUniqueName="[Sales_DB_1]" displayFolder="" count="0" memberValueDatatype="130" unbalanced="0"/>
    <cacheHierarchy uniqueName="[Sales_DB_1].[Loyality_Level]" caption="Loyality_Level" attribute="1" defaultMemberUniqueName="[Sales_DB_1].[Loyality_Level].[All]" allUniqueName="[Sales_DB_1].[Loyality_Level].[All]" dimensionUniqueName="[Sales_DB_1]" displayFolder="" count="2" memberValueDatatype="130" unbalanced="0">
      <fieldsUsage count="2">
        <fieldUsage x="-1"/>
        <fieldUsage x="0"/>
      </fieldsUsage>
    </cacheHierarchy>
    <cacheHierarchy uniqueName="[Sales_DB_1].[Original_Price]" caption="Original_Price" attribute="1" defaultMemberUniqueName="[Sales_DB_1].[Original_Price].[All]" allUniqueName="[Sales_DB_1].[Original_Price].[All]" dimensionUniqueName="[Sales_DB_1]" displayFolder="" count="0" memberValueDatatype="5" unbalanced="0"/>
    <cacheHierarchy uniqueName="[Sales_DB_1].[Spend]" caption="Spend" attribute="1" defaultMemberUniqueName="[Sales_DB_1].[Spend].[All]" allUniqueName="[Sales_DB_1].[Spend].[All]" dimensionUniqueName="[Sales_DB_1]" displayFolder="" count="0" memberValueDatatype="5" unbalanced="0"/>
    <cacheHierarchy uniqueName="[Sales_DB_1].[Profit]" caption="Profit" attribute="1" defaultMemberUniqueName="[Sales_DB_1].[Profit].[All]" allUniqueName="[Sales_DB_1].[Profit].[All]" dimensionUniqueName="[Sales_DB_1]" displayFolder="" count="0" memberValueDatatype="5" unbalanced="0"/>
    <cacheHierarchy uniqueName="[Sales_DB_1].[Order Month]" caption="Order Month" attribute="1" defaultMemberUniqueName="[Sales_DB_1].[Order Month].[All]" allUniqueName="[Sales_DB_1].[Order Month].[All]" dimensionUniqueName="[Sales_DB_1]" displayFolder="" count="0" memberValueDatatype="20" unbalanced="0"/>
    <cacheHierarchy uniqueName="[Store_DB_1].[Store_ID]" caption="Store_ID" attribute="1" defaultMemberUniqueName="[Store_DB_1].[Store_ID].[All]" allUniqueName="[Store_DB_1].[Store_ID].[All]" dimensionUniqueName="[Store_DB_1]" displayFolder="" count="0" memberValueDatatype="130" unbalanced="0"/>
    <cacheHierarchy uniqueName="[Store_DB_1].[Store_Name]" caption="Store_Name" attribute="1" defaultMemberUniqueName="[Store_DB_1].[Store_Name].[All]" allUniqueName="[Store_DB_1].[Store_Name].[All]" dimensionUniqueName="[Store_DB_1]" displayFolder="" count="0" memberValueDatatype="130" unbalanced="0"/>
    <cacheHierarchy uniqueName="[Store_DB_1].[Region]" caption="Region" attribute="1" defaultMemberUniqueName="[Store_DB_1].[Region].[All]" allUniqueName="[Store_DB_1].[Region].[All]" dimensionUniqueName="[Store_DB_1]" displayFolder="" count="0" memberValueDatatype="130" unbalanced="0"/>
    <cacheHierarchy uniqueName="[Store_DB_1].[City]" caption="City" attribute="1" defaultMemberUniqueName="[Store_DB_1].[City].[All]" allUniqueName="[Store_DB_1].[City].[All]" dimensionUniqueName="[Store_DB_1]" displayFolder="" count="0" memberValueDatatype="130" unbalanced="0"/>
    <cacheHierarchy uniqueName="[Store_DB_1].[Store_Type]" caption="Store_Type" attribute="1" defaultMemberUniqueName="[Store_DB_1].[Store_Type].[All]" allUniqueName="[Store_DB_1].[Store_Type].[All]" dimensionUniqueName="[Store_DB_1]" displayFolder="" count="0" memberValueDatatype="130" unbalanced="0"/>
    <cacheHierarchy uniqueName="[Measures].[__XL_Count Sales_DB_1]" caption="__XL_Count Sales_DB_1" measure="1" displayFolder="" measureGroup="Sales_DB_1" count="0" hidden="1"/>
    <cacheHierarchy uniqueName="[Measures].[__XL_Count Product_DB_1]" caption="__XL_Count Product_DB_1" measure="1" displayFolder="" measureGroup="Product_DB_1" count="0" hidden="1"/>
    <cacheHierarchy uniqueName="[Measures].[__XL_Count Store_DB_1]" caption="__XL_Count Store_DB_1" measure="1" displayFolder="" measureGroup="Store_DB_1" count="0" hidden="1"/>
    <cacheHierarchy uniqueName="[Measures].[__XL_Count Final_Cust_db_1]" caption="__XL_Count Final_Cust_db_1" measure="1" displayFolder="" measureGroup="Final_Cust_db_1" count="0" hidden="1"/>
    <cacheHierarchy uniqueName="[Measures].[__No measures defined]" caption="__No measures defined" measure="1" displayFolder="" count="0" hidden="1"/>
    <cacheHierarchy uniqueName="[Measures].[Sum of Discount]" caption="Sum of Discount" measure="1" displayFolder="" measureGroup="Sales_DB_1"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Max of Total_Amount]" caption="Max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Total_Amount]" caption="Count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Final_Cust_db_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_DB_1"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Sales_DB_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Order Month]" caption="Sum of Order Month" measure="1" displayFolder="" measureGroup="Sales_DB_1" count="0" hidden="1">
      <extLst>
        <ext xmlns:x15="http://schemas.microsoft.com/office/spreadsheetml/2010/11/main" uri="{B97F6D7D-B522-45F9-BDA1-12C45D357490}">
          <x15:cacheHierarchy aggregatedColumn="45"/>
        </ext>
      </extLst>
    </cacheHierarchy>
    <cacheHierarchy uniqueName="[Measures].[Sum of Quantity]" caption="Sum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Customer_ID 2]" caption="Count of Customer_ID 2" measure="1" displayFolder="" measureGroup="Sales_DB_1" count="0" hidden="1">
      <extLst>
        <ext xmlns:x15="http://schemas.microsoft.com/office/spreadsheetml/2010/11/main" uri="{B97F6D7D-B522-45F9-BDA1-12C45D357490}">
          <x15:cacheHierarchy aggregatedColumn="17"/>
        </ext>
      </extLst>
    </cacheHierarchy>
  </cacheHierarchies>
  <kpis count="0"/>
  <dimensions count="5">
    <dimension name="Final_Cust_db_1" uniqueName="[Final_Cust_db_1]" caption="Final_Cust_db_1"/>
    <dimension measure="1" name="Measures" uniqueName="[Measures]" caption="Measures"/>
    <dimension name="Product_DB_1" uniqueName="[Product_DB_1]" caption="Product_DB_1"/>
    <dimension name="Sales_DB_1" uniqueName="[Sales_DB_1]" caption="Sales_DB_1"/>
    <dimension name="Store_DB_1" uniqueName="[Store_DB_1]" caption="Store_DB_1"/>
  </dimensions>
  <measureGroups count="4">
    <measureGroup name="Final_Cust_db_1" caption="Final_Cust_db_1"/>
    <measureGroup name="Product_DB_1" caption="Product_DB_1"/>
    <measureGroup name="Sales_DB_1" caption="Sales_DB_1"/>
    <measureGroup name="Store_DB_1" caption="Store_DB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7.914578935182" backgroundQuery="1" createdVersion="8" refreshedVersion="8" minRefreshableVersion="3" recordCount="0" supportSubquery="1" supportAdvancedDrill="1" xr:uid="{28F55BB9-B723-4184-A754-A4D310E8851D}">
  <cacheSource type="external" connectionId="4"/>
  <cacheFields count="3">
    <cacheField name="[Sales_DB_1].[Loyality_Level].[Loyality_Level]" caption="Loyality_Level" numFmtId="0" hierarchy="41" level="1">
      <sharedItems count="4">
        <s v="Bronze"/>
        <s v="Gold"/>
        <s v="Platinum"/>
        <s v="Silver"/>
      </sharedItems>
    </cacheField>
    <cacheField name="[Measures].[Sum of Total_Amount]" caption="Sum of Total_Amount" numFmtId="0" hierarchy="57" level="32767"/>
    <cacheField name="[Final_Cust_db_1].[Loyality_Level].[Loyality_Level]" caption="Loyality_Level" numFmtId="0" hierarchy="7" level="1">
      <sharedItems containsSemiMixedTypes="0" containsNonDate="0" containsString="0"/>
    </cacheField>
  </cacheFields>
  <cacheHierarchies count="67">
    <cacheHierarchy uniqueName="[Final_Cust_db_1].[Customer_ID]" caption="Customer_ID" attribute="1" defaultMemberUniqueName="[Final_Cust_db_1].[Customer_ID].[All]" allUniqueName="[Final_Cust_db_1].[Customer_ID].[All]" dimensionUniqueName="[Final_Cust_db_1]" displayFolder="" count="0" memberValueDatatype="130" unbalanced="0"/>
    <cacheHierarchy uniqueName="[Final_Cust_db_1].[Name]" caption="Name" attribute="1" defaultMemberUniqueName="[Final_Cust_db_1].[Name].[All]" allUniqueName="[Final_Cust_db_1].[Name].[All]" dimensionUniqueName="[Final_Cust_db_1]" displayFolder="" count="0" memberValueDatatype="130" unbalanced="0"/>
    <cacheHierarchy uniqueName="[Final_Cust_db_1].[Age]" caption="Age" attribute="1" defaultMemberUniqueName="[Final_Cust_db_1].[Age].[All]" allUniqueName="[Final_Cust_db_1].[Age].[All]" dimensionUniqueName="[Final_Cust_db_1]" displayFolder="" count="0" memberValueDatatype="20" unbalanced="0"/>
    <cacheHierarchy uniqueName="[Final_Cust_db_1].[Gender]" caption="Gender" attribute="1" defaultMemberUniqueName="[Final_Cust_db_1].[Gender].[All]" allUniqueName="[Final_Cust_db_1].[Gender].[All]" dimensionUniqueName="[Final_Cust_db_1]" displayFolder="" count="0" memberValueDatatype="130" unbalanced="0"/>
    <cacheHierarchy uniqueName="[Final_Cust_db_1].[City]" caption="City" attribute="1" defaultMemberUniqueName="[Final_Cust_db_1].[City].[All]" allUniqueName="[Final_Cust_db_1].[City].[All]" dimensionUniqueName="[Final_Cust_db_1]" displayFolder="" count="0" memberValueDatatype="130" unbalanced="0"/>
    <cacheHierarchy uniqueName="[Final_Cust_db_1].[State]" caption="State" attribute="1" defaultMemberUniqueName="[Final_Cust_db_1].[State].[All]" allUniqueName="[Final_Cust_db_1].[State].[All]" dimensionUniqueName="[Final_Cust_db_1]" displayFolder="" count="0" memberValueDatatype="130" unbalanced="0"/>
    <cacheHierarchy uniqueName="[Final_Cust_db_1].[Country]" caption="Country" attribute="1" defaultMemberUniqueName="[Final_Cust_db_1].[Country].[All]" allUniqueName="[Final_Cust_db_1].[Country].[All]" dimensionUniqueName="[Final_Cust_db_1]" displayFolder="" count="0" memberValueDatatype="130" unbalanced="0"/>
    <cacheHierarchy uniqueName="[Final_Cust_db_1].[Loyality_Level]" caption="Loyality_Level" attribute="1" defaultMemberUniqueName="[Final_Cust_db_1].[Loyality_Level].[All]" allUniqueName="[Final_Cust_db_1].[Loyality_Level].[All]" dimensionUniqueName="[Final_Cust_db_1]" displayFolder="" count="2" memberValueDatatype="130" unbalanced="0">
      <fieldsUsage count="2">
        <fieldUsage x="-1"/>
        <fieldUsage x="2"/>
      </fieldsUsage>
    </cacheHierarchy>
    <cacheHierarchy uniqueName="[Product_DB_1].[Product_ID]" caption="Product_ID" attribute="1" defaultMemberUniqueName="[Product_DB_1].[Product_ID].[All]" allUniqueName="[Product_DB_1].[Product_ID].[All]" dimensionUniqueName="[Product_DB_1]" displayFolder="" count="0" memberValueDatatype="130" unbalanced="0"/>
    <cacheHierarchy uniqueName="[Product_DB_1].[Product_Name]" caption="Product_Name" attribute="1" defaultMemberUniqueName="[Product_DB_1].[Product_Name].[All]" allUniqueName="[Product_DB_1].[Product_Name].[All]" dimensionUniqueName="[Product_DB_1]" displayFolder="" count="0" memberValueDatatype="130" unbalanced="0"/>
    <cacheHierarchy uniqueName="[Product_DB_1].[Category]" caption="Category" attribute="1" defaultMemberUniqueName="[Product_DB_1].[Category].[All]" allUniqueName="[Product_DB_1].[Category].[All]" dimensionUniqueName="[Product_DB_1]" displayFolder="" count="2" memberValueDatatype="130" unbalanced="0"/>
    <cacheHierarchy uniqueName="[Product_DB_1].[Sub_Category]" caption="Sub_Category" attribute="1" defaultMemberUniqueName="[Product_DB_1].[Sub_Category].[All]" allUniqueName="[Product_DB_1].[Sub_Category].[All]" dimensionUniqueName="[Product_DB_1]" displayFolder="" count="0" memberValueDatatype="130" unbalanced="0"/>
    <cacheHierarchy uniqueName="[Product_DB_1].[Brand]" caption="Brand" attribute="1" defaultMemberUniqueName="[Product_DB_1].[Brand].[All]" allUniqueName="[Product_DB_1].[Brand].[All]" dimensionUniqueName="[Product_DB_1]" displayFolder="" count="0" memberValueDatatype="130" unbalanced="0"/>
    <cacheHierarchy uniqueName="[Product_DB_1].[Cost]" caption="Cost" attribute="1" defaultMemberUniqueName="[Product_DB_1].[Cost].[All]" allUniqueName="[Product_DB_1].[Cost].[All]" dimensionUniqueName="[Product_DB_1]" displayFolder="" count="0" memberValueDatatype="5" unbalanced="0"/>
    <cacheHierarchy uniqueName="[Product_DB_1].[Stock]" caption="Stock" attribute="1" defaultMemberUniqueName="[Product_DB_1].[Stock].[All]" allUniqueName="[Product_DB_1].[Stock].[All]" dimensionUniqueName="[Product_DB_1]" displayFolder="" count="0" memberValueDatatype="20" unbalanced="0"/>
    <cacheHierarchy uniqueName="[Sales_DB_1].[Sales_ID]" caption="Sales_ID" attribute="1" defaultMemberUniqueName="[Sales_DB_1].[Sales_ID].[All]" allUniqueName="[Sales_DB_1].[Sales_ID].[All]" dimensionUniqueName="[Sales_DB_1]" displayFolder="" count="0" memberValueDatatype="130" unbalanced="0"/>
    <cacheHierarchy uniqueName="[Sales_DB_1].[Order_Date]" caption="Order_Date" attribute="1" time="1" defaultMemberUniqueName="[Sales_DB_1].[Order_Date].[All]" allUniqueName="[Sales_DB_1].[Order_Date].[All]" dimensionUniqueName="[Sales_DB_1]" displayFolder="" count="0" memberValueDatatype="7" unbalanced="0"/>
    <cacheHierarchy uniqueName="[Sales_DB_1].[Customer_ID]" caption="Customer_ID" attribute="1" defaultMemberUniqueName="[Sales_DB_1].[Customer_ID].[All]" allUniqueName="[Sales_DB_1].[Customer_ID].[All]" dimensionUniqueName="[Sales_DB_1]" displayFolder="" count="0" memberValueDatatype="130" unbalanced="0"/>
    <cacheHierarchy uniqueName="[Sales_DB_1].[Product_ID]" caption="Product_ID" attribute="1" defaultMemberUniqueName="[Sales_DB_1].[Product_ID].[All]" allUniqueName="[Sales_DB_1].[Product_ID].[All]" dimensionUniqueName="[Sales_DB_1]" displayFolder="" count="0" memberValueDatatype="130" unbalanced="0"/>
    <cacheHierarchy uniqueName="[Sales_DB_1].[Store_ID]" caption="Store_ID" attribute="1" defaultMemberUniqueName="[Sales_DB_1].[Store_ID].[All]" allUniqueName="[Sales_DB_1].[Store_ID].[All]" dimensionUniqueName="[Sales_DB_1]" displayFolder="" count="0" memberValueDatatype="130" unbalanced="0"/>
    <cacheHierarchy uniqueName="[Sales_DB_1].[Quantity]" caption="Quantity" attribute="1" defaultMemberUniqueName="[Sales_DB_1].[Quantity].[All]" allUniqueName="[Sales_DB_1].[Quantity].[All]" dimensionUniqueName="[Sales_DB_1]" displayFolder="" count="0" memberValueDatatype="20" unbalanced="0"/>
    <cacheHierarchy uniqueName="[Sales_DB_1].[Unit_Price]" caption="Unit_Price" attribute="1" defaultMemberUniqueName="[Sales_DB_1].[Unit_Price].[All]" allUniqueName="[Sales_DB_1].[Unit_Price].[All]" dimensionUniqueName="[Sales_DB_1]" displayFolder="" count="0" memberValueDatatype="5" unbalanced="0"/>
    <cacheHierarchy uniqueName="[Sales_DB_1].[Discount]" caption="Discount" attribute="1" defaultMemberUniqueName="[Sales_DB_1].[Discount].[All]" allUniqueName="[Sales_DB_1].[Discount].[All]" dimensionUniqueName="[Sales_DB_1]" displayFolder="" count="0" memberValueDatatype="5" unbalanced="0"/>
    <cacheHierarchy uniqueName="[Sales_DB_1].[Payment_Type]" caption="Payment_Type" attribute="1" defaultMemberUniqueName="[Sales_DB_1].[Payment_Type].[All]" allUniqueName="[Sales_DB_1].[Payment_Type].[All]" dimensionUniqueName="[Sales_DB_1]" displayFolder="" count="2" memberValueDatatype="130" unbalanced="0"/>
    <cacheHierarchy uniqueName="[Sales_DB_1].[Total_Amount]" caption="Total_Amount" attribute="1" defaultMemberUniqueName="[Sales_DB_1].[Total_Amount].[All]" allUniqueName="[Sales_DB_1].[Total_Amount].[All]" dimensionUniqueName="[Sales_DB_1]" displayFolder="" count="0" memberValueDatatype="5" unbalanced="0"/>
    <cacheHierarchy uniqueName="[Sales_DB_1].[Region]" caption="Region" attribute="1" defaultMemberUniqueName="[Sales_DB_1].[Region].[All]" allUniqueName="[Sales_DB_1].[Region].[All]" dimensionUniqueName="[Sales_DB_1]" displayFolder="" count="0" memberValueDatatype="130" unbalanced="0"/>
    <cacheHierarchy uniqueName="[Sales_DB_1].[Store_Name]" caption="Store_Name" attribute="1" defaultMemberUniqueName="[Sales_DB_1].[Store_Name].[All]" allUniqueName="[Sales_DB_1].[Store_Name].[All]" dimensionUniqueName="[Sales_DB_1]" displayFolder="" count="0" memberValueDatatype="130" unbalanced="0"/>
    <cacheHierarchy uniqueName="[Sales_DB_1].[Store_City]" caption="Store_City" attribute="1" defaultMemberUniqueName="[Sales_DB_1].[Store_City].[All]" allUniqueName="[Sales_DB_1].[Store_City].[All]" dimensionUniqueName="[Sales_DB_1]" displayFolder="" count="0" memberValueDatatype="130" unbalanced="0"/>
    <cacheHierarchy uniqueName="[Sales_DB_1].[Store_Type]" caption="Store_Type" attribute="1" defaultMemberUniqueName="[Sales_DB_1].[Store_Type].[All]" allUniqueName="[Sales_DB_1].[Store_Type].[All]" dimensionUniqueName="[Sales_DB_1]" displayFolder="" count="0" memberValueDatatype="130" unbalanced="0"/>
    <cacheHierarchy uniqueName="[Sales_DB_1].[Product_Name]" caption="Product_Name" attribute="1" defaultMemberUniqueName="[Sales_DB_1].[Product_Name].[All]" allUniqueName="[Sales_DB_1].[Product_Name].[All]" dimensionUniqueName="[Sales_DB_1]" displayFolder="" count="0" memberValueDatatype="130" unbalanced="0"/>
    <cacheHierarchy uniqueName="[Sales_DB_1].[Category]" caption="Category" attribute="1" defaultMemberUniqueName="[Sales_DB_1].[Category].[All]" allUniqueName="[Sales_DB_1].[Category].[All]" dimensionUniqueName="[Sales_DB_1]" displayFolder="" count="0" memberValueDatatype="130" unbalanced="0"/>
    <cacheHierarchy uniqueName="[Sales_DB_1].[Sub_Category]" caption="Sub_Category" attribute="1" defaultMemberUniqueName="[Sales_DB_1].[Sub_Category].[All]" allUniqueName="[Sales_DB_1].[Sub_Category].[All]" dimensionUniqueName="[Sales_DB_1]" displayFolder="" count="0" memberValueDatatype="130" unbalanced="0"/>
    <cacheHierarchy uniqueName="[Sales_DB_1].[Brand]" caption="Brand" attribute="1" defaultMemberUniqueName="[Sales_DB_1].[Brand].[All]" allUniqueName="[Sales_DB_1].[Brand].[All]" dimensionUniqueName="[Sales_DB_1]" displayFolder="" count="0" memberValueDatatype="130" unbalanced="0"/>
    <cacheHierarchy uniqueName="[Sales_DB_1].[Cost]" caption="Cost" attribute="1" defaultMemberUniqueName="[Sales_DB_1].[Cost].[All]" allUniqueName="[Sales_DB_1].[Cost].[All]" dimensionUniqueName="[Sales_DB_1]" displayFolder="" count="0" memberValueDatatype="5" unbalanced="0"/>
    <cacheHierarchy uniqueName="[Sales_DB_1].[Stock]" caption="Stock" attribute="1" defaultMemberUniqueName="[Sales_DB_1].[Stock].[All]" allUniqueName="[Sales_DB_1].[Stock].[All]" dimensionUniqueName="[Sales_DB_1]" displayFolder="" count="0" memberValueDatatype="20" unbalanced="0"/>
    <cacheHierarchy uniqueName="[Sales_DB_1].[Name]" caption="Name" attribute="1" defaultMemberUniqueName="[Sales_DB_1].[Name].[All]" allUniqueName="[Sales_DB_1].[Name].[All]" dimensionUniqueName="[Sales_DB_1]" displayFolder="" count="0" memberValueDatatype="130" unbalanced="0"/>
    <cacheHierarchy uniqueName="[Sales_DB_1].[Age]" caption="Age" attribute="1" defaultMemberUniqueName="[Sales_DB_1].[Age].[All]" allUniqueName="[Sales_DB_1].[Age].[All]" dimensionUniqueName="[Sales_DB_1]" displayFolder="" count="0" memberValueDatatype="20" unbalanced="0"/>
    <cacheHierarchy uniqueName="[Sales_DB_1].[Gender]" caption="Gender" attribute="1" defaultMemberUniqueName="[Sales_DB_1].[Gender].[All]" allUniqueName="[Sales_DB_1].[Gender].[All]" dimensionUniqueName="[Sales_DB_1]" displayFolder="" count="0" memberValueDatatype="130" unbalanced="0"/>
    <cacheHierarchy uniqueName="[Sales_DB_1].[Customer_City]" caption="Customer_City" attribute="1" defaultMemberUniqueName="[Sales_DB_1].[Customer_City].[All]" allUniqueName="[Sales_DB_1].[Customer_City].[All]" dimensionUniqueName="[Sales_DB_1]" displayFolder="" count="0" memberValueDatatype="130" unbalanced="0"/>
    <cacheHierarchy uniqueName="[Sales_DB_1].[State]" caption="State" attribute="1" defaultMemberUniqueName="[Sales_DB_1].[State].[All]" allUniqueName="[Sales_DB_1].[State].[All]" dimensionUniqueName="[Sales_DB_1]" displayFolder="" count="0" memberValueDatatype="130" unbalanced="0"/>
    <cacheHierarchy uniqueName="[Sales_DB_1].[Country]" caption="Country" attribute="1" defaultMemberUniqueName="[Sales_DB_1].[Country].[All]" allUniqueName="[Sales_DB_1].[Country].[All]" dimensionUniqueName="[Sales_DB_1]" displayFolder="" count="0" memberValueDatatype="130" unbalanced="0"/>
    <cacheHierarchy uniqueName="[Sales_DB_1].[Loyality_Level]" caption="Loyality_Level" attribute="1" defaultMemberUniqueName="[Sales_DB_1].[Loyality_Level].[All]" allUniqueName="[Sales_DB_1].[Loyality_Level].[All]" dimensionUniqueName="[Sales_DB_1]" displayFolder="" count="2" memberValueDatatype="130" unbalanced="0">
      <fieldsUsage count="2">
        <fieldUsage x="-1"/>
        <fieldUsage x="0"/>
      </fieldsUsage>
    </cacheHierarchy>
    <cacheHierarchy uniqueName="[Sales_DB_1].[Original_Price]" caption="Original_Price" attribute="1" defaultMemberUniqueName="[Sales_DB_1].[Original_Price].[All]" allUniqueName="[Sales_DB_1].[Original_Price].[All]" dimensionUniqueName="[Sales_DB_1]" displayFolder="" count="0" memberValueDatatype="5" unbalanced="0"/>
    <cacheHierarchy uniqueName="[Sales_DB_1].[Spend]" caption="Spend" attribute="1" defaultMemberUniqueName="[Sales_DB_1].[Spend].[All]" allUniqueName="[Sales_DB_1].[Spend].[All]" dimensionUniqueName="[Sales_DB_1]" displayFolder="" count="0" memberValueDatatype="5" unbalanced="0"/>
    <cacheHierarchy uniqueName="[Sales_DB_1].[Profit]" caption="Profit" attribute="1" defaultMemberUniqueName="[Sales_DB_1].[Profit].[All]" allUniqueName="[Sales_DB_1].[Profit].[All]" dimensionUniqueName="[Sales_DB_1]" displayFolder="" count="0" memberValueDatatype="5" unbalanced="0"/>
    <cacheHierarchy uniqueName="[Sales_DB_1].[Order Month]" caption="Order Month" attribute="1" defaultMemberUniqueName="[Sales_DB_1].[Order Month].[All]" allUniqueName="[Sales_DB_1].[Order Month].[All]" dimensionUniqueName="[Sales_DB_1]" displayFolder="" count="0" memberValueDatatype="20" unbalanced="0"/>
    <cacheHierarchy uniqueName="[Store_DB_1].[Store_ID]" caption="Store_ID" attribute="1" defaultMemberUniqueName="[Store_DB_1].[Store_ID].[All]" allUniqueName="[Store_DB_1].[Store_ID].[All]" dimensionUniqueName="[Store_DB_1]" displayFolder="" count="0" memberValueDatatype="130" unbalanced="0"/>
    <cacheHierarchy uniqueName="[Store_DB_1].[Store_Name]" caption="Store_Name" attribute="1" defaultMemberUniqueName="[Store_DB_1].[Store_Name].[All]" allUniqueName="[Store_DB_1].[Store_Name].[All]" dimensionUniqueName="[Store_DB_1]" displayFolder="" count="0" memberValueDatatype="130" unbalanced="0"/>
    <cacheHierarchy uniqueName="[Store_DB_1].[Region]" caption="Region" attribute="1" defaultMemberUniqueName="[Store_DB_1].[Region].[All]" allUniqueName="[Store_DB_1].[Region].[All]" dimensionUniqueName="[Store_DB_1]" displayFolder="" count="0" memberValueDatatype="130" unbalanced="0"/>
    <cacheHierarchy uniqueName="[Store_DB_1].[City]" caption="City" attribute="1" defaultMemberUniqueName="[Store_DB_1].[City].[All]" allUniqueName="[Store_DB_1].[City].[All]" dimensionUniqueName="[Store_DB_1]" displayFolder="" count="0" memberValueDatatype="130" unbalanced="0"/>
    <cacheHierarchy uniqueName="[Store_DB_1].[Store_Type]" caption="Store_Type" attribute="1" defaultMemberUniqueName="[Store_DB_1].[Store_Type].[All]" allUniqueName="[Store_DB_1].[Store_Type].[All]" dimensionUniqueName="[Store_DB_1]" displayFolder="" count="0" memberValueDatatype="130" unbalanced="0"/>
    <cacheHierarchy uniqueName="[Measures].[__XL_Count Sales_DB_1]" caption="__XL_Count Sales_DB_1" measure="1" displayFolder="" measureGroup="Sales_DB_1" count="0" hidden="1"/>
    <cacheHierarchy uniqueName="[Measures].[__XL_Count Product_DB_1]" caption="__XL_Count Product_DB_1" measure="1" displayFolder="" measureGroup="Product_DB_1" count="0" hidden="1"/>
    <cacheHierarchy uniqueName="[Measures].[__XL_Count Store_DB_1]" caption="__XL_Count Store_DB_1" measure="1" displayFolder="" measureGroup="Store_DB_1" count="0" hidden="1"/>
    <cacheHierarchy uniqueName="[Measures].[__XL_Count Final_Cust_db_1]" caption="__XL_Count Final_Cust_db_1" measure="1" displayFolder="" measureGroup="Final_Cust_db_1" count="0" hidden="1"/>
    <cacheHierarchy uniqueName="[Measures].[__No measures defined]" caption="__No measures defined" measure="1" displayFolder="" count="0" hidden="1"/>
    <cacheHierarchy uniqueName="[Measures].[Sum of Discount]" caption="Sum of Discount" measure="1" displayFolder="" measureGroup="Sales_DB_1"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DB_1" count="0" oneField="1" hidden="1">
      <fieldsUsage count="1">
        <fieldUsage x="1"/>
      </fieldsUsage>
      <extLst>
        <ext xmlns:x15="http://schemas.microsoft.com/office/spreadsheetml/2010/11/main" uri="{B97F6D7D-B522-45F9-BDA1-12C45D357490}">
          <x15:cacheHierarchy aggregatedColumn="24"/>
        </ext>
      </extLst>
    </cacheHierarchy>
    <cacheHierarchy uniqueName="[Measures].[Max of Total_Amount]" caption="Max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Total_Amount]" caption="Count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Final_Cust_db_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_DB_1"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Sales_DB_1" count="0" hidden="1">
      <extLst>
        <ext xmlns:x15="http://schemas.microsoft.com/office/spreadsheetml/2010/11/main" uri="{B97F6D7D-B522-45F9-BDA1-12C45D357490}">
          <x15:cacheHierarchy aggregatedColumn="15"/>
        </ext>
      </extLst>
    </cacheHierarchy>
    <cacheHierarchy uniqueName="[Measures].[Sum of Order Month]" caption="Sum of Order Month" measure="1" displayFolder="" measureGroup="Sales_DB_1" count="0" hidden="1">
      <extLst>
        <ext xmlns:x15="http://schemas.microsoft.com/office/spreadsheetml/2010/11/main" uri="{B97F6D7D-B522-45F9-BDA1-12C45D357490}">
          <x15:cacheHierarchy aggregatedColumn="45"/>
        </ext>
      </extLst>
    </cacheHierarchy>
    <cacheHierarchy uniqueName="[Measures].[Sum of Quantity]" caption="Sum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Customer_ID 2]" caption="Count of Customer_ID 2" measure="1" displayFolder="" measureGroup="Sales_DB_1" count="0" hidden="1">
      <extLst>
        <ext xmlns:x15="http://schemas.microsoft.com/office/spreadsheetml/2010/11/main" uri="{B97F6D7D-B522-45F9-BDA1-12C45D357490}">
          <x15:cacheHierarchy aggregatedColumn="17"/>
        </ext>
      </extLst>
    </cacheHierarchy>
  </cacheHierarchies>
  <kpis count="0"/>
  <dimensions count="5">
    <dimension name="Final_Cust_db_1" uniqueName="[Final_Cust_db_1]" caption="Final_Cust_db_1"/>
    <dimension measure="1" name="Measures" uniqueName="[Measures]" caption="Measures"/>
    <dimension name="Product_DB_1" uniqueName="[Product_DB_1]" caption="Product_DB_1"/>
    <dimension name="Sales_DB_1" uniqueName="[Sales_DB_1]" caption="Sales_DB_1"/>
    <dimension name="Store_DB_1" uniqueName="[Store_DB_1]" caption="Store_DB_1"/>
  </dimensions>
  <measureGroups count="4">
    <measureGroup name="Final_Cust_db_1" caption="Final_Cust_db_1"/>
    <measureGroup name="Product_DB_1" caption="Product_DB_1"/>
    <measureGroup name="Sales_DB_1" caption="Sales_DB_1"/>
    <measureGroup name="Store_DB_1" caption="Store_DB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7.914579282406" backgroundQuery="1" createdVersion="8" refreshedVersion="8" minRefreshableVersion="3" recordCount="0" supportSubquery="1" supportAdvancedDrill="1" xr:uid="{622E97A9-4F33-4D5A-934B-B7E22F71B918}">
  <cacheSource type="external" connectionId="4"/>
  <cacheFields count="3">
    <cacheField name="[Sales_DB_1].[Category].[Category]" caption="Category" numFmtId="0" hierarchy="30" level="1">
      <sharedItems count="5">
        <s v="Beauty"/>
        <s v="Clothing"/>
        <s v="Electronics"/>
        <s v="Home"/>
        <s v="Sports"/>
      </sharedItems>
    </cacheField>
    <cacheField name="[Measures].[Sum of Total_Amount]" caption="Sum of Total_Amount" numFmtId="0" hierarchy="57" level="32767"/>
    <cacheField name="[Final_Cust_db_1].[Loyality_Level].[Loyality_Level]" caption="Loyality_Level" numFmtId="0" hierarchy="7" level="1">
      <sharedItems containsSemiMixedTypes="0" containsNonDate="0" containsString="0"/>
    </cacheField>
  </cacheFields>
  <cacheHierarchies count="67">
    <cacheHierarchy uniqueName="[Final_Cust_db_1].[Customer_ID]" caption="Customer_ID" attribute="1" defaultMemberUniqueName="[Final_Cust_db_1].[Customer_ID].[All]" allUniqueName="[Final_Cust_db_1].[Customer_ID].[All]" dimensionUniqueName="[Final_Cust_db_1]" displayFolder="" count="0" memberValueDatatype="130" unbalanced="0"/>
    <cacheHierarchy uniqueName="[Final_Cust_db_1].[Name]" caption="Name" attribute="1" defaultMemberUniqueName="[Final_Cust_db_1].[Name].[All]" allUniqueName="[Final_Cust_db_1].[Name].[All]" dimensionUniqueName="[Final_Cust_db_1]" displayFolder="" count="0" memberValueDatatype="130" unbalanced="0"/>
    <cacheHierarchy uniqueName="[Final_Cust_db_1].[Age]" caption="Age" attribute="1" defaultMemberUniqueName="[Final_Cust_db_1].[Age].[All]" allUniqueName="[Final_Cust_db_1].[Age].[All]" dimensionUniqueName="[Final_Cust_db_1]" displayFolder="" count="0" memberValueDatatype="20" unbalanced="0"/>
    <cacheHierarchy uniqueName="[Final_Cust_db_1].[Gender]" caption="Gender" attribute="1" defaultMemberUniqueName="[Final_Cust_db_1].[Gender].[All]" allUniqueName="[Final_Cust_db_1].[Gender].[All]" dimensionUniqueName="[Final_Cust_db_1]" displayFolder="" count="0" memberValueDatatype="130" unbalanced="0"/>
    <cacheHierarchy uniqueName="[Final_Cust_db_1].[City]" caption="City" attribute="1" defaultMemberUniqueName="[Final_Cust_db_1].[City].[All]" allUniqueName="[Final_Cust_db_1].[City].[All]" dimensionUniqueName="[Final_Cust_db_1]" displayFolder="" count="0" memberValueDatatype="130" unbalanced="0"/>
    <cacheHierarchy uniqueName="[Final_Cust_db_1].[State]" caption="State" attribute="1" defaultMemberUniqueName="[Final_Cust_db_1].[State].[All]" allUniqueName="[Final_Cust_db_1].[State].[All]" dimensionUniqueName="[Final_Cust_db_1]" displayFolder="" count="0" memberValueDatatype="130" unbalanced="0"/>
    <cacheHierarchy uniqueName="[Final_Cust_db_1].[Country]" caption="Country" attribute="1" defaultMemberUniqueName="[Final_Cust_db_1].[Country].[All]" allUniqueName="[Final_Cust_db_1].[Country].[All]" dimensionUniqueName="[Final_Cust_db_1]" displayFolder="" count="0" memberValueDatatype="130" unbalanced="0"/>
    <cacheHierarchy uniqueName="[Final_Cust_db_1].[Loyality_Level]" caption="Loyality_Level" attribute="1" defaultMemberUniqueName="[Final_Cust_db_1].[Loyality_Level].[All]" allUniqueName="[Final_Cust_db_1].[Loyality_Level].[All]" dimensionUniqueName="[Final_Cust_db_1]" displayFolder="" count="2" memberValueDatatype="130" unbalanced="0">
      <fieldsUsage count="2">
        <fieldUsage x="-1"/>
        <fieldUsage x="2"/>
      </fieldsUsage>
    </cacheHierarchy>
    <cacheHierarchy uniqueName="[Product_DB_1].[Product_ID]" caption="Product_ID" attribute="1" defaultMemberUniqueName="[Product_DB_1].[Product_ID].[All]" allUniqueName="[Product_DB_1].[Product_ID].[All]" dimensionUniqueName="[Product_DB_1]" displayFolder="" count="0" memberValueDatatype="130" unbalanced="0"/>
    <cacheHierarchy uniqueName="[Product_DB_1].[Product_Name]" caption="Product_Name" attribute="1" defaultMemberUniqueName="[Product_DB_1].[Product_Name].[All]" allUniqueName="[Product_DB_1].[Product_Name].[All]" dimensionUniqueName="[Product_DB_1]" displayFolder="" count="0" memberValueDatatype="130" unbalanced="0"/>
    <cacheHierarchy uniqueName="[Product_DB_1].[Category]" caption="Category" attribute="1" defaultMemberUniqueName="[Product_DB_1].[Category].[All]" allUniqueName="[Product_DB_1].[Category].[All]" dimensionUniqueName="[Product_DB_1]" displayFolder="" count="2" memberValueDatatype="130" unbalanced="0"/>
    <cacheHierarchy uniqueName="[Product_DB_1].[Sub_Category]" caption="Sub_Category" attribute="1" defaultMemberUniqueName="[Product_DB_1].[Sub_Category].[All]" allUniqueName="[Product_DB_1].[Sub_Category].[All]" dimensionUniqueName="[Product_DB_1]" displayFolder="" count="0" memberValueDatatype="130" unbalanced="0"/>
    <cacheHierarchy uniqueName="[Product_DB_1].[Brand]" caption="Brand" attribute="1" defaultMemberUniqueName="[Product_DB_1].[Brand].[All]" allUniqueName="[Product_DB_1].[Brand].[All]" dimensionUniqueName="[Product_DB_1]" displayFolder="" count="0" memberValueDatatype="130" unbalanced="0"/>
    <cacheHierarchy uniqueName="[Product_DB_1].[Cost]" caption="Cost" attribute="1" defaultMemberUniqueName="[Product_DB_1].[Cost].[All]" allUniqueName="[Product_DB_1].[Cost].[All]" dimensionUniqueName="[Product_DB_1]" displayFolder="" count="0" memberValueDatatype="5" unbalanced="0"/>
    <cacheHierarchy uniqueName="[Product_DB_1].[Stock]" caption="Stock" attribute="1" defaultMemberUniqueName="[Product_DB_1].[Stock].[All]" allUniqueName="[Product_DB_1].[Stock].[All]" dimensionUniqueName="[Product_DB_1]" displayFolder="" count="0" memberValueDatatype="20" unbalanced="0"/>
    <cacheHierarchy uniqueName="[Sales_DB_1].[Sales_ID]" caption="Sales_ID" attribute="1" defaultMemberUniqueName="[Sales_DB_1].[Sales_ID].[All]" allUniqueName="[Sales_DB_1].[Sales_ID].[All]" dimensionUniqueName="[Sales_DB_1]" displayFolder="" count="0" memberValueDatatype="130" unbalanced="0"/>
    <cacheHierarchy uniqueName="[Sales_DB_1].[Order_Date]" caption="Order_Date" attribute="1" time="1" defaultMemberUniqueName="[Sales_DB_1].[Order_Date].[All]" allUniqueName="[Sales_DB_1].[Order_Date].[All]" dimensionUniqueName="[Sales_DB_1]" displayFolder="" count="0" memberValueDatatype="7" unbalanced="0"/>
    <cacheHierarchy uniqueName="[Sales_DB_1].[Customer_ID]" caption="Customer_ID" attribute="1" defaultMemberUniqueName="[Sales_DB_1].[Customer_ID].[All]" allUniqueName="[Sales_DB_1].[Customer_ID].[All]" dimensionUniqueName="[Sales_DB_1]" displayFolder="" count="0" memberValueDatatype="130" unbalanced="0"/>
    <cacheHierarchy uniqueName="[Sales_DB_1].[Product_ID]" caption="Product_ID" attribute="1" defaultMemberUniqueName="[Sales_DB_1].[Product_ID].[All]" allUniqueName="[Sales_DB_1].[Product_ID].[All]" dimensionUniqueName="[Sales_DB_1]" displayFolder="" count="0" memberValueDatatype="130" unbalanced="0"/>
    <cacheHierarchy uniqueName="[Sales_DB_1].[Store_ID]" caption="Store_ID" attribute="1" defaultMemberUniqueName="[Sales_DB_1].[Store_ID].[All]" allUniqueName="[Sales_DB_1].[Store_ID].[All]" dimensionUniqueName="[Sales_DB_1]" displayFolder="" count="0" memberValueDatatype="130" unbalanced="0"/>
    <cacheHierarchy uniqueName="[Sales_DB_1].[Quantity]" caption="Quantity" attribute="1" defaultMemberUniqueName="[Sales_DB_1].[Quantity].[All]" allUniqueName="[Sales_DB_1].[Quantity].[All]" dimensionUniqueName="[Sales_DB_1]" displayFolder="" count="0" memberValueDatatype="20" unbalanced="0"/>
    <cacheHierarchy uniqueName="[Sales_DB_1].[Unit_Price]" caption="Unit_Price" attribute="1" defaultMemberUniqueName="[Sales_DB_1].[Unit_Price].[All]" allUniqueName="[Sales_DB_1].[Unit_Price].[All]" dimensionUniqueName="[Sales_DB_1]" displayFolder="" count="0" memberValueDatatype="5" unbalanced="0"/>
    <cacheHierarchy uniqueName="[Sales_DB_1].[Discount]" caption="Discount" attribute="1" defaultMemberUniqueName="[Sales_DB_1].[Discount].[All]" allUniqueName="[Sales_DB_1].[Discount].[All]" dimensionUniqueName="[Sales_DB_1]" displayFolder="" count="0" memberValueDatatype="5" unbalanced="0"/>
    <cacheHierarchy uniqueName="[Sales_DB_1].[Payment_Type]" caption="Payment_Type" attribute="1" defaultMemberUniqueName="[Sales_DB_1].[Payment_Type].[All]" allUniqueName="[Sales_DB_1].[Payment_Type].[All]" dimensionUniqueName="[Sales_DB_1]" displayFolder="" count="2" memberValueDatatype="130" unbalanced="0"/>
    <cacheHierarchy uniqueName="[Sales_DB_1].[Total_Amount]" caption="Total_Amount" attribute="1" defaultMemberUniqueName="[Sales_DB_1].[Total_Amount].[All]" allUniqueName="[Sales_DB_1].[Total_Amount].[All]" dimensionUniqueName="[Sales_DB_1]" displayFolder="" count="0" memberValueDatatype="5" unbalanced="0"/>
    <cacheHierarchy uniqueName="[Sales_DB_1].[Region]" caption="Region" attribute="1" defaultMemberUniqueName="[Sales_DB_1].[Region].[All]" allUniqueName="[Sales_DB_1].[Region].[All]" dimensionUniqueName="[Sales_DB_1]" displayFolder="" count="0" memberValueDatatype="130" unbalanced="0"/>
    <cacheHierarchy uniqueName="[Sales_DB_1].[Store_Name]" caption="Store_Name" attribute="1" defaultMemberUniqueName="[Sales_DB_1].[Store_Name].[All]" allUniqueName="[Sales_DB_1].[Store_Name].[All]" dimensionUniqueName="[Sales_DB_1]" displayFolder="" count="0" memberValueDatatype="130" unbalanced="0"/>
    <cacheHierarchy uniqueName="[Sales_DB_1].[Store_City]" caption="Store_City" attribute="1" defaultMemberUniqueName="[Sales_DB_1].[Store_City].[All]" allUniqueName="[Sales_DB_1].[Store_City].[All]" dimensionUniqueName="[Sales_DB_1]" displayFolder="" count="0" memberValueDatatype="130" unbalanced="0"/>
    <cacheHierarchy uniqueName="[Sales_DB_1].[Store_Type]" caption="Store_Type" attribute="1" defaultMemberUniqueName="[Sales_DB_1].[Store_Type].[All]" allUniqueName="[Sales_DB_1].[Store_Type].[All]" dimensionUniqueName="[Sales_DB_1]" displayFolder="" count="0" memberValueDatatype="130" unbalanced="0"/>
    <cacheHierarchy uniqueName="[Sales_DB_1].[Product_Name]" caption="Product_Name" attribute="1" defaultMemberUniqueName="[Sales_DB_1].[Product_Name].[All]" allUniqueName="[Sales_DB_1].[Product_Name].[All]" dimensionUniqueName="[Sales_DB_1]" displayFolder="" count="0" memberValueDatatype="130" unbalanced="0"/>
    <cacheHierarchy uniqueName="[Sales_DB_1].[Category]" caption="Category" attribute="1" defaultMemberUniqueName="[Sales_DB_1].[Category].[All]" allUniqueName="[Sales_DB_1].[Category].[All]" dimensionUniqueName="[Sales_DB_1]" displayFolder="" count="2" memberValueDatatype="130" unbalanced="0">
      <fieldsUsage count="2">
        <fieldUsage x="-1"/>
        <fieldUsage x="0"/>
      </fieldsUsage>
    </cacheHierarchy>
    <cacheHierarchy uniqueName="[Sales_DB_1].[Sub_Category]" caption="Sub_Category" attribute="1" defaultMemberUniqueName="[Sales_DB_1].[Sub_Category].[All]" allUniqueName="[Sales_DB_1].[Sub_Category].[All]" dimensionUniqueName="[Sales_DB_1]" displayFolder="" count="0" memberValueDatatype="130" unbalanced="0"/>
    <cacheHierarchy uniqueName="[Sales_DB_1].[Brand]" caption="Brand" attribute="1" defaultMemberUniqueName="[Sales_DB_1].[Brand].[All]" allUniqueName="[Sales_DB_1].[Brand].[All]" dimensionUniqueName="[Sales_DB_1]" displayFolder="" count="0" memberValueDatatype="130" unbalanced="0"/>
    <cacheHierarchy uniqueName="[Sales_DB_1].[Cost]" caption="Cost" attribute="1" defaultMemberUniqueName="[Sales_DB_1].[Cost].[All]" allUniqueName="[Sales_DB_1].[Cost].[All]" dimensionUniqueName="[Sales_DB_1]" displayFolder="" count="0" memberValueDatatype="5" unbalanced="0"/>
    <cacheHierarchy uniqueName="[Sales_DB_1].[Stock]" caption="Stock" attribute="1" defaultMemberUniqueName="[Sales_DB_1].[Stock].[All]" allUniqueName="[Sales_DB_1].[Stock].[All]" dimensionUniqueName="[Sales_DB_1]" displayFolder="" count="0" memberValueDatatype="20" unbalanced="0"/>
    <cacheHierarchy uniqueName="[Sales_DB_1].[Name]" caption="Name" attribute="1" defaultMemberUniqueName="[Sales_DB_1].[Name].[All]" allUniqueName="[Sales_DB_1].[Name].[All]" dimensionUniqueName="[Sales_DB_1]" displayFolder="" count="0" memberValueDatatype="130" unbalanced="0"/>
    <cacheHierarchy uniqueName="[Sales_DB_1].[Age]" caption="Age" attribute="1" defaultMemberUniqueName="[Sales_DB_1].[Age].[All]" allUniqueName="[Sales_DB_1].[Age].[All]" dimensionUniqueName="[Sales_DB_1]" displayFolder="" count="0" memberValueDatatype="20" unbalanced="0"/>
    <cacheHierarchy uniqueName="[Sales_DB_1].[Gender]" caption="Gender" attribute="1" defaultMemberUniqueName="[Sales_DB_1].[Gender].[All]" allUniqueName="[Sales_DB_1].[Gender].[All]" dimensionUniqueName="[Sales_DB_1]" displayFolder="" count="0" memberValueDatatype="130" unbalanced="0"/>
    <cacheHierarchy uniqueName="[Sales_DB_1].[Customer_City]" caption="Customer_City" attribute="1" defaultMemberUniqueName="[Sales_DB_1].[Customer_City].[All]" allUniqueName="[Sales_DB_1].[Customer_City].[All]" dimensionUniqueName="[Sales_DB_1]" displayFolder="" count="0" memberValueDatatype="130" unbalanced="0"/>
    <cacheHierarchy uniqueName="[Sales_DB_1].[State]" caption="State" attribute="1" defaultMemberUniqueName="[Sales_DB_1].[State].[All]" allUniqueName="[Sales_DB_1].[State].[All]" dimensionUniqueName="[Sales_DB_1]" displayFolder="" count="0" memberValueDatatype="130" unbalanced="0"/>
    <cacheHierarchy uniqueName="[Sales_DB_1].[Country]" caption="Country" attribute="1" defaultMemberUniqueName="[Sales_DB_1].[Country].[All]" allUniqueName="[Sales_DB_1].[Country].[All]" dimensionUniqueName="[Sales_DB_1]" displayFolder="" count="0" memberValueDatatype="130" unbalanced="0"/>
    <cacheHierarchy uniqueName="[Sales_DB_1].[Loyality_Level]" caption="Loyality_Level" attribute="1" defaultMemberUniqueName="[Sales_DB_1].[Loyality_Level].[All]" allUniqueName="[Sales_DB_1].[Loyality_Level].[All]" dimensionUniqueName="[Sales_DB_1]" displayFolder="" count="0" memberValueDatatype="130" unbalanced="0"/>
    <cacheHierarchy uniqueName="[Sales_DB_1].[Original_Price]" caption="Original_Price" attribute="1" defaultMemberUniqueName="[Sales_DB_1].[Original_Price].[All]" allUniqueName="[Sales_DB_1].[Original_Price].[All]" dimensionUniqueName="[Sales_DB_1]" displayFolder="" count="0" memberValueDatatype="5" unbalanced="0"/>
    <cacheHierarchy uniqueName="[Sales_DB_1].[Spend]" caption="Spend" attribute="1" defaultMemberUniqueName="[Sales_DB_1].[Spend].[All]" allUniqueName="[Sales_DB_1].[Spend].[All]" dimensionUniqueName="[Sales_DB_1]" displayFolder="" count="0" memberValueDatatype="5" unbalanced="0"/>
    <cacheHierarchy uniqueName="[Sales_DB_1].[Profit]" caption="Profit" attribute="1" defaultMemberUniqueName="[Sales_DB_1].[Profit].[All]" allUniqueName="[Sales_DB_1].[Profit].[All]" dimensionUniqueName="[Sales_DB_1]" displayFolder="" count="0" memberValueDatatype="5" unbalanced="0"/>
    <cacheHierarchy uniqueName="[Sales_DB_1].[Order Month]" caption="Order Month" attribute="1" defaultMemberUniqueName="[Sales_DB_1].[Order Month].[All]" allUniqueName="[Sales_DB_1].[Order Month].[All]" dimensionUniqueName="[Sales_DB_1]" displayFolder="" count="0" memberValueDatatype="20" unbalanced="0"/>
    <cacheHierarchy uniqueName="[Store_DB_1].[Store_ID]" caption="Store_ID" attribute="1" defaultMemberUniqueName="[Store_DB_1].[Store_ID].[All]" allUniqueName="[Store_DB_1].[Store_ID].[All]" dimensionUniqueName="[Store_DB_1]" displayFolder="" count="0" memberValueDatatype="130" unbalanced="0"/>
    <cacheHierarchy uniqueName="[Store_DB_1].[Store_Name]" caption="Store_Name" attribute="1" defaultMemberUniqueName="[Store_DB_1].[Store_Name].[All]" allUniqueName="[Store_DB_1].[Store_Name].[All]" dimensionUniqueName="[Store_DB_1]" displayFolder="" count="0" memberValueDatatype="130" unbalanced="0"/>
    <cacheHierarchy uniqueName="[Store_DB_1].[Region]" caption="Region" attribute="1" defaultMemberUniqueName="[Store_DB_1].[Region].[All]" allUniqueName="[Store_DB_1].[Region].[All]" dimensionUniqueName="[Store_DB_1]" displayFolder="" count="0" memberValueDatatype="130" unbalanced="0"/>
    <cacheHierarchy uniqueName="[Store_DB_1].[City]" caption="City" attribute="1" defaultMemberUniqueName="[Store_DB_1].[City].[All]" allUniqueName="[Store_DB_1].[City].[All]" dimensionUniqueName="[Store_DB_1]" displayFolder="" count="0" memberValueDatatype="130" unbalanced="0"/>
    <cacheHierarchy uniqueName="[Store_DB_1].[Store_Type]" caption="Store_Type" attribute="1" defaultMemberUniqueName="[Store_DB_1].[Store_Type].[All]" allUniqueName="[Store_DB_1].[Store_Type].[All]" dimensionUniqueName="[Store_DB_1]" displayFolder="" count="0" memberValueDatatype="130" unbalanced="0"/>
    <cacheHierarchy uniqueName="[Measures].[__XL_Count Sales_DB_1]" caption="__XL_Count Sales_DB_1" measure="1" displayFolder="" measureGroup="Sales_DB_1" count="0" hidden="1"/>
    <cacheHierarchy uniqueName="[Measures].[__XL_Count Product_DB_1]" caption="__XL_Count Product_DB_1" measure="1" displayFolder="" measureGroup="Product_DB_1" count="0" hidden="1"/>
    <cacheHierarchy uniqueName="[Measures].[__XL_Count Store_DB_1]" caption="__XL_Count Store_DB_1" measure="1" displayFolder="" measureGroup="Store_DB_1" count="0" hidden="1"/>
    <cacheHierarchy uniqueName="[Measures].[__XL_Count Final_Cust_db_1]" caption="__XL_Count Final_Cust_db_1" measure="1" displayFolder="" measureGroup="Final_Cust_db_1" count="0" hidden="1"/>
    <cacheHierarchy uniqueName="[Measures].[__No measures defined]" caption="__No measures defined" measure="1" displayFolder="" count="0" hidden="1"/>
    <cacheHierarchy uniqueName="[Measures].[Sum of Discount]" caption="Sum of Discount" measure="1" displayFolder="" measureGroup="Sales_DB_1"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DB_1" count="0" oneField="1" hidden="1">
      <fieldsUsage count="1">
        <fieldUsage x="1"/>
      </fieldsUsage>
      <extLst>
        <ext xmlns:x15="http://schemas.microsoft.com/office/spreadsheetml/2010/11/main" uri="{B97F6D7D-B522-45F9-BDA1-12C45D357490}">
          <x15:cacheHierarchy aggregatedColumn="24"/>
        </ext>
      </extLst>
    </cacheHierarchy>
    <cacheHierarchy uniqueName="[Measures].[Max of Total_Amount]" caption="Max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Total_Amount]" caption="Count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Final_Cust_db_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_DB_1"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Sales_DB_1" count="0" hidden="1">
      <extLst>
        <ext xmlns:x15="http://schemas.microsoft.com/office/spreadsheetml/2010/11/main" uri="{B97F6D7D-B522-45F9-BDA1-12C45D357490}">
          <x15:cacheHierarchy aggregatedColumn="15"/>
        </ext>
      </extLst>
    </cacheHierarchy>
    <cacheHierarchy uniqueName="[Measures].[Sum of Order Month]" caption="Sum of Order Month" measure="1" displayFolder="" measureGroup="Sales_DB_1" count="0" hidden="1">
      <extLst>
        <ext xmlns:x15="http://schemas.microsoft.com/office/spreadsheetml/2010/11/main" uri="{B97F6D7D-B522-45F9-BDA1-12C45D357490}">
          <x15:cacheHierarchy aggregatedColumn="45"/>
        </ext>
      </extLst>
    </cacheHierarchy>
    <cacheHierarchy uniqueName="[Measures].[Sum of Quantity]" caption="Sum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Customer_ID 2]" caption="Count of Customer_ID 2" measure="1" displayFolder="" measureGroup="Sales_DB_1" count="0" hidden="1">
      <extLst>
        <ext xmlns:x15="http://schemas.microsoft.com/office/spreadsheetml/2010/11/main" uri="{B97F6D7D-B522-45F9-BDA1-12C45D357490}">
          <x15:cacheHierarchy aggregatedColumn="17"/>
        </ext>
      </extLst>
    </cacheHierarchy>
  </cacheHierarchies>
  <kpis count="0"/>
  <dimensions count="5">
    <dimension name="Final_Cust_db_1" uniqueName="[Final_Cust_db_1]" caption="Final_Cust_db_1"/>
    <dimension measure="1" name="Measures" uniqueName="[Measures]" caption="Measures"/>
    <dimension name="Product_DB_1" uniqueName="[Product_DB_1]" caption="Product_DB_1"/>
    <dimension name="Sales_DB_1" uniqueName="[Sales_DB_1]" caption="Sales_DB_1"/>
    <dimension name="Store_DB_1" uniqueName="[Store_DB_1]" caption="Store_DB_1"/>
  </dimensions>
  <measureGroups count="4">
    <measureGroup name="Final_Cust_db_1" caption="Final_Cust_db_1"/>
    <measureGroup name="Product_DB_1" caption="Product_DB_1"/>
    <measureGroup name="Sales_DB_1" caption="Sales_DB_1"/>
    <measureGroup name="Store_DB_1" caption="Store_DB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7.914579629629" backgroundQuery="1" createdVersion="8" refreshedVersion="8" minRefreshableVersion="3" recordCount="0" supportSubquery="1" supportAdvancedDrill="1" xr:uid="{3F5FC2A4-AC05-4776-A261-E0918D1BFF71}">
  <cacheSource type="external" connectionId="4"/>
  <cacheFields count="3">
    <cacheField name="[Measures].[Count of Sales_ID]" caption="Count of Sales_ID" numFmtId="0" hierarchy="62" level="32767"/>
    <cacheField name="[Sales_DB_1].[Order Month].[Order Month]" caption="Order Month" numFmtId="0" hierarchy="45"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_DB_1].[Order Month].&amp;[1]"/>
            <x15:cachedUniqueName index="1" name="[Sales_DB_1].[Order Month].&amp;[2]"/>
            <x15:cachedUniqueName index="2" name="[Sales_DB_1].[Order Month].&amp;[3]"/>
            <x15:cachedUniqueName index="3" name="[Sales_DB_1].[Order Month].&amp;[4]"/>
            <x15:cachedUniqueName index="4" name="[Sales_DB_1].[Order Month].&amp;[5]"/>
            <x15:cachedUniqueName index="5" name="[Sales_DB_1].[Order Month].&amp;[6]"/>
            <x15:cachedUniqueName index="6" name="[Sales_DB_1].[Order Month].&amp;[7]"/>
            <x15:cachedUniqueName index="7" name="[Sales_DB_1].[Order Month].&amp;[8]"/>
            <x15:cachedUniqueName index="8" name="[Sales_DB_1].[Order Month].&amp;[9]"/>
            <x15:cachedUniqueName index="9" name="[Sales_DB_1].[Order Month].&amp;[10]"/>
            <x15:cachedUniqueName index="10" name="[Sales_DB_1].[Order Month].&amp;[11]"/>
            <x15:cachedUniqueName index="11" name="[Sales_DB_1].[Order Month].&amp;[12]"/>
          </x15:cachedUniqueNames>
        </ext>
      </extLst>
    </cacheField>
    <cacheField name="[Final_Cust_db_1].[Loyality_Level].[Loyality_Level]" caption="Loyality_Level" numFmtId="0" hierarchy="7" level="1">
      <sharedItems containsSemiMixedTypes="0" containsNonDate="0" containsString="0"/>
    </cacheField>
  </cacheFields>
  <cacheHierarchies count="67">
    <cacheHierarchy uniqueName="[Final_Cust_db_1].[Customer_ID]" caption="Customer_ID" attribute="1" defaultMemberUniqueName="[Final_Cust_db_1].[Customer_ID].[All]" allUniqueName="[Final_Cust_db_1].[Customer_ID].[All]" dimensionUniqueName="[Final_Cust_db_1]" displayFolder="" count="0" memberValueDatatype="130" unbalanced="0"/>
    <cacheHierarchy uniqueName="[Final_Cust_db_1].[Name]" caption="Name" attribute="1" defaultMemberUniqueName="[Final_Cust_db_1].[Name].[All]" allUniqueName="[Final_Cust_db_1].[Name].[All]" dimensionUniqueName="[Final_Cust_db_1]" displayFolder="" count="0" memberValueDatatype="130" unbalanced="0"/>
    <cacheHierarchy uniqueName="[Final_Cust_db_1].[Age]" caption="Age" attribute="1" defaultMemberUniqueName="[Final_Cust_db_1].[Age].[All]" allUniqueName="[Final_Cust_db_1].[Age].[All]" dimensionUniqueName="[Final_Cust_db_1]" displayFolder="" count="0" memberValueDatatype="20" unbalanced="0"/>
    <cacheHierarchy uniqueName="[Final_Cust_db_1].[Gender]" caption="Gender" attribute="1" defaultMemberUniqueName="[Final_Cust_db_1].[Gender].[All]" allUniqueName="[Final_Cust_db_1].[Gender].[All]" dimensionUniqueName="[Final_Cust_db_1]" displayFolder="" count="0" memberValueDatatype="130" unbalanced="0"/>
    <cacheHierarchy uniqueName="[Final_Cust_db_1].[City]" caption="City" attribute="1" defaultMemberUniqueName="[Final_Cust_db_1].[City].[All]" allUniqueName="[Final_Cust_db_1].[City].[All]" dimensionUniqueName="[Final_Cust_db_1]" displayFolder="" count="0" memberValueDatatype="130" unbalanced="0"/>
    <cacheHierarchy uniqueName="[Final_Cust_db_1].[State]" caption="State" attribute="1" defaultMemberUniqueName="[Final_Cust_db_1].[State].[All]" allUniqueName="[Final_Cust_db_1].[State].[All]" dimensionUniqueName="[Final_Cust_db_1]" displayFolder="" count="0" memberValueDatatype="130" unbalanced="0"/>
    <cacheHierarchy uniqueName="[Final_Cust_db_1].[Country]" caption="Country" attribute="1" defaultMemberUniqueName="[Final_Cust_db_1].[Country].[All]" allUniqueName="[Final_Cust_db_1].[Country].[All]" dimensionUniqueName="[Final_Cust_db_1]" displayFolder="" count="0" memberValueDatatype="130" unbalanced="0"/>
    <cacheHierarchy uniqueName="[Final_Cust_db_1].[Loyality_Level]" caption="Loyality_Level" attribute="1" defaultMemberUniqueName="[Final_Cust_db_1].[Loyality_Level].[All]" allUniqueName="[Final_Cust_db_1].[Loyality_Level].[All]" dimensionUniqueName="[Final_Cust_db_1]" displayFolder="" count="2" memberValueDatatype="130" unbalanced="0">
      <fieldsUsage count="2">
        <fieldUsage x="-1"/>
        <fieldUsage x="2"/>
      </fieldsUsage>
    </cacheHierarchy>
    <cacheHierarchy uniqueName="[Product_DB_1].[Product_ID]" caption="Product_ID" attribute="1" defaultMemberUniqueName="[Product_DB_1].[Product_ID].[All]" allUniqueName="[Product_DB_1].[Product_ID].[All]" dimensionUniqueName="[Product_DB_1]" displayFolder="" count="0" memberValueDatatype="130" unbalanced="0"/>
    <cacheHierarchy uniqueName="[Product_DB_1].[Product_Name]" caption="Product_Name" attribute="1" defaultMemberUniqueName="[Product_DB_1].[Product_Name].[All]" allUniqueName="[Product_DB_1].[Product_Name].[All]" dimensionUniqueName="[Product_DB_1]" displayFolder="" count="0" memberValueDatatype="130" unbalanced="0"/>
    <cacheHierarchy uniqueName="[Product_DB_1].[Category]" caption="Category" attribute="1" defaultMemberUniqueName="[Product_DB_1].[Category].[All]" allUniqueName="[Product_DB_1].[Category].[All]" dimensionUniqueName="[Product_DB_1]" displayFolder="" count="2" memberValueDatatype="130" unbalanced="0"/>
    <cacheHierarchy uniqueName="[Product_DB_1].[Sub_Category]" caption="Sub_Category" attribute="1" defaultMemberUniqueName="[Product_DB_1].[Sub_Category].[All]" allUniqueName="[Product_DB_1].[Sub_Category].[All]" dimensionUniqueName="[Product_DB_1]" displayFolder="" count="0" memberValueDatatype="130" unbalanced="0"/>
    <cacheHierarchy uniqueName="[Product_DB_1].[Brand]" caption="Brand" attribute="1" defaultMemberUniqueName="[Product_DB_1].[Brand].[All]" allUniqueName="[Product_DB_1].[Brand].[All]" dimensionUniqueName="[Product_DB_1]" displayFolder="" count="0" memberValueDatatype="130" unbalanced="0"/>
    <cacheHierarchy uniqueName="[Product_DB_1].[Cost]" caption="Cost" attribute="1" defaultMemberUniqueName="[Product_DB_1].[Cost].[All]" allUniqueName="[Product_DB_1].[Cost].[All]" dimensionUniqueName="[Product_DB_1]" displayFolder="" count="0" memberValueDatatype="5" unbalanced="0"/>
    <cacheHierarchy uniqueName="[Product_DB_1].[Stock]" caption="Stock" attribute="1" defaultMemberUniqueName="[Product_DB_1].[Stock].[All]" allUniqueName="[Product_DB_1].[Stock].[All]" dimensionUniqueName="[Product_DB_1]" displayFolder="" count="0" memberValueDatatype="20" unbalanced="0"/>
    <cacheHierarchy uniqueName="[Sales_DB_1].[Sales_ID]" caption="Sales_ID" attribute="1" defaultMemberUniqueName="[Sales_DB_1].[Sales_ID].[All]" allUniqueName="[Sales_DB_1].[Sales_ID].[All]" dimensionUniqueName="[Sales_DB_1]" displayFolder="" count="0" memberValueDatatype="130" unbalanced="0"/>
    <cacheHierarchy uniqueName="[Sales_DB_1].[Order_Date]" caption="Order_Date" attribute="1" time="1" defaultMemberUniqueName="[Sales_DB_1].[Order_Date].[All]" allUniqueName="[Sales_DB_1].[Order_Date].[All]" dimensionUniqueName="[Sales_DB_1]" displayFolder="" count="0" memberValueDatatype="7" unbalanced="0"/>
    <cacheHierarchy uniqueName="[Sales_DB_1].[Customer_ID]" caption="Customer_ID" attribute="1" defaultMemberUniqueName="[Sales_DB_1].[Customer_ID].[All]" allUniqueName="[Sales_DB_1].[Customer_ID].[All]" dimensionUniqueName="[Sales_DB_1]" displayFolder="" count="0" memberValueDatatype="130" unbalanced="0"/>
    <cacheHierarchy uniqueName="[Sales_DB_1].[Product_ID]" caption="Product_ID" attribute="1" defaultMemberUniqueName="[Sales_DB_1].[Product_ID].[All]" allUniqueName="[Sales_DB_1].[Product_ID].[All]" dimensionUniqueName="[Sales_DB_1]" displayFolder="" count="0" memberValueDatatype="130" unbalanced="0"/>
    <cacheHierarchy uniqueName="[Sales_DB_1].[Store_ID]" caption="Store_ID" attribute="1" defaultMemberUniqueName="[Sales_DB_1].[Store_ID].[All]" allUniqueName="[Sales_DB_1].[Store_ID].[All]" dimensionUniqueName="[Sales_DB_1]" displayFolder="" count="0" memberValueDatatype="130" unbalanced="0"/>
    <cacheHierarchy uniqueName="[Sales_DB_1].[Quantity]" caption="Quantity" attribute="1" defaultMemberUniqueName="[Sales_DB_1].[Quantity].[All]" allUniqueName="[Sales_DB_1].[Quantity].[All]" dimensionUniqueName="[Sales_DB_1]" displayFolder="" count="0" memberValueDatatype="20" unbalanced="0"/>
    <cacheHierarchy uniqueName="[Sales_DB_1].[Unit_Price]" caption="Unit_Price" attribute="1" defaultMemberUniqueName="[Sales_DB_1].[Unit_Price].[All]" allUniqueName="[Sales_DB_1].[Unit_Price].[All]" dimensionUniqueName="[Sales_DB_1]" displayFolder="" count="0" memberValueDatatype="5" unbalanced="0"/>
    <cacheHierarchy uniqueName="[Sales_DB_1].[Discount]" caption="Discount" attribute="1" defaultMemberUniqueName="[Sales_DB_1].[Discount].[All]" allUniqueName="[Sales_DB_1].[Discount].[All]" dimensionUniqueName="[Sales_DB_1]" displayFolder="" count="0" memberValueDatatype="5" unbalanced="0"/>
    <cacheHierarchy uniqueName="[Sales_DB_1].[Payment_Type]" caption="Payment_Type" attribute="1" defaultMemberUniqueName="[Sales_DB_1].[Payment_Type].[All]" allUniqueName="[Sales_DB_1].[Payment_Type].[All]" dimensionUniqueName="[Sales_DB_1]" displayFolder="" count="2" memberValueDatatype="130" unbalanced="0"/>
    <cacheHierarchy uniqueName="[Sales_DB_1].[Total_Amount]" caption="Total_Amount" attribute="1" defaultMemberUniqueName="[Sales_DB_1].[Total_Amount].[All]" allUniqueName="[Sales_DB_1].[Total_Amount].[All]" dimensionUniqueName="[Sales_DB_1]" displayFolder="" count="0" memberValueDatatype="5" unbalanced="0"/>
    <cacheHierarchy uniqueName="[Sales_DB_1].[Region]" caption="Region" attribute="1" defaultMemberUniqueName="[Sales_DB_1].[Region].[All]" allUniqueName="[Sales_DB_1].[Region].[All]" dimensionUniqueName="[Sales_DB_1]" displayFolder="" count="0" memberValueDatatype="130" unbalanced="0"/>
    <cacheHierarchy uniqueName="[Sales_DB_1].[Store_Name]" caption="Store_Name" attribute="1" defaultMemberUniqueName="[Sales_DB_1].[Store_Name].[All]" allUniqueName="[Sales_DB_1].[Store_Name].[All]" dimensionUniqueName="[Sales_DB_1]" displayFolder="" count="0" memberValueDatatype="130" unbalanced="0"/>
    <cacheHierarchy uniqueName="[Sales_DB_1].[Store_City]" caption="Store_City" attribute="1" defaultMemberUniqueName="[Sales_DB_1].[Store_City].[All]" allUniqueName="[Sales_DB_1].[Store_City].[All]" dimensionUniqueName="[Sales_DB_1]" displayFolder="" count="0" memberValueDatatype="130" unbalanced="0"/>
    <cacheHierarchy uniqueName="[Sales_DB_1].[Store_Type]" caption="Store_Type" attribute="1" defaultMemberUniqueName="[Sales_DB_1].[Store_Type].[All]" allUniqueName="[Sales_DB_1].[Store_Type].[All]" dimensionUniqueName="[Sales_DB_1]" displayFolder="" count="0" memberValueDatatype="130" unbalanced="0"/>
    <cacheHierarchy uniqueName="[Sales_DB_1].[Product_Name]" caption="Product_Name" attribute="1" defaultMemberUniqueName="[Sales_DB_1].[Product_Name].[All]" allUniqueName="[Sales_DB_1].[Product_Name].[All]" dimensionUniqueName="[Sales_DB_1]" displayFolder="" count="0" memberValueDatatype="130" unbalanced="0"/>
    <cacheHierarchy uniqueName="[Sales_DB_1].[Category]" caption="Category" attribute="1" defaultMemberUniqueName="[Sales_DB_1].[Category].[All]" allUniqueName="[Sales_DB_1].[Category].[All]" dimensionUniqueName="[Sales_DB_1]" displayFolder="" count="0" memberValueDatatype="130" unbalanced="0"/>
    <cacheHierarchy uniqueName="[Sales_DB_1].[Sub_Category]" caption="Sub_Category" attribute="1" defaultMemberUniqueName="[Sales_DB_1].[Sub_Category].[All]" allUniqueName="[Sales_DB_1].[Sub_Category].[All]" dimensionUniqueName="[Sales_DB_1]" displayFolder="" count="0" memberValueDatatype="130" unbalanced="0"/>
    <cacheHierarchy uniqueName="[Sales_DB_1].[Brand]" caption="Brand" attribute="1" defaultMemberUniqueName="[Sales_DB_1].[Brand].[All]" allUniqueName="[Sales_DB_1].[Brand].[All]" dimensionUniqueName="[Sales_DB_1]" displayFolder="" count="0" memberValueDatatype="130" unbalanced="0"/>
    <cacheHierarchy uniqueName="[Sales_DB_1].[Cost]" caption="Cost" attribute="1" defaultMemberUniqueName="[Sales_DB_1].[Cost].[All]" allUniqueName="[Sales_DB_1].[Cost].[All]" dimensionUniqueName="[Sales_DB_1]" displayFolder="" count="0" memberValueDatatype="5" unbalanced="0"/>
    <cacheHierarchy uniqueName="[Sales_DB_1].[Stock]" caption="Stock" attribute="1" defaultMemberUniqueName="[Sales_DB_1].[Stock].[All]" allUniqueName="[Sales_DB_1].[Stock].[All]" dimensionUniqueName="[Sales_DB_1]" displayFolder="" count="0" memberValueDatatype="20" unbalanced="0"/>
    <cacheHierarchy uniqueName="[Sales_DB_1].[Name]" caption="Name" attribute="1" defaultMemberUniqueName="[Sales_DB_1].[Name].[All]" allUniqueName="[Sales_DB_1].[Name].[All]" dimensionUniqueName="[Sales_DB_1]" displayFolder="" count="0" memberValueDatatype="130" unbalanced="0"/>
    <cacheHierarchy uniqueName="[Sales_DB_1].[Age]" caption="Age" attribute="1" defaultMemberUniqueName="[Sales_DB_1].[Age].[All]" allUniqueName="[Sales_DB_1].[Age].[All]" dimensionUniqueName="[Sales_DB_1]" displayFolder="" count="0" memberValueDatatype="20" unbalanced="0"/>
    <cacheHierarchy uniqueName="[Sales_DB_1].[Gender]" caption="Gender" attribute="1" defaultMemberUniqueName="[Sales_DB_1].[Gender].[All]" allUniqueName="[Sales_DB_1].[Gender].[All]" dimensionUniqueName="[Sales_DB_1]" displayFolder="" count="0" memberValueDatatype="130" unbalanced="0"/>
    <cacheHierarchy uniqueName="[Sales_DB_1].[Customer_City]" caption="Customer_City" attribute="1" defaultMemberUniqueName="[Sales_DB_1].[Customer_City].[All]" allUniqueName="[Sales_DB_1].[Customer_City].[All]" dimensionUniqueName="[Sales_DB_1]" displayFolder="" count="0" memberValueDatatype="130" unbalanced="0"/>
    <cacheHierarchy uniqueName="[Sales_DB_1].[State]" caption="State" attribute="1" defaultMemberUniqueName="[Sales_DB_1].[State].[All]" allUniqueName="[Sales_DB_1].[State].[All]" dimensionUniqueName="[Sales_DB_1]" displayFolder="" count="0" memberValueDatatype="130" unbalanced="0"/>
    <cacheHierarchy uniqueName="[Sales_DB_1].[Country]" caption="Country" attribute="1" defaultMemberUniqueName="[Sales_DB_1].[Country].[All]" allUniqueName="[Sales_DB_1].[Country].[All]" dimensionUniqueName="[Sales_DB_1]" displayFolder="" count="0" memberValueDatatype="130" unbalanced="0"/>
    <cacheHierarchy uniqueName="[Sales_DB_1].[Loyality_Level]" caption="Loyality_Level" attribute="1" defaultMemberUniqueName="[Sales_DB_1].[Loyality_Level].[All]" allUniqueName="[Sales_DB_1].[Loyality_Level].[All]" dimensionUniqueName="[Sales_DB_1]" displayFolder="" count="0" memberValueDatatype="130" unbalanced="0"/>
    <cacheHierarchy uniqueName="[Sales_DB_1].[Original_Price]" caption="Original_Price" attribute="1" defaultMemberUniqueName="[Sales_DB_1].[Original_Price].[All]" allUniqueName="[Sales_DB_1].[Original_Price].[All]" dimensionUniqueName="[Sales_DB_1]" displayFolder="" count="0" memberValueDatatype="5" unbalanced="0"/>
    <cacheHierarchy uniqueName="[Sales_DB_1].[Spend]" caption="Spend" attribute="1" defaultMemberUniqueName="[Sales_DB_1].[Spend].[All]" allUniqueName="[Sales_DB_1].[Spend].[All]" dimensionUniqueName="[Sales_DB_1]" displayFolder="" count="0" memberValueDatatype="5" unbalanced="0"/>
    <cacheHierarchy uniqueName="[Sales_DB_1].[Profit]" caption="Profit" attribute="1" defaultMemberUniqueName="[Sales_DB_1].[Profit].[All]" allUniqueName="[Sales_DB_1].[Profit].[All]" dimensionUniqueName="[Sales_DB_1]" displayFolder="" count="0" memberValueDatatype="5" unbalanced="0"/>
    <cacheHierarchy uniqueName="[Sales_DB_1].[Order Month]" caption="Order Month" attribute="1" defaultMemberUniqueName="[Sales_DB_1].[Order Month].[All]" allUniqueName="[Sales_DB_1].[Order Month].[All]" dimensionUniqueName="[Sales_DB_1]" displayFolder="" count="2" memberValueDatatype="20" unbalanced="0">
      <fieldsUsage count="2">
        <fieldUsage x="-1"/>
        <fieldUsage x="1"/>
      </fieldsUsage>
    </cacheHierarchy>
    <cacheHierarchy uniqueName="[Store_DB_1].[Store_ID]" caption="Store_ID" attribute="1" defaultMemberUniqueName="[Store_DB_1].[Store_ID].[All]" allUniqueName="[Store_DB_1].[Store_ID].[All]" dimensionUniqueName="[Store_DB_1]" displayFolder="" count="0" memberValueDatatype="130" unbalanced="0"/>
    <cacheHierarchy uniqueName="[Store_DB_1].[Store_Name]" caption="Store_Name" attribute="1" defaultMemberUniqueName="[Store_DB_1].[Store_Name].[All]" allUniqueName="[Store_DB_1].[Store_Name].[All]" dimensionUniqueName="[Store_DB_1]" displayFolder="" count="0" memberValueDatatype="130" unbalanced="0"/>
    <cacheHierarchy uniqueName="[Store_DB_1].[Region]" caption="Region" attribute="1" defaultMemberUniqueName="[Store_DB_1].[Region].[All]" allUniqueName="[Store_DB_1].[Region].[All]" dimensionUniqueName="[Store_DB_1]" displayFolder="" count="0" memberValueDatatype="130" unbalanced="0"/>
    <cacheHierarchy uniqueName="[Store_DB_1].[City]" caption="City" attribute="1" defaultMemberUniqueName="[Store_DB_1].[City].[All]" allUniqueName="[Store_DB_1].[City].[All]" dimensionUniqueName="[Store_DB_1]" displayFolder="" count="0" memberValueDatatype="130" unbalanced="0"/>
    <cacheHierarchy uniqueName="[Store_DB_1].[Store_Type]" caption="Store_Type" attribute="1" defaultMemberUniqueName="[Store_DB_1].[Store_Type].[All]" allUniqueName="[Store_DB_1].[Store_Type].[All]" dimensionUniqueName="[Store_DB_1]" displayFolder="" count="0" memberValueDatatype="130" unbalanced="0"/>
    <cacheHierarchy uniqueName="[Measures].[__XL_Count Sales_DB_1]" caption="__XL_Count Sales_DB_1" measure="1" displayFolder="" measureGroup="Sales_DB_1" count="0" hidden="1"/>
    <cacheHierarchy uniqueName="[Measures].[__XL_Count Product_DB_1]" caption="__XL_Count Product_DB_1" measure="1" displayFolder="" measureGroup="Product_DB_1" count="0" hidden="1"/>
    <cacheHierarchy uniqueName="[Measures].[__XL_Count Store_DB_1]" caption="__XL_Count Store_DB_1" measure="1" displayFolder="" measureGroup="Store_DB_1" count="0" hidden="1"/>
    <cacheHierarchy uniqueName="[Measures].[__XL_Count Final_Cust_db_1]" caption="__XL_Count Final_Cust_db_1" measure="1" displayFolder="" measureGroup="Final_Cust_db_1" count="0" hidden="1"/>
    <cacheHierarchy uniqueName="[Measures].[__No measures defined]" caption="__No measures defined" measure="1" displayFolder="" count="0" hidden="1"/>
    <cacheHierarchy uniqueName="[Measures].[Sum of Discount]" caption="Sum of Discount" measure="1" displayFolder="" measureGroup="Sales_DB_1"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Max of Total_Amount]" caption="Max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Total_Amount]" caption="Count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Final_Cust_db_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_DB_1"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Sales_DB_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Order Month]" caption="Sum of Order Month" measure="1" displayFolder="" measureGroup="Sales_DB_1" count="0" hidden="1">
      <extLst>
        <ext xmlns:x15="http://schemas.microsoft.com/office/spreadsheetml/2010/11/main" uri="{B97F6D7D-B522-45F9-BDA1-12C45D357490}">
          <x15:cacheHierarchy aggregatedColumn="45"/>
        </ext>
      </extLst>
    </cacheHierarchy>
    <cacheHierarchy uniqueName="[Measures].[Sum of Quantity]" caption="Sum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Customer_ID 2]" caption="Count of Customer_ID 2" measure="1" displayFolder="" measureGroup="Sales_DB_1" count="0" hidden="1">
      <extLst>
        <ext xmlns:x15="http://schemas.microsoft.com/office/spreadsheetml/2010/11/main" uri="{B97F6D7D-B522-45F9-BDA1-12C45D357490}">
          <x15:cacheHierarchy aggregatedColumn="17"/>
        </ext>
      </extLst>
    </cacheHierarchy>
  </cacheHierarchies>
  <kpis count="0"/>
  <dimensions count="5">
    <dimension name="Final_Cust_db_1" uniqueName="[Final_Cust_db_1]" caption="Final_Cust_db_1"/>
    <dimension measure="1" name="Measures" uniqueName="[Measures]" caption="Measures"/>
    <dimension name="Product_DB_1" uniqueName="[Product_DB_1]" caption="Product_DB_1"/>
    <dimension name="Sales_DB_1" uniqueName="[Sales_DB_1]" caption="Sales_DB_1"/>
    <dimension name="Store_DB_1" uniqueName="[Store_DB_1]" caption="Store_DB_1"/>
  </dimensions>
  <measureGroups count="4">
    <measureGroup name="Final_Cust_db_1" caption="Final_Cust_db_1"/>
    <measureGroup name="Product_DB_1" caption="Product_DB_1"/>
    <measureGroup name="Sales_DB_1" caption="Sales_DB_1"/>
    <measureGroup name="Store_DB_1" caption="Store_DB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7.914580092591" backgroundQuery="1" createdVersion="8" refreshedVersion="8" minRefreshableVersion="3" recordCount="0" supportSubquery="1" supportAdvancedDrill="1" xr:uid="{BD720628-A26D-46CA-9DCA-FD890E0B6BED}">
  <cacheSource type="external" connectionId="4"/>
  <cacheFields count="4">
    <cacheField name="[Measures].[Count of Sales_ID]" caption="Count of Sales_ID" numFmtId="0" hierarchy="62" level="32767"/>
    <cacheField name="[Sales_DB_1].[Store_ID].[Store_ID]" caption="Store_ID" numFmtId="0" hierarchy="19" level="1">
      <sharedItems count="20">
        <s v="STORE0"/>
        <s v="STORE1"/>
        <s v="STORE10"/>
        <s v="STORE11"/>
        <s v="STORE12"/>
        <s v="STORE13"/>
        <s v="STORE14"/>
        <s v="STORE15"/>
        <s v="STORE16"/>
        <s v="STORE17"/>
        <s v="STORE18"/>
        <s v="STORE19"/>
        <s v="STORE2"/>
        <s v="STORE3"/>
        <s v="STORE4"/>
        <s v="STORE5"/>
        <s v="STORE6"/>
        <s v="STORE7"/>
        <s v="STORE8"/>
        <s v="STORE9"/>
      </sharedItems>
    </cacheField>
    <cacheField name="[Sales_DB_1].[Loyality_Level].[Loyality_Level]" caption="Loyality_Level" numFmtId="0" hierarchy="41" level="1">
      <sharedItems count="4">
        <s v="Bronze"/>
        <s v="Gold"/>
        <s v="Platinum"/>
        <s v="Silver"/>
      </sharedItems>
    </cacheField>
    <cacheField name="[Final_Cust_db_1].[Loyality_Level].[Loyality_Level]" caption="Loyality_Level" numFmtId="0" hierarchy="7" level="1">
      <sharedItems containsSemiMixedTypes="0" containsNonDate="0" containsString="0"/>
    </cacheField>
  </cacheFields>
  <cacheHierarchies count="67">
    <cacheHierarchy uniqueName="[Final_Cust_db_1].[Customer_ID]" caption="Customer_ID" attribute="1" defaultMemberUniqueName="[Final_Cust_db_1].[Customer_ID].[All]" allUniqueName="[Final_Cust_db_1].[Customer_ID].[All]" dimensionUniqueName="[Final_Cust_db_1]" displayFolder="" count="0" memberValueDatatype="130" unbalanced="0"/>
    <cacheHierarchy uniqueName="[Final_Cust_db_1].[Name]" caption="Name" attribute="1" defaultMemberUniqueName="[Final_Cust_db_1].[Name].[All]" allUniqueName="[Final_Cust_db_1].[Name].[All]" dimensionUniqueName="[Final_Cust_db_1]" displayFolder="" count="0" memberValueDatatype="130" unbalanced="0"/>
    <cacheHierarchy uniqueName="[Final_Cust_db_1].[Age]" caption="Age" attribute="1" defaultMemberUniqueName="[Final_Cust_db_1].[Age].[All]" allUniqueName="[Final_Cust_db_1].[Age].[All]" dimensionUniqueName="[Final_Cust_db_1]" displayFolder="" count="0" memberValueDatatype="20" unbalanced="0"/>
    <cacheHierarchy uniqueName="[Final_Cust_db_1].[Gender]" caption="Gender" attribute="1" defaultMemberUniqueName="[Final_Cust_db_1].[Gender].[All]" allUniqueName="[Final_Cust_db_1].[Gender].[All]" dimensionUniqueName="[Final_Cust_db_1]" displayFolder="" count="0" memberValueDatatype="130" unbalanced="0"/>
    <cacheHierarchy uniqueName="[Final_Cust_db_1].[City]" caption="City" attribute="1" defaultMemberUniqueName="[Final_Cust_db_1].[City].[All]" allUniqueName="[Final_Cust_db_1].[City].[All]" dimensionUniqueName="[Final_Cust_db_1]" displayFolder="" count="0" memberValueDatatype="130" unbalanced="0"/>
    <cacheHierarchy uniqueName="[Final_Cust_db_1].[State]" caption="State" attribute="1" defaultMemberUniqueName="[Final_Cust_db_1].[State].[All]" allUniqueName="[Final_Cust_db_1].[State].[All]" dimensionUniqueName="[Final_Cust_db_1]" displayFolder="" count="0" memberValueDatatype="130" unbalanced="0"/>
    <cacheHierarchy uniqueName="[Final_Cust_db_1].[Country]" caption="Country" attribute="1" defaultMemberUniqueName="[Final_Cust_db_1].[Country].[All]" allUniqueName="[Final_Cust_db_1].[Country].[All]" dimensionUniqueName="[Final_Cust_db_1]" displayFolder="" count="0" memberValueDatatype="130" unbalanced="0"/>
    <cacheHierarchy uniqueName="[Final_Cust_db_1].[Loyality_Level]" caption="Loyality_Level" attribute="1" defaultMemberUniqueName="[Final_Cust_db_1].[Loyality_Level].[All]" allUniqueName="[Final_Cust_db_1].[Loyality_Level].[All]" dimensionUniqueName="[Final_Cust_db_1]" displayFolder="" count="2" memberValueDatatype="130" unbalanced="0">
      <fieldsUsage count="2">
        <fieldUsage x="-1"/>
        <fieldUsage x="3"/>
      </fieldsUsage>
    </cacheHierarchy>
    <cacheHierarchy uniqueName="[Product_DB_1].[Product_ID]" caption="Product_ID" attribute="1" defaultMemberUniqueName="[Product_DB_1].[Product_ID].[All]" allUniqueName="[Product_DB_1].[Product_ID].[All]" dimensionUniqueName="[Product_DB_1]" displayFolder="" count="0" memberValueDatatype="130" unbalanced="0"/>
    <cacheHierarchy uniqueName="[Product_DB_1].[Product_Name]" caption="Product_Name" attribute="1" defaultMemberUniqueName="[Product_DB_1].[Product_Name].[All]" allUniqueName="[Product_DB_1].[Product_Name].[All]" dimensionUniqueName="[Product_DB_1]" displayFolder="" count="0" memberValueDatatype="130" unbalanced="0"/>
    <cacheHierarchy uniqueName="[Product_DB_1].[Category]" caption="Category" attribute="1" defaultMemberUniqueName="[Product_DB_1].[Category].[All]" allUniqueName="[Product_DB_1].[Category].[All]" dimensionUniqueName="[Product_DB_1]" displayFolder="" count="2" memberValueDatatype="130" unbalanced="0"/>
    <cacheHierarchy uniqueName="[Product_DB_1].[Sub_Category]" caption="Sub_Category" attribute="1" defaultMemberUniqueName="[Product_DB_1].[Sub_Category].[All]" allUniqueName="[Product_DB_1].[Sub_Category].[All]" dimensionUniqueName="[Product_DB_1]" displayFolder="" count="0" memberValueDatatype="130" unbalanced="0"/>
    <cacheHierarchy uniqueName="[Product_DB_1].[Brand]" caption="Brand" attribute="1" defaultMemberUniqueName="[Product_DB_1].[Brand].[All]" allUniqueName="[Product_DB_1].[Brand].[All]" dimensionUniqueName="[Product_DB_1]" displayFolder="" count="0" memberValueDatatype="130" unbalanced="0"/>
    <cacheHierarchy uniqueName="[Product_DB_1].[Cost]" caption="Cost" attribute="1" defaultMemberUniqueName="[Product_DB_1].[Cost].[All]" allUniqueName="[Product_DB_1].[Cost].[All]" dimensionUniqueName="[Product_DB_1]" displayFolder="" count="0" memberValueDatatype="5" unbalanced="0"/>
    <cacheHierarchy uniqueName="[Product_DB_1].[Stock]" caption="Stock" attribute="1" defaultMemberUniqueName="[Product_DB_1].[Stock].[All]" allUniqueName="[Product_DB_1].[Stock].[All]" dimensionUniqueName="[Product_DB_1]" displayFolder="" count="0" memberValueDatatype="20" unbalanced="0"/>
    <cacheHierarchy uniqueName="[Sales_DB_1].[Sales_ID]" caption="Sales_ID" attribute="1" defaultMemberUniqueName="[Sales_DB_1].[Sales_ID].[All]" allUniqueName="[Sales_DB_1].[Sales_ID].[All]" dimensionUniqueName="[Sales_DB_1]" displayFolder="" count="0" memberValueDatatype="130" unbalanced="0"/>
    <cacheHierarchy uniqueName="[Sales_DB_1].[Order_Date]" caption="Order_Date" attribute="1" time="1" defaultMemberUniqueName="[Sales_DB_1].[Order_Date].[All]" allUniqueName="[Sales_DB_1].[Order_Date].[All]" dimensionUniqueName="[Sales_DB_1]" displayFolder="" count="0" memberValueDatatype="7" unbalanced="0"/>
    <cacheHierarchy uniqueName="[Sales_DB_1].[Customer_ID]" caption="Customer_ID" attribute="1" defaultMemberUniqueName="[Sales_DB_1].[Customer_ID].[All]" allUniqueName="[Sales_DB_1].[Customer_ID].[All]" dimensionUniqueName="[Sales_DB_1]" displayFolder="" count="0" memberValueDatatype="130" unbalanced="0"/>
    <cacheHierarchy uniqueName="[Sales_DB_1].[Product_ID]" caption="Product_ID" attribute="1" defaultMemberUniqueName="[Sales_DB_1].[Product_ID].[All]" allUniqueName="[Sales_DB_1].[Product_ID].[All]" dimensionUniqueName="[Sales_DB_1]" displayFolder="" count="0" memberValueDatatype="130" unbalanced="0"/>
    <cacheHierarchy uniqueName="[Sales_DB_1].[Store_ID]" caption="Store_ID" attribute="1" defaultMemberUniqueName="[Sales_DB_1].[Store_ID].[All]" allUniqueName="[Sales_DB_1].[Store_ID].[All]" dimensionUniqueName="[Sales_DB_1]" displayFolder="" count="2" memberValueDatatype="130" unbalanced="0">
      <fieldsUsage count="2">
        <fieldUsage x="-1"/>
        <fieldUsage x="1"/>
      </fieldsUsage>
    </cacheHierarchy>
    <cacheHierarchy uniqueName="[Sales_DB_1].[Quantity]" caption="Quantity" attribute="1" defaultMemberUniqueName="[Sales_DB_1].[Quantity].[All]" allUniqueName="[Sales_DB_1].[Quantity].[All]" dimensionUniqueName="[Sales_DB_1]" displayFolder="" count="0" memberValueDatatype="20" unbalanced="0"/>
    <cacheHierarchy uniqueName="[Sales_DB_1].[Unit_Price]" caption="Unit_Price" attribute="1" defaultMemberUniqueName="[Sales_DB_1].[Unit_Price].[All]" allUniqueName="[Sales_DB_1].[Unit_Price].[All]" dimensionUniqueName="[Sales_DB_1]" displayFolder="" count="0" memberValueDatatype="5" unbalanced="0"/>
    <cacheHierarchy uniqueName="[Sales_DB_1].[Discount]" caption="Discount" attribute="1" defaultMemberUniqueName="[Sales_DB_1].[Discount].[All]" allUniqueName="[Sales_DB_1].[Discount].[All]" dimensionUniqueName="[Sales_DB_1]" displayFolder="" count="0" memberValueDatatype="5" unbalanced="0"/>
    <cacheHierarchy uniqueName="[Sales_DB_1].[Payment_Type]" caption="Payment_Type" attribute="1" defaultMemberUniqueName="[Sales_DB_1].[Payment_Type].[All]" allUniqueName="[Sales_DB_1].[Payment_Type].[All]" dimensionUniqueName="[Sales_DB_1]" displayFolder="" count="2" memberValueDatatype="130" unbalanced="0"/>
    <cacheHierarchy uniqueName="[Sales_DB_1].[Total_Amount]" caption="Total_Amount" attribute="1" defaultMemberUniqueName="[Sales_DB_1].[Total_Amount].[All]" allUniqueName="[Sales_DB_1].[Total_Amount].[All]" dimensionUniqueName="[Sales_DB_1]" displayFolder="" count="0" memberValueDatatype="5" unbalanced="0"/>
    <cacheHierarchy uniqueName="[Sales_DB_1].[Region]" caption="Region" attribute="1" defaultMemberUniqueName="[Sales_DB_1].[Region].[All]" allUniqueName="[Sales_DB_1].[Region].[All]" dimensionUniqueName="[Sales_DB_1]" displayFolder="" count="0" memberValueDatatype="130" unbalanced="0"/>
    <cacheHierarchy uniqueName="[Sales_DB_1].[Store_Name]" caption="Store_Name" attribute="1" defaultMemberUniqueName="[Sales_DB_1].[Store_Name].[All]" allUniqueName="[Sales_DB_1].[Store_Name].[All]" dimensionUniqueName="[Sales_DB_1]" displayFolder="" count="0" memberValueDatatype="130" unbalanced="0"/>
    <cacheHierarchy uniqueName="[Sales_DB_1].[Store_City]" caption="Store_City" attribute="1" defaultMemberUniqueName="[Sales_DB_1].[Store_City].[All]" allUniqueName="[Sales_DB_1].[Store_City].[All]" dimensionUniqueName="[Sales_DB_1]" displayFolder="" count="0" memberValueDatatype="130" unbalanced="0"/>
    <cacheHierarchy uniqueName="[Sales_DB_1].[Store_Type]" caption="Store_Type" attribute="1" defaultMemberUniqueName="[Sales_DB_1].[Store_Type].[All]" allUniqueName="[Sales_DB_1].[Store_Type].[All]" dimensionUniqueName="[Sales_DB_1]" displayFolder="" count="0" memberValueDatatype="130" unbalanced="0"/>
    <cacheHierarchy uniqueName="[Sales_DB_1].[Product_Name]" caption="Product_Name" attribute="1" defaultMemberUniqueName="[Sales_DB_1].[Product_Name].[All]" allUniqueName="[Sales_DB_1].[Product_Name].[All]" dimensionUniqueName="[Sales_DB_1]" displayFolder="" count="0" memberValueDatatype="130" unbalanced="0"/>
    <cacheHierarchy uniqueName="[Sales_DB_1].[Category]" caption="Category" attribute="1" defaultMemberUniqueName="[Sales_DB_1].[Category].[All]" allUniqueName="[Sales_DB_1].[Category].[All]" dimensionUniqueName="[Sales_DB_1]" displayFolder="" count="0" memberValueDatatype="130" unbalanced="0"/>
    <cacheHierarchy uniqueName="[Sales_DB_1].[Sub_Category]" caption="Sub_Category" attribute="1" defaultMemberUniqueName="[Sales_DB_1].[Sub_Category].[All]" allUniqueName="[Sales_DB_1].[Sub_Category].[All]" dimensionUniqueName="[Sales_DB_1]" displayFolder="" count="0" memberValueDatatype="130" unbalanced="0"/>
    <cacheHierarchy uniqueName="[Sales_DB_1].[Brand]" caption="Brand" attribute="1" defaultMemberUniqueName="[Sales_DB_1].[Brand].[All]" allUniqueName="[Sales_DB_1].[Brand].[All]" dimensionUniqueName="[Sales_DB_1]" displayFolder="" count="0" memberValueDatatype="130" unbalanced="0"/>
    <cacheHierarchy uniqueName="[Sales_DB_1].[Cost]" caption="Cost" attribute="1" defaultMemberUniqueName="[Sales_DB_1].[Cost].[All]" allUniqueName="[Sales_DB_1].[Cost].[All]" dimensionUniqueName="[Sales_DB_1]" displayFolder="" count="0" memberValueDatatype="5" unbalanced="0"/>
    <cacheHierarchy uniqueName="[Sales_DB_1].[Stock]" caption="Stock" attribute="1" defaultMemberUniqueName="[Sales_DB_1].[Stock].[All]" allUniqueName="[Sales_DB_1].[Stock].[All]" dimensionUniqueName="[Sales_DB_1]" displayFolder="" count="0" memberValueDatatype="20" unbalanced="0"/>
    <cacheHierarchy uniqueName="[Sales_DB_1].[Name]" caption="Name" attribute="1" defaultMemberUniqueName="[Sales_DB_1].[Name].[All]" allUniqueName="[Sales_DB_1].[Name].[All]" dimensionUniqueName="[Sales_DB_1]" displayFolder="" count="0" memberValueDatatype="130" unbalanced="0"/>
    <cacheHierarchy uniqueName="[Sales_DB_1].[Age]" caption="Age" attribute="1" defaultMemberUniqueName="[Sales_DB_1].[Age].[All]" allUniqueName="[Sales_DB_1].[Age].[All]" dimensionUniqueName="[Sales_DB_1]" displayFolder="" count="0" memberValueDatatype="20" unbalanced="0"/>
    <cacheHierarchy uniqueName="[Sales_DB_1].[Gender]" caption="Gender" attribute="1" defaultMemberUniqueName="[Sales_DB_1].[Gender].[All]" allUniqueName="[Sales_DB_1].[Gender].[All]" dimensionUniqueName="[Sales_DB_1]" displayFolder="" count="0" memberValueDatatype="130" unbalanced="0"/>
    <cacheHierarchy uniqueName="[Sales_DB_1].[Customer_City]" caption="Customer_City" attribute="1" defaultMemberUniqueName="[Sales_DB_1].[Customer_City].[All]" allUniqueName="[Sales_DB_1].[Customer_City].[All]" dimensionUniqueName="[Sales_DB_1]" displayFolder="" count="0" memberValueDatatype="130" unbalanced="0"/>
    <cacheHierarchy uniqueName="[Sales_DB_1].[State]" caption="State" attribute="1" defaultMemberUniqueName="[Sales_DB_1].[State].[All]" allUniqueName="[Sales_DB_1].[State].[All]" dimensionUniqueName="[Sales_DB_1]" displayFolder="" count="0" memberValueDatatype="130" unbalanced="0"/>
    <cacheHierarchy uniqueName="[Sales_DB_1].[Country]" caption="Country" attribute="1" defaultMemberUniqueName="[Sales_DB_1].[Country].[All]" allUniqueName="[Sales_DB_1].[Country].[All]" dimensionUniqueName="[Sales_DB_1]" displayFolder="" count="0" memberValueDatatype="130" unbalanced="0"/>
    <cacheHierarchy uniqueName="[Sales_DB_1].[Loyality_Level]" caption="Loyality_Level" attribute="1" defaultMemberUniqueName="[Sales_DB_1].[Loyality_Level].[All]" allUniqueName="[Sales_DB_1].[Loyality_Level].[All]" dimensionUniqueName="[Sales_DB_1]" displayFolder="" count="2" memberValueDatatype="130" unbalanced="0">
      <fieldsUsage count="2">
        <fieldUsage x="-1"/>
        <fieldUsage x="2"/>
      </fieldsUsage>
    </cacheHierarchy>
    <cacheHierarchy uniqueName="[Sales_DB_1].[Original_Price]" caption="Original_Price" attribute="1" defaultMemberUniqueName="[Sales_DB_1].[Original_Price].[All]" allUniqueName="[Sales_DB_1].[Original_Price].[All]" dimensionUniqueName="[Sales_DB_1]" displayFolder="" count="0" memberValueDatatype="5" unbalanced="0"/>
    <cacheHierarchy uniqueName="[Sales_DB_1].[Spend]" caption="Spend" attribute="1" defaultMemberUniqueName="[Sales_DB_1].[Spend].[All]" allUniqueName="[Sales_DB_1].[Spend].[All]" dimensionUniqueName="[Sales_DB_1]" displayFolder="" count="0" memberValueDatatype="5" unbalanced="0"/>
    <cacheHierarchy uniqueName="[Sales_DB_1].[Profit]" caption="Profit" attribute="1" defaultMemberUniqueName="[Sales_DB_1].[Profit].[All]" allUniqueName="[Sales_DB_1].[Profit].[All]" dimensionUniqueName="[Sales_DB_1]" displayFolder="" count="0" memberValueDatatype="5" unbalanced="0"/>
    <cacheHierarchy uniqueName="[Sales_DB_1].[Order Month]" caption="Order Month" attribute="1" defaultMemberUniqueName="[Sales_DB_1].[Order Month].[All]" allUniqueName="[Sales_DB_1].[Order Month].[All]" dimensionUniqueName="[Sales_DB_1]" displayFolder="" count="0" memberValueDatatype="20" unbalanced="0"/>
    <cacheHierarchy uniqueName="[Store_DB_1].[Store_ID]" caption="Store_ID" attribute="1" defaultMemberUniqueName="[Store_DB_1].[Store_ID].[All]" allUniqueName="[Store_DB_1].[Store_ID].[All]" dimensionUniqueName="[Store_DB_1]" displayFolder="" count="0" memberValueDatatype="130" unbalanced="0"/>
    <cacheHierarchy uniqueName="[Store_DB_1].[Store_Name]" caption="Store_Name" attribute="1" defaultMemberUniqueName="[Store_DB_1].[Store_Name].[All]" allUniqueName="[Store_DB_1].[Store_Name].[All]" dimensionUniqueName="[Store_DB_1]" displayFolder="" count="0" memberValueDatatype="130" unbalanced="0"/>
    <cacheHierarchy uniqueName="[Store_DB_1].[Region]" caption="Region" attribute="1" defaultMemberUniqueName="[Store_DB_1].[Region].[All]" allUniqueName="[Store_DB_1].[Region].[All]" dimensionUniqueName="[Store_DB_1]" displayFolder="" count="0" memberValueDatatype="130" unbalanced="0"/>
    <cacheHierarchy uniqueName="[Store_DB_1].[City]" caption="City" attribute="1" defaultMemberUniqueName="[Store_DB_1].[City].[All]" allUniqueName="[Store_DB_1].[City].[All]" dimensionUniqueName="[Store_DB_1]" displayFolder="" count="0" memberValueDatatype="130" unbalanced="0"/>
    <cacheHierarchy uniqueName="[Store_DB_1].[Store_Type]" caption="Store_Type" attribute="1" defaultMemberUniqueName="[Store_DB_1].[Store_Type].[All]" allUniqueName="[Store_DB_1].[Store_Type].[All]" dimensionUniqueName="[Store_DB_1]" displayFolder="" count="0" memberValueDatatype="130" unbalanced="0"/>
    <cacheHierarchy uniqueName="[Measures].[__XL_Count Sales_DB_1]" caption="__XL_Count Sales_DB_1" measure="1" displayFolder="" measureGroup="Sales_DB_1" count="0" hidden="1"/>
    <cacheHierarchy uniqueName="[Measures].[__XL_Count Product_DB_1]" caption="__XL_Count Product_DB_1" measure="1" displayFolder="" measureGroup="Product_DB_1" count="0" hidden="1"/>
    <cacheHierarchy uniqueName="[Measures].[__XL_Count Store_DB_1]" caption="__XL_Count Store_DB_1" measure="1" displayFolder="" measureGroup="Store_DB_1" count="0" hidden="1"/>
    <cacheHierarchy uniqueName="[Measures].[__XL_Count Final_Cust_db_1]" caption="__XL_Count Final_Cust_db_1" measure="1" displayFolder="" measureGroup="Final_Cust_db_1" count="0" hidden="1"/>
    <cacheHierarchy uniqueName="[Measures].[__No measures defined]" caption="__No measures defined" measure="1" displayFolder="" count="0" hidden="1"/>
    <cacheHierarchy uniqueName="[Measures].[Sum of Discount]" caption="Sum of Discount" measure="1" displayFolder="" measureGroup="Sales_DB_1"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Max of Total_Amount]" caption="Max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Total_Amount]" caption="Count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Final_Cust_db_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_DB_1"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Sales_DB_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Order Month]" caption="Sum of Order Month" measure="1" displayFolder="" measureGroup="Sales_DB_1" count="0" hidden="1">
      <extLst>
        <ext xmlns:x15="http://schemas.microsoft.com/office/spreadsheetml/2010/11/main" uri="{B97F6D7D-B522-45F9-BDA1-12C45D357490}">
          <x15:cacheHierarchy aggregatedColumn="45"/>
        </ext>
      </extLst>
    </cacheHierarchy>
    <cacheHierarchy uniqueName="[Measures].[Sum of Quantity]" caption="Sum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Customer_ID 2]" caption="Count of Customer_ID 2" measure="1" displayFolder="" measureGroup="Sales_DB_1" count="0" hidden="1">
      <extLst>
        <ext xmlns:x15="http://schemas.microsoft.com/office/spreadsheetml/2010/11/main" uri="{B97F6D7D-B522-45F9-BDA1-12C45D357490}">
          <x15:cacheHierarchy aggregatedColumn="17"/>
        </ext>
      </extLst>
    </cacheHierarchy>
  </cacheHierarchies>
  <kpis count="0"/>
  <dimensions count="5">
    <dimension name="Final_Cust_db_1" uniqueName="[Final_Cust_db_1]" caption="Final_Cust_db_1"/>
    <dimension measure="1" name="Measures" uniqueName="[Measures]" caption="Measures"/>
    <dimension name="Product_DB_1" uniqueName="[Product_DB_1]" caption="Product_DB_1"/>
    <dimension name="Sales_DB_1" uniqueName="[Sales_DB_1]" caption="Sales_DB_1"/>
    <dimension name="Store_DB_1" uniqueName="[Store_DB_1]" caption="Store_DB_1"/>
  </dimensions>
  <measureGroups count="4">
    <measureGroup name="Final_Cust_db_1" caption="Final_Cust_db_1"/>
    <measureGroup name="Product_DB_1" caption="Product_DB_1"/>
    <measureGroup name="Sales_DB_1" caption="Sales_DB_1"/>
    <measureGroup name="Store_DB_1" caption="Store_DB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7.914580555553" backgroundQuery="1" createdVersion="8" refreshedVersion="8" minRefreshableVersion="3" recordCount="0" supportSubquery="1" supportAdvancedDrill="1" xr:uid="{E8A24292-6518-4275-A5FD-B59400C4D4BB}">
  <cacheSource type="external" connectionId="4"/>
  <cacheFields count="3">
    <cacheField name="[Sales_DB_1].[Product_ID].[Product_ID]" caption="Product_ID" numFmtId="0" hierarchy="18" level="1">
      <sharedItems count="5">
        <s v="PROD34"/>
        <s v="PROD37"/>
        <s v="PROD39"/>
        <s v="PROD73"/>
        <s v="PROD76"/>
      </sharedItems>
    </cacheField>
    <cacheField name="[Measures].[Sum of Quantity]" caption="Sum of Quantity" numFmtId="0" hierarchy="64" level="32767"/>
    <cacheField name="[Final_Cust_db_1].[Loyality_Level].[Loyality_Level]" caption="Loyality_Level" numFmtId="0" hierarchy="7" level="1">
      <sharedItems containsSemiMixedTypes="0" containsNonDate="0" containsString="0"/>
    </cacheField>
  </cacheFields>
  <cacheHierarchies count="67">
    <cacheHierarchy uniqueName="[Final_Cust_db_1].[Customer_ID]" caption="Customer_ID" attribute="1" defaultMemberUniqueName="[Final_Cust_db_1].[Customer_ID].[All]" allUniqueName="[Final_Cust_db_1].[Customer_ID].[All]" dimensionUniqueName="[Final_Cust_db_1]" displayFolder="" count="0" memberValueDatatype="130" unbalanced="0"/>
    <cacheHierarchy uniqueName="[Final_Cust_db_1].[Name]" caption="Name" attribute="1" defaultMemberUniqueName="[Final_Cust_db_1].[Name].[All]" allUniqueName="[Final_Cust_db_1].[Name].[All]" dimensionUniqueName="[Final_Cust_db_1]" displayFolder="" count="0" memberValueDatatype="130" unbalanced="0"/>
    <cacheHierarchy uniqueName="[Final_Cust_db_1].[Age]" caption="Age" attribute="1" defaultMemberUniqueName="[Final_Cust_db_1].[Age].[All]" allUniqueName="[Final_Cust_db_1].[Age].[All]" dimensionUniqueName="[Final_Cust_db_1]" displayFolder="" count="0" memberValueDatatype="20" unbalanced="0"/>
    <cacheHierarchy uniqueName="[Final_Cust_db_1].[Gender]" caption="Gender" attribute="1" defaultMemberUniqueName="[Final_Cust_db_1].[Gender].[All]" allUniqueName="[Final_Cust_db_1].[Gender].[All]" dimensionUniqueName="[Final_Cust_db_1]" displayFolder="" count="0" memberValueDatatype="130" unbalanced="0"/>
    <cacheHierarchy uniqueName="[Final_Cust_db_1].[City]" caption="City" attribute="1" defaultMemberUniqueName="[Final_Cust_db_1].[City].[All]" allUniqueName="[Final_Cust_db_1].[City].[All]" dimensionUniqueName="[Final_Cust_db_1]" displayFolder="" count="0" memberValueDatatype="130" unbalanced="0"/>
    <cacheHierarchy uniqueName="[Final_Cust_db_1].[State]" caption="State" attribute="1" defaultMemberUniqueName="[Final_Cust_db_1].[State].[All]" allUniqueName="[Final_Cust_db_1].[State].[All]" dimensionUniqueName="[Final_Cust_db_1]" displayFolder="" count="0" memberValueDatatype="130" unbalanced="0"/>
    <cacheHierarchy uniqueName="[Final_Cust_db_1].[Country]" caption="Country" attribute="1" defaultMemberUniqueName="[Final_Cust_db_1].[Country].[All]" allUniqueName="[Final_Cust_db_1].[Country].[All]" dimensionUniqueName="[Final_Cust_db_1]" displayFolder="" count="0" memberValueDatatype="130" unbalanced="0"/>
    <cacheHierarchy uniqueName="[Final_Cust_db_1].[Loyality_Level]" caption="Loyality_Level" attribute="1" defaultMemberUniqueName="[Final_Cust_db_1].[Loyality_Level].[All]" allUniqueName="[Final_Cust_db_1].[Loyality_Level].[All]" dimensionUniqueName="[Final_Cust_db_1]" displayFolder="" count="2" memberValueDatatype="130" unbalanced="0">
      <fieldsUsage count="2">
        <fieldUsage x="-1"/>
        <fieldUsage x="2"/>
      </fieldsUsage>
    </cacheHierarchy>
    <cacheHierarchy uniqueName="[Product_DB_1].[Product_ID]" caption="Product_ID" attribute="1" defaultMemberUniqueName="[Product_DB_1].[Product_ID].[All]" allUniqueName="[Product_DB_1].[Product_ID].[All]" dimensionUniqueName="[Product_DB_1]" displayFolder="" count="0" memberValueDatatype="130" unbalanced="0"/>
    <cacheHierarchy uniqueName="[Product_DB_1].[Product_Name]" caption="Product_Name" attribute="1" defaultMemberUniqueName="[Product_DB_1].[Product_Name].[All]" allUniqueName="[Product_DB_1].[Product_Name].[All]" dimensionUniqueName="[Product_DB_1]" displayFolder="" count="0" memberValueDatatype="130" unbalanced="0"/>
    <cacheHierarchy uniqueName="[Product_DB_1].[Category]" caption="Category" attribute="1" defaultMemberUniqueName="[Product_DB_1].[Category].[All]" allUniqueName="[Product_DB_1].[Category].[All]" dimensionUniqueName="[Product_DB_1]" displayFolder="" count="2" memberValueDatatype="130" unbalanced="0"/>
    <cacheHierarchy uniqueName="[Product_DB_1].[Sub_Category]" caption="Sub_Category" attribute="1" defaultMemberUniqueName="[Product_DB_1].[Sub_Category].[All]" allUniqueName="[Product_DB_1].[Sub_Category].[All]" dimensionUniqueName="[Product_DB_1]" displayFolder="" count="0" memberValueDatatype="130" unbalanced="0"/>
    <cacheHierarchy uniqueName="[Product_DB_1].[Brand]" caption="Brand" attribute="1" defaultMemberUniqueName="[Product_DB_1].[Brand].[All]" allUniqueName="[Product_DB_1].[Brand].[All]" dimensionUniqueName="[Product_DB_1]" displayFolder="" count="0" memberValueDatatype="130" unbalanced="0"/>
    <cacheHierarchy uniqueName="[Product_DB_1].[Cost]" caption="Cost" attribute="1" defaultMemberUniqueName="[Product_DB_1].[Cost].[All]" allUniqueName="[Product_DB_1].[Cost].[All]" dimensionUniqueName="[Product_DB_1]" displayFolder="" count="0" memberValueDatatype="5" unbalanced="0"/>
    <cacheHierarchy uniqueName="[Product_DB_1].[Stock]" caption="Stock" attribute="1" defaultMemberUniqueName="[Product_DB_1].[Stock].[All]" allUniqueName="[Product_DB_1].[Stock].[All]" dimensionUniqueName="[Product_DB_1]" displayFolder="" count="0" memberValueDatatype="20" unbalanced="0"/>
    <cacheHierarchy uniqueName="[Sales_DB_1].[Sales_ID]" caption="Sales_ID" attribute="1" defaultMemberUniqueName="[Sales_DB_1].[Sales_ID].[All]" allUniqueName="[Sales_DB_1].[Sales_ID].[All]" dimensionUniqueName="[Sales_DB_1]" displayFolder="" count="0" memberValueDatatype="130" unbalanced="0"/>
    <cacheHierarchy uniqueName="[Sales_DB_1].[Order_Date]" caption="Order_Date" attribute="1" time="1" defaultMemberUniqueName="[Sales_DB_1].[Order_Date].[All]" allUniqueName="[Sales_DB_1].[Order_Date].[All]" dimensionUniqueName="[Sales_DB_1]" displayFolder="" count="0" memberValueDatatype="7" unbalanced="0"/>
    <cacheHierarchy uniqueName="[Sales_DB_1].[Customer_ID]" caption="Customer_ID" attribute="1" defaultMemberUniqueName="[Sales_DB_1].[Customer_ID].[All]" allUniqueName="[Sales_DB_1].[Customer_ID].[All]" dimensionUniqueName="[Sales_DB_1]" displayFolder="" count="0" memberValueDatatype="130" unbalanced="0"/>
    <cacheHierarchy uniqueName="[Sales_DB_1].[Product_ID]" caption="Product_ID" attribute="1" defaultMemberUniqueName="[Sales_DB_1].[Product_ID].[All]" allUniqueName="[Sales_DB_1].[Product_ID].[All]" dimensionUniqueName="[Sales_DB_1]" displayFolder="" count="2" memberValueDatatype="130" unbalanced="0">
      <fieldsUsage count="2">
        <fieldUsage x="-1"/>
        <fieldUsage x="0"/>
      </fieldsUsage>
    </cacheHierarchy>
    <cacheHierarchy uniqueName="[Sales_DB_1].[Store_ID]" caption="Store_ID" attribute="1" defaultMemberUniqueName="[Sales_DB_1].[Store_ID].[All]" allUniqueName="[Sales_DB_1].[Store_ID].[All]" dimensionUniqueName="[Sales_DB_1]" displayFolder="" count="0" memberValueDatatype="130" unbalanced="0"/>
    <cacheHierarchy uniqueName="[Sales_DB_1].[Quantity]" caption="Quantity" attribute="1" defaultMemberUniqueName="[Sales_DB_1].[Quantity].[All]" allUniqueName="[Sales_DB_1].[Quantity].[All]" dimensionUniqueName="[Sales_DB_1]" displayFolder="" count="0" memberValueDatatype="20" unbalanced="0"/>
    <cacheHierarchy uniqueName="[Sales_DB_1].[Unit_Price]" caption="Unit_Price" attribute="1" defaultMemberUniqueName="[Sales_DB_1].[Unit_Price].[All]" allUniqueName="[Sales_DB_1].[Unit_Price].[All]" dimensionUniqueName="[Sales_DB_1]" displayFolder="" count="0" memberValueDatatype="5" unbalanced="0"/>
    <cacheHierarchy uniqueName="[Sales_DB_1].[Discount]" caption="Discount" attribute="1" defaultMemberUniqueName="[Sales_DB_1].[Discount].[All]" allUniqueName="[Sales_DB_1].[Discount].[All]" dimensionUniqueName="[Sales_DB_1]" displayFolder="" count="0" memberValueDatatype="5" unbalanced="0"/>
    <cacheHierarchy uniqueName="[Sales_DB_1].[Payment_Type]" caption="Payment_Type" attribute="1" defaultMemberUniqueName="[Sales_DB_1].[Payment_Type].[All]" allUniqueName="[Sales_DB_1].[Payment_Type].[All]" dimensionUniqueName="[Sales_DB_1]" displayFolder="" count="2" memberValueDatatype="130" unbalanced="0"/>
    <cacheHierarchy uniqueName="[Sales_DB_1].[Total_Amount]" caption="Total_Amount" attribute="1" defaultMemberUniqueName="[Sales_DB_1].[Total_Amount].[All]" allUniqueName="[Sales_DB_1].[Total_Amount].[All]" dimensionUniqueName="[Sales_DB_1]" displayFolder="" count="0" memberValueDatatype="5" unbalanced="0"/>
    <cacheHierarchy uniqueName="[Sales_DB_1].[Region]" caption="Region" attribute="1" defaultMemberUniqueName="[Sales_DB_1].[Region].[All]" allUniqueName="[Sales_DB_1].[Region].[All]" dimensionUniqueName="[Sales_DB_1]" displayFolder="" count="0" memberValueDatatype="130" unbalanced="0"/>
    <cacheHierarchy uniqueName="[Sales_DB_1].[Store_Name]" caption="Store_Name" attribute="1" defaultMemberUniqueName="[Sales_DB_1].[Store_Name].[All]" allUniqueName="[Sales_DB_1].[Store_Name].[All]" dimensionUniqueName="[Sales_DB_1]" displayFolder="" count="0" memberValueDatatype="130" unbalanced="0"/>
    <cacheHierarchy uniqueName="[Sales_DB_1].[Store_City]" caption="Store_City" attribute="1" defaultMemberUniqueName="[Sales_DB_1].[Store_City].[All]" allUniqueName="[Sales_DB_1].[Store_City].[All]" dimensionUniqueName="[Sales_DB_1]" displayFolder="" count="0" memberValueDatatype="130" unbalanced="0"/>
    <cacheHierarchy uniqueName="[Sales_DB_1].[Store_Type]" caption="Store_Type" attribute="1" defaultMemberUniqueName="[Sales_DB_1].[Store_Type].[All]" allUniqueName="[Sales_DB_1].[Store_Type].[All]" dimensionUniqueName="[Sales_DB_1]" displayFolder="" count="0" memberValueDatatype="130" unbalanced="0"/>
    <cacheHierarchy uniqueName="[Sales_DB_1].[Product_Name]" caption="Product_Name" attribute="1" defaultMemberUniqueName="[Sales_DB_1].[Product_Name].[All]" allUniqueName="[Sales_DB_1].[Product_Name].[All]" dimensionUniqueName="[Sales_DB_1]" displayFolder="" count="0" memberValueDatatype="130" unbalanced="0"/>
    <cacheHierarchy uniqueName="[Sales_DB_1].[Category]" caption="Category" attribute="1" defaultMemberUniqueName="[Sales_DB_1].[Category].[All]" allUniqueName="[Sales_DB_1].[Category].[All]" dimensionUniqueName="[Sales_DB_1]" displayFolder="" count="0" memberValueDatatype="130" unbalanced="0"/>
    <cacheHierarchy uniqueName="[Sales_DB_1].[Sub_Category]" caption="Sub_Category" attribute="1" defaultMemberUniqueName="[Sales_DB_1].[Sub_Category].[All]" allUniqueName="[Sales_DB_1].[Sub_Category].[All]" dimensionUniqueName="[Sales_DB_1]" displayFolder="" count="0" memberValueDatatype="130" unbalanced="0"/>
    <cacheHierarchy uniqueName="[Sales_DB_1].[Brand]" caption="Brand" attribute="1" defaultMemberUniqueName="[Sales_DB_1].[Brand].[All]" allUniqueName="[Sales_DB_1].[Brand].[All]" dimensionUniqueName="[Sales_DB_1]" displayFolder="" count="0" memberValueDatatype="130" unbalanced="0"/>
    <cacheHierarchy uniqueName="[Sales_DB_1].[Cost]" caption="Cost" attribute="1" defaultMemberUniqueName="[Sales_DB_1].[Cost].[All]" allUniqueName="[Sales_DB_1].[Cost].[All]" dimensionUniqueName="[Sales_DB_1]" displayFolder="" count="0" memberValueDatatype="5" unbalanced="0"/>
    <cacheHierarchy uniqueName="[Sales_DB_1].[Stock]" caption="Stock" attribute="1" defaultMemberUniqueName="[Sales_DB_1].[Stock].[All]" allUniqueName="[Sales_DB_1].[Stock].[All]" dimensionUniqueName="[Sales_DB_1]" displayFolder="" count="0" memberValueDatatype="20" unbalanced="0"/>
    <cacheHierarchy uniqueName="[Sales_DB_1].[Name]" caption="Name" attribute="1" defaultMemberUniqueName="[Sales_DB_1].[Name].[All]" allUniqueName="[Sales_DB_1].[Name].[All]" dimensionUniqueName="[Sales_DB_1]" displayFolder="" count="0" memberValueDatatype="130" unbalanced="0"/>
    <cacheHierarchy uniqueName="[Sales_DB_1].[Age]" caption="Age" attribute="1" defaultMemberUniqueName="[Sales_DB_1].[Age].[All]" allUniqueName="[Sales_DB_1].[Age].[All]" dimensionUniqueName="[Sales_DB_1]" displayFolder="" count="0" memberValueDatatype="20" unbalanced="0"/>
    <cacheHierarchy uniqueName="[Sales_DB_1].[Gender]" caption="Gender" attribute="1" defaultMemberUniqueName="[Sales_DB_1].[Gender].[All]" allUniqueName="[Sales_DB_1].[Gender].[All]" dimensionUniqueName="[Sales_DB_1]" displayFolder="" count="0" memberValueDatatype="130" unbalanced="0"/>
    <cacheHierarchy uniqueName="[Sales_DB_1].[Customer_City]" caption="Customer_City" attribute="1" defaultMemberUniqueName="[Sales_DB_1].[Customer_City].[All]" allUniqueName="[Sales_DB_1].[Customer_City].[All]" dimensionUniqueName="[Sales_DB_1]" displayFolder="" count="0" memberValueDatatype="130" unbalanced="0"/>
    <cacheHierarchy uniqueName="[Sales_DB_1].[State]" caption="State" attribute="1" defaultMemberUniqueName="[Sales_DB_1].[State].[All]" allUniqueName="[Sales_DB_1].[State].[All]" dimensionUniqueName="[Sales_DB_1]" displayFolder="" count="0" memberValueDatatype="130" unbalanced="0"/>
    <cacheHierarchy uniqueName="[Sales_DB_1].[Country]" caption="Country" attribute="1" defaultMemberUniqueName="[Sales_DB_1].[Country].[All]" allUniqueName="[Sales_DB_1].[Country].[All]" dimensionUniqueName="[Sales_DB_1]" displayFolder="" count="0" memberValueDatatype="130" unbalanced="0"/>
    <cacheHierarchy uniqueName="[Sales_DB_1].[Loyality_Level]" caption="Loyality_Level" attribute="1" defaultMemberUniqueName="[Sales_DB_1].[Loyality_Level].[All]" allUniqueName="[Sales_DB_1].[Loyality_Level].[All]" dimensionUniqueName="[Sales_DB_1]" displayFolder="" count="0" memberValueDatatype="130" unbalanced="0"/>
    <cacheHierarchy uniqueName="[Sales_DB_1].[Original_Price]" caption="Original_Price" attribute="1" defaultMemberUniqueName="[Sales_DB_1].[Original_Price].[All]" allUniqueName="[Sales_DB_1].[Original_Price].[All]" dimensionUniqueName="[Sales_DB_1]" displayFolder="" count="0" memberValueDatatype="5" unbalanced="0"/>
    <cacheHierarchy uniqueName="[Sales_DB_1].[Spend]" caption="Spend" attribute="1" defaultMemberUniqueName="[Sales_DB_1].[Spend].[All]" allUniqueName="[Sales_DB_1].[Spend].[All]" dimensionUniqueName="[Sales_DB_1]" displayFolder="" count="0" memberValueDatatype="5" unbalanced="0"/>
    <cacheHierarchy uniqueName="[Sales_DB_1].[Profit]" caption="Profit" attribute="1" defaultMemberUniqueName="[Sales_DB_1].[Profit].[All]" allUniqueName="[Sales_DB_1].[Profit].[All]" dimensionUniqueName="[Sales_DB_1]" displayFolder="" count="0" memberValueDatatype="5" unbalanced="0"/>
    <cacheHierarchy uniqueName="[Sales_DB_1].[Order Month]" caption="Order Month" attribute="1" defaultMemberUniqueName="[Sales_DB_1].[Order Month].[All]" allUniqueName="[Sales_DB_1].[Order Month].[All]" dimensionUniqueName="[Sales_DB_1]" displayFolder="" count="0" memberValueDatatype="20" unbalanced="0"/>
    <cacheHierarchy uniqueName="[Store_DB_1].[Store_ID]" caption="Store_ID" attribute="1" defaultMemberUniqueName="[Store_DB_1].[Store_ID].[All]" allUniqueName="[Store_DB_1].[Store_ID].[All]" dimensionUniqueName="[Store_DB_1]" displayFolder="" count="0" memberValueDatatype="130" unbalanced="0"/>
    <cacheHierarchy uniqueName="[Store_DB_1].[Store_Name]" caption="Store_Name" attribute="1" defaultMemberUniqueName="[Store_DB_1].[Store_Name].[All]" allUniqueName="[Store_DB_1].[Store_Name].[All]" dimensionUniqueName="[Store_DB_1]" displayFolder="" count="0" memberValueDatatype="130" unbalanced="0"/>
    <cacheHierarchy uniqueName="[Store_DB_1].[Region]" caption="Region" attribute="1" defaultMemberUniqueName="[Store_DB_1].[Region].[All]" allUniqueName="[Store_DB_1].[Region].[All]" dimensionUniqueName="[Store_DB_1]" displayFolder="" count="0" memberValueDatatype="130" unbalanced="0"/>
    <cacheHierarchy uniqueName="[Store_DB_1].[City]" caption="City" attribute="1" defaultMemberUniqueName="[Store_DB_1].[City].[All]" allUniqueName="[Store_DB_1].[City].[All]" dimensionUniqueName="[Store_DB_1]" displayFolder="" count="0" memberValueDatatype="130" unbalanced="0"/>
    <cacheHierarchy uniqueName="[Store_DB_1].[Store_Type]" caption="Store_Type" attribute="1" defaultMemberUniqueName="[Store_DB_1].[Store_Type].[All]" allUniqueName="[Store_DB_1].[Store_Type].[All]" dimensionUniqueName="[Store_DB_1]" displayFolder="" count="0" memberValueDatatype="130" unbalanced="0"/>
    <cacheHierarchy uniqueName="[Measures].[__XL_Count Sales_DB_1]" caption="__XL_Count Sales_DB_1" measure="1" displayFolder="" measureGroup="Sales_DB_1" count="0" hidden="1"/>
    <cacheHierarchy uniqueName="[Measures].[__XL_Count Product_DB_1]" caption="__XL_Count Product_DB_1" measure="1" displayFolder="" measureGroup="Product_DB_1" count="0" hidden="1"/>
    <cacheHierarchy uniqueName="[Measures].[__XL_Count Store_DB_1]" caption="__XL_Count Store_DB_1" measure="1" displayFolder="" measureGroup="Store_DB_1" count="0" hidden="1"/>
    <cacheHierarchy uniqueName="[Measures].[__XL_Count Final_Cust_db_1]" caption="__XL_Count Final_Cust_db_1" measure="1" displayFolder="" measureGroup="Final_Cust_db_1" count="0" hidden="1"/>
    <cacheHierarchy uniqueName="[Measures].[__No measures defined]" caption="__No measures defined" measure="1" displayFolder="" count="0" hidden="1"/>
    <cacheHierarchy uniqueName="[Measures].[Sum of Discount]" caption="Sum of Discount" measure="1" displayFolder="" measureGroup="Sales_DB_1"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Max of Total_Amount]" caption="Max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Total_Amount]" caption="Count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Final_Cust_db_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_DB_1"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Sales_DB_1" count="0" hidden="1">
      <extLst>
        <ext xmlns:x15="http://schemas.microsoft.com/office/spreadsheetml/2010/11/main" uri="{B97F6D7D-B522-45F9-BDA1-12C45D357490}">
          <x15:cacheHierarchy aggregatedColumn="15"/>
        </ext>
      </extLst>
    </cacheHierarchy>
    <cacheHierarchy uniqueName="[Measures].[Sum of Order Month]" caption="Sum of Order Month" measure="1" displayFolder="" measureGroup="Sales_DB_1" count="0" hidden="1">
      <extLst>
        <ext xmlns:x15="http://schemas.microsoft.com/office/spreadsheetml/2010/11/main" uri="{B97F6D7D-B522-45F9-BDA1-12C45D357490}">
          <x15:cacheHierarchy aggregatedColumn="45"/>
        </ext>
      </extLst>
    </cacheHierarchy>
    <cacheHierarchy uniqueName="[Measures].[Sum of Quantity]" caption="Sum of Quantity" measure="1" displayFolder="" measureGroup="Sales_DB_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Customer_ID 2]" caption="Count of Customer_ID 2" measure="1" displayFolder="" measureGroup="Sales_DB_1" count="0" hidden="1">
      <extLst>
        <ext xmlns:x15="http://schemas.microsoft.com/office/spreadsheetml/2010/11/main" uri="{B97F6D7D-B522-45F9-BDA1-12C45D357490}">
          <x15:cacheHierarchy aggregatedColumn="17"/>
        </ext>
      </extLst>
    </cacheHierarchy>
  </cacheHierarchies>
  <kpis count="0"/>
  <dimensions count="5">
    <dimension name="Final_Cust_db_1" uniqueName="[Final_Cust_db_1]" caption="Final_Cust_db_1"/>
    <dimension measure="1" name="Measures" uniqueName="[Measures]" caption="Measures"/>
    <dimension name="Product_DB_1" uniqueName="[Product_DB_1]" caption="Product_DB_1"/>
    <dimension name="Sales_DB_1" uniqueName="[Sales_DB_1]" caption="Sales_DB_1"/>
    <dimension name="Store_DB_1" uniqueName="[Store_DB_1]" caption="Store_DB_1"/>
  </dimensions>
  <measureGroups count="4">
    <measureGroup name="Final_Cust_db_1" caption="Final_Cust_db_1"/>
    <measureGroup name="Product_DB_1" caption="Product_DB_1"/>
    <measureGroup name="Sales_DB_1" caption="Sales_DB_1"/>
    <measureGroup name="Store_DB_1" caption="Store_DB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7.914580902776" backgroundQuery="1" createdVersion="8" refreshedVersion="8" minRefreshableVersion="3" recordCount="0" supportSubquery="1" supportAdvancedDrill="1" xr:uid="{7C770B47-10D7-4267-AD4E-E66A4ED9695B}">
  <cacheSource type="external" connectionId="4"/>
  <cacheFields count="3">
    <cacheField name="[Sales_DB_1].[Store_City].[Store_City]" caption="Store_City" numFmtId="0" hierarchy="27" level="1">
      <sharedItems count="5">
        <s v="Bensonhaven"/>
        <s v="Hoodberg"/>
        <s v="Port Sharon"/>
        <s v="Sabrinatown"/>
        <s v="Thompsonborough"/>
      </sharedItems>
    </cacheField>
    <cacheField name="[Measures].[Sum of Total_Amount]" caption="Sum of Total_Amount" numFmtId="0" hierarchy="57" level="32767"/>
    <cacheField name="[Final_Cust_db_1].[Loyality_Level].[Loyality_Level]" caption="Loyality_Level" numFmtId="0" hierarchy="7" level="1">
      <sharedItems containsSemiMixedTypes="0" containsNonDate="0" containsString="0"/>
    </cacheField>
  </cacheFields>
  <cacheHierarchies count="67">
    <cacheHierarchy uniqueName="[Final_Cust_db_1].[Customer_ID]" caption="Customer_ID" attribute="1" defaultMemberUniqueName="[Final_Cust_db_1].[Customer_ID].[All]" allUniqueName="[Final_Cust_db_1].[Customer_ID].[All]" dimensionUniqueName="[Final_Cust_db_1]" displayFolder="" count="0" memberValueDatatype="130" unbalanced="0"/>
    <cacheHierarchy uniqueName="[Final_Cust_db_1].[Name]" caption="Name" attribute="1" defaultMemberUniqueName="[Final_Cust_db_1].[Name].[All]" allUniqueName="[Final_Cust_db_1].[Name].[All]" dimensionUniqueName="[Final_Cust_db_1]" displayFolder="" count="0" memberValueDatatype="130" unbalanced="0"/>
    <cacheHierarchy uniqueName="[Final_Cust_db_1].[Age]" caption="Age" attribute="1" defaultMemberUniqueName="[Final_Cust_db_1].[Age].[All]" allUniqueName="[Final_Cust_db_1].[Age].[All]" dimensionUniqueName="[Final_Cust_db_1]" displayFolder="" count="0" memberValueDatatype="20" unbalanced="0"/>
    <cacheHierarchy uniqueName="[Final_Cust_db_1].[Gender]" caption="Gender" attribute="1" defaultMemberUniqueName="[Final_Cust_db_1].[Gender].[All]" allUniqueName="[Final_Cust_db_1].[Gender].[All]" dimensionUniqueName="[Final_Cust_db_1]" displayFolder="" count="0" memberValueDatatype="130" unbalanced="0"/>
    <cacheHierarchy uniqueName="[Final_Cust_db_1].[City]" caption="City" attribute="1" defaultMemberUniqueName="[Final_Cust_db_1].[City].[All]" allUniqueName="[Final_Cust_db_1].[City].[All]" dimensionUniqueName="[Final_Cust_db_1]" displayFolder="" count="0" memberValueDatatype="130" unbalanced="0"/>
    <cacheHierarchy uniqueName="[Final_Cust_db_1].[State]" caption="State" attribute="1" defaultMemberUniqueName="[Final_Cust_db_1].[State].[All]" allUniqueName="[Final_Cust_db_1].[State].[All]" dimensionUniqueName="[Final_Cust_db_1]" displayFolder="" count="0" memberValueDatatype="130" unbalanced="0"/>
    <cacheHierarchy uniqueName="[Final_Cust_db_1].[Country]" caption="Country" attribute="1" defaultMemberUniqueName="[Final_Cust_db_1].[Country].[All]" allUniqueName="[Final_Cust_db_1].[Country].[All]" dimensionUniqueName="[Final_Cust_db_1]" displayFolder="" count="0" memberValueDatatype="130" unbalanced="0"/>
    <cacheHierarchy uniqueName="[Final_Cust_db_1].[Loyality_Level]" caption="Loyality_Level" attribute="1" defaultMemberUniqueName="[Final_Cust_db_1].[Loyality_Level].[All]" allUniqueName="[Final_Cust_db_1].[Loyality_Level].[All]" dimensionUniqueName="[Final_Cust_db_1]" displayFolder="" count="2" memberValueDatatype="130" unbalanced="0">
      <fieldsUsage count="2">
        <fieldUsage x="-1"/>
        <fieldUsage x="2"/>
      </fieldsUsage>
    </cacheHierarchy>
    <cacheHierarchy uniqueName="[Product_DB_1].[Product_ID]" caption="Product_ID" attribute="1" defaultMemberUniqueName="[Product_DB_1].[Product_ID].[All]" allUniqueName="[Product_DB_1].[Product_ID].[All]" dimensionUniqueName="[Product_DB_1]" displayFolder="" count="0" memberValueDatatype="130" unbalanced="0"/>
    <cacheHierarchy uniqueName="[Product_DB_1].[Product_Name]" caption="Product_Name" attribute="1" defaultMemberUniqueName="[Product_DB_1].[Product_Name].[All]" allUniqueName="[Product_DB_1].[Product_Name].[All]" dimensionUniqueName="[Product_DB_1]" displayFolder="" count="0" memberValueDatatype="130" unbalanced="0"/>
    <cacheHierarchy uniqueName="[Product_DB_1].[Category]" caption="Category" attribute="1" defaultMemberUniqueName="[Product_DB_1].[Category].[All]" allUniqueName="[Product_DB_1].[Category].[All]" dimensionUniqueName="[Product_DB_1]" displayFolder="" count="2" memberValueDatatype="130" unbalanced="0"/>
    <cacheHierarchy uniqueName="[Product_DB_1].[Sub_Category]" caption="Sub_Category" attribute="1" defaultMemberUniqueName="[Product_DB_1].[Sub_Category].[All]" allUniqueName="[Product_DB_1].[Sub_Category].[All]" dimensionUniqueName="[Product_DB_1]" displayFolder="" count="0" memberValueDatatype="130" unbalanced="0"/>
    <cacheHierarchy uniqueName="[Product_DB_1].[Brand]" caption="Brand" attribute="1" defaultMemberUniqueName="[Product_DB_1].[Brand].[All]" allUniqueName="[Product_DB_1].[Brand].[All]" dimensionUniqueName="[Product_DB_1]" displayFolder="" count="0" memberValueDatatype="130" unbalanced="0"/>
    <cacheHierarchy uniqueName="[Product_DB_1].[Cost]" caption="Cost" attribute="1" defaultMemberUniqueName="[Product_DB_1].[Cost].[All]" allUniqueName="[Product_DB_1].[Cost].[All]" dimensionUniqueName="[Product_DB_1]" displayFolder="" count="0" memberValueDatatype="5" unbalanced="0"/>
    <cacheHierarchy uniqueName="[Product_DB_1].[Stock]" caption="Stock" attribute="1" defaultMemberUniqueName="[Product_DB_1].[Stock].[All]" allUniqueName="[Product_DB_1].[Stock].[All]" dimensionUniqueName="[Product_DB_1]" displayFolder="" count="0" memberValueDatatype="20" unbalanced="0"/>
    <cacheHierarchy uniqueName="[Sales_DB_1].[Sales_ID]" caption="Sales_ID" attribute="1" defaultMemberUniqueName="[Sales_DB_1].[Sales_ID].[All]" allUniqueName="[Sales_DB_1].[Sales_ID].[All]" dimensionUniqueName="[Sales_DB_1]" displayFolder="" count="0" memberValueDatatype="130" unbalanced="0"/>
    <cacheHierarchy uniqueName="[Sales_DB_1].[Order_Date]" caption="Order_Date" attribute="1" time="1" defaultMemberUniqueName="[Sales_DB_1].[Order_Date].[All]" allUniqueName="[Sales_DB_1].[Order_Date].[All]" dimensionUniqueName="[Sales_DB_1]" displayFolder="" count="0" memberValueDatatype="7" unbalanced="0"/>
    <cacheHierarchy uniqueName="[Sales_DB_1].[Customer_ID]" caption="Customer_ID" attribute="1" defaultMemberUniqueName="[Sales_DB_1].[Customer_ID].[All]" allUniqueName="[Sales_DB_1].[Customer_ID].[All]" dimensionUniqueName="[Sales_DB_1]" displayFolder="" count="0" memberValueDatatype="130" unbalanced="0"/>
    <cacheHierarchy uniqueName="[Sales_DB_1].[Product_ID]" caption="Product_ID" attribute="1" defaultMemberUniqueName="[Sales_DB_1].[Product_ID].[All]" allUniqueName="[Sales_DB_1].[Product_ID].[All]" dimensionUniqueName="[Sales_DB_1]" displayFolder="" count="0" memberValueDatatype="130" unbalanced="0"/>
    <cacheHierarchy uniqueName="[Sales_DB_1].[Store_ID]" caption="Store_ID" attribute="1" defaultMemberUniqueName="[Sales_DB_1].[Store_ID].[All]" allUniqueName="[Sales_DB_1].[Store_ID].[All]" dimensionUniqueName="[Sales_DB_1]" displayFolder="" count="0" memberValueDatatype="130" unbalanced="0"/>
    <cacheHierarchy uniqueName="[Sales_DB_1].[Quantity]" caption="Quantity" attribute="1" defaultMemberUniqueName="[Sales_DB_1].[Quantity].[All]" allUniqueName="[Sales_DB_1].[Quantity].[All]" dimensionUniqueName="[Sales_DB_1]" displayFolder="" count="0" memberValueDatatype="20" unbalanced="0"/>
    <cacheHierarchy uniqueName="[Sales_DB_1].[Unit_Price]" caption="Unit_Price" attribute="1" defaultMemberUniqueName="[Sales_DB_1].[Unit_Price].[All]" allUniqueName="[Sales_DB_1].[Unit_Price].[All]" dimensionUniqueName="[Sales_DB_1]" displayFolder="" count="0" memberValueDatatype="5" unbalanced="0"/>
    <cacheHierarchy uniqueName="[Sales_DB_1].[Discount]" caption="Discount" attribute="1" defaultMemberUniqueName="[Sales_DB_1].[Discount].[All]" allUniqueName="[Sales_DB_1].[Discount].[All]" dimensionUniqueName="[Sales_DB_1]" displayFolder="" count="0" memberValueDatatype="5" unbalanced="0"/>
    <cacheHierarchy uniqueName="[Sales_DB_1].[Payment_Type]" caption="Payment_Type" attribute="1" defaultMemberUniqueName="[Sales_DB_1].[Payment_Type].[All]" allUniqueName="[Sales_DB_1].[Payment_Type].[All]" dimensionUniqueName="[Sales_DB_1]" displayFolder="" count="2" memberValueDatatype="130" unbalanced="0"/>
    <cacheHierarchy uniqueName="[Sales_DB_1].[Total_Amount]" caption="Total_Amount" attribute="1" defaultMemberUniqueName="[Sales_DB_1].[Total_Amount].[All]" allUniqueName="[Sales_DB_1].[Total_Amount].[All]" dimensionUniqueName="[Sales_DB_1]" displayFolder="" count="0" memberValueDatatype="5" unbalanced="0"/>
    <cacheHierarchy uniqueName="[Sales_DB_1].[Region]" caption="Region" attribute="1" defaultMemberUniqueName="[Sales_DB_1].[Region].[All]" allUniqueName="[Sales_DB_1].[Region].[All]" dimensionUniqueName="[Sales_DB_1]" displayFolder="" count="0" memberValueDatatype="130" unbalanced="0"/>
    <cacheHierarchy uniqueName="[Sales_DB_1].[Store_Name]" caption="Store_Name" attribute="1" defaultMemberUniqueName="[Sales_DB_1].[Store_Name].[All]" allUniqueName="[Sales_DB_1].[Store_Name].[All]" dimensionUniqueName="[Sales_DB_1]" displayFolder="" count="0" memberValueDatatype="130" unbalanced="0"/>
    <cacheHierarchy uniqueName="[Sales_DB_1].[Store_City]" caption="Store_City" attribute="1" defaultMemberUniqueName="[Sales_DB_1].[Store_City].[All]" allUniqueName="[Sales_DB_1].[Store_City].[All]" dimensionUniqueName="[Sales_DB_1]" displayFolder="" count="2" memberValueDatatype="130" unbalanced="0">
      <fieldsUsage count="2">
        <fieldUsage x="-1"/>
        <fieldUsage x="0"/>
      </fieldsUsage>
    </cacheHierarchy>
    <cacheHierarchy uniqueName="[Sales_DB_1].[Store_Type]" caption="Store_Type" attribute="1" defaultMemberUniqueName="[Sales_DB_1].[Store_Type].[All]" allUniqueName="[Sales_DB_1].[Store_Type].[All]" dimensionUniqueName="[Sales_DB_1]" displayFolder="" count="0" memberValueDatatype="130" unbalanced="0"/>
    <cacheHierarchy uniqueName="[Sales_DB_1].[Product_Name]" caption="Product_Name" attribute="1" defaultMemberUniqueName="[Sales_DB_1].[Product_Name].[All]" allUniqueName="[Sales_DB_1].[Product_Name].[All]" dimensionUniqueName="[Sales_DB_1]" displayFolder="" count="0" memberValueDatatype="130" unbalanced="0"/>
    <cacheHierarchy uniqueName="[Sales_DB_1].[Category]" caption="Category" attribute="1" defaultMemberUniqueName="[Sales_DB_1].[Category].[All]" allUniqueName="[Sales_DB_1].[Category].[All]" dimensionUniqueName="[Sales_DB_1]" displayFolder="" count="0" memberValueDatatype="130" unbalanced="0"/>
    <cacheHierarchy uniqueName="[Sales_DB_1].[Sub_Category]" caption="Sub_Category" attribute="1" defaultMemberUniqueName="[Sales_DB_1].[Sub_Category].[All]" allUniqueName="[Sales_DB_1].[Sub_Category].[All]" dimensionUniqueName="[Sales_DB_1]" displayFolder="" count="0" memberValueDatatype="130" unbalanced="0"/>
    <cacheHierarchy uniqueName="[Sales_DB_1].[Brand]" caption="Brand" attribute="1" defaultMemberUniqueName="[Sales_DB_1].[Brand].[All]" allUniqueName="[Sales_DB_1].[Brand].[All]" dimensionUniqueName="[Sales_DB_1]" displayFolder="" count="0" memberValueDatatype="130" unbalanced="0"/>
    <cacheHierarchy uniqueName="[Sales_DB_1].[Cost]" caption="Cost" attribute="1" defaultMemberUniqueName="[Sales_DB_1].[Cost].[All]" allUniqueName="[Sales_DB_1].[Cost].[All]" dimensionUniqueName="[Sales_DB_1]" displayFolder="" count="0" memberValueDatatype="5" unbalanced="0"/>
    <cacheHierarchy uniqueName="[Sales_DB_1].[Stock]" caption="Stock" attribute="1" defaultMemberUniqueName="[Sales_DB_1].[Stock].[All]" allUniqueName="[Sales_DB_1].[Stock].[All]" dimensionUniqueName="[Sales_DB_1]" displayFolder="" count="0" memberValueDatatype="20" unbalanced="0"/>
    <cacheHierarchy uniqueName="[Sales_DB_1].[Name]" caption="Name" attribute="1" defaultMemberUniqueName="[Sales_DB_1].[Name].[All]" allUniqueName="[Sales_DB_1].[Name].[All]" dimensionUniqueName="[Sales_DB_1]" displayFolder="" count="0" memberValueDatatype="130" unbalanced="0"/>
    <cacheHierarchy uniqueName="[Sales_DB_1].[Age]" caption="Age" attribute="1" defaultMemberUniqueName="[Sales_DB_1].[Age].[All]" allUniqueName="[Sales_DB_1].[Age].[All]" dimensionUniqueName="[Sales_DB_1]" displayFolder="" count="0" memberValueDatatype="20" unbalanced="0"/>
    <cacheHierarchy uniqueName="[Sales_DB_1].[Gender]" caption="Gender" attribute="1" defaultMemberUniqueName="[Sales_DB_1].[Gender].[All]" allUniqueName="[Sales_DB_1].[Gender].[All]" dimensionUniqueName="[Sales_DB_1]" displayFolder="" count="0" memberValueDatatype="130" unbalanced="0"/>
    <cacheHierarchy uniqueName="[Sales_DB_1].[Customer_City]" caption="Customer_City" attribute="1" defaultMemberUniqueName="[Sales_DB_1].[Customer_City].[All]" allUniqueName="[Sales_DB_1].[Customer_City].[All]" dimensionUniqueName="[Sales_DB_1]" displayFolder="" count="0" memberValueDatatype="130" unbalanced="0"/>
    <cacheHierarchy uniqueName="[Sales_DB_1].[State]" caption="State" attribute="1" defaultMemberUniqueName="[Sales_DB_1].[State].[All]" allUniqueName="[Sales_DB_1].[State].[All]" dimensionUniqueName="[Sales_DB_1]" displayFolder="" count="0" memberValueDatatype="130" unbalanced="0"/>
    <cacheHierarchy uniqueName="[Sales_DB_1].[Country]" caption="Country" attribute="1" defaultMemberUniqueName="[Sales_DB_1].[Country].[All]" allUniqueName="[Sales_DB_1].[Country].[All]" dimensionUniqueName="[Sales_DB_1]" displayFolder="" count="0" memberValueDatatype="130" unbalanced="0"/>
    <cacheHierarchy uniqueName="[Sales_DB_1].[Loyality_Level]" caption="Loyality_Level" attribute="1" defaultMemberUniqueName="[Sales_DB_1].[Loyality_Level].[All]" allUniqueName="[Sales_DB_1].[Loyality_Level].[All]" dimensionUniqueName="[Sales_DB_1]" displayFolder="" count="0" memberValueDatatype="130" unbalanced="0"/>
    <cacheHierarchy uniqueName="[Sales_DB_1].[Original_Price]" caption="Original_Price" attribute="1" defaultMemberUniqueName="[Sales_DB_1].[Original_Price].[All]" allUniqueName="[Sales_DB_1].[Original_Price].[All]" dimensionUniqueName="[Sales_DB_1]" displayFolder="" count="0" memberValueDatatype="5" unbalanced="0"/>
    <cacheHierarchy uniqueName="[Sales_DB_1].[Spend]" caption="Spend" attribute="1" defaultMemberUniqueName="[Sales_DB_1].[Spend].[All]" allUniqueName="[Sales_DB_1].[Spend].[All]" dimensionUniqueName="[Sales_DB_1]" displayFolder="" count="0" memberValueDatatype="5" unbalanced="0"/>
    <cacheHierarchy uniqueName="[Sales_DB_1].[Profit]" caption="Profit" attribute="1" defaultMemberUniqueName="[Sales_DB_1].[Profit].[All]" allUniqueName="[Sales_DB_1].[Profit].[All]" dimensionUniqueName="[Sales_DB_1]" displayFolder="" count="0" memberValueDatatype="5" unbalanced="0"/>
    <cacheHierarchy uniqueName="[Sales_DB_1].[Order Month]" caption="Order Month" attribute="1" defaultMemberUniqueName="[Sales_DB_1].[Order Month].[All]" allUniqueName="[Sales_DB_1].[Order Month].[All]" dimensionUniqueName="[Sales_DB_1]" displayFolder="" count="0" memberValueDatatype="20" unbalanced="0"/>
    <cacheHierarchy uniqueName="[Store_DB_1].[Store_ID]" caption="Store_ID" attribute="1" defaultMemberUniqueName="[Store_DB_1].[Store_ID].[All]" allUniqueName="[Store_DB_1].[Store_ID].[All]" dimensionUniqueName="[Store_DB_1]" displayFolder="" count="0" memberValueDatatype="130" unbalanced="0"/>
    <cacheHierarchy uniqueName="[Store_DB_1].[Store_Name]" caption="Store_Name" attribute="1" defaultMemberUniqueName="[Store_DB_1].[Store_Name].[All]" allUniqueName="[Store_DB_1].[Store_Name].[All]" dimensionUniqueName="[Store_DB_1]" displayFolder="" count="0" memberValueDatatype="130" unbalanced="0"/>
    <cacheHierarchy uniqueName="[Store_DB_1].[Region]" caption="Region" attribute="1" defaultMemberUniqueName="[Store_DB_1].[Region].[All]" allUniqueName="[Store_DB_1].[Region].[All]" dimensionUniqueName="[Store_DB_1]" displayFolder="" count="0" memberValueDatatype="130" unbalanced="0"/>
    <cacheHierarchy uniqueName="[Store_DB_1].[City]" caption="City" attribute="1" defaultMemberUniqueName="[Store_DB_1].[City].[All]" allUniqueName="[Store_DB_1].[City].[All]" dimensionUniqueName="[Store_DB_1]" displayFolder="" count="0" memberValueDatatype="130" unbalanced="0"/>
    <cacheHierarchy uniqueName="[Store_DB_1].[Store_Type]" caption="Store_Type" attribute="1" defaultMemberUniqueName="[Store_DB_1].[Store_Type].[All]" allUniqueName="[Store_DB_1].[Store_Type].[All]" dimensionUniqueName="[Store_DB_1]" displayFolder="" count="0" memberValueDatatype="130" unbalanced="0"/>
    <cacheHierarchy uniqueName="[Measures].[__XL_Count Sales_DB_1]" caption="__XL_Count Sales_DB_1" measure="1" displayFolder="" measureGroup="Sales_DB_1" count="0" hidden="1"/>
    <cacheHierarchy uniqueName="[Measures].[__XL_Count Product_DB_1]" caption="__XL_Count Product_DB_1" measure="1" displayFolder="" measureGroup="Product_DB_1" count="0" hidden="1"/>
    <cacheHierarchy uniqueName="[Measures].[__XL_Count Store_DB_1]" caption="__XL_Count Store_DB_1" measure="1" displayFolder="" measureGroup="Store_DB_1" count="0" hidden="1"/>
    <cacheHierarchy uniqueName="[Measures].[__XL_Count Final_Cust_db_1]" caption="__XL_Count Final_Cust_db_1" measure="1" displayFolder="" measureGroup="Final_Cust_db_1" count="0" hidden="1"/>
    <cacheHierarchy uniqueName="[Measures].[__No measures defined]" caption="__No measures defined" measure="1" displayFolder="" count="0" hidden="1"/>
    <cacheHierarchy uniqueName="[Measures].[Sum of Discount]" caption="Sum of Discount" measure="1" displayFolder="" measureGroup="Sales_DB_1"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DB_1" count="0" oneField="1" hidden="1">
      <fieldsUsage count="1">
        <fieldUsage x="1"/>
      </fieldsUsage>
      <extLst>
        <ext xmlns:x15="http://schemas.microsoft.com/office/spreadsheetml/2010/11/main" uri="{B97F6D7D-B522-45F9-BDA1-12C45D357490}">
          <x15:cacheHierarchy aggregatedColumn="24"/>
        </ext>
      </extLst>
    </cacheHierarchy>
    <cacheHierarchy uniqueName="[Measures].[Max of Total_Amount]" caption="Max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Total_Amount]" caption="Count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Final_Cust_db_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_DB_1"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Sales_DB_1" count="0" hidden="1">
      <extLst>
        <ext xmlns:x15="http://schemas.microsoft.com/office/spreadsheetml/2010/11/main" uri="{B97F6D7D-B522-45F9-BDA1-12C45D357490}">
          <x15:cacheHierarchy aggregatedColumn="15"/>
        </ext>
      </extLst>
    </cacheHierarchy>
    <cacheHierarchy uniqueName="[Measures].[Sum of Order Month]" caption="Sum of Order Month" measure="1" displayFolder="" measureGroup="Sales_DB_1" count="0" hidden="1">
      <extLst>
        <ext xmlns:x15="http://schemas.microsoft.com/office/spreadsheetml/2010/11/main" uri="{B97F6D7D-B522-45F9-BDA1-12C45D357490}">
          <x15:cacheHierarchy aggregatedColumn="45"/>
        </ext>
      </extLst>
    </cacheHierarchy>
    <cacheHierarchy uniqueName="[Measures].[Sum of Quantity]" caption="Sum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Customer_ID 2]" caption="Count of Customer_ID 2" measure="1" displayFolder="" measureGroup="Sales_DB_1" count="0" hidden="1">
      <extLst>
        <ext xmlns:x15="http://schemas.microsoft.com/office/spreadsheetml/2010/11/main" uri="{B97F6D7D-B522-45F9-BDA1-12C45D357490}">
          <x15:cacheHierarchy aggregatedColumn="17"/>
        </ext>
      </extLst>
    </cacheHierarchy>
  </cacheHierarchies>
  <kpis count="0"/>
  <dimensions count="5">
    <dimension name="Final_Cust_db_1" uniqueName="[Final_Cust_db_1]" caption="Final_Cust_db_1"/>
    <dimension measure="1" name="Measures" uniqueName="[Measures]" caption="Measures"/>
    <dimension name="Product_DB_1" uniqueName="[Product_DB_1]" caption="Product_DB_1"/>
    <dimension name="Sales_DB_1" uniqueName="[Sales_DB_1]" caption="Sales_DB_1"/>
    <dimension name="Store_DB_1" uniqueName="[Store_DB_1]" caption="Store_DB_1"/>
  </dimensions>
  <measureGroups count="4">
    <measureGroup name="Final_Cust_db_1" caption="Final_Cust_db_1"/>
    <measureGroup name="Product_DB_1" caption="Product_DB_1"/>
    <measureGroup name="Sales_DB_1" caption="Sales_DB_1"/>
    <measureGroup name="Store_DB_1" caption="Store_DB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7.914581365738" backgroundQuery="1" createdVersion="8" refreshedVersion="8" minRefreshableVersion="3" recordCount="0" supportSubquery="1" supportAdvancedDrill="1" xr:uid="{18E3C688-FC58-4DF4-B095-5872CC643DB3}">
  <cacheSource type="external" connectionId="4"/>
  <cacheFields count="3">
    <cacheField name="[Sales_DB_1].[Store_ID].[Store_ID]" caption="Store_ID" numFmtId="0" hierarchy="19" level="1">
      <sharedItems count="20">
        <s v="STORE0"/>
        <s v="STORE1"/>
        <s v="STORE10"/>
        <s v="STORE11"/>
        <s v="STORE12"/>
        <s v="STORE13"/>
        <s v="STORE14"/>
        <s v="STORE15"/>
        <s v="STORE16"/>
        <s v="STORE17"/>
        <s v="STORE18"/>
        <s v="STORE19"/>
        <s v="STORE2"/>
        <s v="STORE3"/>
        <s v="STORE4"/>
        <s v="STORE5"/>
        <s v="STORE6"/>
        <s v="STORE7"/>
        <s v="STORE8"/>
        <s v="STORE9"/>
      </sharedItems>
    </cacheField>
    <cacheField name="[Measures].[Sum of Total_Amount]" caption="Sum of Total_Amount" numFmtId="0" hierarchy="57" level="32767"/>
    <cacheField name="[Final_Cust_db_1].[Loyality_Level].[Loyality_Level]" caption="Loyality_Level" numFmtId="0" hierarchy="7" level="1">
      <sharedItems containsSemiMixedTypes="0" containsNonDate="0" containsString="0"/>
    </cacheField>
  </cacheFields>
  <cacheHierarchies count="67">
    <cacheHierarchy uniqueName="[Final_Cust_db_1].[Customer_ID]" caption="Customer_ID" attribute="1" defaultMemberUniqueName="[Final_Cust_db_1].[Customer_ID].[All]" allUniqueName="[Final_Cust_db_1].[Customer_ID].[All]" dimensionUniqueName="[Final_Cust_db_1]" displayFolder="" count="0" memberValueDatatype="130" unbalanced="0"/>
    <cacheHierarchy uniqueName="[Final_Cust_db_1].[Name]" caption="Name" attribute="1" defaultMemberUniqueName="[Final_Cust_db_1].[Name].[All]" allUniqueName="[Final_Cust_db_1].[Name].[All]" dimensionUniqueName="[Final_Cust_db_1]" displayFolder="" count="0" memberValueDatatype="130" unbalanced="0"/>
    <cacheHierarchy uniqueName="[Final_Cust_db_1].[Age]" caption="Age" attribute="1" defaultMemberUniqueName="[Final_Cust_db_1].[Age].[All]" allUniqueName="[Final_Cust_db_1].[Age].[All]" dimensionUniqueName="[Final_Cust_db_1]" displayFolder="" count="0" memberValueDatatype="20" unbalanced="0"/>
    <cacheHierarchy uniqueName="[Final_Cust_db_1].[Gender]" caption="Gender" attribute="1" defaultMemberUniqueName="[Final_Cust_db_1].[Gender].[All]" allUniqueName="[Final_Cust_db_1].[Gender].[All]" dimensionUniqueName="[Final_Cust_db_1]" displayFolder="" count="0" memberValueDatatype="130" unbalanced="0"/>
    <cacheHierarchy uniqueName="[Final_Cust_db_1].[City]" caption="City" attribute="1" defaultMemberUniqueName="[Final_Cust_db_1].[City].[All]" allUniqueName="[Final_Cust_db_1].[City].[All]" dimensionUniqueName="[Final_Cust_db_1]" displayFolder="" count="0" memberValueDatatype="130" unbalanced="0"/>
    <cacheHierarchy uniqueName="[Final_Cust_db_1].[State]" caption="State" attribute="1" defaultMemberUniqueName="[Final_Cust_db_1].[State].[All]" allUniqueName="[Final_Cust_db_1].[State].[All]" dimensionUniqueName="[Final_Cust_db_1]" displayFolder="" count="0" memberValueDatatype="130" unbalanced="0"/>
    <cacheHierarchy uniqueName="[Final_Cust_db_1].[Country]" caption="Country" attribute="1" defaultMemberUniqueName="[Final_Cust_db_1].[Country].[All]" allUniqueName="[Final_Cust_db_1].[Country].[All]" dimensionUniqueName="[Final_Cust_db_1]" displayFolder="" count="0" memberValueDatatype="130" unbalanced="0"/>
    <cacheHierarchy uniqueName="[Final_Cust_db_1].[Loyality_Level]" caption="Loyality_Level" attribute="1" defaultMemberUniqueName="[Final_Cust_db_1].[Loyality_Level].[All]" allUniqueName="[Final_Cust_db_1].[Loyality_Level].[All]" dimensionUniqueName="[Final_Cust_db_1]" displayFolder="" count="2" memberValueDatatype="130" unbalanced="0">
      <fieldsUsage count="2">
        <fieldUsage x="-1"/>
        <fieldUsage x="2"/>
      </fieldsUsage>
    </cacheHierarchy>
    <cacheHierarchy uniqueName="[Product_DB_1].[Product_ID]" caption="Product_ID" attribute="1" defaultMemberUniqueName="[Product_DB_1].[Product_ID].[All]" allUniqueName="[Product_DB_1].[Product_ID].[All]" dimensionUniqueName="[Product_DB_1]" displayFolder="" count="0" memberValueDatatype="130" unbalanced="0"/>
    <cacheHierarchy uniqueName="[Product_DB_1].[Product_Name]" caption="Product_Name" attribute="1" defaultMemberUniqueName="[Product_DB_1].[Product_Name].[All]" allUniqueName="[Product_DB_1].[Product_Name].[All]" dimensionUniqueName="[Product_DB_1]" displayFolder="" count="0" memberValueDatatype="130" unbalanced="0"/>
    <cacheHierarchy uniqueName="[Product_DB_1].[Category]" caption="Category" attribute="1" defaultMemberUniqueName="[Product_DB_1].[Category].[All]" allUniqueName="[Product_DB_1].[Category].[All]" dimensionUniqueName="[Product_DB_1]" displayFolder="" count="2" memberValueDatatype="130" unbalanced="0"/>
    <cacheHierarchy uniqueName="[Product_DB_1].[Sub_Category]" caption="Sub_Category" attribute="1" defaultMemberUniqueName="[Product_DB_1].[Sub_Category].[All]" allUniqueName="[Product_DB_1].[Sub_Category].[All]" dimensionUniqueName="[Product_DB_1]" displayFolder="" count="0" memberValueDatatype="130" unbalanced="0"/>
    <cacheHierarchy uniqueName="[Product_DB_1].[Brand]" caption="Brand" attribute="1" defaultMemberUniqueName="[Product_DB_1].[Brand].[All]" allUniqueName="[Product_DB_1].[Brand].[All]" dimensionUniqueName="[Product_DB_1]" displayFolder="" count="0" memberValueDatatype="130" unbalanced="0"/>
    <cacheHierarchy uniqueName="[Product_DB_1].[Cost]" caption="Cost" attribute="1" defaultMemberUniqueName="[Product_DB_1].[Cost].[All]" allUniqueName="[Product_DB_1].[Cost].[All]" dimensionUniqueName="[Product_DB_1]" displayFolder="" count="0" memberValueDatatype="5" unbalanced="0"/>
    <cacheHierarchy uniqueName="[Product_DB_1].[Stock]" caption="Stock" attribute="1" defaultMemberUniqueName="[Product_DB_1].[Stock].[All]" allUniqueName="[Product_DB_1].[Stock].[All]" dimensionUniqueName="[Product_DB_1]" displayFolder="" count="0" memberValueDatatype="20" unbalanced="0"/>
    <cacheHierarchy uniqueName="[Sales_DB_1].[Sales_ID]" caption="Sales_ID" attribute="1" defaultMemberUniqueName="[Sales_DB_1].[Sales_ID].[All]" allUniqueName="[Sales_DB_1].[Sales_ID].[All]" dimensionUniqueName="[Sales_DB_1]" displayFolder="" count="0" memberValueDatatype="130" unbalanced="0"/>
    <cacheHierarchy uniqueName="[Sales_DB_1].[Order_Date]" caption="Order_Date" attribute="1" time="1" defaultMemberUniqueName="[Sales_DB_1].[Order_Date].[All]" allUniqueName="[Sales_DB_1].[Order_Date].[All]" dimensionUniqueName="[Sales_DB_1]" displayFolder="" count="0" memberValueDatatype="7" unbalanced="0"/>
    <cacheHierarchy uniqueName="[Sales_DB_1].[Customer_ID]" caption="Customer_ID" attribute="1" defaultMemberUniqueName="[Sales_DB_1].[Customer_ID].[All]" allUniqueName="[Sales_DB_1].[Customer_ID].[All]" dimensionUniqueName="[Sales_DB_1]" displayFolder="" count="0" memberValueDatatype="130" unbalanced="0"/>
    <cacheHierarchy uniqueName="[Sales_DB_1].[Product_ID]" caption="Product_ID" attribute="1" defaultMemberUniqueName="[Sales_DB_1].[Product_ID].[All]" allUniqueName="[Sales_DB_1].[Product_ID].[All]" dimensionUniqueName="[Sales_DB_1]" displayFolder="" count="0" memberValueDatatype="130" unbalanced="0"/>
    <cacheHierarchy uniqueName="[Sales_DB_1].[Store_ID]" caption="Store_ID" attribute="1" defaultMemberUniqueName="[Sales_DB_1].[Store_ID].[All]" allUniqueName="[Sales_DB_1].[Store_ID].[All]" dimensionUniqueName="[Sales_DB_1]" displayFolder="" count="2" memberValueDatatype="130" unbalanced="0">
      <fieldsUsage count="2">
        <fieldUsage x="-1"/>
        <fieldUsage x="0"/>
      </fieldsUsage>
    </cacheHierarchy>
    <cacheHierarchy uniqueName="[Sales_DB_1].[Quantity]" caption="Quantity" attribute="1" defaultMemberUniqueName="[Sales_DB_1].[Quantity].[All]" allUniqueName="[Sales_DB_1].[Quantity].[All]" dimensionUniqueName="[Sales_DB_1]" displayFolder="" count="0" memberValueDatatype="20" unbalanced="0"/>
    <cacheHierarchy uniqueName="[Sales_DB_1].[Unit_Price]" caption="Unit_Price" attribute="1" defaultMemberUniqueName="[Sales_DB_1].[Unit_Price].[All]" allUniqueName="[Sales_DB_1].[Unit_Price].[All]" dimensionUniqueName="[Sales_DB_1]" displayFolder="" count="0" memberValueDatatype="5" unbalanced="0"/>
    <cacheHierarchy uniqueName="[Sales_DB_1].[Discount]" caption="Discount" attribute="1" defaultMemberUniqueName="[Sales_DB_1].[Discount].[All]" allUniqueName="[Sales_DB_1].[Discount].[All]" dimensionUniqueName="[Sales_DB_1]" displayFolder="" count="0" memberValueDatatype="5" unbalanced="0"/>
    <cacheHierarchy uniqueName="[Sales_DB_1].[Payment_Type]" caption="Payment_Type" attribute="1" defaultMemberUniqueName="[Sales_DB_1].[Payment_Type].[All]" allUniqueName="[Sales_DB_1].[Payment_Type].[All]" dimensionUniqueName="[Sales_DB_1]" displayFolder="" count="2" memberValueDatatype="130" unbalanced="0"/>
    <cacheHierarchy uniqueName="[Sales_DB_1].[Total_Amount]" caption="Total_Amount" attribute="1" defaultMemberUniqueName="[Sales_DB_1].[Total_Amount].[All]" allUniqueName="[Sales_DB_1].[Total_Amount].[All]" dimensionUniqueName="[Sales_DB_1]" displayFolder="" count="0" memberValueDatatype="5" unbalanced="0"/>
    <cacheHierarchy uniqueName="[Sales_DB_1].[Region]" caption="Region" attribute="1" defaultMemberUniqueName="[Sales_DB_1].[Region].[All]" allUniqueName="[Sales_DB_1].[Region].[All]" dimensionUniqueName="[Sales_DB_1]" displayFolder="" count="0" memberValueDatatype="130" unbalanced="0"/>
    <cacheHierarchy uniqueName="[Sales_DB_1].[Store_Name]" caption="Store_Name" attribute="1" defaultMemberUniqueName="[Sales_DB_1].[Store_Name].[All]" allUniqueName="[Sales_DB_1].[Store_Name].[All]" dimensionUniqueName="[Sales_DB_1]" displayFolder="" count="0" memberValueDatatype="130" unbalanced="0"/>
    <cacheHierarchy uniqueName="[Sales_DB_1].[Store_City]" caption="Store_City" attribute="1" defaultMemberUniqueName="[Sales_DB_1].[Store_City].[All]" allUniqueName="[Sales_DB_1].[Store_City].[All]" dimensionUniqueName="[Sales_DB_1]" displayFolder="" count="0" memberValueDatatype="130" unbalanced="0"/>
    <cacheHierarchy uniqueName="[Sales_DB_1].[Store_Type]" caption="Store_Type" attribute="1" defaultMemberUniqueName="[Sales_DB_1].[Store_Type].[All]" allUniqueName="[Sales_DB_1].[Store_Type].[All]" dimensionUniqueName="[Sales_DB_1]" displayFolder="" count="0" memberValueDatatype="130" unbalanced="0"/>
    <cacheHierarchy uniqueName="[Sales_DB_1].[Product_Name]" caption="Product_Name" attribute="1" defaultMemberUniqueName="[Sales_DB_1].[Product_Name].[All]" allUniqueName="[Sales_DB_1].[Product_Name].[All]" dimensionUniqueName="[Sales_DB_1]" displayFolder="" count="0" memberValueDatatype="130" unbalanced="0"/>
    <cacheHierarchy uniqueName="[Sales_DB_1].[Category]" caption="Category" attribute="1" defaultMemberUniqueName="[Sales_DB_1].[Category].[All]" allUniqueName="[Sales_DB_1].[Category].[All]" dimensionUniqueName="[Sales_DB_1]" displayFolder="" count="0" memberValueDatatype="130" unbalanced="0"/>
    <cacheHierarchy uniqueName="[Sales_DB_1].[Sub_Category]" caption="Sub_Category" attribute="1" defaultMemberUniqueName="[Sales_DB_1].[Sub_Category].[All]" allUniqueName="[Sales_DB_1].[Sub_Category].[All]" dimensionUniqueName="[Sales_DB_1]" displayFolder="" count="0" memberValueDatatype="130" unbalanced="0"/>
    <cacheHierarchy uniqueName="[Sales_DB_1].[Brand]" caption="Brand" attribute="1" defaultMemberUniqueName="[Sales_DB_1].[Brand].[All]" allUniqueName="[Sales_DB_1].[Brand].[All]" dimensionUniqueName="[Sales_DB_1]" displayFolder="" count="0" memberValueDatatype="130" unbalanced="0"/>
    <cacheHierarchy uniqueName="[Sales_DB_1].[Cost]" caption="Cost" attribute="1" defaultMemberUniqueName="[Sales_DB_1].[Cost].[All]" allUniqueName="[Sales_DB_1].[Cost].[All]" dimensionUniqueName="[Sales_DB_1]" displayFolder="" count="0" memberValueDatatype="5" unbalanced="0"/>
    <cacheHierarchy uniqueName="[Sales_DB_1].[Stock]" caption="Stock" attribute="1" defaultMemberUniqueName="[Sales_DB_1].[Stock].[All]" allUniqueName="[Sales_DB_1].[Stock].[All]" dimensionUniqueName="[Sales_DB_1]" displayFolder="" count="0" memberValueDatatype="20" unbalanced="0"/>
    <cacheHierarchy uniqueName="[Sales_DB_1].[Name]" caption="Name" attribute="1" defaultMemberUniqueName="[Sales_DB_1].[Name].[All]" allUniqueName="[Sales_DB_1].[Name].[All]" dimensionUniqueName="[Sales_DB_1]" displayFolder="" count="0" memberValueDatatype="130" unbalanced="0"/>
    <cacheHierarchy uniqueName="[Sales_DB_1].[Age]" caption="Age" attribute="1" defaultMemberUniqueName="[Sales_DB_1].[Age].[All]" allUniqueName="[Sales_DB_1].[Age].[All]" dimensionUniqueName="[Sales_DB_1]" displayFolder="" count="0" memberValueDatatype="20" unbalanced="0"/>
    <cacheHierarchy uniqueName="[Sales_DB_1].[Gender]" caption="Gender" attribute="1" defaultMemberUniqueName="[Sales_DB_1].[Gender].[All]" allUniqueName="[Sales_DB_1].[Gender].[All]" dimensionUniqueName="[Sales_DB_1]" displayFolder="" count="0" memberValueDatatype="130" unbalanced="0"/>
    <cacheHierarchy uniqueName="[Sales_DB_1].[Customer_City]" caption="Customer_City" attribute="1" defaultMemberUniqueName="[Sales_DB_1].[Customer_City].[All]" allUniqueName="[Sales_DB_1].[Customer_City].[All]" dimensionUniqueName="[Sales_DB_1]" displayFolder="" count="0" memberValueDatatype="130" unbalanced="0"/>
    <cacheHierarchy uniqueName="[Sales_DB_1].[State]" caption="State" attribute="1" defaultMemberUniqueName="[Sales_DB_1].[State].[All]" allUniqueName="[Sales_DB_1].[State].[All]" dimensionUniqueName="[Sales_DB_1]" displayFolder="" count="0" memberValueDatatype="130" unbalanced="0"/>
    <cacheHierarchy uniqueName="[Sales_DB_1].[Country]" caption="Country" attribute="1" defaultMemberUniqueName="[Sales_DB_1].[Country].[All]" allUniqueName="[Sales_DB_1].[Country].[All]" dimensionUniqueName="[Sales_DB_1]" displayFolder="" count="0" memberValueDatatype="130" unbalanced="0"/>
    <cacheHierarchy uniqueName="[Sales_DB_1].[Loyality_Level]" caption="Loyality_Level" attribute="1" defaultMemberUniqueName="[Sales_DB_1].[Loyality_Level].[All]" allUniqueName="[Sales_DB_1].[Loyality_Level].[All]" dimensionUniqueName="[Sales_DB_1]" displayFolder="" count="0" memberValueDatatype="130" unbalanced="0"/>
    <cacheHierarchy uniqueName="[Sales_DB_1].[Original_Price]" caption="Original_Price" attribute="1" defaultMemberUniqueName="[Sales_DB_1].[Original_Price].[All]" allUniqueName="[Sales_DB_1].[Original_Price].[All]" dimensionUniqueName="[Sales_DB_1]" displayFolder="" count="0" memberValueDatatype="5" unbalanced="0"/>
    <cacheHierarchy uniqueName="[Sales_DB_1].[Spend]" caption="Spend" attribute="1" defaultMemberUniqueName="[Sales_DB_1].[Spend].[All]" allUniqueName="[Sales_DB_1].[Spend].[All]" dimensionUniqueName="[Sales_DB_1]" displayFolder="" count="0" memberValueDatatype="5" unbalanced="0"/>
    <cacheHierarchy uniqueName="[Sales_DB_1].[Profit]" caption="Profit" attribute="1" defaultMemberUniqueName="[Sales_DB_1].[Profit].[All]" allUniqueName="[Sales_DB_1].[Profit].[All]" dimensionUniqueName="[Sales_DB_1]" displayFolder="" count="0" memberValueDatatype="5" unbalanced="0"/>
    <cacheHierarchy uniqueName="[Sales_DB_1].[Order Month]" caption="Order Month" attribute="1" defaultMemberUniqueName="[Sales_DB_1].[Order Month].[All]" allUniqueName="[Sales_DB_1].[Order Month].[All]" dimensionUniqueName="[Sales_DB_1]" displayFolder="" count="0" memberValueDatatype="20" unbalanced="0"/>
    <cacheHierarchy uniqueName="[Store_DB_1].[Store_ID]" caption="Store_ID" attribute="1" defaultMemberUniqueName="[Store_DB_1].[Store_ID].[All]" allUniqueName="[Store_DB_1].[Store_ID].[All]" dimensionUniqueName="[Store_DB_1]" displayFolder="" count="0" memberValueDatatype="130" unbalanced="0"/>
    <cacheHierarchy uniqueName="[Store_DB_1].[Store_Name]" caption="Store_Name" attribute="1" defaultMemberUniqueName="[Store_DB_1].[Store_Name].[All]" allUniqueName="[Store_DB_1].[Store_Name].[All]" dimensionUniqueName="[Store_DB_1]" displayFolder="" count="0" memberValueDatatype="130" unbalanced="0"/>
    <cacheHierarchy uniqueName="[Store_DB_1].[Region]" caption="Region" attribute="1" defaultMemberUniqueName="[Store_DB_1].[Region].[All]" allUniqueName="[Store_DB_1].[Region].[All]" dimensionUniqueName="[Store_DB_1]" displayFolder="" count="0" memberValueDatatype="130" unbalanced="0"/>
    <cacheHierarchy uniqueName="[Store_DB_1].[City]" caption="City" attribute="1" defaultMemberUniqueName="[Store_DB_1].[City].[All]" allUniqueName="[Store_DB_1].[City].[All]" dimensionUniqueName="[Store_DB_1]" displayFolder="" count="0" memberValueDatatype="130" unbalanced="0"/>
    <cacheHierarchy uniqueName="[Store_DB_1].[Store_Type]" caption="Store_Type" attribute="1" defaultMemberUniqueName="[Store_DB_1].[Store_Type].[All]" allUniqueName="[Store_DB_1].[Store_Type].[All]" dimensionUniqueName="[Store_DB_1]" displayFolder="" count="0" memberValueDatatype="130" unbalanced="0"/>
    <cacheHierarchy uniqueName="[Measures].[__XL_Count Sales_DB_1]" caption="__XL_Count Sales_DB_1" measure="1" displayFolder="" measureGroup="Sales_DB_1" count="0" hidden="1"/>
    <cacheHierarchy uniqueName="[Measures].[__XL_Count Product_DB_1]" caption="__XL_Count Product_DB_1" measure="1" displayFolder="" measureGroup="Product_DB_1" count="0" hidden="1"/>
    <cacheHierarchy uniqueName="[Measures].[__XL_Count Store_DB_1]" caption="__XL_Count Store_DB_1" measure="1" displayFolder="" measureGroup="Store_DB_1" count="0" hidden="1"/>
    <cacheHierarchy uniqueName="[Measures].[__XL_Count Final_Cust_db_1]" caption="__XL_Count Final_Cust_db_1" measure="1" displayFolder="" measureGroup="Final_Cust_db_1" count="0" hidden="1"/>
    <cacheHierarchy uniqueName="[Measures].[__No measures defined]" caption="__No measures defined" measure="1" displayFolder="" count="0" hidden="1"/>
    <cacheHierarchy uniqueName="[Measures].[Sum of Discount]" caption="Sum of Discount" measure="1" displayFolder="" measureGroup="Sales_DB_1"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DB_1" count="0" oneField="1" hidden="1">
      <fieldsUsage count="1">
        <fieldUsage x="1"/>
      </fieldsUsage>
      <extLst>
        <ext xmlns:x15="http://schemas.microsoft.com/office/spreadsheetml/2010/11/main" uri="{B97F6D7D-B522-45F9-BDA1-12C45D357490}">
          <x15:cacheHierarchy aggregatedColumn="24"/>
        </ext>
      </extLst>
    </cacheHierarchy>
    <cacheHierarchy uniqueName="[Measures].[Max of Total_Amount]" caption="Max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Total_Amount]" caption="Count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Final_Cust_db_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_DB_1"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Sales_DB_1" count="0" hidden="1">
      <extLst>
        <ext xmlns:x15="http://schemas.microsoft.com/office/spreadsheetml/2010/11/main" uri="{B97F6D7D-B522-45F9-BDA1-12C45D357490}">
          <x15:cacheHierarchy aggregatedColumn="15"/>
        </ext>
      </extLst>
    </cacheHierarchy>
    <cacheHierarchy uniqueName="[Measures].[Sum of Order Month]" caption="Sum of Order Month" measure="1" displayFolder="" measureGroup="Sales_DB_1" count="0" hidden="1">
      <extLst>
        <ext xmlns:x15="http://schemas.microsoft.com/office/spreadsheetml/2010/11/main" uri="{B97F6D7D-B522-45F9-BDA1-12C45D357490}">
          <x15:cacheHierarchy aggregatedColumn="45"/>
        </ext>
      </extLst>
    </cacheHierarchy>
    <cacheHierarchy uniqueName="[Measures].[Sum of Quantity]" caption="Sum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Customer_ID 2]" caption="Count of Customer_ID 2" measure="1" displayFolder="" measureGroup="Sales_DB_1" count="0" hidden="1">
      <extLst>
        <ext xmlns:x15="http://schemas.microsoft.com/office/spreadsheetml/2010/11/main" uri="{B97F6D7D-B522-45F9-BDA1-12C45D357490}">
          <x15:cacheHierarchy aggregatedColumn="17"/>
        </ext>
      </extLst>
    </cacheHierarchy>
  </cacheHierarchies>
  <kpis count="0"/>
  <dimensions count="5">
    <dimension name="Final_Cust_db_1" uniqueName="[Final_Cust_db_1]" caption="Final_Cust_db_1"/>
    <dimension measure="1" name="Measures" uniqueName="[Measures]" caption="Measures"/>
    <dimension name="Product_DB_1" uniqueName="[Product_DB_1]" caption="Product_DB_1"/>
    <dimension name="Sales_DB_1" uniqueName="[Sales_DB_1]" caption="Sales_DB_1"/>
    <dimension name="Store_DB_1" uniqueName="[Store_DB_1]" caption="Store_DB_1"/>
  </dimensions>
  <measureGroups count="4">
    <measureGroup name="Final_Cust_db_1" caption="Final_Cust_db_1"/>
    <measureGroup name="Product_DB_1" caption="Product_DB_1"/>
    <measureGroup name="Sales_DB_1" caption="Sales_DB_1"/>
    <measureGroup name="Store_DB_1" caption="Store_DB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7.914581828707" backgroundQuery="1" createdVersion="8" refreshedVersion="8" minRefreshableVersion="3" recordCount="0" supportSubquery="1" supportAdvancedDrill="1" xr:uid="{7246C8D5-3D43-41FB-BF8C-8CC695FB0FAB}">
  <cacheSource type="external" connectionId="4"/>
  <cacheFields count="3">
    <cacheField name="[Sales_DB_1].[Region].[Region]" caption="Region" numFmtId="0" hierarchy="25" level="1">
      <sharedItems count="4">
        <s v="East"/>
        <s v="North"/>
        <s v="South"/>
        <s v="West"/>
      </sharedItems>
    </cacheField>
    <cacheField name="[Measures].[Sum of Total_Amount]" caption="Sum of Total_Amount" numFmtId="0" hierarchy="57" level="32767"/>
    <cacheField name="[Final_Cust_db_1].[Loyality_Level].[Loyality_Level]" caption="Loyality_Level" numFmtId="0" hierarchy="7" level="1">
      <sharedItems containsSemiMixedTypes="0" containsNonDate="0" containsString="0"/>
    </cacheField>
  </cacheFields>
  <cacheHierarchies count="67">
    <cacheHierarchy uniqueName="[Final_Cust_db_1].[Customer_ID]" caption="Customer_ID" attribute="1" defaultMemberUniqueName="[Final_Cust_db_1].[Customer_ID].[All]" allUniqueName="[Final_Cust_db_1].[Customer_ID].[All]" dimensionUniqueName="[Final_Cust_db_1]" displayFolder="" count="0" memberValueDatatype="130" unbalanced="0"/>
    <cacheHierarchy uniqueName="[Final_Cust_db_1].[Name]" caption="Name" attribute="1" defaultMemberUniqueName="[Final_Cust_db_1].[Name].[All]" allUniqueName="[Final_Cust_db_1].[Name].[All]" dimensionUniqueName="[Final_Cust_db_1]" displayFolder="" count="0" memberValueDatatype="130" unbalanced="0"/>
    <cacheHierarchy uniqueName="[Final_Cust_db_1].[Age]" caption="Age" attribute="1" defaultMemberUniqueName="[Final_Cust_db_1].[Age].[All]" allUniqueName="[Final_Cust_db_1].[Age].[All]" dimensionUniqueName="[Final_Cust_db_1]" displayFolder="" count="0" memberValueDatatype="20" unbalanced="0"/>
    <cacheHierarchy uniqueName="[Final_Cust_db_1].[Gender]" caption="Gender" attribute="1" defaultMemberUniqueName="[Final_Cust_db_1].[Gender].[All]" allUniqueName="[Final_Cust_db_1].[Gender].[All]" dimensionUniqueName="[Final_Cust_db_1]" displayFolder="" count="0" memberValueDatatype="130" unbalanced="0"/>
    <cacheHierarchy uniqueName="[Final_Cust_db_1].[City]" caption="City" attribute="1" defaultMemberUniqueName="[Final_Cust_db_1].[City].[All]" allUniqueName="[Final_Cust_db_1].[City].[All]" dimensionUniqueName="[Final_Cust_db_1]" displayFolder="" count="0" memberValueDatatype="130" unbalanced="0"/>
    <cacheHierarchy uniqueName="[Final_Cust_db_1].[State]" caption="State" attribute="1" defaultMemberUniqueName="[Final_Cust_db_1].[State].[All]" allUniqueName="[Final_Cust_db_1].[State].[All]" dimensionUniqueName="[Final_Cust_db_1]" displayFolder="" count="0" memberValueDatatype="130" unbalanced="0"/>
    <cacheHierarchy uniqueName="[Final_Cust_db_1].[Country]" caption="Country" attribute="1" defaultMemberUniqueName="[Final_Cust_db_1].[Country].[All]" allUniqueName="[Final_Cust_db_1].[Country].[All]" dimensionUniqueName="[Final_Cust_db_1]" displayFolder="" count="0" memberValueDatatype="130" unbalanced="0"/>
    <cacheHierarchy uniqueName="[Final_Cust_db_1].[Loyality_Level]" caption="Loyality_Level" attribute="1" defaultMemberUniqueName="[Final_Cust_db_1].[Loyality_Level].[All]" allUniqueName="[Final_Cust_db_1].[Loyality_Level].[All]" dimensionUniqueName="[Final_Cust_db_1]" displayFolder="" count="2" memberValueDatatype="130" unbalanced="0">
      <fieldsUsage count="2">
        <fieldUsage x="-1"/>
        <fieldUsage x="2"/>
      </fieldsUsage>
    </cacheHierarchy>
    <cacheHierarchy uniqueName="[Product_DB_1].[Product_ID]" caption="Product_ID" attribute="1" defaultMemberUniqueName="[Product_DB_1].[Product_ID].[All]" allUniqueName="[Product_DB_1].[Product_ID].[All]" dimensionUniqueName="[Product_DB_1]" displayFolder="" count="0" memberValueDatatype="130" unbalanced="0"/>
    <cacheHierarchy uniqueName="[Product_DB_1].[Product_Name]" caption="Product_Name" attribute="1" defaultMemberUniqueName="[Product_DB_1].[Product_Name].[All]" allUniqueName="[Product_DB_1].[Product_Name].[All]" dimensionUniqueName="[Product_DB_1]" displayFolder="" count="0" memberValueDatatype="130" unbalanced="0"/>
    <cacheHierarchy uniqueName="[Product_DB_1].[Category]" caption="Category" attribute="1" defaultMemberUniqueName="[Product_DB_1].[Category].[All]" allUniqueName="[Product_DB_1].[Category].[All]" dimensionUniqueName="[Product_DB_1]" displayFolder="" count="2" memberValueDatatype="130" unbalanced="0"/>
    <cacheHierarchy uniqueName="[Product_DB_1].[Sub_Category]" caption="Sub_Category" attribute="1" defaultMemberUniqueName="[Product_DB_1].[Sub_Category].[All]" allUniqueName="[Product_DB_1].[Sub_Category].[All]" dimensionUniqueName="[Product_DB_1]" displayFolder="" count="0" memberValueDatatype="130" unbalanced="0"/>
    <cacheHierarchy uniqueName="[Product_DB_1].[Brand]" caption="Brand" attribute="1" defaultMemberUniqueName="[Product_DB_1].[Brand].[All]" allUniqueName="[Product_DB_1].[Brand].[All]" dimensionUniqueName="[Product_DB_1]" displayFolder="" count="0" memberValueDatatype="130" unbalanced="0"/>
    <cacheHierarchy uniqueName="[Product_DB_1].[Cost]" caption="Cost" attribute="1" defaultMemberUniqueName="[Product_DB_1].[Cost].[All]" allUniqueName="[Product_DB_1].[Cost].[All]" dimensionUniqueName="[Product_DB_1]" displayFolder="" count="0" memberValueDatatype="5" unbalanced="0"/>
    <cacheHierarchy uniqueName="[Product_DB_1].[Stock]" caption="Stock" attribute="1" defaultMemberUniqueName="[Product_DB_1].[Stock].[All]" allUniqueName="[Product_DB_1].[Stock].[All]" dimensionUniqueName="[Product_DB_1]" displayFolder="" count="0" memberValueDatatype="20" unbalanced="0"/>
    <cacheHierarchy uniqueName="[Sales_DB_1].[Sales_ID]" caption="Sales_ID" attribute="1" defaultMemberUniqueName="[Sales_DB_1].[Sales_ID].[All]" allUniqueName="[Sales_DB_1].[Sales_ID].[All]" dimensionUniqueName="[Sales_DB_1]" displayFolder="" count="0" memberValueDatatype="130" unbalanced="0"/>
    <cacheHierarchy uniqueName="[Sales_DB_1].[Order_Date]" caption="Order_Date" attribute="1" time="1" defaultMemberUniqueName="[Sales_DB_1].[Order_Date].[All]" allUniqueName="[Sales_DB_1].[Order_Date].[All]" dimensionUniqueName="[Sales_DB_1]" displayFolder="" count="0" memberValueDatatype="7" unbalanced="0"/>
    <cacheHierarchy uniqueName="[Sales_DB_1].[Customer_ID]" caption="Customer_ID" attribute="1" defaultMemberUniqueName="[Sales_DB_1].[Customer_ID].[All]" allUniqueName="[Sales_DB_1].[Customer_ID].[All]" dimensionUniqueName="[Sales_DB_1]" displayFolder="" count="0" memberValueDatatype="130" unbalanced="0"/>
    <cacheHierarchy uniqueName="[Sales_DB_1].[Product_ID]" caption="Product_ID" attribute="1" defaultMemberUniqueName="[Sales_DB_1].[Product_ID].[All]" allUniqueName="[Sales_DB_1].[Product_ID].[All]" dimensionUniqueName="[Sales_DB_1]" displayFolder="" count="0" memberValueDatatype="130" unbalanced="0"/>
    <cacheHierarchy uniqueName="[Sales_DB_1].[Store_ID]" caption="Store_ID" attribute="1" defaultMemberUniqueName="[Sales_DB_1].[Store_ID].[All]" allUniqueName="[Sales_DB_1].[Store_ID].[All]" dimensionUniqueName="[Sales_DB_1]" displayFolder="" count="0" memberValueDatatype="130" unbalanced="0"/>
    <cacheHierarchy uniqueName="[Sales_DB_1].[Quantity]" caption="Quantity" attribute="1" defaultMemberUniqueName="[Sales_DB_1].[Quantity].[All]" allUniqueName="[Sales_DB_1].[Quantity].[All]" dimensionUniqueName="[Sales_DB_1]" displayFolder="" count="0" memberValueDatatype="20" unbalanced="0"/>
    <cacheHierarchy uniqueName="[Sales_DB_1].[Unit_Price]" caption="Unit_Price" attribute="1" defaultMemberUniqueName="[Sales_DB_1].[Unit_Price].[All]" allUniqueName="[Sales_DB_1].[Unit_Price].[All]" dimensionUniqueName="[Sales_DB_1]" displayFolder="" count="0" memberValueDatatype="5" unbalanced="0"/>
    <cacheHierarchy uniqueName="[Sales_DB_1].[Discount]" caption="Discount" attribute="1" defaultMemberUniqueName="[Sales_DB_1].[Discount].[All]" allUniqueName="[Sales_DB_1].[Discount].[All]" dimensionUniqueName="[Sales_DB_1]" displayFolder="" count="0" memberValueDatatype="5" unbalanced="0"/>
    <cacheHierarchy uniqueName="[Sales_DB_1].[Payment_Type]" caption="Payment_Type" attribute="1" defaultMemberUniqueName="[Sales_DB_1].[Payment_Type].[All]" allUniqueName="[Sales_DB_1].[Payment_Type].[All]" dimensionUniqueName="[Sales_DB_1]" displayFolder="" count="2" memberValueDatatype="130" unbalanced="0"/>
    <cacheHierarchy uniqueName="[Sales_DB_1].[Total_Amount]" caption="Total_Amount" attribute="1" defaultMemberUniqueName="[Sales_DB_1].[Total_Amount].[All]" allUniqueName="[Sales_DB_1].[Total_Amount].[All]" dimensionUniqueName="[Sales_DB_1]" displayFolder="" count="0" memberValueDatatype="5" unbalanced="0"/>
    <cacheHierarchy uniqueName="[Sales_DB_1].[Region]" caption="Region" attribute="1" defaultMemberUniqueName="[Sales_DB_1].[Region].[All]" allUniqueName="[Sales_DB_1].[Region].[All]" dimensionUniqueName="[Sales_DB_1]" displayFolder="" count="2" memberValueDatatype="130" unbalanced="0">
      <fieldsUsage count="2">
        <fieldUsage x="-1"/>
        <fieldUsage x="0"/>
      </fieldsUsage>
    </cacheHierarchy>
    <cacheHierarchy uniqueName="[Sales_DB_1].[Store_Name]" caption="Store_Name" attribute="1" defaultMemberUniqueName="[Sales_DB_1].[Store_Name].[All]" allUniqueName="[Sales_DB_1].[Store_Name].[All]" dimensionUniqueName="[Sales_DB_1]" displayFolder="" count="0" memberValueDatatype="130" unbalanced="0"/>
    <cacheHierarchy uniqueName="[Sales_DB_1].[Store_City]" caption="Store_City" attribute="1" defaultMemberUniqueName="[Sales_DB_1].[Store_City].[All]" allUniqueName="[Sales_DB_1].[Store_City].[All]" dimensionUniqueName="[Sales_DB_1]" displayFolder="" count="0" memberValueDatatype="130" unbalanced="0"/>
    <cacheHierarchy uniqueName="[Sales_DB_1].[Store_Type]" caption="Store_Type" attribute="1" defaultMemberUniqueName="[Sales_DB_1].[Store_Type].[All]" allUniqueName="[Sales_DB_1].[Store_Type].[All]" dimensionUniqueName="[Sales_DB_1]" displayFolder="" count="0" memberValueDatatype="130" unbalanced="0"/>
    <cacheHierarchy uniqueName="[Sales_DB_1].[Product_Name]" caption="Product_Name" attribute="1" defaultMemberUniqueName="[Sales_DB_1].[Product_Name].[All]" allUniqueName="[Sales_DB_1].[Product_Name].[All]" dimensionUniqueName="[Sales_DB_1]" displayFolder="" count="0" memberValueDatatype="130" unbalanced="0"/>
    <cacheHierarchy uniqueName="[Sales_DB_1].[Category]" caption="Category" attribute="1" defaultMemberUniqueName="[Sales_DB_1].[Category].[All]" allUniqueName="[Sales_DB_1].[Category].[All]" dimensionUniqueName="[Sales_DB_1]" displayFolder="" count="0" memberValueDatatype="130" unbalanced="0"/>
    <cacheHierarchy uniqueName="[Sales_DB_1].[Sub_Category]" caption="Sub_Category" attribute="1" defaultMemberUniqueName="[Sales_DB_1].[Sub_Category].[All]" allUniqueName="[Sales_DB_1].[Sub_Category].[All]" dimensionUniqueName="[Sales_DB_1]" displayFolder="" count="0" memberValueDatatype="130" unbalanced="0"/>
    <cacheHierarchy uniqueName="[Sales_DB_1].[Brand]" caption="Brand" attribute="1" defaultMemberUniqueName="[Sales_DB_1].[Brand].[All]" allUniqueName="[Sales_DB_1].[Brand].[All]" dimensionUniqueName="[Sales_DB_1]" displayFolder="" count="0" memberValueDatatype="130" unbalanced="0"/>
    <cacheHierarchy uniqueName="[Sales_DB_1].[Cost]" caption="Cost" attribute="1" defaultMemberUniqueName="[Sales_DB_1].[Cost].[All]" allUniqueName="[Sales_DB_1].[Cost].[All]" dimensionUniqueName="[Sales_DB_1]" displayFolder="" count="0" memberValueDatatype="5" unbalanced="0"/>
    <cacheHierarchy uniqueName="[Sales_DB_1].[Stock]" caption="Stock" attribute="1" defaultMemberUniqueName="[Sales_DB_1].[Stock].[All]" allUniqueName="[Sales_DB_1].[Stock].[All]" dimensionUniqueName="[Sales_DB_1]" displayFolder="" count="0" memberValueDatatype="20" unbalanced="0"/>
    <cacheHierarchy uniqueName="[Sales_DB_1].[Name]" caption="Name" attribute="1" defaultMemberUniqueName="[Sales_DB_1].[Name].[All]" allUniqueName="[Sales_DB_1].[Name].[All]" dimensionUniqueName="[Sales_DB_1]" displayFolder="" count="0" memberValueDatatype="130" unbalanced="0"/>
    <cacheHierarchy uniqueName="[Sales_DB_1].[Age]" caption="Age" attribute="1" defaultMemberUniqueName="[Sales_DB_1].[Age].[All]" allUniqueName="[Sales_DB_1].[Age].[All]" dimensionUniqueName="[Sales_DB_1]" displayFolder="" count="0" memberValueDatatype="20" unbalanced="0"/>
    <cacheHierarchy uniqueName="[Sales_DB_1].[Gender]" caption="Gender" attribute="1" defaultMemberUniqueName="[Sales_DB_1].[Gender].[All]" allUniqueName="[Sales_DB_1].[Gender].[All]" dimensionUniqueName="[Sales_DB_1]" displayFolder="" count="0" memberValueDatatype="130" unbalanced="0"/>
    <cacheHierarchy uniqueName="[Sales_DB_1].[Customer_City]" caption="Customer_City" attribute="1" defaultMemberUniqueName="[Sales_DB_1].[Customer_City].[All]" allUniqueName="[Sales_DB_1].[Customer_City].[All]" dimensionUniqueName="[Sales_DB_1]" displayFolder="" count="0" memberValueDatatype="130" unbalanced="0"/>
    <cacheHierarchy uniqueName="[Sales_DB_1].[State]" caption="State" attribute="1" defaultMemberUniqueName="[Sales_DB_1].[State].[All]" allUniqueName="[Sales_DB_1].[State].[All]" dimensionUniqueName="[Sales_DB_1]" displayFolder="" count="0" memberValueDatatype="130" unbalanced="0"/>
    <cacheHierarchy uniqueName="[Sales_DB_1].[Country]" caption="Country" attribute="1" defaultMemberUniqueName="[Sales_DB_1].[Country].[All]" allUniqueName="[Sales_DB_1].[Country].[All]" dimensionUniqueName="[Sales_DB_1]" displayFolder="" count="0" memberValueDatatype="130" unbalanced="0"/>
    <cacheHierarchy uniqueName="[Sales_DB_1].[Loyality_Level]" caption="Loyality_Level" attribute="1" defaultMemberUniqueName="[Sales_DB_1].[Loyality_Level].[All]" allUniqueName="[Sales_DB_1].[Loyality_Level].[All]" dimensionUniqueName="[Sales_DB_1]" displayFolder="" count="0" memberValueDatatype="130" unbalanced="0"/>
    <cacheHierarchy uniqueName="[Sales_DB_1].[Original_Price]" caption="Original_Price" attribute="1" defaultMemberUniqueName="[Sales_DB_1].[Original_Price].[All]" allUniqueName="[Sales_DB_1].[Original_Price].[All]" dimensionUniqueName="[Sales_DB_1]" displayFolder="" count="0" memberValueDatatype="5" unbalanced="0"/>
    <cacheHierarchy uniqueName="[Sales_DB_1].[Spend]" caption="Spend" attribute="1" defaultMemberUniqueName="[Sales_DB_1].[Spend].[All]" allUniqueName="[Sales_DB_1].[Spend].[All]" dimensionUniqueName="[Sales_DB_1]" displayFolder="" count="0" memberValueDatatype="5" unbalanced="0"/>
    <cacheHierarchy uniqueName="[Sales_DB_1].[Profit]" caption="Profit" attribute="1" defaultMemberUniqueName="[Sales_DB_1].[Profit].[All]" allUniqueName="[Sales_DB_1].[Profit].[All]" dimensionUniqueName="[Sales_DB_1]" displayFolder="" count="0" memberValueDatatype="5" unbalanced="0"/>
    <cacheHierarchy uniqueName="[Sales_DB_1].[Order Month]" caption="Order Month" attribute="1" defaultMemberUniqueName="[Sales_DB_1].[Order Month].[All]" allUniqueName="[Sales_DB_1].[Order Month].[All]" dimensionUniqueName="[Sales_DB_1]" displayFolder="" count="0" memberValueDatatype="20" unbalanced="0"/>
    <cacheHierarchy uniqueName="[Store_DB_1].[Store_ID]" caption="Store_ID" attribute="1" defaultMemberUniqueName="[Store_DB_1].[Store_ID].[All]" allUniqueName="[Store_DB_1].[Store_ID].[All]" dimensionUniqueName="[Store_DB_1]" displayFolder="" count="0" memberValueDatatype="130" unbalanced="0"/>
    <cacheHierarchy uniqueName="[Store_DB_1].[Store_Name]" caption="Store_Name" attribute="1" defaultMemberUniqueName="[Store_DB_1].[Store_Name].[All]" allUniqueName="[Store_DB_1].[Store_Name].[All]" dimensionUniqueName="[Store_DB_1]" displayFolder="" count="0" memberValueDatatype="130" unbalanced="0"/>
    <cacheHierarchy uniqueName="[Store_DB_1].[Region]" caption="Region" attribute="1" defaultMemberUniqueName="[Store_DB_1].[Region].[All]" allUniqueName="[Store_DB_1].[Region].[All]" dimensionUniqueName="[Store_DB_1]" displayFolder="" count="0" memberValueDatatype="130" unbalanced="0"/>
    <cacheHierarchy uniqueName="[Store_DB_1].[City]" caption="City" attribute="1" defaultMemberUniqueName="[Store_DB_1].[City].[All]" allUniqueName="[Store_DB_1].[City].[All]" dimensionUniqueName="[Store_DB_1]" displayFolder="" count="0" memberValueDatatype="130" unbalanced="0"/>
    <cacheHierarchy uniqueName="[Store_DB_1].[Store_Type]" caption="Store_Type" attribute="1" defaultMemberUniqueName="[Store_DB_1].[Store_Type].[All]" allUniqueName="[Store_DB_1].[Store_Type].[All]" dimensionUniqueName="[Store_DB_1]" displayFolder="" count="0" memberValueDatatype="130" unbalanced="0"/>
    <cacheHierarchy uniqueName="[Measures].[__XL_Count Sales_DB_1]" caption="__XL_Count Sales_DB_1" measure="1" displayFolder="" measureGroup="Sales_DB_1" count="0" hidden="1"/>
    <cacheHierarchy uniqueName="[Measures].[__XL_Count Product_DB_1]" caption="__XL_Count Product_DB_1" measure="1" displayFolder="" measureGroup="Product_DB_1" count="0" hidden="1"/>
    <cacheHierarchy uniqueName="[Measures].[__XL_Count Store_DB_1]" caption="__XL_Count Store_DB_1" measure="1" displayFolder="" measureGroup="Store_DB_1" count="0" hidden="1"/>
    <cacheHierarchy uniqueName="[Measures].[__XL_Count Final_Cust_db_1]" caption="__XL_Count Final_Cust_db_1" measure="1" displayFolder="" measureGroup="Final_Cust_db_1" count="0" hidden="1"/>
    <cacheHierarchy uniqueName="[Measures].[__No measures defined]" caption="__No measures defined" measure="1" displayFolder="" count="0" hidden="1"/>
    <cacheHierarchy uniqueName="[Measures].[Sum of Discount]" caption="Sum of Discount" measure="1" displayFolder="" measureGroup="Sales_DB_1"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DB_1" count="0" oneField="1" hidden="1">
      <fieldsUsage count="1">
        <fieldUsage x="1"/>
      </fieldsUsage>
      <extLst>
        <ext xmlns:x15="http://schemas.microsoft.com/office/spreadsheetml/2010/11/main" uri="{B97F6D7D-B522-45F9-BDA1-12C45D357490}">
          <x15:cacheHierarchy aggregatedColumn="24"/>
        </ext>
      </extLst>
    </cacheHierarchy>
    <cacheHierarchy uniqueName="[Measures].[Max of Total_Amount]" caption="Max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Total_Amount]" caption="Count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Final_Cust_db_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_DB_1"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Sales_DB_1" count="0" hidden="1">
      <extLst>
        <ext xmlns:x15="http://schemas.microsoft.com/office/spreadsheetml/2010/11/main" uri="{B97F6D7D-B522-45F9-BDA1-12C45D357490}">
          <x15:cacheHierarchy aggregatedColumn="15"/>
        </ext>
      </extLst>
    </cacheHierarchy>
    <cacheHierarchy uniqueName="[Measures].[Sum of Order Month]" caption="Sum of Order Month" measure="1" displayFolder="" measureGroup="Sales_DB_1" count="0" hidden="1">
      <extLst>
        <ext xmlns:x15="http://schemas.microsoft.com/office/spreadsheetml/2010/11/main" uri="{B97F6D7D-B522-45F9-BDA1-12C45D357490}">
          <x15:cacheHierarchy aggregatedColumn="45"/>
        </ext>
      </extLst>
    </cacheHierarchy>
    <cacheHierarchy uniqueName="[Measures].[Sum of Quantity]" caption="Sum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Customer_ID 2]" caption="Count of Customer_ID 2" measure="1" displayFolder="" measureGroup="Sales_DB_1" count="0" hidden="1">
      <extLst>
        <ext xmlns:x15="http://schemas.microsoft.com/office/spreadsheetml/2010/11/main" uri="{B97F6D7D-B522-45F9-BDA1-12C45D357490}">
          <x15:cacheHierarchy aggregatedColumn="17"/>
        </ext>
      </extLst>
    </cacheHierarchy>
  </cacheHierarchies>
  <kpis count="0"/>
  <dimensions count="5">
    <dimension name="Final_Cust_db_1" uniqueName="[Final_Cust_db_1]" caption="Final_Cust_db_1"/>
    <dimension measure="1" name="Measures" uniqueName="[Measures]" caption="Measures"/>
    <dimension name="Product_DB_1" uniqueName="[Product_DB_1]" caption="Product_DB_1"/>
    <dimension name="Sales_DB_1" uniqueName="[Sales_DB_1]" caption="Sales_DB_1"/>
    <dimension name="Store_DB_1" uniqueName="[Store_DB_1]" caption="Store_DB_1"/>
  </dimensions>
  <measureGroups count="4">
    <measureGroup name="Final_Cust_db_1" caption="Final_Cust_db_1"/>
    <measureGroup name="Product_DB_1" caption="Product_DB_1"/>
    <measureGroup name="Sales_DB_1" caption="Sales_DB_1"/>
    <measureGroup name="Store_DB_1" caption="Store_DB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7.914582175923" backgroundQuery="1" createdVersion="8" refreshedVersion="8" minRefreshableVersion="3" recordCount="0" supportSubquery="1" supportAdvancedDrill="1" xr:uid="{C0F51DB4-67B6-4AAB-AC5D-810BB173A7FA}">
  <cacheSource type="external" connectionId="4"/>
  <cacheFields count="3">
    <cacheField name="[Sales_DB_1].[Gender].[Gender]" caption="Gender" numFmtId="0" hierarchy="37" level="1">
      <sharedItems count="2">
        <s v="Female"/>
        <s v="Male"/>
      </sharedItems>
    </cacheField>
    <cacheField name="[Measures].[Count of Customer_ID 2]" caption="Count of Customer_ID 2" numFmtId="0" hierarchy="66" level="32767"/>
    <cacheField name="[Final_Cust_db_1].[Loyality_Level].[Loyality_Level]" caption="Loyality_Level" numFmtId="0" hierarchy="7" level="1">
      <sharedItems containsSemiMixedTypes="0" containsNonDate="0" containsString="0"/>
    </cacheField>
  </cacheFields>
  <cacheHierarchies count="67">
    <cacheHierarchy uniqueName="[Final_Cust_db_1].[Customer_ID]" caption="Customer_ID" attribute="1" defaultMemberUniqueName="[Final_Cust_db_1].[Customer_ID].[All]" allUniqueName="[Final_Cust_db_1].[Customer_ID].[All]" dimensionUniqueName="[Final_Cust_db_1]" displayFolder="" count="0" memberValueDatatype="130" unbalanced="0"/>
    <cacheHierarchy uniqueName="[Final_Cust_db_1].[Name]" caption="Name" attribute="1" defaultMemberUniqueName="[Final_Cust_db_1].[Name].[All]" allUniqueName="[Final_Cust_db_1].[Name].[All]" dimensionUniqueName="[Final_Cust_db_1]" displayFolder="" count="0" memberValueDatatype="130" unbalanced="0"/>
    <cacheHierarchy uniqueName="[Final_Cust_db_1].[Age]" caption="Age" attribute="1" defaultMemberUniqueName="[Final_Cust_db_1].[Age].[All]" allUniqueName="[Final_Cust_db_1].[Age].[All]" dimensionUniqueName="[Final_Cust_db_1]" displayFolder="" count="0" memberValueDatatype="20" unbalanced="0"/>
    <cacheHierarchy uniqueName="[Final_Cust_db_1].[Gender]" caption="Gender" attribute="1" defaultMemberUniqueName="[Final_Cust_db_1].[Gender].[All]" allUniqueName="[Final_Cust_db_1].[Gender].[All]" dimensionUniqueName="[Final_Cust_db_1]" displayFolder="" count="0" memberValueDatatype="130" unbalanced="0"/>
    <cacheHierarchy uniqueName="[Final_Cust_db_1].[City]" caption="City" attribute="1" defaultMemberUniqueName="[Final_Cust_db_1].[City].[All]" allUniqueName="[Final_Cust_db_1].[City].[All]" dimensionUniqueName="[Final_Cust_db_1]" displayFolder="" count="0" memberValueDatatype="130" unbalanced="0"/>
    <cacheHierarchy uniqueName="[Final_Cust_db_1].[State]" caption="State" attribute="1" defaultMemberUniqueName="[Final_Cust_db_1].[State].[All]" allUniqueName="[Final_Cust_db_1].[State].[All]" dimensionUniqueName="[Final_Cust_db_1]" displayFolder="" count="0" memberValueDatatype="130" unbalanced="0"/>
    <cacheHierarchy uniqueName="[Final_Cust_db_1].[Country]" caption="Country" attribute="1" defaultMemberUniqueName="[Final_Cust_db_1].[Country].[All]" allUniqueName="[Final_Cust_db_1].[Country].[All]" dimensionUniqueName="[Final_Cust_db_1]" displayFolder="" count="0" memberValueDatatype="130" unbalanced="0"/>
    <cacheHierarchy uniqueName="[Final_Cust_db_1].[Loyality_Level]" caption="Loyality_Level" attribute="1" defaultMemberUniqueName="[Final_Cust_db_1].[Loyality_Level].[All]" allUniqueName="[Final_Cust_db_1].[Loyality_Level].[All]" dimensionUniqueName="[Final_Cust_db_1]" displayFolder="" count="2" memberValueDatatype="130" unbalanced="0">
      <fieldsUsage count="2">
        <fieldUsage x="-1"/>
        <fieldUsage x="2"/>
      </fieldsUsage>
    </cacheHierarchy>
    <cacheHierarchy uniqueName="[Product_DB_1].[Product_ID]" caption="Product_ID" attribute="1" defaultMemberUniqueName="[Product_DB_1].[Product_ID].[All]" allUniqueName="[Product_DB_1].[Product_ID].[All]" dimensionUniqueName="[Product_DB_1]" displayFolder="" count="0" memberValueDatatype="130" unbalanced="0"/>
    <cacheHierarchy uniqueName="[Product_DB_1].[Product_Name]" caption="Product_Name" attribute="1" defaultMemberUniqueName="[Product_DB_1].[Product_Name].[All]" allUniqueName="[Product_DB_1].[Product_Name].[All]" dimensionUniqueName="[Product_DB_1]" displayFolder="" count="0" memberValueDatatype="130" unbalanced="0"/>
    <cacheHierarchy uniqueName="[Product_DB_1].[Category]" caption="Category" attribute="1" defaultMemberUniqueName="[Product_DB_1].[Category].[All]" allUniqueName="[Product_DB_1].[Category].[All]" dimensionUniqueName="[Product_DB_1]" displayFolder="" count="2" memberValueDatatype="130" unbalanced="0"/>
    <cacheHierarchy uniqueName="[Product_DB_1].[Sub_Category]" caption="Sub_Category" attribute="1" defaultMemberUniqueName="[Product_DB_1].[Sub_Category].[All]" allUniqueName="[Product_DB_1].[Sub_Category].[All]" dimensionUniqueName="[Product_DB_1]" displayFolder="" count="0" memberValueDatatype="130" unbalanced="0"/>
    <cacheHierarchy uniqueName="[Product_DB_1].[Brand]" caption="Brand" attribute="1" defaultMemberUniqueName="[Product_DB_1].[Brand].[All]" allUniqueName="[Product_DB_1].[Brand].[All]" dimensionUniqueName="[Product_DB_1]" displayFolder="" count="0" memberValueDatatype="130" unbalanced="0"/>
    <cacheHierarchy uniqueName="[Product_DB_1].[Cost]" caption="Cost" attribute="1" defaultMemberUniqueName="[Product_DB_1].[Cost].[All]" allUniqueName="[Product_DB_1].[Cost].[All]" dimensionUniqueName="[Product_DB_1]" displayFolder="" count="0" memberValueDatatype="5" unbalanced="0"/>
    <cacheHierarchy uniqueName="[Product_DB_1].[Stock]" caption="Stock" attribute="1" defaultMemberUniqueName="[Product_DB_1].[Stock].[All]" allUniqueName="[Product_DB_1].[Stock].[All]" dimensionUniqueName="[Product_DB_1]" displayFolder="" count="0" memberValueDatatype="20" unbalanced="0"/>
    <cacheHierarchy uniqueName="[Sales_DB_1].[Sales_ID]" caption="Sales_ID" attribute="1" defaultMemberUniqueName="[Sales_DB_1].[Sales_ID].[All]" allUniqueName="[Sales_DB_1].[Sales_ID].[All]" dimensionUniqueName="[Sales_DB_1]" displayFolder="" count="0" memberValueDatatype="130" unbalanced="0"/>
    <cacheHierarchy uniqueName="[Sales_DB_1].[Order_Date]" caption="Order_Date" attribute="1" time="1" defaultMemberUniqueName="[Sales_DB_1].[Order_Date].[All]" allUniqueName="[Sales_DB_1].[Order_Date].[All]" dimensionUniqueName="[Sales_DB_1]" displayFolder="" count="0" memberValueDatatype="7" unbalanced="0"/>
    <cacheHierarchy uniqueName="[Sales_DB_1].[Customer_ID]" caption="Customer_ID" attribute="1" defaultMemberUniqueName="[Sales_DB_1].[Customer_ID].[All]" allUniqueName="[Sales_DB_1].[Customer_ID].[All]" dimensionUniqueName="[Sales_DB_1]" displayFolder="" count="2" memberValueDatatype="130" unbalanced="0"/>
    <cacheHierarchy uniqueName="[Sales_DB_1].[Product_ID]" caption="Product_ID" attribute="1" defaultMemberUniqueName="[Sales_DB_1].[Product_ID].[All]" allUniqueName="[Sales_DB_1].[Product_ID].[All]" dimensionUniqueName="[Sales_DB_1]" displayFolder="" count="0" memberValueDatatype="130" unbalanced="0"/>
    <cacheHierarchy uniqueName="[Sales_DB_1].[Store_ID]" caption="Store_ID" attribute="1" defaultMemberUniqueName="[Sales_DB_1].[Store_ID].[All]" allUniqueName="[Sales_DB_1].[Store_ID].[All]" dimensionUniqueName="[Sales_DB_1]" displayFolder="" count="0" memberValueDatatype="130" unbalanced="0"/>
    <cacheHierarchy uniqueName="[Sales_DB_1].[Quantity]" caption="Quantity" attribute="1" defaultMemberUniqueName="[Sales_DB_1].[Quantity].[All]" allUniqueName="[Sales_DB_1].[Quantity].[All]" dimensionUniqueName="[Sales_DB_1]" displayFolder="" count="0" memberValueDatatype="20" unbalanced="0"/>
    <cacheHierarchy uniqueName="[Sales_DB_1].[Unit_Price]" caption="Unit_Price" attribute="1" defaultMemberUniqueName="[Sales_DB_1].[Unit_Price].[All]" allUniqueName="[Sales_DB_1].[Unit_Price].[All]" dimensionUniqueName="[Sales_DB_1]" displayFolder="" count="0" memberValueDatatype="5" unbalanced="0"/>
    <cacheHierarchy uniqueName="[Sales_DB_1].[Discount]" caption="Discount" attribute="1" defaultMemberUniqueName="[Sales_DB_1].[Discount].[All]" allUniqueName="[Sales_DB_1].[Discount].[All]" dimensionUniqueName="[Sales_DB_1]" displayFolder="" count="0" memberValueDatatype="5" unbalanced="0"/>
    <cacheHierarchy uniqueName="[Sales_DB_1].[Payment_Type]" caption="Payment_Type" attribute="1" defaultMemberUniqueName="[Sales_DB_1].[Payment_Type].[All]" allUniqueName="[Sales_DB_1].[Payment_Type].[All]" dimensionUniqueName="[Sales_DB_1]" displayFolder="" count="2" memberValueDatatype="130" unbalanced="0"/>
    <cacheHierarchy uniqueName="[Sales_DB_1].[Total_Amount]" caption="Total_Amount" attribute="1" defaultMemberUniqueName="[Sales_DB_1].[Total_Amount].[All]" allUniqueName="[Sales_DB_1].[Total_Amount].[All]" dimensionUniqueName="[Sales_DB_1]" displayFolder="" count="0" memberValueDatatype="5" unbalanced="0"/>
    <cacheHierarchy uniqueName="[Sales_DB_1].[Region]" caption="Region" attribute="1" defaultMemberUniqueName="[Sales_DB_1].[Region].[All]" allUniqueName="[Sales_DB_1].[Region].[All]" dimensionUniqueName="[Sales_DB_1]" displayFolder="" count="0" memberValueDatatype="130" unbalanced="0"/>
    <cacheHierarchy uniqueName="[Sales_DB_1].[Store_Name]" caption="Store_Name" attribute="1" defaultMemberUniqueName="[Sales_DB_1].[Store_Name].[All]" allUniqueName="[Sales_DB_1].[Store_Name].[All]" dimensionUniqueName="[Sales_DB_1]" displayFolder="" count="0" memberValueDatatype="130" unbalanced="0"/>
    <cacheHierarchy uniqueName="[Sales_DB_1].[Store_City]" caption="Store_City" attribute="1" defaultMemberUniqueName="[Sales_DB_1].[Store_City].[All]" allUniqueName="[Sales_DB_1].[Store_City].[All]" dimensionUniqueName="[Sales_DB_1]" displayFolder="" count="0" memberValueDatatype="130" unbalanced="0"/>
    <cacheHierarchy uniqueName="[Sales_DB_1].[Store_Type]" caption="Store_Type" attribute="1" defaultMemberUniqueName="[Sales_DB_1].[Store_Type].[All]" allUniqueName="[Sales_DB_1].[Store_Type].[All]" dimensionUniqueName="[Sales_DB_1]" displayFolder="" count="0" memberValueDatatype="130" unbalanced="0"/>
    <cacheHierarchy uniqueName="[Sales_DB_1].[Product_Name]" caption="Product_Name" attribute="1" defaultMemberUniqueName="[Sales_DB_1].[Product_Name].[All]" allUniqueName="[Sales_DB_1].[Product_Name].[All]" dimensionUniqueName="[Sales_DB_1]" displayFolder="" count="0" memberValueDatatype="130" unbalanced="0"/>
    <cacheHierarchy uniqueName="[Sales_DB_1].[Category]" caption="Category" attribute="1" defaultMemberUniqueName="[Sales_DB_1].[Category].[All]" allUniqueName="[Sales_DB_1].[Category].[All]" dimensionUniqueName="[Sales_DB_1]" displayFolder="" count="0" memberValueDatatype="130" unbalanced="0"/>
    <cacheHierarchy uniqueName="[Sales_DB_1].[Sub_Category]" caption="Sub_Category" attribute="1" defaultMemberUniqueName="[Sales_DB_1].[Sub_Category].[All]" allUniqueName="[Sales_DB_1].[Sub_Category].[All]" dimensionUniqueName="[Sales_DB_1]" displayFolder="" count="0" memberValueDatatype="130" unbalanced="0"/>
    <cacheHierarchy uniqueName="[Sales_DB_1].[Brand]" caption="Brand" attribute="1" defaultMemberUniqueName="[Sales_DB_1].[Brand].[All]" allUniqueName="[Sales_DB_1].[Brand].[All]" dimensionUniqueName="[Sales_DB_1]" displayFolder="" count="0" memberValueDatatype="130" unbalanced="0"/>
    <cacheHierarchy uniqueName="[Sales_DB_1].[Cost]" caption="Cost" attribute="1" defaultMemberUniqueName="[Sales_DB_1].[Cost].[All]" allUniqueName="[Sales_DB_1].[Cost].[All]" dimensionUniqueName="[Sales_DB_1]" displayFolder="" count="0" memberValueDatatype="5" unbalanced="0"/>
    <cacheHierarchy uniqueName="[Sales_DB_1].[Stock]" caption="Stock" attribute="1" defaultMemberUniqueName="[Sales_DB_1].[Stock].[All]" allUniqueName="[Sales_DB_1].[Stock].[All]" dimensionUniqueName="[Sales_DB_1]" displayFolder="" count="0" memberValueDatatype="20" unbalanced="0"/>
    <cacheHierarchy uniqueName="[Sales_DB_1].[Name]" caption="Name" attribute="1" defaultMemberUniqueName="[Sales_DB_1].[Name].[All]" allUniqueName="[Sales_DB_1].[Name].[All]" dimensionUniqueName="[Sales_DB_1]" displayFolder="" count="0" memberValueDatatype="130" unbalanced="0"/>
    <cacheHierarchy uniqueName="[Sales_DB_1].[Age]" caption="Age" attribute="1" defaultMemberUniqueName="[Sales_DB_1].[Age].[All]" allUniqueName="[Sales_DB_1].[Age].[All]" dimensionUniqueName="[Sales_DB_1]" displayFolder="" count="0" memberValueDatatype="20" unbalanced="0"/>
    <cacheHierarchy uniqueName="[Sales_DB_1].[Gender]" caption="Gender" attribute="1" defaultMemberUniqueName="[Sales_DB_1].[Gender].[All]" allUniqueName="[Sales_DB_1].[Gender].[All]" dimensionUniqueName="[Sales_DB_1]" displayFolder="" count="2" memberValueDatatype="130" unbalanced="0">
      <fieldsUsage count="2">
        <fieldUsage x="-1"/>
        <fieldUsage x="0"/>
      </fieldsUsage>
    </cacheHierarchy>
    <cacheHierarchy uniqueName="[Sales_DB_1].[Customer_City]" caption="Customer_City" attribute="1" defaultMemberUniqueName="[Sales_DB_1].[Customer_City].[All]" allUniqueName="[Sales_DB_1].[Customer_City].[All]" dimensionUniqueName="[Sales_DB_1]" displayFolder="" count="0" memberValueDatatype="130" unbalanced="0"/>
    <cacheHierarchy uniqueName="[Sales_DB_1].[State]" caption="State" attribute="1" defaultMemberUniqueName="[Sales_DB_1].[State].[All]" allUniqueName="[Sales_DB_1].[State].[All]" dimensionUniqueName="[Sales_DB_1]" displayFolder="" count="0" memberValueDatatype="130" unbalanced="0"/>
    <cacheHierarchy uniqueName="[Sales_DB_1].[Country]" caption="Country" attribute="1" defaultMemberUniqueName="[Sales_DB_1].[Country].[All]" allUniqueName="[Sales_DB_1].[Country].[All]" dimensionUniqueName="[Sales_DB_1]" displayFolder="" count="0" memberValueDatatype="130" unbalanced="0"/>
    <cacheHierarchy uniqueName="[Sales_DB_1].[Loyality_Level]" caption="Loyality_Level" attribute="1" defaultMemberUniqueName="[Sales_DB_1].[Loyality_Level].[All]" allUniqueName="[Sales_DB_1].[Loyality_Level].[All]" dimensionUniqueName="[Sales_DB_1]" displayFolder="" count="0" memberValueDatatype="130" unbalanced="0"/>
    <cacheHierarchy uniqueName="[Sales_DB_1].[Original_Price]" caption="Original_Price" attribute="1" defaultMemberUniqueName="[Sales_DB_1].[Original_Price].[All]" allUniqueName="[Sales_DB_1].[Original_Price].[All]" dimensionUniqueName="[Sales_DB_1]" displayFolder="" count="0" memberValueDatatype="5" unbalanced="0"/>
    <cacheHierarchy uniqueName="[Sales_DB_1].[Spend]" caption="Spend" attribute="1" defaultMemberUniqueName="[Sales_DB_1].[Spend].[All]" allUniqueName="[Sales_DB_1].[Spend].[All]" dimensionUniqueName="[Sales_DB_1]" displayFolder="" count="0" memberValueDatatype="5" unbalanced="0"/>
    <cacheHierarchy uniqueName="[Sales_DB_1].[Profit]" caption="Profit" attribute="1" defaultMemberUniqueName="[Sales_DB_1].[Profit].[All]" allUniqueName="[Sales_DB_1].[Profit].[All]" dimensionUniqueName="[Sales_DB_1]" displayFolder="" count="0" memberValueDatatype="5" unbalanced="0"/>
    <cacheHierarchy uniqueName="[Sales_DB_1].[Order Month]" caption="Order Month" attribute="1" defaultMemberUniqueName="[Sales_DB_1].[Order Month].[All]" allUniqueName="[Sales_DB_1].[Order Month].[All]" dimensionUniqueName="[Sales_DB_1]" displayFolder="" count="0" memberValueDatatype="20" unbalanced="0"/>
    <cacheHierarchy uniqueName="[Store_DB_1].[Store_ID]" caption="Store_ID" attribute="1" defaultMemberUniqueName="[Store_DB_1].[Store_ID].[All]" allUniqueName="[Store_DB_1].[Store_ID].[All]" dimensionUniqueName="[Store_DB_1]" displayFolder="" count="0" memberValueDatatype="130" unbalanced="0"/>
    <cacheHierarchy uniqueName="[Store_DB_1].[Store_Name]" caption="Store_Name" attribute="1" defaultMemberUniqueName="[Store_DB_1].[Store_Name].[All]" allUniqueName="[Store_DB_1].[Store_Name].[All]" dimensionUniqueName="[Store_DB_1]" displayFolder="" count="0" memberValueDatatype="130" unbalanced="0"/>
    <cacheHierarchy uniqueName="[Store_DB_1].[Region]" caption="Region" attribute="1" defaultMemberUniqueName="[Store_DB_1].[Region].[All]" allUniqueName="[Store_DB_1].[Region].[All]" dimensionUniqueName="[Store_DB_1]" displayFolder="" count="0" memberValueDatatype="130" unbalanced="0"/>
    <cacheHierarchy uniqueName="[Store_DB_1].[City]" caption="City" attribute="1" defaultMemberUniqueName="[Store_DB_1].[City].[All]" allUniqueName="[Store_DB_1].[City].[All]" dimensionUniqueName="[Store_DB_1]" displayFolder="" count="0" memberValueDatatype="130" unbalanced="0"/>
    <cacheHierarchy uniqueName="[Store_DB_1].[Store_Type]" caption="Store_Type" attribute="1" defaultMemberUniqueName="[Store_DB_1].[Store_Type].[All]" allUniqueName="[Store_DB_1].[Store_Type].[All]" dimensionUniqueName="[Store_DB_1]" displayFolder="" count="0" memberValueDatatype="130" unbalanced="0"/>
    <cacheHierarchy uniqueName="[Measures].[__XL_Count Sales_DB_1]" caption="__XL_Count Sales_DB_1" measure="1" displayFolder="" measureGroup="Sales_DB_1" count="0" hidden="1"/>
    <cacheHierarchy uniqueName="[Measures].[__XL_Count Product_DB_1]" caption="__XL_Count Product_DB_1" measure="1" displayFolder="" measureGroup="Product_DB_1" count="0" hidden="1"/>
    <cacheHierarchy uniqueName="[Measures].[__XL_Count Store_DB_1]" caption="__XL_Count Store_DB_1" measure="1" displayFolder="" measureGroup="Store_DB_1" count="0" hidden="1"/>
    <cacheHierarchy uniqueName="[Measures].[__XL_Count Final_Cust_db_1]" caption="__XL_Count Final_Cust_db_1" measure="1" displayFolder="" measureGroup="Final_Cust_db_1" count="0" hidden="1"/>
    <cacheHierarchy uniqueName="[Measures].[__No measures defined]" caption="__No measures defined" measure="1" displayFolder="" count="0" hidden="1"/>
    <cacheHierarchy uniqueName="[Measures].[Sum of Discount]" caption="Sum of Discount" measure="1" displayFolder="" measureGroup="Sales_DB_1"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Max of Total_Amount]" caption="Max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Total_Amount]" caption="Count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Final_Cust_db_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_DB_1"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Sales_DB_1" count="0" hidden="1">
      <extLst>
        <ext xmlns:x15="http://schemas.microsoft.com/office/spreadsheetml/2010/11/main" uri="{B97F6D7D-B522-45F9-BDA1-12C45D357490}">
          <x15:cacheHierarchy aggregatedColumn="15"/>
        </ext>
      </extLst>
    </cacheHierarchy>
    <cacheHierarchy uniqueName="[Measures].[Sum of Order Month]" caption="Sum of Order Month" measure="1" displayFolder="" measureGroup="Sales_DB_1" count="0" hidden="1">
      <extLst>
        <ext xmlns:x15="http://schemas.microsoft.com/office/spreadsheetml/2010/11/main" uri="{B97F6D7D-B522-45F9-BDA1-12C45D357490}">
          <x15:cacheHierarchy aggregatedColumn="45"/>
        </ext>
      </extLst>
    </cacheHierarchy>
    <cacheHierarchy uniqueName="[Measures].[Sum of Quantity]" caption="Sum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Customer_ID 2]" caption="Count of Customer_ID 2" measure="1" displayFolder="" measureGroup="Sales_DB_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5">
    <dimension name="Final_Cust_db_1" uniqueName="[Final_Cust_db_1]" caption="Final_Cust_db_1"/>
    <dimension measure="1" name="Measures" uniqueName="[Measures]" caption="Measures"/>
    <dimension name="Product_DB_1" uniqueName="[Product_DB_1]" caption="Product_DB_1"/>
    <dimension name="Sales_DB_1" uniqueName="[Sales_DB_1]" caption="Sales_DB_1"/>
    <dimension name="Store_DB_1" uniqueName="[Store_DB_1]" caption="Store_DB_1"/>
  </dimensions>
  <measureGroups count="4">
    <measureGroup name="Final_Cust_db_1" caption="Final_Cust_db_1"/>
    <measureGroup name="Product_DB_1" caption="Product_DB_1"/>
    <measureGroup name="Sales_DB_1" caption="Sales_DB_1"/>
    <measureGroup name="Store_DB_1" caption="Store_DB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7.914582523146" backgroundQuery="1" createdVersion="8" refreshedVersion="8" minRefreshableVersion="3" recordCount="0" supportSubquery="1" supportAdvancedDrill="1" xr:uid="{2ADEAB8F-F67B-43C2-94DF-FD6AE26F0D0F}">
  <cacheSource type="external" connectionId="4"/>
  <cacheFields count="4">
    <cacheField name="[Sales_DB_1].[Category].[Category]" caption="Category" numFmtId="0" hierarchy="30" level="1">
      <sharedItems count="5">
        <s v="Beauty"/>
        <s v="Clothing"/>
        <s v="Electronics"/>
        <s v="Home"/>
        <s v="Sports"/>
      </sharedItems>
    </cacheField>
    <cacheField name="[Measures].[Sum of Total_Amount]" caption="Sum of Total_Amount" numFmtId="0" hierarchy="57" level="32767"/>
    <cacheField name="[Sales_DB_1].[Gender].[Gender]" caption="Gender" numFmtId="0" hierarchy="37" level="1">
      <sharedItems count="2">
        <s v="Female"/>
        <s v="Male"/>
      </sharedItems>
    </cacheField>
    <cacheField name="[Final_Cust_db_1].[Loyality_Level].[Loyality_Level]" caption="Loyality_Level" numFmtId="0" hierarchy="7" level="1">
      <sharedItems containsSemiMixedTypes="0" containsNonDate="0" containsString="0"/>
    </cacheField>
  </cacheFields>
  <cacheHierarchies count="67">
    <cacheHierarchy uniqueName="[Final_Cust_db_1].[Customer_ID]" caption="Customer_ID" attribute="1" defaultMemberUniqueName="[Final_Cust_db_1].[Customer_ID].[All]" allUniqueName="[Final_Cust_db_1].[Customer_ID].[All]" dimensionUniqueName="[Final_Cust_db_1]" displayFolder="" count="0" memberValueDatatype="130" unbalanced="0"/>
    <cacheHierarchy uniqueName="[Final_Cust_db_1].[Name]" caption="Name" attribute="1" defaultMemberUniqueName="[Final_Cust_db_1].[Name].[All]" allUniqueName="[Final_Cust_db_1].[Name].[All]" dimensionUniqueName="[Final_Cust_db_1]" displayFolder="" count="0" memberValueDatatype="130" unbalanced="0"/>
    <cacheHierarchy uniqueName="[Final_Cust_db_1].[Age]" caption="Age" attribute="1" defaultMemberUniqueName="[Final_Cust_db_1].[Age].[All]" allUniqueName="[Final_Cust_db_1].[Age].[All]" dimensionUniqueName="[Final_Cust_db_1]" displayFolder="" count="0" memberValueDatatype="20" unbalanced="0"/>
    <cacheHierarchy uniqueName="[Final_Cust_db_1].[Gender]" caption="Gender" attribute="1" defaultMemberUniqueName="[Final_Cust_db_1].[Gender].[All]" allUniqueName="[Final_Cust_db_1].[Gender].[All]" dimensionUniqueName="[Final_Cust_db_1]" displayFolder="" count="0" memberValueDatatype="130" unbalanced="0"/>
    <cacheHierarchy uniqueName="[Final_Cust_db_1].[City]" caption="City" attribute="1" defaultMemberUniqueName="[Final_Cust_db_1].[City].[All]" allUniqueName="[Final_Cust_db_1].[City].[All]" dimensionUniqueName="[Final_Cust_db_1]" displayFolder="" count="0" memberValueDatatype="130" unbalanced="0"/>
    <cacheHierarchy uniqueName="[Final_Cust_db_1].[State]" caption="State" attribute="1" defaultMemberUniqueName="[Final_Cust_db_1].[State].[All]" allUniqueName="[Final_Cust_db_1].[State].[All]" dimensionUniqueName="[Final_Cust_db_1]" displayFolder="" count="0" memberValueDatatype="130" unbalanced="0"/>
    <cacheHierarchy uniqueName="[Final_Cust_db_1].[Country]" caption="Country" attribute="1" defaultMemberUniqueName="[Final_Cust_db_1].[Country].[All]" allUniqueName="[Final_Cust_db_1].[Country].[All]" dimensionUniqueName="[Final_Cust_db_1]" displayFolder="" count="0" memberValueDatatype="130" unbalanced="0"/>
    <cacheHierarchy uniqueName="[Final_Cust_db_1].[Loyality_Level]" caption="Loyality_Level" attribute="1" defaultMemberUniqueName="[Final_Cust_db_1].[Loyality_Level].[All]" allUniqueName="[Final_Cust_db_1].[Loyality_Level].[All]" dimensionUniqueName="[Final_Cust_db_1]" displayFolder="" count="2" memberValueDatatype="130" unbalanced="0">
      <fieldsUsage count="2">
        <fieldUsage x="-1"/>
        <fieldUsage x="3"/>
      </fieldsUsage>
    </cacheHierarchy>
    <cacheHierarchy uniqueName="[Product_DB_1].[Product_ID]" caption="Product_ID" attribute="1" defaultMemberUniqueName="[Product_DB_1].[Product_ID].[All]" allUniqueName="[Product_DB_1].[Product_ID].[All]" dimensionUniqueName="[Product_DB_1]" displayFolder="" count="0" memberValueDatatype="130" unbalanced="0"/>
    <cacheHierarchy uniqueName="[Product_DB_1].[Product_Name]" caption="Product_Name" attribute="1" defaultMemberUniqueName="[Product_DB_1].[Product_Name].[All]" allUniqueName="[Product_DB_1].[Product_Name].[All]" dimensionUniqueName="[Product_DB_1]" displayFolder="" count="0" memberValueDatatype="130" unbalanced="0"/>
    <cacheHierarchy uniqueName="[Product_DB_1].[Category]" caption="Category" attribute="1" defaultMemberUniqueName="[Product_DB_1].[Category].[All]" allUniqueName="[Product_DB_1].[Category].[All]" dimensionUniqueName="[Product_DB_1]" displayFolder="" count="2" memberValueDatatype="130" unbalanced="0"/>
    <cacheHierarchy uniqueName="[Product_DB_1].[Sub_Category]" caption="Sub_Category" attribute="1" defaultMemberUniqueName="[Product_DB_1].[Sub_Category].[All]" allUniqueName="[Product_DB_1].[Sub_Category].[All]" dimensionUniqueName="[Product_DB_1]" displayFolder="" count="0" memberValueDatatype="130" unbalanced="0"/>
    <cacheHierarchy uniqueName="[Product_DB_1].[Brand]" caption="Brand" attribute="1" defaultMemberUniqueName="[Product_DB_1].[Brand].[All]" allUniqueName="[Product_DB_1].[Brand].[All]" dimensionUniqueName="[Product_DB_1]" displayFolder="" count="0" memberValueDatatype="130" unbalanced="0"/>
    <cacheHierarchy uniqueName="[Product_DB_1].[Cost]" caption="Cost" attribute="1" defaultMemberUniqueName="[Product_DB_1].[Cost].[All]" allUniqueName="[Product_DB_1].[Cost].[All]" dimensionUniqueName="[Product_DB_1]" displayFolder="" count="0" memberValueDatatype="5" unbalanced="0"/>
    <cacheHierarchy uniqueName="[Product_DB_1].[Stock]" caption="Stock" attribute="1" defaultMemberUniqueName="[Product_DB_1].[Stock].[All]" allUniqueName="[Product_DB_1].[Stock].[All]" dimensionUniqueName="[Product_DB_1]" displayFolder="" count="0" memberValueDatatype="20" unbalanced="0"/>
    <cacheHierarchy uniqueName="[Sales_DB_1].[Sales_ID]" caption="Sales_ID" attribute="1" defaultMemberUniqueName="[Sales_DB_1].[Sales_ID].[All]" allUniqueName="[Sales_DB_1].[Sales_ID].[All]" dimensionUniqueName="[Sales_DB_1]" displayFolder="" count="0" memberValueDatatype="130" unbalanced="0"/>
    <cacheHierarchy uniqueName="[Sales_DB_1].[Order_Date]" caption="Order_Date" attribute="1" time="1" defaultMemberUniqueName="[Sales_DB_1].[Order_Date].[All]" allUniqueName="[Sales_DB_1].[Order_Date].[All]" dimensionUniqueName="[Sales_DB_1]" displayFolder="" count="0" memberValueDatatype="7" unbalanced="0"/>
    <cacheHierarchy uniqueName="[Sales_DB_1].[Customer_ID]" caption="Customer_ID" attribute="1" defaultMemberUniqueName="[Sales_DB_1].[Customer_ID].[All]" allUniqueName="[Sales_DB_1].[Customer_ID].[All]" dimensionUniqueName="[Sales_DB_1]" displayFolder="" count="0" memberValueDatatype="130" unbalanced="0"/>
    <cacheHierarchy uniqueName="[Sales_DB_1].[Product_ID]" caption="Product_ID" attribute="1" defaultMemberUniqueName="[Sales_DB_1].[Product_ID].[All]" allUniqueName="[Sales_DB_1].[Product_ID].[All]" dimensionUniqueName="[Sales_DB_1]" displayFolder="" count="0" memberValueDatatype="130" unbalanced="0"/>
    <cacheHierarchy uniqueName="[Sales_DB_1].[Store_ID]" caption="Store_ID" attribute="1" defaultMemberUniqueName="[Sales_DB_1].[Store_ID].[All]" allUniqueName="[Sales_DB_1].[Store_ID].[All]" dimensionUniqueName="[Sales_DB_1]" displayFolder="" count="0" memberValueDatatype="130" unbalanced="0"/>
    <cacheHierarchy uniqueName="[Sales_DB_1].[Quantity]" caption="Quantity" attribute="1" defaultMemberUniqueName="[Sales_DB_1].[Quantity].[All]" allUniqueName="[Sales_DB_1].[Quantity].[All]" dimensionUniqueName="[Sales_DB_1]" displayFolder="" count="0" memberValueDatatype="20" unbalanced="0"/>
    <cacheHierarchy uniqueName="[Sales_DB_1].[Unit_Price]" caption="Unit_Price" attribute="1" defaultMemberUniqueName="[Sales_DB_1].[Unit_Price].[All]" allUniqueName="[Sales_DB_1].[Unit_Price].[All]" dimensionUniqueName="[Sales_DB_1]" displayFolder="" count="0" memberValueDatatype="5" unbalanced="0"/>
    <cacheHierarchy uniqueName="[Sales_DB_1].[Discount]" caption="Discount" attribute="1" defaultMemberUniqueName="[Sales_DB_1].[Discount].[All]" allUniqueName="[Sales_DB_1].[Discount].[All]" dimensionUniqueName="[Sales_DB_1]" displayFolder="" count="0" memberValueDatatype="5" unbalanced="0"/>
    <cacheHierarchy uniqueName="[Sales_DB_1].[Payment_Type]" caption="Payment_Type" attribute="1" defaultMemberUniqueName="[Sales_DB_1].[Payment_Type].[All]" allUniqueName="[Sales_DB_1].[Payment_Type].[All]" dimensionUniqueName="[Sales_DB_1]" displayFolder="" count="2" memberValueDatatype="130" unbalanced="0"/>
    <cacheHierarchy uniqueName="[Sales_DB_1].[Total_Amount]" caption="Total_Amount" attribute="1" defaultMemberUniqueName="[Sales_DB_1].[Total_Amount].[All]" allUniqueName="[Sales_DB_1].[Total_Amount].[All]" dimensionUniqueName="[Sales_DB_1]" displayFolder="" count="0" memberValueDatatype="5" unbalanced="0"/>
    <cacheHierarchy uniqueName="[Sales_DB_1].[Region]" caption="Region" attribute="1" defaultMemberUniqueName="[Sales_DB_1].[Region].[All]" allUniqueName="[Sales_DB_1].[Region].[All]" dimensionUniqueName="[Sales_DB_1]" displayFolder="" count="0" memberValueDatatype="130" unbalanced="0"/>
    <cacheHierarchy uniqueName="[Sales_DB_1].[Store_Name]" caption="Store_Name" attribute="1" defaultMemberUniqueName="[Sales_DB_1].[Store_Name].[All]" allUniqueName="[Sales_DB_1].[Store_Name].[All]" dimensionUniqueName="[Sales_DB_1]" displayFolder="" count="0" memberValueDatatype="130" unbalanced="0"/>
    <cacheHierarchy uniqueName="[Sales_DB_1].[Store_City]" caption="Store_City" attribute="1" defaultMemberUniqueName="[Sales_DB_1].[Store_City].[All]" allUniqueName="[Sales_DB_1].[Store_City].[All]" dimensionUniqueName="[Sales_DB_1]" displayFolder="" count="0" memberValueDatatype="130" unbalanced="0"/>
    <cacheHierarchy uniqueName="[Sales_DB_1].[Store_Type]" caption="Store_Type" attribute="1" defaultMemberUniqueName="[Sales_DB_1].[Store_Type].[All]" allUniqueName="[Sales_DB_1].[Store_Type].[All]" dimensionUniqueName="[Sales_DB_1]" displayFolder="" count="0" memberValueDatatype="130" unbalanced="0"/>
    <cacheHierarchy uniqueName="[Sales_DB_1].[Product_Name]" caption="Product_Name" attribute="1" defaultMemberUniqueName="[Sales_DB_1].[Product_Name].[All]" allUniqueName="[Sales_DB_1].[Product_Name].[All]" dimensionUniqueName="[Sales_DB_1]" displayFolder="" count="0" memberValueDatatype="130" unbalanced="0"/>
    <cacheHierarchy uniqueName="[Sales_DB_1].[Category]" caption="Category" attribute="1" defaultMemberUniqueName="[Sales_DB_1].[Category].[All]" allUniqueName="[Sales_DB_1].[Category].[All]" dimensionUniqueName="[Sales_DB_1]" displayFolder="" count="2" memberValueDatatype="130" unbalanced="0">
      <fieldsUsage count="2">
        <fieldUsage x="-1"/>
        <fieldUsage x="0"/>
      </fieldsUsage>
    </cacheHierarchy>
    <cacheHierarchy uniqueName="[Sales_DB_1].[Sub_Category]" caption="Sub_Category" attribute="1" defaultMemberUniqueName="[Sales_DB_1].[Sub_Category].[All]" allUniqueName="[Sales_DB_1].[Sub_Category].[All]" dimensionUniqueName="[Sales_DB_1]" displayFolder="" count="0" memberValueDatatype="130" unbalanced="0"/>
    <cacheHierarchy uniqueName="[Sales_DB_1].[Brand]" caption="Brand" attribute="1" defaultMemberUniqueName="[Sales_DB_1].[Brand].[All]" allUniqueName="[Sales_DB_1].[Brand].[All]" dimensionUniqueName="[Sales_DB_1]" displayFolder="" count="0" memberValueDatatype="130" unbalanced="0"/>
    <cacheHierarchy uniqueName="[Sales_DB_1].[Cost]" caption="Cost" attribute="1" defaultMemberUniqueName="[Sales_DB_1].[Cost].[All]" allUniqueName="[Sales_DB_1].[Cost].[All]" dimensionUniqueName="[Sales_DB_1]" displayFolder="" count="0" memberValueDatatype="5" unbalanced="0"/>
    <cacheHierarchy uniqueName="[Sales_DB_1].[Stock]" caption="Stock" attribute="1" defaultMemberUniqueName="[Sales_DB_1].[Stock].[All]" allUniqueName="[Sales_DB_1].[Stock].[All]" dimensionUniqueName="[Sales_DB_1]" displayFolder="" count="0" memberValueDatatype="20" unbalanced="0"/>
    <cacheHierarchy uniqueName="[Sales_DB_1].[Name]" caption="Name" attribute="1" defaultMemberUniqueName="[Sales_DB_1].[Name].[All]" allUniqueName="[Sales_DB_1].[Name].[All]" dimensionUniqueName="[Sales_DB_1]" displayFolder="" count="0" memberValueDatatype="130" unbalanced="0"/>
    <cacheHierarchy uniqueName="[Sales_DB_1].[Age]" caption="Age" attribute="1" defaultMemberUniqueName="[Sales_DB_1].[Age].[All]" allUniqueName="[Sales_DB_1].[Age].[All]" dimensionUniqueName="[Sales_DB_1]" displayFolder="" count="0" memberValueDatatype="20" unbalanced="0"/>
    <cacheHierarchy uniqueName="[Sales_DB_1].[Gender]" caption="Gender" attribute="1" defaultMemberUniqueName="[Sales_DB_1].[Gender].[All]" allUniqueName="[Sales_DB_1].[Gender].[All]" dimensionUniqueName="[Sales_DB_1]" displayFolder="" count="2" memberValueDatatype="130" unbalanced="0">
      <fieldsUsage count="2">
        <fieldUsage x="-1"/>
        <fieldUsage x="2"/>
      </fieldsUsage>
    </cacheHierarchy>
    <cacheHierarchy uniqueName="[Sales_DB_1].[Customer_City]" caption="Customer_City" attribute="1" defaultMemberUniqueName="[Sales_DB_1].[Customer_City].[All]" allUniqueName="[Sales_DB_1].[Customer_City].[All]" dimensionUniqueName="[Sales_DB_1]" displayFolder="" count="0" memberValueDatatype="130" unbalanced="0"/>
    <cacheHierarchy uniqueName="[Sales_DB_1].[State]" caption="State" attribute="1" defaultMemberUniqueName="[Sales_DB_1].[State].[All]" allUniqueName="[Sales_DB_1].[State].[All]" dimensionUniqueName="[Sales_DB_1]" displayFolder="" count="0" memberValueDatatype="130" unbalanced="0"/>
    <cacheHierarchy uniqueName="[Sales_DB_1].[Country]" caption="Country" attribute="1" defaultMemberUniqueName="[Sales_DB_1].[Country].[All]" allUniqueName="[Sales_DB_1].[Country].[All]" dimensionUniqueName="[Sales_DB_1]" displayFolder="" count="0" memberValueDatatype="130" unbalanced="0"/>
    <cacheHierarchy uniqueName="[Sales_DB_1].[Loyality_Level]" caption="Loyality_Level" attribute="1" defaultMemberUniqueName="[Sales_DB_1].[Loyality_Level].[All]" allUniqueName="[Sales_DB_1].[Loyality_Level].[All]" dimensionUniqueName="[Sales_DB_1]" displayFolder="" count="0" memberValueDatatype="130" unbalanced="0"/>
    <cacheHierarchy uniqueName="[Sales_DB_1].[Original_Price]" caption="Original_Price" attribute="1" defaultMemberUniqueName="[Sales_DB_1].[Original_Price].[All]" allUniqueName="[Sales_DB_1].[Original_Price].[All]" dimensionUniqueName="[Sales_DB_1]" displayFolder="" count="0" memberValueDatatype="5" unbalanced="0"/>
    <cacheHierarchy uniqueName="[Sales_DB_1].[Spend]" caption="Spend" attribute="1" defaultMemberUniqueName="[Sales_DB_1].[Spend].[All]" allUniqueName="[Sales_DB_1].[Spend].[All]" dimensionUniqueName="[Sales_DB_1]" displayFolder="" count="0" memberValueDatatype="5" unbalanced="0"/>
    <cacheHierarchy uniqueName="[Sales_DB_1].[Profit]" caption="Profit" attribute="1" defaultMemberUniqueName="[Sales_DB_1].[Profit].[All]" allUniqueName="[Sales_DB_1].[Profit].[All]" dimensionUniqueName="[Sales_DB_1]" displayFolder="" count="0" memberValueDatatype="5" unbalanced="0"/>
    <cacheHierarchy uniqueName="[Sales_DB_1].[Order Month]" caption="Order Month" attribute="1" defaultMemberUniqueName="[Sales_DB_1].[Order Month].[All]" allUniqueName="[Sales_DB_1].[Order Month].[All]" dimensionUniqueName="[Sales_DB_1]" displayFolder="" count="2" memberValueDatatype="20" unbalanced="0"/>
    <cacheHierarchy uniqueName="[Store_DB_1].[Store_ID]" caption="Store_ID" attribute="1" defaultMemberUniqueName="[Store_DB_1].[Store_ID].[All]" allUniqueName="[Store_DB_1].[Store_ID].[All]" dimensionUniqueName="[Store_DB_1]" displayFolder="" count="0" memberValueDatatype="130" unbalanced="0"/>
    <cacheHierarchy uniqueName="[Store_DB_1].[Store_Name]" caption="Store_Name" attribute="1" defaultMemberUniqueName="[Store_DB_1].[Store_Name].[All]" allUniqueName="[Store_DB_1].[Store_Name].[All]" dimensionUniqueName="[Store_DB_1]" displayFolder="" count="0" memberValueDatatype="130" unbalanced="0"/>
    <cacheHierarchy uniqueName="[Store_DB_1].[Region]" caption="Region" attribute="1" defaultMemberUniqueName="[Store_DB_1].[Region].[All]" allUniqueName="[Store_DB_1].[Region].[All]" dimensionUniqueName="[Store_DB_1]" displayFolder="" count="0" memberValueDatatype="130" unbalanced="0"/>
    <cacheHierarchy uniqueName="[Store_DB_1].[City]" caption="City" attribute="1" defaultMemberUniqueName="[Store_DB_1].[City].[All]" allUniqueName="[Store_DB_1].[City].[All]" dimensionUniqueName="[Store_DB_1]" displayFolder="" count="0" memberValueDatatype="130" unbalanced="0"/>
    <cacheHierarchy uniqueName="[Store_DB_1].[Store_Type]" caption="Store_Type" attribute="1" defaultMemberUniqueName="[Store_DB_1].[Store_Type].[All]" allUniqueName="[Store_DB_1].[Store_Type].[All]" dimensionUniqueName="[Store_DB_1]" displayFolder="" count="0" memberValueDatatype="130" unbalanced="0"/>
    <cacheHierarchy uniqueName="[Measures].[__XL_Count Sales_DB_1]" caption="__XL_Count Sales_DB_1" measure="1" displayFolder="" measureGroup="Sales_DB_1" count="0" hidden="1"/>
    <cacheHierarchy uniqueName="[Measures].[__XL_Count Product_DB_1]" caption="__XL_Count Product_DB_1" measure="1" displayFolder="" measureGroup="Product_DB_1" count="0" hidden="1"/>
    <cacheHierarchy uniqueName="[Measures].[__XL_Count Store_DB_1]" caption="__XL_Count Store_DB_1" measure="1" displayFolder="" measureGroup="Store_DB_1" count="0" hidden="1"/>
    <cacheHierarchy uniqueName="[Measures].[__XL_Count Final_Cust_db_1]" caption="__XL_Count Final_Cust_db_1" measure="1" displayFolder="" measureGroup="Final_Cust_db_1" count="0" hidden="1"/>
    <cacheHierarchy uniqueName="[Measures].[__No measures defined]" caption="__No measures defined" measure="1" displayFolder="" count="0" hidden="1"/>
    <cacheHierarchy uniqueName="[Measures].[Sum of Discount]" caption="Sum of Discount" measure="1" displayFolder="" measureGroup="Sales_DB_1"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DB_1" count="0" oneField="1" hidden="1">
      <fieldsUsage count="1">
        <fieldUsage x="1"/>
      </fieldsUsage>
      <extLst>
        <ext xmlns:x15="http://schemas.microsoft.com/office/spreadsheetml/2010/11/main" uri="{B97F6D7D-B522-45F9-BDA1-12C45D357490}">
          <x15:cacheHierarchy aggregatedColumn="24"/>
        </ext>
      </extLst>
    </cacheHierarchy>
    <cacheHierarchy uniqueName="[Measures].[Max of Total_Amount]" caption="Max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Total_Amount]" caption="Count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Final_Cust_db_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_DB_1"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Sales_DB_1" count="0" hidden="1">
      <extLst>
        <ext xmlns:x15="http://schemas.microsoft.com/office/spreadsheetml/2010/11/main" uri="{B97F6D7D-B522-45F9-BDA1-12C45D357490}">
          <x15:cacheHierarchy aggregatedColumn="15"/>
        </ext>
      </extLst>
    </cacheHierarchy>
    <cacheHierarchy uniqueName="[Measures].[Sum of Order Month]" caption="Sum of Order Month" measure="1" displayFolder="" measureGroup="Sales_DB_1" count="0" hidden="1">
      <extLst>
        <ext xmlns:x15="http://schemas.microsoft.com/office/spreadsheetml/2010/11/main" uri="{B97F6D7D-B522-45F9-BDA1-12C45D357490}">
          <x15:cacheHierarchy aggregatedColumn="45"/>
        </ext>
      </extLst>
    </cacheHierarchy>
    <cacheHierarchy uniqueName="[Measures].[Sum of Quantity]" caption="Sum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Quantity]" caption="Count of Quantity" measure="1" displayFolder="" measureGroup="Sales_DB_1" count="0" hidden="1">
      <extLst>
        <ext xmlns:x15="http://schemas.microsoft.com/office/spreadsheetml/2010/11/main" uri="{B97F6D7D-B522-45F9-BDA1-12C45D357490}">
          <x15:cacheHierarchy aggregatedColumn="20"/>
        </ext>
      </extLst>
    </cacheHierarchy>
    <cacheHierarchy uniqueName="[Measures].[Count of Customer_ID 2]" caption="Count of Customer_ID 2" measure="1" displayFolder="" measureGroup="Sales_DB_1" count="0" hidden="1">
      <extLst>
        <ext xmlns:x15="http://schemas.microsoft.com/office/spreadsheetml/2010/11/main" uri="{B97F6D7D-B522-45F9-BDA1-12C45D357490}">
          <x15:cacheHierarchy aggregatedColumn="17"/>
        </ext>
      </extLst>
    </cacheHierarchy>
  </cacheHierarchies>
  <kpis count="0"/>
  <dimensions count="5">
    <dimension name="Final_Cust_db_1" uniqueName="[Final_Cust_db_1]" caption="Final_Cust_db_1"/>
    <dimension measure="1" name="Measures" uniqueName="[Measures]" caption="Measures"/>
    <dimension name="Product_DB_1" uniqueName="[Product_DB_1]" caption="Product_DB_1"/>
    <dimension name="Sales_DB_1" uniqueName="[Sales_DB_1]" caption="Sales_DB_1"/>
    <dimension name="Store_DB_1" uniqueName="[Store_DB_1]" caption="Store_DB_1"/>
  </dimensions>
  <measureGroups count="4">
    <measureGroup name="Final_Cust_db_1" caption="Final_Cust_db_1"/>
    <measureGroup name="Product_DB_1" caption="Product_DB_1"/>
    <measureGroup name="Sales_DB_1" caption="Sales_DB_1"/>
    <measureGroup name="Store_DB_1" caption="Store_DB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7.748358912038" backgroundQuery="1" createdVersion="3" refreshedVersion="8" minRefreshableVersion="3" recordCount="0" supportSubquery="1" supportAdvancedDrill="1" xr:uid="{F1D3ACF0-5E4B-4BF5-8B3D-44870E9D68E4}">
  <cacheSource type="external" connectionId="4">
    <extLst>
      <ext xmlns:x14="http://schemas.microsoft.com/office/spreadsheetml/2009/9/main" uri="{F057638F-6D5F-4e77-A914-E7F072B9BCA8}">
        <x14:sourceConnection name="ThisWorkbookDataModel"/>
      </ext>
    </extLst>
  </cacheSource>
  <cacheFields count="0"/>
  <cacheHierarchies count="63">
    <cacheHierarchy uniqueName="[Final_Cust_db_1].[Customer_ID]" caption="Customer_ID" attribute="1" defaultMemberUniqueName="[Final_Cust_db_1].[Customer_ID].[All]" allUniqueName="[Final_Cust_db_1].[Customer_ID].[All]" dimensionUniqueName="[Final_Cust_db_1]" displayFolder="" count="0" memberValueDatatype="130" unbalanced="0"/>
    <cacheHierarchy uniqueName="[Final_Cust_db_1].[Name]" caption="Name" attribute="1" defaultMemberUniqueName="[Final_Cust_db_1].[Name].[All]" allUniqueName="[Final_Cust_db_1].[Name].[All]" dimensionUniqueName="[Final_Cust_db_1]" displayFolder="" count="0" memberValueDatatype="130" unbalanced="0"/>
    <cacheHierarchy uniqueName="[Final_Cust_db_1].[Age]" caption="Age" attribute="1" defaultMemberUniqueName="[Final_Cust_db_1].[Age].[All]" allUniqueName="[Final_Cust_db_1].[Age].[All]" dimensionUniqueName="[Final_Cust_db_1]" displayFolder="" count="0" memberValueDatatype="20" unbalanced="0"/>
    <cacheHierarchy uniqueName="[Final_Cust_db_1].[Gender]" caption="Gender" attribute="1" defaultMemberUniqueName="[Final_Cust_db_1].[Gender].[All]" allUniqueName="[Final_Cust_db_1].[Gender].[All]" dimensionUniqueName="[Final_Cust_db_1]" displayFolder="" count="0" memberValueDatatype="130" unbalanced="0"/>
    <cacheHierarchy uniqueName="[Final_Cust_db_1].[City]" caption="City" attribute="1" defaultMemberUniqueName="[Final_Cust_db_1].[City].[All]" allUniqueName="[Final_Cust_db_1].[City].[All]" dimensionUniqueName="[Final_Cust_db_1]" displayFolder="" count="0" memberValueDatatype="130" unbalanced="0"/>
    <cacheHierarchy uniqueName="[Final_Cust_db_1].[State]" caption="State" attribute="1" defaultMemberUniqueName="[Final_Cust_db_1].[State].[All]" allUniqueName="[Final_Cust_db_1].[State].[All]" dimensionUniqueName="[Final_Cust_db_1]" displayFolder="" count="0" memberValueDatatype="130" unbalanced="0"/>
    <cacheHierarchy uniqueName="[Final_Cust_db_1].[Country]" caption="Country" attribute="1" defaultMemberUniqueName="[Final_Cust_db_1].[Country].[All]" allUniqueName="[Final_Cust_db_1].[Country].[All]" dimensionUniqueName="[Final_Cust_db_1]" displayFolder="" count="0" memberValueDatatype="130" unbalanced="0"/>
    <cacheHierarchy uniqueName="[Final_Cust_db_1].[Loyality_Level]" caption="Loyality_Level" attribute="1" defaultMemberUniqueName="[Final_Cust_db_1].[Loyality_Level].[All]" allUniqueName="[Final_Cust_db_1].[Loyality_Level].[All]" dimensionUniqueName="[Final_Cust_db_1]" displayFolder="" count="0" memberValueDatatype="130" unbalanced="0"/>
    <cacheHierarchy uniqueName="[Product_DB_1].[Product_ID]" caption="Product_ID" attribute="1" defaultMemberUniqueName="[Product_DB_1].[Product_ID].[All]" allUniqueName="[Product_DB_1].[Product_ID].[All]" dimensionUniqueName="[Product_DB_1]" displayFolder="" count="0" memberValueDatatype="130" unbalanced="0"/>
    <cacheHierarchy uniqueName="[Product_DB_1].[Product_Name]" caption="Product_Name" attribute="1" defaultMemberUniqueName="[Product_DB_1].[Product_Name].[All]" allUniqueName="[Product_DB_1].[Product_Name].[All]" dimensionUniqueName="[Product_DB_1]" displayFolder="" count="0" memberValueDatatype="130" unbalanced="0"/>
    <cacheHierarchy uniqueName="[Product_DB_1].[Category]" caption="Category" attribute="1" defaultMemberUniqueName="[Product_DB_1].[Category].[All]" allUniqueName="[Product_DB_1].[Category].[All]" dimensionUniqueName="[Product_DB_1]" displayFolder="" count="0" memberValueDatatype="130" unbalanced="0"/>
    <cacheHierarchy uniqueName="[Product_DB_1].[Sub_Category]" caption="Sub_Category" attribute="1" defaultMemberUniqueName="[Product_DB_1].[Sub_Category].[All]" allUniqueName="[Product_DB_1].[Sub_Category].[All]" dimensionUniqueName="[Product_DB_1]" displayFolder="" count="0" memberValueDatatype="130" unbalanced="0"/>
    <cacheHierarchy uniqueName="[Product_DB_1].[Brand]" caption="Brand" attribute="1" defaultMemberUniqueName="[Product_DB_1].[Brand].[All]" allUniqueName="[Product_DB_1].[Brand].[All]" dimensionUniqueName="[Product_DB_1]" displayFolder="" count="0" memberValueDatatype="130" unbalanced="0"/>
    <cacheHierarchy uniqueName="[Product_DB_1].[Cost]" caption="Cost" attribute="1" defaultMemberUniqueName="[Product_DB_1].[Cost].[All]" allUniqueName="[Product_DB_1].[Cost].[All]" dimensionUniqueName="[Product_DB_1]" displayFolder="" count="0" memberValueDatatype="5" unbalanced="0"/>
    <cacheHierarchy uniqueName="[Product_DB_1].[Stock]" caption="Stock" attribute="1" defaultMemberUniqueName="[Product_DB_1].[Stock].[All]" allUniqueName="[Product_DB_1].[Stock].[All]" dimensionUniqueName="[Product_DB_1]" displayFolder="" count="0" memberValueDatatype="20" unbalanced="0"/>
    <cacheHierarchy uniqueName="[Sales_DB_1].[Sales_ID]" caption="Sales_ID" attribute="1" defaultMemberUniqueName="[Sales_DB_1].[Sales_ID].[All]" allUniqueName="[Sales_DB_1].[Sales_ID].[All]" dimensionUniqueName="[Sales_DB_1]" displayFolder="" count="0" memberValueDatatype="130" unbalanced="0"/>
    <cacheHierarchy uniqueName="[Sales_DB_1].[Order_Date]" caption="Order_Date" attribute="1" time="1" defaultMemberUniqueName="[Sales_DB_1].[Order_Date].[All]" allUniqueName="[Sales_DB_1].[Order_Date].[All]" dimensionUniqueName="[Sales_DB_1]" displayFolder="" count="0" memberValueDatatype="7" unbalanced="0"/>
    <cacheHierarchy uniqueName="[Sales_DB_1].[Customer_ID]" caption="Customer_ID" attribute="1" defaultMemberUniqueName="[Sales_DB_1].[Customer_ID].[All]" allUniqueName="[Sales_DB_1].[Customer_ID].[All]" dimensionUniqueName="[Sales_DB_1]" displayFolder="" count="0" memberValueDatatype="130" unbalanced="0"/>
    <cacheHierarchy uniqueName="[Sales_DB_1].[Product_ID]" caption="Product_ID" attribute="1" defaultMemberUniqueName="[Sales_DB_1].[Product_ID].[All]" allUniqueName="[Sales_DB_1].[Product_ID].[All]" dimensionUniqueName="[Sales_DB_1]" displayFolder="" count="0" memberValueDatatype="130" unbalanced="0"/>
    <cacheHierarchy uniqueName="[Sales_DB_1].[Store_ID]" caption="Store_ID" attribute="1" defaultMemberUniqueName="[Sales_DB_1].[Store_ID].[All]" allUniqueName="[Sales_DB_1].[Store_ID].[All]" dimensionUniqueName="[Sales_DB_1]" displayFolder="" count="0" memberValueDatatype="130" unbalanced="0"/>
    <cacheHierarchy uniqueName="[Sales_DB_1].[Quantity]" caption="Quantity" attribute="1" defaultMemberUniqueName="[Sales_DB_1].[Quantity].[All]" allUniqueName="[Sales_DB_1].[Quantity].[All]" dimensionUniqueName="[Sales_DB_1]" displayFolder="" count="0" memberValueDatatype="20" unbalanced="0"/>
    <cacheHierarchy uniqueName="[Sales_DB_1].[Unit_Price]" caption="Unit_Price" attribute="1" defaultMemberUniqueName="[Sales_DB_1].[Unit_Price].[All]" allUniqueName="[Sales_DB_1].[Unit_Price].[All]" dimensionUniqueName="[Sales_DB_1]" displayFolder="" count="0" memberValueDatatype="5" unbalanced="0"/>
    <cacheHierarchy uniqueName="[Sales_DB_1].[Discount]" caption="Discount" attribute="1" defaultMemberUniqueName="[Sales_DB_1].[Discount].[All]" allUniqueName="[Sales_DB_1].[Discount].[All]" dimensionUniqueName="[Sales_DB_1]" displayFolder="" count="0" memberValueDatatype="5" unbalanced="0"/>
    <cacheHierarchy uniqueName="[Sales_DB_1].[Payment_Type]" caption="Payment_Type" attribute="1" defaultMemberUniqueName="[Sales_DB_1].[Payment_Type].[All]" allUniqueName="[Sales_DB_1].[Payment_Type].[All]" dimensionUniqueName="[Sales_DB_1]" displayFolder="" count="0" memberValueDatatype="130" unbalanced="0"/>
    <cacheHierarchy uniqueName="[Sales_DB_1].[Total_Amount]" caption="Total_Amount" attribute="1" defaultMemberUniqueName="[Sales_DB_1].[Total_Amount].[All]" allUniqueName="[Sales_DB_1].[Total_Amount].[All]" dimensionUniqueName="[Sales_DB_1]" displayFolder="" count="0" memberValueDatatype="5" unbalanced="0"/>
    <cacheHierarchy uniqueName="[Sales_DB_1].[Region]" caption="Region" attribute="1" defaultMemberUniqueName="[Sales_DB_1].[Region].[All]" allUniqueName="[Sales_DB_1].[Region].[All]" dimensionUniqueName="[Sales_DB_1]" displayFolder="" count="0" memberValueDatatype="130" unbalanced="0"/>
    <cacheHierarchy uniqueName="[Sales_DB_1].[Store_Name]" caption="Store_Name" attribute="1" defaultMemberUniqueName="[Sales_DB_1].[Store_Name].[All]" allUniqueName="[Sales_DB_1].[Store_Name].[All]" dimensionUniqueName="[Sales_DB_1]" displayFolder="" count="0" memberValueDatatype="130" unbalanced="0"/>
    <cacheHierarchy uniqueName="[Sales_DB_1].[Store_City]" caption="Store_City" attribute="1" defaultMemberUniqueName="[Sales_DB_1].[Store_City].[All]" allUniqueName="[Sales_DB_1].[Store_City].[All]" dimensionUniqueName="[Sales_DB_1]" displayFolder="" count="0" memberValueDatatype="130" unbalanced="0"/>
    <cacheHierarchy uniqueName="[Sales_DB_1].[Store_Type]" caption="Store_Type" attribute="1" defaultMemberUniqueName="[Sales_DB_1].[Store_Type].[All]" allUniqueName="[Sales_DB_1].[Store_Type].[All]" dimensionUniqueName="[Sales_DB_1]" displayFolder="" count="0" memberValueDatatype="130" unbalanced="0"/>
    <cacheHierarchy uniqueName="[Sales_DB_1].[Product_Name]" caption="Product_Name" attribute="1" defaultMemberUniqueName="[Sales_DB_1].[Product_Name].[All]" allUniqueName="[Sales_DB_1].[Product_Name].[All]" dimensionUniqueName="[Sales_DB_1]" displayFolder="" count="0" memberValueDatatype="130" unbalanced="0"/>
    <cacheHierarchy uniqueName="[Sales_DB_1].[Category]" caption="Category" attribute="1" defaultMemberUniqueName="[Sales_DB_1].[Category].[All]" allUniqueName="[Sales_DB_1].[Category].[All]" dimensionUniqueName="[Sales_DB_1]" displayFolder="" count="0" memberValueDatatype="130" unbalanced="0"/>
    <cacheHierarchy uniqueName="[Sales_DB_1].[Sub_Category]" caption="Sub_Category" attribute="1" defaultMemberUniqueName="[Sales_DB_1].[Sub_Category].[All]" allUniqueName="[Sales_DB_1].[Sub_Category].[All]" dimensionUniqueName="[Sales_DB_1]" displayFolder="" count="0" memberValueDatatype="130" unbalanced="0"/>
    <cacheHierarchy uniqueName="[Sales_DB_1].[Brand]" caption="Brand" attribute="1" defaultMemberUniqueName="[Sales_DB_1].[Brand].[All]" allUniqueName="[Sales_DB_1].[Brand].[All]" dimensionUniqueName="[Sales_DB_1]" displayFolder="" count="0" memberValueDatatype="130" unbalanced="0"/>
    <cacheHierarchy uniqueName="[Sales_DB_1].[Cost]" caption="Cost" attribute="1" defaultMemberUniqueName="[Sales_DB_1].[Cost].[All]" allUniqueName="[Sales_DB_1].[Cost].[All]" dimensionUniqueName="[Sales_DB_1]" displayFolder="" count="0" memberValueDatatype="5" unbalanced="0"/>
    <cacheHierarchy uniqueName="[Sales_DB_1].[Stock]" caption="Stock" attribute="1" defaultMemberUniqueName="[Sales_DB_1].[Stock].[All]" allUniqueName="[Sales_DB_1].[Stock].[All]" dimensionUniqueName="[Sales_DB_1]" displayFolder="" count="0" memberValueDatatype="20" unbalanced="0"/>
    <cacheHierarchy uniqueName="[Sales_DB_1].[Name]" caption="Name" attribute="1" defaultMemberUniqueName="[Sales_DB_1].[Name].[All]" allUniqueName="[Sales_DB_1].[Name].[All]" dimensionUniqueName="[Sales_DB_1]" displayFolder="" count="0" memberValueDatatype="130" unbalanced="0"/>
    <cacheHierarchy uniqueName="[Sales_DB_1].[Age]" caption="Age" attribute="1" defaultMemberUniqueName="[Sales_DB_1].[Age].[All]" allUniqueName="[Sales_DB_1].[Age].[All]" dimensionUniqueName="[Sales_DB_1]" displayFolder="" count="0" memberValueDatatype="20" unbalanced="0"/>
    <cacheHierarchy uniqueName="[Sales_DB_1].[Gender]" caption="Gender" attribute="1" defaultMemberUniqueName="[Sales_DB_1].[Gender].[All]" allUniqueName="[Sales_DB_1].[Gender].[All]" dimensionUniqueName="[Sales_DB_1]" displayFolder="" count="0" memberValueDatatype="130" unbalanced="0"/>
    <cacheHierarchy uniqueName="[Sales_DB_1].[Customer_City]" caption="Customer_City" attribute="1" defaultMemberUniqueName="[Sales_DB_1].[Customer_City].[All]" allUniqueName="[Sales_DB_1].[Customer_City].[All]" dimensionUniqueName="[Sales_DB_1]" displayFolder="" count="0" memberValueDatatype="130" unbalanced="0"/>
    <cacheHierarchy uniqueName="[Sales_DB_1].[State]" caption="State" attribute="1" defaultMemberUniqueName="[Sales_DB_1].[State].[All]" allUniqueName="[Sales_DB_1].[State].[All]" dimensionUniqueName="[Sales_DB_1]" displayFolder="" count="0" memberValueDatatype="130" unbalanced="0"/>
    <cacheHierarchy uniqueName="[Sales_DB_1].[Country]" caption="Country" attribute="1" defaultMemberUniqueName="[Sales_DB_1].[Country].[All]" allUniqueName="[Sales_DB_1].[Country].[All]" dimensionUniqueName="[Sales_DB_1]" displayFolder="" count="0" memberValueDatatype="130" unbalanced="0"/>
    <cacheHierarchy uniqueName="[Sales_DB_1].[Loyality_Level]" caption="Loyality_Level" attribute="1" defaultMemberUniqueName="[Sales_DB_1].[Loyality_Level].[All]" allUniqueName="[Sales_DB_1].[Loyality_Level].[All]" dimensionUniqueName="[Sales_DB_1]" displayFolder="" count="0" memberValueDatatype="130" unbalanced="0"/>
    <cacheHierarchy uniqueName="[Sales_DB_1].[Original_Price]" caption="Original_Price" attribute="1" defaultMemberUniqueName="[Sales_DB_1].[Original_Price].[All]" allUniqueName="[Sales_DB_1].[Original_Price].[All]" dimensionUniqueName="[Sales_DB_1]" displayFolder="" count="0" memberValueDatatype="5" unbalanced="0"/>
    <cacheHierarchy uniqueName="[Sales_DB_1].[Spend]" caption="Spend" attribute="1" defaultMemberUniqueName="[Sales_DB_1].[Spend].[All]" allUniqueName="[Sales_DB_1].[Spend].[All]" dimensionUniqueName="[Sales_DB_1]" displayFolder="" count="0" memberValueDatatype="5" unbalanced="0"/>
    <cacheHierarchy uniqueName="[Sales_DB_1].[Profit]" caption="Profit" attribute="1" defaultMemberUniqueName="[Sales_DB_1].[Profit].[All]" allUniqueName="[Sales_DB_1].[Profit].[All]" dimensionUniqueName="[Sales_DB_1]" displayFolder="" count="0" memberValueDatatype="5" unbalanced="0"/>
    <cacheHierarchy uniqueName="[Sales_DB_1].[Order Month]" caption="Order Month" attribute="1" defaultMemberUniqueName="[Sales_DB_1].[Order Month].[All]" allUniqueName="[Sales_DB_1].[Order Month].[All]" dimensionUniqueName="[Sales_DB_1]" displayFolder="" count="0" memberValueDatatype="20" unbalanced="0"/>
    <cacheHierarchy uniqueName="[Store_DB_1].[Store_ID]" caption="Store_ID" attribute="1" defaultMemberUniqueName="[Store_DB_1].[Store_ID].[All]" allUniqueName="[Store_DB_1].[Store_ID].[All]" dimensionUniqueName="[Store_DB_1]" displayFolder="" count="0" memberValueDatatype="130" unbalanced="0"/>
    <cacheHierarchy uniqueName="[Store_DB_1].[Store_Name]" caption="Store_Name" attribute="1" defaultMemberUniqueName="[Store_DB_1].[Store_Name].[All]" allUniqueName="[Store_DB_1].[Store_Name].[All]" dimensionUniqueName="[Store_DB_1]" displayFolder="" count="0" memberValueDatatype="130" unbalanced="0"/>
    <cacheHierarchy uniqueName="[Store_DB_1].[Region]" caption="Region" attribute="1" defaultMemberUniqueName="[Store_DB_1].[Region].[All]" allUniqueName="[Store_DB_1].[Region].[All]" dimensionUniqueName="[Store_DB_1]" displayFolder="" count="0" memberValueDatatype="130" unbalanced="0"/>
    <cacheHierarchy uniqueName="[Store_DB_1].[City]" caption="City" attribute="1" defaultMemberUniqueName="[Store_DB_1].[City].[All]" allUniqueName="[Store_DB_1].[City].[All]" dimensionUniqueName="[Store_DB_1]" displayFolder="" count="0" memberValueDatatype="130" unbalanced="0"/>
    <cacheHierarchy uniqueName="[Store_DB_1].[Store_Type]" caption="Store_Type" attribute="1" defaultMemberUniqueName="[Store_DB_1].[Store_Type].[All]" allUniqueName="[Store_DB_1].[Store_Type].[All]" dimensionUniqueName="[Store_DB_1]" displayFolder="" count="0" memberValueDatatype="130" unbalanced="0"/>
    <cacheHierarchy uniqueName="[Measures].[__XL_Count Sales_DB_1]" caption="__XL_Count Sales_DB_1" measure="1" displayFolder="" measureGroup="Sales_DB_1" count="0" hidden="1"/>
    <cacheHierarchy uniqueName="[Measures].[__XL_Count Product_DB_1]" caption="__XL_Count Product_DB_1" measure="1" displayFolder="" measureGroup="Product_DB_1" count="0" hidden="1"/>
    <cacheHierarchy uniqueName="[Measures].[__XL_Count Store_DB_1]" caption="__XL_Count Store_DB_1" measure="1" displayFolder="" measureGroup="Store_DB_1" count="0" hidden="1"/>
    <cacheHierarchy uniqueName="[Measures].[__XL_Count Final_Cust_db_1]" caption="__XL_Count Final_Cust_db_1" measure="1" displayFolder="" measureGroup="Final_Cust_db_1" count="0" hidden="1"/>
    <cacheHierarchy uniqueName="[Measures].[__No measures defined]" caption="__No measures defined" measure="1" displayFolder="" count="0" hidden="1"/>
    <cacheHierarchy uniqueName="[Measures].[Sum of Discount]" caption="Sum of Discount" measure="1" displayFolder="" measureGroup="Sales_DB_1"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Max of Total_Amount]" caption="Max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Total_Amount]" caption="Count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Final_Cust_db_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_DB_1"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Sales_DB_1" count="0" hidden="1">
      <extLst>
        <ext xmlns:x15="http://schemas.microsoft.com/office/spreadsheetml/2010/11/main" uri="{B97F6D7D-B522-45F9-BDA1-12C45D357490}">
          <x15:cacheHierarchy aggregatedColumn="15"/>
        </ext>
      </extLst>
    </cacheHierarchy>
  </cacheHierarchies>
  <kpis count="0"/>
  <dimensions count="5">
    <dimension name="Final_Cust_db_1" uniqueName="[Final_Cust_db_1]" caption="Final_Cust_db_1"/>
    <dimension measure="1" name="Measures" uniqueName="[Measures]" caption="Measures"/>
    <dimension name="Product_DB_1" uniqueName="[Product_DB_1]" caption="Product_DB_1"/>
    <dimension name="Sales_DB_1" uniqueName="[Sales_DB_1]" caption="Sales_DB_1"/>
    <dimension name="Store_DB_1" uniqueName="[Store_DB_1]" caption="Store_DB_1"/>
  </dimensions>
  <measureGroups count="4">
    <measureGroup name="Final_Cust_db_1" caption="Final_Cust_db_1"/>
    <measureGroup name="Product_DB_1" caption="Product_DB_1"/>
    <measureGroup name="Sales_DB_1" caption="Sales_DB_1"/>
    <measureGroup name="Store_DB_1" caption="Store_DB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licerData="1" pivotCacheId="30067279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7.796767476852" backgroundQuery="1" createdVersion="3" refreshedVersion="8" minRefreshableVersion="3" recordCount="0" supportSubquery="1" supportAdvancedDrill="1" xr:uid="{2211E6B4-27FC-42BD-9B78-AD914E3D6FD4}">
  <cacheSource type="external" connectionId="4">
    <extLst>
      <ext xmlns:x14="http://schemas.microsoft.com/office/spreadsheetml/2009/9/main" uri="{F057638F-6D5F-4e77-A914-E7F072B9BCA8}">
        <x14:sourceConnection name="ThisWorkbookDataModel"/>
      </ext>
    </extLst>
  </cacheSource>
  <cacheFields count="0"/>
  <cacheHierarchies count="63">
    <cacheHierarchy uniqueName="[Final_Cust_db_1].[Customer_ID]" caption="Customer_ID" attribute="1" defaultMemberUniqueName="[Final_Cust_db_1].[Customer_ID].[All]" allUniqueName="[Final_Cust_db_1].[Customer_ID].[All]" dimensionUniqueName="[Final_Cust_db_1]" displayFolder="" count="0" memberValueDatatype="130" unbalanced="0"/>
    <cacheHierarchy uniqueName="[Final_Cust_db_1].[Name]" caption="Name" attribute="1" defaultMemberUniqueName="[Final_Cust_db_1].[Name].[All]" allUniqueName="[Final_Cust_db_1].[Name].[All]" dimensionUniqueName="[Final_Cust_db_1]" displayFolder="" count="0" memberValueDatatype="130" unbalanced="0"/>
    <cacheHierarchy uniqueName="[Final_Cust_db_1].[Age]" caption="Age" attribute="1" defaultMemberUniqueName="[Final_Cust_db_1].[Age].[All]" allUniqueName="[Final_Cust_db_1].[Age].[All]" dimensionUniqueName="[Final_Cust_db_1]" displayFolder="" count="0" memberValueDatatype="20" unbalanced="0"/>
    <cacheHierarchy uniqueName="[Final_Cust_db_1].[Gender]" caption="Gender" attribute="1" defaultMemberUniqueName="[Final_Cust_db_1].[Gender].[All]" allUniqueName="[Final_Cust_db_1].[Gender].[All]" dimensionUniqueName="[Final_Cust_db_1]" displayFolder="" count="0" memberValueDatatype="130" unbalanced="0"/>
    <cacheHierarchy uniqueName="[Final_Cust_db_1].[City]" caption="City" attribute="1" defaultMemberUniqueName="[Final_Cust_db_1].[City].[All]" allUniqueName="[Final_Cust_db_1].[City].[All]" dimensionUniqueName="[Final_Cust_db_1]" displayFolder="" count="0" memberValueDatatype="130" unbalanced="0"/>
    <cacheHierarchy uniqueName="[Final_Cust_db_1].[State]" caption="State" attribute="1" defaultMemberUniqueName="[Final_Cust_db_1].[State].[All]" allUniqueName="[Final_Cust_db_1].[State].[All]" dimensionUniqueName="[Final_Cust_db_1]" displayFolder="" count="0" memberValueDatatype="130" unbalanced="0"/>
    <cacheHierarchy uniqueName="[Final_Cust_db_1].[Country]" caption="Country" attribute="1" defaultMemberUniqueName="[Final_Cust_db_1].[Country].[All]" allUniqueName="[Final_Cust_db_1].[Country].[All]" dimensionUniqueName="[Final_Cust_db_1]" displayFolder="" count="0" memberValueDatatype="130" unbalanced="0"/>
    <cacheHierarchy uniqueName="[Final_Cust_db_1].[Loyality_Level]" caption="Loyality_Level" attribute="1" defaultMemberUniqueName="[Final_Cust_db_1].[Loyality_Level].[All]" allUniqueName="[Final_Cust_db_1].[Loyality_Level].[All]" dimensionUniqueName="[Final_Cust_db_1]" displayFolder="" count="0" memberValueDatatype="130" unbalanced="0"/>
    <cacheHierarchy uniqueName="[Product_DB_1].[Product_ID]" caption="Product_ID" attribute="1" defaultMemberUniqueName="[Product_DB_1].[Product_ID].[All]" allUniqueName="[Product_DB_1].[Product_ID].[All]" dimensionUniqueName="[Product_DB_1]" displayFolder="" count="0" memberValueDatatype="130" unbalanced="0"/>
    <cacheHierarchy uniqueName="[Product_DB_1].[Product_Name]" caption="Product_Name" attribute="1" defaultMemberUniqueName="[Product_DB_1].[Product_Name].[All]" allUniqueName="[Product_DB_1].[Product_Name].[All]" dimensionUniqueName="[Product_DB_1]" displayFolder="" count="0" memberValueDatatype="130" unbalanced="0"/>
    <cacheHierarchy uniqueName="[Product_DB_1].[Category]" caption="Category" attribute="1" defaultMemberUniqueName="[Product_DB_1].[Category].[All]" allUniqueName="[Product_DB_1].[Category].[All]" dimensionUniqueName="[Product_DB_1]" displayFolder="" count="0" memberValueDatatype="130" unbalanced="0"/>
    <cacheHierarchy uniqueName="[Product_DB_1].[Sub_Category]" caption="Sub_Category" attribute="1" defaultMemberUniqueName="[Product_DB_1].[Sub_Category].[All]" allUniqueName="[Product_DB_1].[Sub_Category].[All]" dimensionUniqueName="[Product_DB_1]" displayFolder="" count="0" memberValueDatatype="130" unbalanced="0"/>
    <cacheHierarchy uniqueName="[Product_DB_1].[Brand]" caption="Brand" attribute="1" defaultMemberUniqueName="[Product_DB_1].[Brand].[All]" allUniqueName="[Product_DB_1].[Brand].[All]" dimensionUniqueName="[Product_DB_1]" displayFolder="" count="0" memberValueDatatype="130" unbalanced="0"/>
    <cacheHierarchy uniqueName="[Product_DB_1].[Cost]" caption="Cost" attribute="1" defaultMemberUniqueName="[Product_DB_1].[Cost].[All]" allUniqueName="[Product_DB_1].[Cost].[All]" dimensionUniqueName="[Product_DB_1]" displayFolder="" count="0" memberValueDatatype="5" unbalanced="0"/>
    <cacheHierarchy uniqueName="[Product_DB_1].[Stock]" caption="Stock" attribute="1" defaultMemberUniqueName="[Product_DB_1].[Stock].[All]" allUniqueName="[Product_DB_1].[Stock].[All]" dimensionUniqueName="[Product_DB_1]" displayFolder="" count="0" memberValueDatatype="20" unbalanced="0"/>
    <cacheHierarchy uniqueName="[Sales_DB_1].[Sales_ID]" caption="Sales_ID" attribute="1" defaultMemberUniqueName="[Sales_DB_1].[Sales_ID].[All]" allUniqueName="[Sales_DB_1].[Sales_ID].[All]" dimensionUniqueName="[Sales_DB_1]" displayFolder="" count="0" memberValueDatatype="130" unbalanced="0"/>
    <cacheHierarchy uniqueName="[Sales_DB_1].[Order_Date]" caption="Order_Date" attribute="1" time="1" defaultMemberUniqueName="[Sales_DB_1].[Order_Date].[All]" allUniqueName="[Sales_DB_1].[Order_Date].[All]" dimensionUniqueName="[Sales_DB_1]" displayFolder="" count="0" memberValueDatatype="7" unbalanced="0"/>
    <cacheHierarchy uniqueName="[Sales_DB_1].[Customer_ID]" caption="Customer_ID" attribute="1" defaultMemberUniqueName="[Sales_DB_1].[Customer_ID].[All]" allUniqueName="[Sales_DB_1].[Customer_ID].[All]" dimensionUniqueName="[Sales_DB_1]" displayFolder="" count="0" memberValueDatatype="130" unbalanced="0"/>
    <cacheHierarchy uniqueName="[Sales_DB_1].[Product_ID]" caption="Product_ID" attribute="1" defaultMemberUniqueName="[Sales_DB_1].[Product_ID].[All]" allUniqueName="[Sales_DB_1].[Product_ID].[All]" dimensionUniqueName="[Sales_DB_1]" displayFolder="" count="0" memberValueDatatype="130" unbalanced="0"/>
    <cacheHierarchy uniqueName="[Sales_DB_1].[Store_ID]" caption="Store_ID" attribute="1" defaultMemberUniqueName="[Sales_DB_1].[Store_ID].[All]" allUniqueName="[Sales_DB_1].[Store_ID].[All]" dimensionUniqueName="[Sales_DB_1]" displayFolder="" count="0" memberValueDatatype="130" unbalanced="0"/>
    <cacheHierarchy uniqueName="[Sales_DB_1].[Quantity]" caption="Quantity" attribute="1" defaultMemberUniqueName="[Sales_DB_1].[Quantity].[All]" allUniqueName="[Sales_DB_1].[Quantity].[All]" dimensionUniqueName="[Sales_DB_1]" displayFolder="" count="0" memberValueDatatype="20" unbalanced="0"/>
    <cacheHierarchy uniqueName="[Sales_DB_1].[Unit_Price]" caption="Unit_Price" attribute="1" defaultMemberUniqueName="[Sales_DB_1].[Unit_Price].[All]" allUniqueName="[Sales_DB_1].[Unit_Price].[All]" dimensionUniqueName="[Sales_DB_1]" displayFolder="" count="0" memberValueDatatype="5" unbalanced="0"/>
    <cacheHierarchy uniqueName="[Sales_DB_1].[Discount]" caption="Discount" attribute="1" defaultMemberUniqueName="[Sales_DB_1].[Discount].[All]" allUniqueName="[Sales_DB_1].[Discount].[All]" dimensionUniqueName="[Sales_DB_1]" displayFolder="" count="0" memberValueDatatype="5" unbalanced="0"/>
    <cacheHierarchy uniqueName="[Sales_DB_1].[Payment_Type]" caption="Payment_Type" attribute="1" defaultMemberUniqueName="[Sales_DB_1].[Payment_Type].[All]" allUniqueName="[Sales_DB_1].[Payment_Type].[All]" dimensionUniqueName="[Sales_DB_1]" displayFolder="" count="2" memberValueDatatype="130" unbalanced="0"/>
    <cacheHierarchy uniqueName="[Sales_DB_1].[Total_Amount]" caption="Total_Amount" attribute="1" defaultMemberUniqueName="[Sales_DB_1].[Total_Amount].[All]" allUniqueName="[Sales_DB_1].[Total_Amount].[All]" dimensionUniqueName="[Sales_DB_1]" displayFolder="" count="0" memberValueDatatype="5" unbalanced="0"/>
    <cacheHierarchy uniqueName="[Sales_DB_1].[Region]" caption="Region" attribute="1" defaultMemberUniqueName="[Sales_DB_1].[Region].[All]" allUniqueName="[Sales_DB_1].[Region].[All]" dimensionUniqueName="[Sales_DB_1]" displayFolder="" count="0" memberValueDatatype="130" unbalanced="0"/>
    <cacheHierarchy uniqueName="[Sales_DB_1].[Store_Name]" caption="Store_Name" attribute="1" defaultMemberUniqueName="[Sales_DB_1].[Store_Name].[All]" allUniqueName="[Sales_DB_1].[Store_Name].[All]" dimensionUniqueName="[Sales_DB_1]" displayFolder="" count="0" memberValueDatatype="130" unbalanced="0"/>
    <cacheHierarchy uniqueName="[Sales_DB_1].[Store_City]" caption="Store_City" attribute="1" defaultMemberUniqueName="[Sales_DB_1].[Store_City].[All]" allUniqueName="[Sales_DB_1].[Store_City].[All]" dimensionUniqueName="[Sales_DB_1]" displayFolder="" count="0" memberValueDatatype="130" unbalanced="0"/>
    <cacheHierarchy uniqueName="[Sales_DB_1].[Store_Type]" caption="Store_Type" attribute="1" defaultMemberUniqueName="[Sales_DB_1].[Store_Type].[All]" allUniqueName="[Sales_DB_1].[Store_Type].[All]" dimensionUniqueName="[Sales_DB_1]" displayFolder="" count="0" memberValueDatatype="130" unbalanced="0"/>
    <cacheHierarchy uniqueName="[Sales_DB_1].[Product_Name]" caption="Product_Name" attribute="1" defaultMemberUniqueName="[Sales_DB_1].[Product_Name].[All]" allUniqueName="[Sales_DB_1].[Product_Name].[All]" dimensionUniqueName="[Sales_DB_1]" displayFolder="" count="0" memberValueDatatype="130" unbalanced="0"/>
    <cacheHierarchy uniqueName="[Sales_DB_1].[Category]" caption="Category" attribute="1" defaultMemberUniqueName="[Sales_DB_1].[Category].[All]" allUniqueName="[Sales_DB_1].[Category].[All]" dimensionUniqueName="[Sales_DB_1]" displayFolder="" count="0" memberValueDatatype="130" unbalanced="0"/>
    <cacheHierarchy uniqueName="[Sales_DB_1].[Sub_Category]" caption="Sub_Category" attribute="1" defaultMemberUniqueName="[Sales_DB_1].[Sub_Category].[All]" allUniqueName="[Sales_DB_1].[Sub_Category].[All]" dimensionUniqueName="[Sales_DB_1]" displayFolder="" count="0" memberValueDatatype="130" unbalanced="0"/>
    <cacheHierarchy uniqueName="[Sales_DB_1].[Brand]" caption="Brand" attribute="1" defaultMemberUniqueName="[Sales_DB_1].[Brand].[All]" allUniqueName="[Sales_DB_1].[Brand].[All]" dimensionUniqueName="[Sales_DB_1]" displayFolder="" count="0" memberValueDatatype="130" unbalanced="0"/>
    <cacheHierarchy uniqueName="[Sales_DB_1].[Cost]" caption="Cost" attribute="1" defaultMemberUniqueName="[Sales_DB_1].[Cost].[All]" allUniqueName="[Sales_DB_1].[Cost].[All]" dimensionUniqueName="[Sales_DB_1]" displayFolder="" count="0" memberValueDatatype="5" unbalanced="0"/>
    <cacheHierarchy uniqueName="[Sales_DB_1].[Stock]" caption="Stock" attribute="1" defaultMemberUniqueName="[Sales_DB_1].[Stock].[All]" allUniqueName="[Sales_DB_1].[Stock].[All]" dimensionUniqueName="[Sales_DB_1]" displayFolder="" count="0" memberValueDatatype="20" unbalanced="0"/>
    <cacheHierarchy uniqueName="[Sales_DB_1].[Name]" caption="Name" attribute="1" defaultMemberUniqueName="[Sales_DB_1].[Name].[All]" allUniqueName="[Sales_DB_1].[Name].[All]" dimensionUniqueName="[Sales_DB_1]" displayFolder="" count="0" memberValueDatatype="130" unbalanced="0"/>
    <cacheHierarchy uniqueName="[Sales_DB_1].[Age]" caption="Age" attribute="1" defaultMemberUniqueName="[Sales_DB_1].[Age].[All]" allUniqueName="[Sales_DB_1].[Age].[All]" dimensionUniqueName="[Sales_DB_1]" displayFolder="" count="0" memberValueDatatype="20" unbalanced="0"/>
    <cacheHierarchy uniqueName="[Sales_DB_1].[Gender]" caption="Gender" attribute="1" defaultMemberUniqueName="[Sales_DB_1].[Gender].[All]" allUniqueName="[Sales_DB_1].[Gender].[All]" dimensionUniqueName="[Sales_DB_1]" displayFolder="" count="0" memberValueDatatype="130" unbalanced="0"/>
    <cacheHierarchy uniqueName="[Sales_DB_1].[Customer_City]" caption="Customer_City" attribute="1" defaultMemberUniqueName="[Sales_DB_1].[Customer_City].[All]" allUniqueName="[Sales_DB_1].[Customer_City].[All]" dimensionUniqueName="[Sales_DB_1]" displayFolder="" count="0" memberValueDatatype="130" unbalanced="0"/>
    <cacheHierarchy uniqueName="[Sales_DB_1].[State]" caption="State" attribute="1" defaultMemberUniqueName="[Sales_DB_1].[State].[All]" allUniqueName="[Sales_DB_1].[State].[All]" dimensionUniqueName="[Sales_DB_1]" displayFolder="" count="0" memberValueDatatype="130" unbalanced="0"/>
    <cacheHierarchy uniqueName="[Sales_DB_1].[Country]" caption="Country" attribute="1" defaultMemberUniqueName="[Sales_DB_1].[Country].[All]" allUniqueName="[Sales_DB_1].[Country].[All]" dimensionUniqueName="[Sales_DB_1]" displayFolder="" count="0" memberValueDatatype="130" unbalanced="0"/>
    <cacheHierarchy uniqueName="[Sales_DB_1].[Loyality_Level]" caption="Loyality_Level" attribute="1" defaultMemberUniqueName="[Sales_DB_1].[Loyality_Level].[All]" allUniqueName="[Sales_DB_1].[Loyality_Level].[All]" dimensionUniqueName="[Sales_DB_1]" displayFolder="" count="0" memberValueDatatype="130" unbalanced="0"/>
    <cacheHierarchy uniqueName="[Sales_DB_1].[Original_Price]" caption="Original_Price" attribute="1" defaultMemberUniqueName="[Sales_DB_1].[Original_Price].[All]" allUniqueName="[Sales_DB_1].[Original_Price].[All]" dimensionUniqueName="[Sales_DB_1]" displayFolder="" count="0" memberValueDatatype="5" unbalanced="0"/>
    <cacheHierarchy uniqueName="[Sales_DB_1].[Spend]" caption="Spend" attribute="1" defaultMemberUniqueName="[Sales_DB_1].[Spend].[All]" allUniqueName="[Sales_DB_1].[Spend].[All]" dimensionUniqueName="[Sales_DB_1]" displayFolder="" count="0" memberValueDatatype="5" unbalanced="0"/>
    <cacheHierarchy uniqueName="[Sales_DB_1].[Profit]" caption="Profit" attribute="1" defaultMemberUniqueName="[Sales_DB_1].[Profit].[All]" allUniqueName="[Sales_DB_1].[Profit].[All]" dimensionUniqueName="[Sales_DB_1]" displayFolder="" count="0" memberValueDatatype="5" unbalanced="0"/>
    <cacheHierarchy uniqueName="[Sales_DB_1].[Order Month]" caption="Order Month" attribute="1" defaultMemberUniqueName="[Sales_DB_1].[Order Month].[All]" allUniqueName="[Sales_DB_1].[Order Month].[All]" dimensionUniqueName="[Sales_DB_1]" displayFolder="" count="0" memberValueDatatype="20" unbalanced="0"/>
    <cacheHierarchy uniqueName="[Store_DB_1].[Store_ID]" caption="Store_ID" attribute="1" defaultMemberUniqueName="[Store_DB_1].[Store_ID].[All]" allUniqueName="[Store_DB_1].[Store_ID].[All]" dimensionUniqueName="[Store_DB_1]" displayFolder="" count="0" memberValueDatatype="130" unbalanced="0"/>
    <cacheHierarchy uniqueName="[Store_DB_1].[Store_Name]" caption="Store_Name" attribute="1" defaultMemberUniqueName="[Store_DB_1].[Store_Name].[All]" allUniqueName="[Store_DB_1].[Store_Name].[All]" dimensionUniqueName="[Store_DB_1]" displayFolder="" count="0" memberValueDatatype="130" unbalanced="0"/>
    <cacheHierarchy uniqueName="[Store_DB_1].[Region]" caption="Region" attribute="1" defaultMemberUniqueName="[Store_DB_1].[Region].[All]" allUniqueName="[Store_DB_1].[Region].[All]" dimensionUniqueName="[Store_DB_1]" displayFolder="" count="0" memberValueDatatype="130" unbalanced="0"/>
    <cacheHierarchy uniqueName="[Store_DB_1].[City]" caption="City" attribute="1" defaultMemberUniqueName="[Store_DB_1].[City].[All]" allUniqueName="[Store_DB_1].[City].[All]" dimensionUniqueName="[Store_DB_1]" displayFolder="" count="0" memberValueDatatype="130" unbalanced="0"/>
    <cacheHierarchy uniqueName="[Store_DB_1].[Store_Type]" caption="Store_Type" attribute="1" defaultMemberUniqueName="[Store_DB_1].[Store_Type].[All]" allUniqueName="[Store_DB_1].[Store_Type].[All]" dimensionUniqueName="[Store_DB_1]" displayFolder="" count="0" memberValueDatatype="130" unbalanced="0"/>
    <cacheHierarchy uniqueName="[Measures].[__XL_Count Sales_DB_1]" caption="__XL_Count Sales_DB_1" measure="1" displayFolder="" measureGroup="Sales_DB_1" count="0" hidden="1"/>
    <cacheHierarchy uniqueName="[Measures].[__XL_Count Product_DB_1]" caption="__XL_Count Product_DB_1" measure="1" displayFolder="" measureGroup="Product_DB_1" count="0" hidden="1"/>
    <cacheHierarchy uniqueName="[Measures].[__XL_Count Store_DB_1]" caption="__XL_Count Store_DB_1" measure="1" displayFolder="" measureGroup="Store_DB_1" count="0" hidden="1"/>
    <cacheHierarchy uniqueName="[Measures].[__XL_Count Final_Cust_db_1]" caption="__XL_Count Final_Cust_db_1" measure="1" displayFolder="" measureGroup="Final_Cust_db_1" count="0" hidden="1"/>
    <cacheHierarchy uniqueName="[Measures].[__No measures defined]" caption="__No measures defined" measure="1" displayFolder="" count="0" hidden="1"/>
    <cacheHierarchy uniqueName="[Measures].[Sum of Discount]" caption="Sum of Discount" measure="1" displayFolder="" measureGroup="Sales_DB_1"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Max of Total_Amount]" caption="Max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Total_Amount]" caption="Count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Final_Cust_db_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_DB_1"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Sales_DB_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314953224"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7.796776388888" backgroundQuery="1" createdVersion="3" refreshedVersion="8" minRefreshableVersion="3" recordCount="0" supportSubquery="1" supportAdvancedDrill="1" xr:uid="{FF0D4557-45D3-4B81-9A82-3AA091992F71}">
  <cacheSource type="external" connectionId="4">
    <extLst>
      <ext xmlns:x14="http://schemas.microsoft.com/office/spreadsheetml/2009/9/main" uri="{F057638F-6D5F-4e77-A914-E7F072B9BCA8}">
        <x14:sourceConnection name="ThisWorkbookDataModel"/>
      </ext>
    </extLst>
  </cacheSource>
  <cacheFields count="0"/>
  <cacheHierarchies count="63">
    <cacheHierarchy uniqueName="[Final_Cust_db_1].[Customer_ID]" caption="Customer_ID" attribute="1" defaultMemberUniqueName="[Final_Cust_db_1].[Customer_ID].[All]" allUniqueName="[Final_Cust_db_1].[Customer_ID].[All]" dimensionUniqueName="[Final_Cust_db_1]" displayFolder="" count="0" memberValueDatatype="130" unbalanced="0"/>
    <cacheHierarchy uniqueName="[Final_Cust_db_1].[Name]" caption="Name" attribute="1" defaultMemberUniqueName="[Final_Cust_db_1].[Name].[All]" allUniqueName="[Final_Cust_db_1].[Name].[All]" dimensionUniqueName="[Final_Cust_db_1]" displayFolder="" count="0" memberValueDatatype="130" unbalanced="0"/>
    <cacheHierarchy uniqueName="[Final_Cust_db_1].[Age]" caption="Age" attribute="1" defaultMemberUniqueName="[Final_Cust_db_1].[Age].[All]" allUniqueName="[Final_Cust_db_1].[Age].[All]" dimensionUniqueName="[Final_Cust_db_1]" displayFolder="" count="0" memberValueDatatype="20" unbalanced="0"/>
    <cacheHierarchy uniqueName="[Final_Cust_db_1].[Gender]" caption="Gender" attribute="1" defaultMemberUniqueName="[Final_Cust_db_1].[Gender].[All]" allUniqueName="[Final_Cust_db_1].[Gender].[All]" dimensionUniqueName="[Final_Cust_db_1]" displayFolder="" count="0" memberValueDatatype="130" unbalanced="0"/>
    <cacheHierarchy uniqueName="[Final_Cust_db_1].[City]" caption="City" attribute="1" defaultMemberUniqueName="[Final_Cust_db_1].[City].[All]" allUniqueName="[Final_Cust_db_1].[City].[All]" dimensionUniqueName="[Final_Cust_db_1]" displayFolder="" count="0" memberValueDatatype="130" unbalanced="0"/>
    <cacheHierarchy uniqueName="[Final_Cust_db_1].[State]" caption="State" attribute="1" defaultMemberUniqueName="[Final_Cust_db_1].[State].[All]" allUniqueName="[Final_Cust_db_1].[State].[All]" dimensionUniqueName="[Final_Cust_db_1]" displayFolder="" count="0" memberValueDatatype="130" unbalanced="0"/>
    <cacheHierarchy uniqueName="[Final_Cust_db_1].[Country]" caption="Country" attribute="1" defaultMemberUniqueName="[Final_Cust_db_1].[Country].[All]" allUniqueName="[Final_Cust_db_1].[Country].[All]" dimensionUniqueName="[Final_Cust_db_1]" displayFolder="" count="0" memberValueDatatype="130" unbalanced="0"/>
    <cacheHierarchy uniqueName="[Final_Cust_db_1].[Loyality_Level]" caption="Loyality_Level" attribute="1" defaultMemberUniqueName="[Final_Cust_db_1].[Loyality_Level].[All]" allUniqueName="[Final_Cust_db_1].[Loyality_Level].[All]" dimensionUniqueName="[Final_Cust_db_1]" displayFolder="" count="0" memberValueDatatype="130" unbalanced="0"/>
    <cacheHierarchy uniqueName="[Product_DB_1].[Product_ID]" caption="Product_ID" attribute="1" defaultMemberUniqueName="[Product_DB_1].[Product_ID].[All]" allUniqueName="[Product_DB_1].[Product_ID].[All]" dimensionUniqueName="[Product_DB_1]" displayFolder="" count="0" memberValueDatatype="130" unbalanced="0"/>
    <cacheHierarchy uniqueName="[Product_DB_1].[Product_Name]" caption="Product_Name" attribute="1" defaultMemberUniqueName="[Product_DB_1].[Product_Name].[All]" allUniqueName="[Product_DB_1].[Product_Name].[All]" dimensionUniqueName="[Product_DB_1]" displayFolder="" count="0" memberValueDatatype="130" unbalanced="0"/>
    <cacheHierarchy uniqueName="[Product_DB_1].[Category]" caption="Category" attribute="1" defaultMemberUniqueName="[Product_DB_1].[Category].[All]" allUniqueName="[Product_DB_1].[Category].[All]" dimensionUniqueName="[Product_DB_1]" displayFolder="" count="2" memberValueDatatype="130" unbalanced="0"/>
    <cacheHierarchy uniqueName="[Product_DB_1].[Sub_Category]" caption="Sub_Category" attribute="1" defaultMemberUniqueName="[Product_DB_1].[Sub_Category].[All]" allUniqueName="[Product_DB_1].[Sub_Category].[All]" dimensionUniqueName="[Product_DB_1]" displayFolder="" count="0" memberValueDatatype="130" unbalanced="0"/>
    <cacheHierarchy uniqueName="[Product_DB_1].[Brand]" caption="Brand" attribute="1" defaultMemberUniqueName="[Product_DB_1].[Brand].[All]" allUniqueName="[Product_DB_1].[Brand].[All]" dimensionUniqueName="[Product_DB_1]" displayFolder="" count="0" memberValueDatatype="130" unbalanced="0"/>
    <cacheHierarchy uniqueName="[Product_DB_1].[Cost]" caption="Cost" attribute="1" defaultMemberUniqueName="[Product_DB_1].[Cost].[All]" allUniqueName="[Product_DB_1].[Cost].[All]" dimensionUniqueName="[Product_DB_1]" displayFolder="" count="0" memberValueDatatype="5" unbalanced="0"/>
    <cacheHierarchy uniqueName="[Product_DB_1].[Stock]" caption="Stock" attribute="1" defaultMemberUniqueName="[Product_DB_1].[Stock].[All]" allUniqueName="[Product_DB_1].[Stock].[All]" dimensionUniqueName="[Product_DB_1]" displayFolder="" count="0" memberValueDatatype="20" unbalanced="0"/>
    <cacheHierarchy uniqueName="[Sales_DB_1].[Sales_ID]" caption="Sales_ID" attribute="1" defaultMemberUniqueName="[Sales_DB_1].[Sales_ID].[All]" allUniqueName="[Sales_DB_1].[Sales_ID].[All]" dimensionUniqueName="[Sales_DB_1]" displayFolder="" count="0" memberValueDatatype="130" unbalanced="0"/>
    <cacheHierarchy uniqueName="[Sales_DB_1].[Order_Date]" caption="Order_Date" attribute="1" time="1" defaultMemberUniqueName="[Sales_DB_1].[Order_Date].[All]" allUniqueName="[Sales_DB_1].[Order_Date].[All]" dimensionUniqueName="[Sales_DB_1]" displayFolder="" count="0" memberValueDatatype="7" unbalanced="0"/>
    <cacheHierarchy uniqueName="[Sales_DB_1].[Customer_ID]" caption="Customer_ID" attribute="1" defaultMemberUniqueName="[Sales_DB_1].[Customer_ID].[All]" allUniqueName="[Sales_DB_1].[Customer_ID].[All]" dimensionUniqueName="[Sales_DB_1]" displayFolder="" count="0" memberValueDatatype="130" unbalanced="0"/>
    <cacheHierarchy uniqueName="[Sales_DB_1].[Product_ID]" caption="Product_ID" attribute="1" defaultMemberUniqueName="[Sales_DB_1].[Product_ID].[All]" allUniqueName="[Sales_DB_1].[Product_ID].[All]" dimensionUniqueName="[Sales_DB_1]" displayFolder="" count="0" memberValueDatatype="130" unbalanced="0"/>
    <cacheHierarchy uniqueName="[Sales_DB_1].[Store_ID]" caption="Store_ID" attribute="1" defaultMemberUniqueName="[Sales_DB_1].[Store_ID].[All]" allUniqueName="[Sales_DB_1].[Store_ID].[All]" dimensionUniqueName="[Sales_DB_1]" displayFolder="" count="0" memberValueDatatype="130" unbalanced="0"/>
    <cacheHierarchy uniqueName="[Sales_DB_1].[Quantity]" caption="Quantity" attribute="1" defaultMemberUniqueName="[Sales_DB_1].[Quantity].[All]" allUniqueName="[Sales_DB_1].[Quantity].[All]" dimensionUniqueName="[Sales_DB_1]" displayFolder="" count="0" memberValueDatatype="20" unbalanced="0"/>
    <cacheHierarchy uniqueName="[Sales_DB_1].[Unit_Price]" caption="Unit_Price" attribute="1" defaultMemberUniqueName="[Sales_DB_1].[Unit_Price].[All]" allUniqueName="[Sales_DB_1].[Unit_Price].[All]" dimensionUniqueName="[Sales_DB_1]" displayFolder="" count="0" memberValueDatatype="5" unbalanced="0"/>
    <cacheHierarchy uniqueName="[Sales_DB_1].[Discount]" caption="Discount" attribute="1" defaultMemberUniqueName="[Sales_DB_1].[Discount].[All]" allUniqueName="[Sales_DB_1].[Discount].[All]" dimensionUniqueName="[Sales_DB_1]" displayFolder="" count="0" memberValueDatatype="5" unbalanced="0"/>
    <cacheHierarchy uniqueName="[Sales_DB_1].[Payment_Type]" caption="Payment_Type" attribute="1" defaultMemberUniqueName="[Sales_DB_1].[Payment_Type].[All]" allUniqueName="[Sales_DB_1].[Payment_Type].[All]" dimensionUniqueName="[Sales_DB_1]" displayFolder="" count="0" memberValueDatatype="130" unbalanced="0"/>
    <cacheHierarchy uniqueName="[Sales_DB_1].[Total_Amount]" caption="Total_Amount" attribute="1" defaultMemberUniqueName="[Sales_DB_1].[Total_Amount].[All]" allUniqueName="[Sales_DB_1].[Total_Amount].[All]" dimensionUniqueName="[Sales_DB_1]" displayFolder="" count="0" memberValueDatatype="5" unbalanced="0"/>
    <cacheHierarchy uniqueName="[Sales_DB_1].[Region]" caption="Region" attribute="1" defaultMemberUniqueName="[Sales_DB_1].[Region].[All]" allUniqueName="[Sales_DB_1].[Region].[All]" dimensionUniqueName="[Sales_DB_1]" displayFolder="" count="0" memberValueDatatype="130" unbalanced="0"/>
    <cacheHierarchy uniqueName="[Sales_DB_1].[Store_Name]" caption="Store_Name" attribute="1" defaultMemberUniqueName="[Sales_DB_1].[Store_Name].[All]" allUniqueName="[Sales_DB_1].[Store_Name].[All]" dimensionUniqueName="[Sales_DB_1]" displayFolder="" count="0" memberValueDatatype="130" unbalanced="0"/>
    <cacheHierarchy uniqueName="[Sales_DB_1].[Store_City]" caption="Store_City" attribute="1" defaultMemberUniqueName="[Sales_DB_1].[Store_City].[All]" allUniqueName="[Sales_DB_1].[Store_City].[All]" dimensionUniqueName="[Sales_DB_1]" displayFolder="" count="0" memberValueDatatype="130" unbalanced="0"/>
    <cacheHierarchy uniqueName="[Sales_DB_1].[Store_Type]" caption="Store_Type" attribute="1" defaultMemberUniqueName="[Sales_DB_1].[Store_Type].[All]" allUniqueName="[Sales_DB_1].[Store_Type].[All]" dimensionUniqueName="[Sales_DB_1]" displayFolder="" count="0" memberValueDatatype="130" unbalanced="0"/>
    <cacheHierarchy uniqueName="[Sales_DB_1].[Product_Name]" caption="Product_Name" attribute="1" defaultMemberUniqueName="[Sales_DB_1].[Product_Name].[All]" allUniqueName="[Sales_DB_1].[Product_Name].[All]" dimensionUniqueName="[Sales_DB_1]" displayFolder="" count="0" memberValueDatatype="130" unbalanced="0"/>
    <cacheHierarchy uniqueName="[Sales_DB_1].[Category]" caption="Category" attribute="1" defaultMemberUniqueName="[Sales_DB_1].[Category].[All]" allUniqueName="[Sales_DB_1].[Category].[All]" dimensionUniqueName="[Sales_DB_1]" displayFolder="" count="0" memberValueDatatype="130" unbalanced="0"/>
    <cacheHierarchy uniqueName="[Sales_DB_1].[Sub_Category]" caption="Sub_Category" attribute="1" defaultMemberUniqueName="[Sales_DB_1].[Sub_Category].[All]" allUniqueName="[Sales_DB_1].[Sub_Category].[All]" dimensionUniqueName="[Sales_DB_1]" displayFolder="" count="0" memberValueDatatype="130" unbalanced="0"/>
    <cacheHierarchy uniqueName="[Sales_DB_1].[Brand]" caption="Brand" attribute="1" defaultMemberUniqueName="[Sales_DB_1].[Brand].[All]" allUniqueName="[Sales_DB_1].[Brand].[All]" dimensionUniqueName="[Sales_DB_1]" displayFolder="" count="0" memberValueDatatype="130" unbalanced="0"/>
    <cacheHierarchy uniqueName="[Sales_DB_1].[Cost]" caption="Cost" attribute="1" defaultMemberUniqueName="[Sales_DB_1].[Cost].[All]" allUniqueName="[Sales_DB_1].[Cost].[All]" dimensionUniqueName="[Sales_DB_1]" displayFolder="" count="0" memberValueDatatype="5" unbalanced="0"/>
    <cacheHierarchy uniqueName="[Sales_DB_1].[Stock]" caption="Stock" attribute="1" defaultMemberUniqueName="[Sales_DB_1].[Stock].[All]" allUniqueName="[Sales_DB_1].[Stock].[All]" dimensionUniqueName="[Sales_DB_1]" displayFolder="" count="0" memberValueDatatype="20" unbalanced="0"/>
    <cacheHierarchy uniqueName="[Sales_DB_1].[Name]" caption="Name" attribute="1" defaultMemberUniqueName="[Sales_DB_1].[Name].[All]" allUniqueName="[Sales_DB_1].[Name].[All]" dimensionUniqueName="[Sales_DB_1]" displayFolder="" count="0" memberValueDatatype="130" unbalanced="0"/>
    <cacheHierarchy uniqueName="[Sales_DB_1].[Age]" caption="Age" attribute="1" defaultMemberUniqueName="[Sales_DB_1].[Age].[All]" allUniqueName="[Sales_DB_1].[Age].[All]" dimensionUniqueName="[Sales_DB_1]" displayFolder="" count="0" memberValueDatatype="20" unbalanced="0"/>
    <cacheHierarchy uniqueName="[Sales_DB_1].[Gender]" caption="Gender" attribute="1" defaultMemberUniqueName="[Sales_DB_1].[Gender].[All]" allUniqueName="[Sales_DB_1].[Gender].[All]" dimensionUniqueName="[Sales_DB_1]" displayFolder="" count="0" memberValueDatatype="130" unbalanced="0"/>
    <cacheHierarchy uniqueName="[Sales_DB_1].[Customer_City]" caption="Customer_City" attribute="1" defaultMemberUniqueName="[Sales_DB_1].[Customer_City].[All]" allUniqueName="[Sales_DB_1].[Customer_City].[All]" dimensionUniqueName="[Sales_DB_1]" displayFolder="" count="0" memberValueDatatype="130" unbalanced="0"/>
    <cacheHierarchy uniqueName="[Sales_DB_1].[State]" caption="State" attribute="1" defaultMemberUniqueName="[Sales_DB_1].[State].[All]" allUniqueName="[Sales_DB_1].[State].[All]" dimensionUniqueName="[Sales_DB_1]" displayFolder="" count="0" memberValueDatatype="130" unbalanced="0"/>
    <cacheHierarchy uniqueName="[Sales_DB_1].[Country]" caption="Country" attribute="1" defaultMemberUniqueName="[Sales_DB_1].[Country].[All]" allUniqueName="[Sales_DB_1].[Country].[All]" dimensionUniqueName="[Sales_DB_1]" displayFolder="" count="0" memberValueDatatype="130" unbalanced="0"/>
    <cacheHierarchy uniqueName="[Sales_DB_1].[Loyality_Level]" caption="Loyality_Level" attribute="1" defaultMemberUniqueName="[Sales_DB_1].[Loyality_Level].[All]" allUniqueName="[Sales_DB_1].[Loyality_Level].[All]" dimensionUniqueName="[Sales_DB_1]" displayFolder="" count="0" memberValueDatatype="130" unbalanced="0"/>
    <cacheHierarchy uniqueName="[Sales_DB_1].[Original_Price]" caption="Original_Price" attribute="1" defaultMemberUniqueName="[Sales_DB_1].[Original_Price].[All]" allUniqueName="[Sales_DB_1].[Original_Price].[All]" dimensionUniqueName="[Sales_DB_1]" displayFolder="" count="0" memberValueDatatype="5" unbalanced="0"/>
    <cacheHierarchy uniqueName="[Sales_DB_1].[Spend]" caption="Spend" attribute="1" defaultMemberUniqueName="[Sales_DB_1].[Spend].[All]" allUniqueName="[Sales_DB_1].[Spend].[All]" dimensionUniqueName="[Sales_DB_1]" displayFolder="" count="0" memberValueDatatype="5" unbalanced="0"/>
    <cacheHierarchy uniqueName="[Sales_DB_1].[Profit]" caption="Profit" attribute="1" defaultMemberUniqueName="[Sales_DB_1].[Profit].[All]" allUniqueName="[Sales_DB_1].[Profit].[All]" dimensionUniqueName="[Sales_DB_1]" displayFolder="" count="0" memberValueDatatype="5" unbalanced="0"/>
    <cacheHierarchy uniqueName="[Sales_DB_1].[Order Month]" caption="Order Month" attribute="1" defaultMemberUniqueName="[Sales_DB_1].[Order Month].[All]" allUniqueName="[Sales_DB_1].[Order Month].[All]" dimensionUniqueName="[Sales_DB_1]" displayFolder="" count="0" memberValueDatatype="20" unbalanced="0"/>
    <cacheHierarchy uniqueName="[Store_DB_1].[Store_ID]" caption="Store_ID" attribute="1" defaultMemberUniqueName="[Store_DB_1].[Store_ID].[All]" allUniqueName="[Store_DB_1].[Store_ID].[All]" dimensionUniqueName="[Store_DB_1]" displayFolder="" count="0" memberValueDatatype="130" unbalanced="0"/>
    <cacheHierarchy uniqueName="[Store_DB_1].[Store_Name]" caption="Store_Name" attribute="1" defaultMemberUniqueName="[Store_DB_1].[Store_Name].[All]" allUniqueName="[Store_DB_1].[Store_Name].[All]" dimensionUniqueName="[Store_DB_1]" displayFolder="" count="0" memberValueDatatype="130" unbalanced="0"/>
    <cacheHierarchy uniqueName="[Store_DB_1].[Region]" caption="Region" attribute="1" defaultMemberUniqueName="[Store_DB_1].[Region].[All]" allUniqueName="[Store_DB_1].[Region].[All]" dimensionUniqueName="[Store_DB_1]" displayFolder="" count="0" memberValueDatatype="130" unbalanced="0"/>
    <cacheHierarchy uniqueName="[Store_DB_1].[City]" caption="City" attribute="1" defaultMemberUniqueName="[Store_DB_1].[City].[All]" allUniqueName="[Store_DB_1].[City].[All]" dimensionUniqueName="[Store_DB_1]" displayFolder="" count="0" memberValueDatatype="130" unbalanced="0"/>
    <cacheHierarchy uniqueName="[Store_DB_1].[Store_Type]" caption="Store_Type" attribute="1" defaultMemberUniqueName="[Store_DB_1].[Store_Type].[All]" allUniqueName="[Store_DB_1].[Store_Type].[All]" dimensionUniqueName="[Store_DB_1]" displayFolder="" count="0" memberValueDatatype="130" unbalanced="0"/>
    <cacheHierarchy uniqueName="[Measures].[__XL_Count Sales_DB_1]" caption="__XL_Count Sales_DB_1" measure="1" displayFolder="" measureGroup="Sales_DB_1" count="0" hidden="1"/>
    <cacheHierarchy uniqueName="[Measures].[__XL_Count Product_DB_1]" caption="__XL_Count Product_DB_1" measure="1" displayFolder="" measureGroup="Product_DB_1" count="0" hidden="1"/>
    <cacheHierarchy uniqueName="[Measures].[__XL_Count Store_DB_1]" caption="__XL_Count Store_DB_1" measure="1" displayFolder="" measureGroup="Store_DB_1" count="0" hidden="1"/>
    <cacheHierarchy uniqueName="[Measures].[__XL_Count Final_Cust_db_1]" caption="__XL_Count Final_Cust_db_1" measure="1" displayFolder="" measureGroup="Final_Cust_db_1" count="0" hidden="1"/>
    <cacheHierarchy uniqueName="[Measures].[__No measures defined]" caption="__No measures defined" measure="1" displayFolder="" count="0" hidden="1"/>
    <cacheHierarchy uniqueName="[Measures].[Sum of Discount]" caption="Sum of Discount" measure="1" displayFolder="" measureGroup="Sales_DB_1" count="0" hidden="1">
      <extLst>
        <ext xmlns:x15="http://schemas.microsoft.com/office/spreadsheetml/2010/11/main" uri="{B97F6D7D-B522-45F9-BDA1-12C45D357490}">
          <x15:cacheHierarchy aggregatedColumn="22"/>
        </ext>
      </extLst>
    </cacheHierarchy>
    <cacheHierarchy uniqueName="[Measures].[Sum of Total_Amount]" caption="Sum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Max of Total_Amount]" caption="Max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Total_Amount]" caption="Count of Total_Amount" measure="1" displayFolder="" measureGroup="Sales_DB_1"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Final_Cust_db_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_DB_1"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Sales_DB_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6632063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D11464-F2C7-4BDF-9929-7A9A3331D461}" name="new10" cacheId="12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230:C235"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4"/>
    </i>
    <i>
      <x v="2"/>
    </i>
    <i>
      <x v="3"/>
    </i>
    <i>
      <x v="1"/>
    </i>
    <i>
      <x/>
    </i>
  </rowItems>
  <colItems count="1">
    <i/>
  </colItems>
  <dataFields count="1">
    <dataField name="Sum of Total_Amount" fld="1" baseField="0" baseItem="0"/>
  </dataFields>
  <pivotHierarchies count="6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Module Assignment.xlsx!Sales_DB_1">
        <x15:activeTabTopLevelEntity name="[Sales_DB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79C06B-4793-4038-B39E-57612AEC2AB8}" name="new3" cacheId="1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B49:F70" firstHeaderRow="1" firstDataRow="2" firstDataCol="1"/>
  <pivotFields count="4">
    <pivotField dataField="1" subtotalTop="0" showAll="0" defaultSubtotal="0"/>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20">
    <i>
      <x/>
    </i>
    <i>
      <x v="1"/>
    </i>
    <i>
      <x v="2"/>
    </i>
    <i>
      <x v="3"/>
    </i>
    <i>
      <x v="4"/>
    </i>
    <i>
      <x v="5"/>
    </i>
    <i>
      <x v="6"/>
    </i>
    <i>
      <x v="7"/>
    </i>
    <i>
      <x v="8"/>
    </i>
    <i>
      <x v="9"/>
    </i>
    <i>
      <x v="10"/>
    </i>
    <i>
      <x v="11"/>
    </i>
    <i>
      <x v="12"/>
    </i>
    <i>
      <x v="13"/>
    </i>
    <i>
      <x v="14"/>
    </i>
    <i>
      <x v="15"/>
    </i>
    <i>
      <x v="16"/>
    </i>
    <i>
      <x v="17"/>
    </i>
    <i>
      <x v="18"/>
    </i>
    <i>
      <x v="19"/>
    </i>
  </rowItems>
  <colFields count="1">
    <field x="2"/>
  </colFields>
  <colItems count="4">
    <i>
      <x/>
    </i>
    <i>
      <x v="1"/>
    </i>
    <i>
      <x v="2"/>
    </i>
    <i>
      <x v="3"/>
    </i>
  </colItems>
  <dataFields count="1">
    <dataField name="Count of Sales_ID" fld="0" subtotal="count" baseField="0" baseItem="0"/>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8" format="8" series="1">
      <pivotArea type="data" outline="0" fieldPosition="0">
        <references count="2">
          <reference field="4294967294" count="1" selected="0">
            <x v="0"/>
          </reference>
          <reference field="2" count="1" selected="0">
            <x v="0"/>
          </reference>
        </references>
      </pivotArea>
    </chartFormat>
    <chartFormat chart="8" format="9" series="1">
      <pivotArea type="data" outline="0" fieldPosition="0">
        <references count="2">
          <reference field="4294967294" count="1" selected="0">
            <x v="0"/>
          </reference>
          <reference field="2" count="1" selected="0">
            <x v="1"/>
          </reference>
        </references>
      </pivotArea>
    </chartFormat>
    <chartFormat chart="8" format="10" series="1">
      <pivotArea type="data" outline="0" fieldPosition="0">
        <references count="2">
          <reference field="4294967294" count="1" selected="0">
            <x v="0"/>
          </reference>
          <reference field="2" count="1" selected="0">
            <x v="2"/>
          </reference>
        </references>
      </pivotArea>
    </chartFormat>
    <chartFormat chart="8" format="11" series="1">
      <pivotArea type="data" outline="0" fieldPosition="0">
        <references count="2">
          <reference field="4294967294" count="1" selected="0">
            <x v="0"/>
          </reference>
          <reference field="2" count="1" selected="0">
            <x v="3"/>
          </reference>
        </references>
      </pivotArea>
    </chartFormat>
    <chartFormat chart="8"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Module Assignment.xlsx!Sales_DB_1">
        <x15:activeTabTopLevelEntity name="[Sales_DB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3DBEDE-709E-41A5-8447-AF46B7D26020}" name="new2" cacheId="12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31:C43"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Count of Sales_ID" fld="0" subtotal="count" baseField="0" baseItem="0"/>
  </dataFields>
  <pivotHierarchies count="6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Module Assignment.xlsx!Sales_DB_1">
        <x15:activeTabTopLevelEntity name="[Sales_DB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07CBA0-DFB6-41F0-8FFD-7DBF6B0321E0}" name="new7" cacheId="1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B223:C227"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x v="3"/>
    </i>
  </rowItems>
  <colItems count="1">
    <i/>
  </colItems>
  <dataFields count="1">
    <dataField name="Sum of Total_Amount" fld="1" baseField="0"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Module Assignment.xlsx!Sales_DB_1">
        <x15:activeTabTopLevelEntity name="[Sales_DB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FF0FDC-184F-40A2-9744-C0A100631890}" name="new1" cacheId="118"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5">
  <location ref="B22:C26"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x v="3"/>
    </i>
  </rowItems>
  <colItems count="1">
    <i/>
  </colItems>
  <dataFields count="1">
    <dataField name="Sum of Total_Amount"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Module Assignment.xlsx!Sales_DB_1">
        <x15:activeTabTopLevelEntity name="[Sales_DB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6B551D-FD0C-4379-A2A1-22E08DDB2BD5}" name="new6" cacheId="13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200:C220" firstHeaderRow="1" firstDataRow="1" firstDataCol="1"/>
  <pivotFields count="3">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0">
    <i>
      <x v="18"/>
    </i>
    <i>
      <x v="13"/>
    </i>
    <i>
      <x v="9"/>
    </i>
    <i>
      <x v="14"/>
    </i>
    <i>
      <x v="4"/>
    </i>
    <i>
      <x v="16"/>
    </i>
    <i>
      <x v="5"/>
    </i>
    <i>
      <x v="8"/>
    </i>
    <i>
      <x v="19"/>
    </i>
    <i>
      <x v="2"/>
    </i>
    <i>
      <x v="17"/>
    </i>
    <i>
      <x v="6"/>
    </i>
    <i>
      <x v="10"/>
    </i>
    <i>
      <x v="1"/>
    </i>
    <i>
      <x v="7"/>
    </i>
    <i>
      <x v="12"/>
    </i>
    <i>
      <x v="11"/>
    </i>
    <i>
      <x v="3"/>
    </i>
    <i>
      <x/>
    </i>
    <i>
      <x v="15"/>
    </i>
  </rowItems>
  <colItems count="1">
    <i/>
  </colItems>
  <dataFields count="1">
    <dataField name="Sum of Total_Amount" fld="1" baseField="0" baseItem="0"/>
  </dataFields>
  <pivotHierarchies count="6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Module Assignment.xlsx!Sales_DB_1">
        <x15:activeTabTopLevelEntity name="[Sales_DB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7130C5-D39C-46FB-81AC-EB2B48294E3F}" name="new0" cacheId="1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B13:C1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Count of Sales_ID" fld="1" subtotal="count"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Module Assignment.xlsx!Sales_DB_1">
        <x15:activeTabTopLevelEntity name="[Sales_DB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9F9FCD-4712-40E5-AA00-423FCDFC145C}" name="new5" cacheId="13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B177:C182"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4"/>
    </i>
    <i>
      <x v="1"/>
    </i>
    <i>
      <x/>
    </i>
    <i>
      <x v="2"/>
    </i>
    <i>
      <x v="3"/>
    </i>
  </rowItems>
  <colItems count="1">
    <i/>
  </colItems>
  <dataFields count="1">
    <dataField name="Sum of Total_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Module Assignment.xlsx!Sales_DB_1">
        <x15:activeTabTopLevelEntity name="[Sales_DB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93C013-EB16-4E88-9F83-5A11149C64E2}" name="new9" cacheId="1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B243:D249" firstHeaderRow="1" firstDataRow="2"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5">
    <i>
      <x v="4"/>
    </i>
    <i>
      <x v="2"/>
    </i>
    <i>
      <x v="3"/>
    </i>
    <i>
      <x v="1"/>
    </i>
    <i>
      <x/>
    </i>
  </rowItems>
  <colFields count="1">
    <field x="2"/>
  </colFields>
  <colItems count="2">
    <i>
      <x/>
    </i>
    <i>
      <x v="1"/>
    </i>
  </colItems>
  <dataFields count="1">
    <dataField name="Sum of Total_Amount" fld="1"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Module Assignment.xlsx!Sales_DB_1">
        <x15:activeTabTopLevelEntity name="[Sales_DB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C61026-617C-47D7-8995-1A0944796AC2}" name="new8" cacheId="14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B238:C24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Count of Customer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Module Assignment.xlsx!Sales_DB_1">
        <x15:activeTabTopLevelEntity name="[Sales_DB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AC064B-A5F9-4BFA-94BC-63668BEC7E12}" name="new4" cacheId="1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B74:C7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4"/>
    </i>
    <i>
      <x v="3"/>
    </i>
    <i>
      <x v="2"/>
    </i>
    <i>
      <x/>
    </i>
    <i>
      <x v="1"/>
    </i>
  </rowItems>
  <colItems count="1">
    <i/>
  </colItems>
  <dataFields count="1">
    <dataField name="Sum of Quantity" fld="1" baseField="0" baseItem="2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Sum of Quantity"/>
    <pivotHierarchy dragToData="1" caption="Count of Quantity"/>
    <pivotHierarchy dragToData="1"/>
  </pivotHierarchies>
  <pivotTableStyleInfo name="PivotStyleLight16" showRowHeaders="1" showColHeaders="1" showRowStripes="0" showColStripes="0" showLastColumn="1"/>
  <filters count="1">
    <filter fld="0" type="count" id="1" iMeasureHier="64">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Module Assignment.xlsx!Sales_DB_1">
        <x15:activeTabTopLevelEntity name="[Sales_DB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28E2F26A-928D-49E8-990B-2740AE15D4F3}"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ity_Level"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112C05B-70C3-4F65-8787-BF06E908D504}"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BB333BFB-A5AE-4531-B26C-504A1BF5632D}"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Level" xr10:uid="{09B17D93-1D71-4AC4-BE6D-186EDC81D647}" sourceName="[Final_Cust_db_1].[Loyality_Level]">
  <pivotTables>
    <pivotTable tabId="7" name="new0"/>
    <pivotTable tabId="7" name="new1"/>
    <pivotTable tabId="7" name="new10"/>
    <pivotTable tabId="7" name="new2"/>
    <pivotTable tabId="7" name="new3"/>
    <pivotTable tabId="7" name="new4"/>
    <pivotTable tabId="7" name="new5"/>
    <pivotTable tabId="7" name="new6"/>
    <pivotTable tabId="7" name="new7"/>
    <pivotTable tabId="7" name="new8"/>
    <pivotTable tabId="7" name="new9"/>
  </pivotTables>
  <data>
    <olap pivotCacheId="300672795">
      <levels count="2">
        <level uniqueName="[Final_Cust_db_1].[Loyality_Level].[(All)]" sourceCaption="(All)" count="0"/>
        <level uniqueName="[Final_Cust_db_1].[Loyality_Level].[Loyality_Level]" sourceCaption="Loyality_Level" count="4">
          <ranges>
            <range startItem="0">
              <i n="[Final_Cust_db_1].[Loyality_Level].&amp;[Bronze]" c="Bronze"/>
              <i n="[Final_Cust_db_1].[Loyality_Level].&amp;[Gold]" c="Gold"/>
              <i n="[Final_Cust_db_1].[Loyality_Level].&amp;[Platinum]" c="Platinum"/>
              <i n="[Final_Cust_db_1].[Loyality_Level].&amp;[Silver]" c="Silver"/>
            </range>
          </ranges>
        </level>
      </levels>
      <selections count="1">
        <selection n="[Final_Cust_db_1].[Loyality_Lev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C8C6454-C3B1-41EC-9FBD-2F3836DEB30F}" sourceName="[Product_DB_1].[Category]">
  <pivotTables>
    <pivotTable tabId="7" name="new0"/>
    <pivotTable tabId="7" name="new1"/>
    <pivotTable tabId="7" name="new10"/>
    <pivotTable tabId="7" name="new2"/>
    <pivotTable tabId="7" name="new3"/>
    <pivotTable tabId="7" name="new4"/>
    <pivotTable tabId="7" name="new5"/>
    <pivotTable tabId="7" name="new6"/>
    <pivotTable tabId="7" name="new7"/>
    <pivotTable tabId="7" name="new8"/>
    <pivotTable tabId="7" name="new9"/>
  </pivotTables>
  <data>
    <olap pivotCacheId="1663206376">
      <levels count="2">
        <level uniqueName="[Product_DB_1].[Category].[(All)]" sourceCaption="(All)" count="0"/>
        <level uniqueName="[Product_DB_1].[Category].[Category]" sourceCaption="Category" count="5">
          <ranges>
            <range startItem="0">
              <i n="[Product_DB_1].[Category].&amp;[Beauty]" c="Beauty"/>
              <i n="[Product_DB_1].[Category].&amp;[Clothing]" c="Clothing"/>
              <i n="[Product_DB_1].[Category].&amp;[Electronics]" c="Electronics"/>
              <i n="[Product_DB_1].[Category].&amp;[Home]" c="Home"/>
              <i n="[Product_DB_1].[Category].&amp;[Sports]" c="Sports"/>
            </range>
          </ranges>
        </level>
      </levels>
      <selections count="1">
        <selection n="[Product_DB_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BE1B10A5-AB03-4D9C-8F99-7825AFC2F626}" sourceName="[Sales_DB_1].[Payment_Type]">
  <pivotTables>
    <pivotTable tabId="7" name="new0"/>
    <pivotTable tabId="7" name="new1"/>
    <pivotTable tabId="7" name="new10"/>
    <pivotTable tabId="7" name="new2"/>
    <pivotTable tabId="7" name="new3"/>
    <pivotTable tabId="7" name="new4"/>
    <pivotTable tabId="7" name="new5"/>
    <pivotTable tabId="7" name="new6"/>
    <pivotTable tabId="7" name="new7"/>
    <pivotTable tabId="7" name="new8"/>
    <pivotTable tabId="7" name="new9"/>
  </pivotTables>
  <data>
    <olap pivotCacheId="314953224">
      <levels count="2">
        <level uniqueName="[Sales_DB_1].[Payment_Type].[(All)]" sourceCaption="(All)" count="0"/>
        <level uniqueName="[Sales_DB_1].[Payment_Type].[Payment_Type]" sourceCaption="Payment_Type" count="3">
          <ranges>
            <range startItem="0">
              <i n="[Sales_DB_1].[Payment_Type].&amp;[COD]" c="COD"/>
              <i n="[Sales_DB_1].[Payment_Type].&amp;[Credit Card]" c="Credit Card"/>
              <i n="[Sales_DB_1].[Payment_Type].&amp;[PayPal]" c="PayPal"/>
            </range>
          </ranges>
        </level>
      </levels>
      <selections count="1">
        <selection n="[Sales_DB_1].[Payment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ity_Level 2" xr10:uid="{2AE8C666-3AF6-4DE0-B889-FCE45DF1A858}" cache="Slicer_Loyality_Level" caption="Loyality_Level" level="1" rowHeight="241300"/>
  <slicer name="Category 2" xr10:uid="{BB337394-EE55-4FCC-BE1A-55307A93093A}" cache="Slicer_Category" caption="Category" level="1" rowHeight="241300"/>
  <slicer name="Payment_Type 2" xr10:uid="{CB3574BF-B5AE-4CB3-9AB8-E22D055ADF46}" cache="Slicer_Payment_Type" caption="Payment_Typ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971E97-0137-4965-BF43-B4BFEAA5EA69}" name="Final_Cust_db" displayName="Final_Cust_db" ref="A1:H501" tableType="queryTable" totalsRowShown="0">
  <autoFilter ref="A1:H501" xr:uid="{70971E97-0137-4965-BF43-B4BFEAA5EA6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86801EE-730A-4BEF-AC60-CDE01E692B06}" uniqueName="1" name="Customer_ID" queryTableFieldId="1" dataDxfId="43"/>
    <tableColumn id="2" xr3:uid="{6C933CC9-8690-4976-ABED-E76FB2DEAC43}" uniqueName="2" name="Name" queryTableFieldId="2" dataDxfId="42"/>
    <tableColumn id="3" xr3:uid="{86E50A08-A1F9-4B49-911E-11F84AE7DF37}" uniqueName="3" name="Age" queryTableFieldId="3"/>
    <tableColumn id="4" xr3:uid="{81003DC4-953E-4277-81FC-40BA75388388}" uniqueName="4" name="Gender" queryTableFieldId="4" dataDxfId="41"/>
    <tableColumn id="5" xr3:uid="{05CE3FD4-118F-402F-A8EF-F34318F36756}" uniqueName="5" name="City" queryTableFieldId="5" dataDxfId="40"/>
    <tableColumn id="6" xr3:uid="{389ACF00-BBF0-4B1A-84B1-C9F7D48EC828}" uniqueName="6" name="State" queryTableFieldId="6" dataDxfId="39"/>
    <tableColumn id="7" xr3:uid="{FD21B247-8F37-4ADC-8F0B-057671099E81}" uniqueName="7" name="Country" queryTableFieldId="7" dataDxfId="38"/>
    <tableColumn id="8" xr3:uid="{DB8E11E7-5294-483E-9AD4-83A9B543A7D6}" uniqueName="8" name="Loyality_Level" queryTableFieldId="8" dataDxfId="3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573770-B26C-4D35-BB4D-A536F1731752}" name="Product_DB" displayName="Product_DB" ref="A1:G101" tableType="queryTable" totalsRowShown="0">
  <autoFilter ref="A1:G101" xr:uid="{F3573770-B26C-4D35-BB4D-A536F173175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7749817-BC20-477E-99F1-74FA5F076834}" uniqueName="1" name="Product_ID" queryTableFieldId="1" dataDxfId="36"/>
    <tableColumn id="2" xr3:uid="{B78D60EC-925E-4452-961A-73C98477B7E9}" uniqueName="2" name="Product_Name" queryTableFieldId="2" dataDxfId="35"/>
    <tableColumn id="3" xr3:uid="{7F7776CA-F201-4210-9578-D9B1A7115F5D}" uniqueName="3" name="Category" queryTableFieldId="3" dataDxfId="34"/>
    <tableColumn id="4" xr3:uid="{E2E34709-1CEF-4D27-BB88-1FF6C5B54C46}" uniqueName="4" name="Sub_Category" queryTableFieldId="4" dataDxfId="33"/>
    <tableColumn id="5" xr3:uid="{1B77B6AE-9B15-4D27-8067-988513683B09}" uniqueName="5" name="Brand" queryTableFieldId="5" dataDxfId="32"/>
    <tableColumn id="6" xr3:uid="{6C0B8CC5-9C25-494C-BF0D-62416F760545}" uniqueName="6" name="Cost" queryTableFieldId="6"/>
    <tableColumn id="7" xr3:uid="{D4A50EE9-29DE-4E29-A63A-2DD4C0E21C16}" uniqueName="7" name="Stock" queryTableFieldId="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B72460-5417-4C17-8DE1-EC77F40ED862}" name="Store_DB" displayName="Store_DB" ref="A1:E21" tableType="queryTable" totalsRowShown="0">
  <autoFilter ref="A1:E21" xr:uid="{90B72460-5417-4C17-8DE1-EC77F40ED862}">
    <filterColumn colId="0" hiddenButton="1"/>
    <filterColumn colId="1" hiddenButton="1"/>
    <filterColumn colId="2" hiddenButton="1"/>
    <filterColumn colId="3" hiddenButton="1"/>
    <filterColumn colId="4" hiddenButton="1"/>
  </autoFilter>
  <tableColumns count="5">
    <tableColumn id="1" xr3:uid="{2B6377B4-08D5-460C-A73F-B893F6FCDEF4}" uniqueName="1" name="Store_ID" queryTableFieldId="1" dataDxfId="31"/>
    <tableColumn id="2" xr3:uid="{3E703937-CABD-4EE6-96CB-D815EAD765D7}" uniqueName="2" name="Store_Name" queryTableFieldId="2" dataDxfId="30"/>
    <tableColumn id="3" xr3:uid="{6FD1BD99-D7DE-4D83-9459-E2F104FE3123}" uniqueName="3" name="Region" queryTableFieldId="3" dataDxfId="29"/>
    <tableColumn id="4" xr3:uid="{5A41E8EF-BB28-4776-A47A-C25C4A046B8A}" uniqueName="4" name="City" queryTableFieldId="4" dataDxfId="28"/>
    <tableColumn id="5" xr3:uid="{D955E46E-F183-4EA0-A019-87CC22C9EA5D}" uniqueName="5" name="Store_Type" queryTableFieldId="5" dataDxfId="2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C50044-1824-40ED-BD68-0C5F7B16EC07}" name="Sales_DB" displayName="Sales_DB" ref="A1:AD2001" totalsRowShown="0">
  <autoFilter ref="A1:AD2001" xr:uid="{51C50044-1824-40ED-BD68-0C5F7B16EC0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25FF0400-7AE8-4EA3-AE0A-84E4EA74915B}" name="Sales_ID" dataDxfId="26"/>
    <tableColumn id="2" xr3:uid="{6DC7313C-85D2-4F37-8CDA-BF8A7B271D50}" name="Order_Date" dataDxfId="25"/>
    <tableColumn id="3" xr3:uid="{D6704B52-84AB-41B7-9851-333C62159F5C}" name="Customer_ID" dataDxfId="24"/>
    <tableColumn id="4" xr3:uid="{5BC187F2-A8B6-4D9D-8056-22C478472E80}" name="Product_ID" dataDxfId="23"/>
    <tableColumn id="5" xr3:uid="{E36955A0-3CD6-494A-ACC5-EAC9AEFAF00A}" name="Store_ID" dataDxfId="22"/>
    <tableColumn id="6" xr3:uid="{7CD62164-39A7-42AB-A5A5-9BF506D4E3D6}" name="Quantity"/>
    <tableColumn id="7" xr3:uid="{5E2B4728-FCCA-47DE-95EC-B6041809D5C1}" name="Unit_Price" dataDxfId="21"/>
    <tableColumn id="8" xr3:uid="{B1F02C57-7E47-4D0C-AD4E-F18396F0BC04}" name="Discount"/>
    <tableColumn id="9" xr3:uid="{B5A0D065-5922-41EB-818E-3D3EE4A3FCB2}" name="Payment_Type" dataDxfId="20"/>
    <tableColumn id="10" xr3:uid="{79C8AF02-2641-44D8-90BD-E94314489D67}" name="Total_Amount"/>
    <tableColumn id="17" xr3:uid="{74FA150D-993D-4841-8007-36EB5AC94A18}" name="Region" dataDxfId="19">
      <calculatedColumnFormula>_xlfn.XLOOKUP(Sales_DB[[#This Row],[Store_ID]],Store_DB[Store_ID],Store_DB[Region])</calculatedColumnFormula>
    </tableColumn>
    <tableColumn id="18" xr3:uid="{25368C4E-0BA6-4EBD-85BD-EB14B59D0D2B}" name="Store_Name" dataDxfId="18">
      <calculatedColumnFormula>_xlfn.XLOOKUP(Sales_DB[[#This Row],[Store_ID]],Store_DB[Store_ID],Store_DB[Store_Name])</calculatedColumnFormula>
    </tableColumn>
    <tableColumn id="19" xr3:uid="{D966CC88-EB21-4A7A-B6BA-AED6FECA7E51}" name="Store_City" dataDxfId="17">
      <calculatedColumnFormula>_xlfn.XLOOKUP(Sales_DB[[#This Row],[Store_ID]],Store_DB[Store_ID],Store_DB[City])</calculatedColumnFormula>
    </tableColumn>
    <tableColumn id="20" xr3:uid="{299D540B-F057-4D22-8C14-61A6413B18D2}" name="Store_Type" dataDxfId="16">
      <calculatedColumnFormula>_xlfn.XLOOKUP(Sales_DB[[#This Row],[Store_ID]],Store_DB[Store_ID],Store_DB[Store_Type])</calculatedColumnFormula>
    </tableColumn>
    <tableColumn id="22" xr3:uid="{BC6CA55C-5AB6-43A1-BB5C-9A5FCD018677}" name="Product_Name" dataDxfId="15">
      <calculatedColumnFormula>_xlfn.XLOOKUP(Sales_DB[[#This Row],[Product_ID]],Product_DB[Product_ID],Product_DB[Product_Name])</calculatedColumnFormula>
    </tableColumn>
    <tableColumn id="23" xr3:uid="{12959CC4-4960-4F34-A0BC-89AC2A531664}" name="Category" dataDxfId="14">
      <calculatedColumnFormula>_xlfn.XLOOKUP(Sales_DB[[#This Row],[Product_ID]],Product_DB[Product_ID],Product_DB[Category])</calculatedColumnFormula>
    </tableColumn>
    <tableColumn id="24" xr3:uid="{2BCAE0AE-ED84-4A44-8DE1-C2A79DD98F9D}" name="Sub_Category" dataDxfId="13">
      <calculatedColumnFormula>_xlfn.XLOOKUP(Sales_DB[[#This Row],[Product_ID]],Product_DB[Product_ID],Product_DB[Sub_Category])</calculatedColumnFormula>
    </tableColumn>
    <tableColumn id="25" xr3:uid="{03C91A23-23FF-4166-B5A5-698F8622D9D4}" name="Brand" dataDxfId="12">
      <calculatedColumnFormula>_xlfn.XLOOKUP(Sales_DB[[#This Row],[Product_ID]],Product_DB[Product_ID],Product_DB[Brand])</calculatedColumnFormula>
    </tableColumn>
    <tableColumn id="26" xr3:uid="{013EB968-A1E7-4383-AFD9-D57618355835}" name="Cost" dataDxfId="11">
      <calculatedColumnFormula>_xlfn.XLOOKUP(Sales_DB[[#This Row],[Product_ID]],Product_DB[Product_ID],Product_DB[Cost])</calculatedColumnFormula>
    </tableColumn>
    <tableColumn id="21" xr3:uid="{A56B39FB-9FBD-4FA3-AD1E-1142FB02F09C}" name="Stock" dataDxfId="10">
      <calculatedColumnFormula>_xlfn.XLOOKUP(Sales_DB[[#This Row],[Product_ID]],Product_DB[Product_ID],Product_DB[Stock])</calculatedColumnFormula>
    </tableColumn>
    <tableColumn id="28" xr3:uid="{EE1527BB-FA76-4F1F-86DD-2AD430419146}" name="Name" dataDxfId="9">
      <calculatedColumnFormula>_xlfn.XLOOKUP(Sales_DB[[#This Row],[Customer_ID]],Final_Cust_db[Customer_ID],Final_Cust_db[Name])</calculatedColumnFormula>
    </tableColumn>
    <tableColumn id="33" xr3:uid="{4BFA76F7-2847-4B7B-96DC-573AA5B0094F}" name="Age" dataDxfId="8">
      <calculatedColumnFormula>_xlfn.XLOOKUP(Sales_DB[[#This Row],[Customer_ID]],Final_Cust_db[Customer_ID],Final_Cust_db[Age])</calculatedColumnFormula>
    </tableColumn>
    <tableColumn id="32" xr3:uid="{C2291CBE-1B6C-4272-9B98-5C0E4FE1DC0D}" name="Gender" dataDxfId="7">
      <calculatedColumnFormula>_xlfn.XLOOKUP(Sales_DB[[#This Row],[Customer_ID]],Final_Cust_db[Customer_ID],Final_Cust_db[Gender])</calculatedColumnFormula>
    </tableColumn>
    <tableColumn id="29" xr3:uid="{DD102CDA-5A06-48EB-A3AD-F6A524E159B3}" name="Customer_City" dataDxfId="6">
      <calculatedColumnFormula>_xlfn.XLOOKUP(Sales_DB[[#This Row],[Customer_ID]],Final_Cust_db[Customer_ID],Final_Cust_db[City])</calculatedColumnFormula>
    </tableColumn>
    <tableColumn id="31" xr3:uid="{99FB91D1-7EB0-4DF1-B322-03701648F6C3}" name="State" dataDxfId="5">
      <calculatedColumnFormula>_xlfn.XLOOKUP(Sales_DB[[#This Row],[Customer_ID]],Final_Cust_db[Customer_ID],Final_Cust_db[State])</calculatedColumnFormula>
    </tableColumn>
    <tableColumn id="30" xr3:uid="{9A9D7D6C-9A84-4D30-9D7B-F732F606813A}" name="Country" dataDxfId="4">
      <calculatedColumnFormula>_xlfn.XLOOKUP(Sales_DB[[#This Row],[Customer_ID]],Final_Cust_db[Customer_ID],Final_Cust_db[Country])</calculatedColumnFormula>
    </tableColumn>
    <tableColumn id="27" xr3:uid="{7580249E-2561-4057-A497-12B12E8F7216}" name="Loyality_Level" dataDxfId="3">
      <calculatedColumnFormula>_xlfn.XLOOKUP(Sales_DB[[#This Row],[Customer_ID]],Final_Cust_db[Customer_ID],Final_Cust_db[Loyality_Level])</calculatedColumnFormula>
    </tableColumn>
    <tableColumn id="15" xr3:uid="{7B141C93-395E-4838-84E9-7A950445AEC6}" name="Spend" dataDxfId="1">
      <calculatedColumnFormula>Sales_DB[[#This Row],[Cost]]*Sales_DB[[#This Row],[Quantity]]</calculatedColumnFormula>
    </tableColumn>
    <tableColumn id="16" xr3:uid="{FD2F5FEA-6E3E-46F4-ACD8-988F88165072}" name="Profit" dataDxfId="0">
      <calculatedColumnFormula>Sales_DB[[#This Row],[Total_Amount]]-Sales_DB[[#This Row],[Spend]]</calculatedColumnFormula>
    </tableColumn>
    <tableColumn id="11" xr3:uid="{72E83DE1-D25A-4025-AD3D-DB485ED83DFD}" name="Order Month" dataDxfId="2">
      <calculatedColumnFormula>MONTH(Sales_DB[[#This Row],[Order_Date]])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19991-A57A-4924-8C8A-1707BB34BBBC}">
  <dimension ref="A1:K501"/>
  <sheetViews>
    <sheetView workbookViewId="0">
      <selection activeCell="B15" sqref="B15"/>
    </sheetView>
  </sheetViews>
  <sheetFormatPr defaultRowHeight="14.5" x14ac:dyDescent="0.35"/>
  <cols>
    <col min="1" max="1" width="14.08984375" bestFit="1" customWidth="1"/>
    <col min="2" max="2" width="20.1796875" bestFit="1" customWidth="1"/>
    <col min="3" max="3" width="6.1796875" bestFit="1" customWidth="1"/>
    <col min="4" max="4" width="9.26953125" bestFit="1" customWidth="1"/>
    <col min="5" max="5" width="21.08984375" bestFit="1" customWidth="1"/>
    <col min="6" max="6" width="14.1796875" bestFit="1" customWidth="1"/>
    <col min="7" max="7" width="9.81640625" bestFit="1" customWidth="1"/>
    <col min="8" max="8" width="14.6328125" bestFit="1" customWidth="1"/>
  </cols>
  <sheetData>
    <row r="1" spans="1:11" x14ac:dyDescent="0.35">
      <c r="A1" t="s">
        <v>0</v>
      </c>
      <c r="B1" t="s">
        <v>1</v>
      </c>
      <c r="C1" t="s">
        <v>2</v>
      </c>
      <c r="D1" t="s">
        <v>3</v>
      </c>
      <c r="E1" t="s">
        <v>4</v>
      </c>
      <c r="F1" t="s">
        <v>5</v>
      </c>
      <c r="G1" t="s">
        <v>6</v>
      </c>
      <c r="H1" t="s">
        <v>7</v>
      </c>
    </row>
    <row r="2" spans="1:11" x14ac:dyDescent="0.35">
      <c r="A2" t="s">
        <v>8</v>
      </c>
      <c r="B2" t="s">
        <v>9</v>
      </c>
      <c r="C2">
        <v>55</v>
      </c>
      <c r="D2" t="s">
        <v>10</v>
      </c>
      <c r="E2" t="s">
        <v>11</v>
      </c>
      <c r="F2" t="s">
        <v>12</v>
      </c>
      <c r="G2" t="s">
        <v>13</v>
      </c>
      <c r="H2" t="s">
        <v>14</v>
      </c>
      <c r="K2">
        <f>COUNTA(A:A)</f>
        <v>501</v>
      </c>
    </row>
    <row r="3" spans="1:11" x14ac:dyDescent="0.35">
      <c r="A3" t="s">
        <v>15</v>
      </c>
      <c r="B3" t="s">
        <v>16</v>
      </c>
      <c r="C3">
        <v>26</v>
      </c>
      <c r="D3" t="s">
        <v>17</v>
      </c>
      <c r="E3" t="s">
        <v>18</v>
      </c>
      <c r="F3" t="s">
        <v>19</v>
      </c>
      <c r="G3" t="s">
        <v>13</v>
      </c>
      <c r="H3" t="s">
        <v>20</v>
      </c>
    </row>
    <row r="4" spans="1:11" x14ac:dyDescent="0.35">
      <c r="A4" t="s">
        <v>21</v>
      </c>
      <c r="B4" t="s">
        <v>22</v>
      </c>
      <c r="C4">
        <v>29</v>
      </c>
      <c r="D4" t="s">
        <v>17</v>
      </c>
      <c r="E4" t="s">
        <v>23</v>
      </c>
      <c r="F4" t="s">
        <v>24</v>
      </c>
      <c r="G4" t="s">
        <v>13</v>
      </c>
      <c r="H4" t="s">
        <v>20</v>
      </c>
    </row>
    <row r="5" spans="1:11" x14ac:dyDescent="0.35">
      <c r="A5" t="s">
        <v>25</v>
      </c>
      <c r="B5" t="s">
        <v>26</v>
      </c>
      <c r="C5">
        <v>59</v>
      </c>
      <c r="D5" t="s">
        <v>17</v>
      </c>
      <c r="E5" t="s">
        <v>27</v>
      </c>
      <c r="F5" t="s">
        <v>28</v>
      </c>
      <c r="G5" t="s">
        <v>13</v>
      </c>
      <c r="H5" t="s">
        <v>14</v>
      </c>
    </row>
    <row r="6" spans="1:11" x14ac:dyDescent="0.35">
      <c r="A6" t="s">
        <v>29</v>
      </c>
      <c r="B6" t="s">
        <v>30</v>
      </c>
      <c r="C6">
        <v>64</v>
      </c>
      <c r="D6" t="s">
        <v>17</v>
      </c>
      <c r="E6" t="s">
        <v>31</v>
      </c>
      <c r="F6" t="s">
        <v>32</v>
      </c>
      <c r="G6" t="s">
        <v>13</v>
      </c>
      <c r="H6" t="s">
        <v>33</v>
      </c>
    </row>
    <row r="7" spans="1:11" x14ac:dyDescent="0.35">
      <c r="A7" t="s">
        <v>34</v>
      </c>
      <c r="B7" t="s">
        <v>35</v>
      </c>
      <c r="C7">
        <v>24</v>
      </c>
      <c r="D7" t="s">
        <v>10</v>
      </c>
      <c r="E7" t="s">
        <v>36</v>
      </c>
      <c r="F7" t="s">
        <v>37</v>
      </c>
      <c r="G7" t="s">
        <v>13</v>
      </c>
      <c r="H7" t="s">
        <v>14</v>
      </c>
    </row>
    <row r="8" spans="1:11" x14ac:dyDescent="0.35">
      <c r="A8" t="s">
        <v>38</v>
      </c>
      <c r="B8" t="s">
        <v>39</v>
      </c>
      <c r="C8">
        <v>29</v>
      </c>
      <c r="D8" t="s">
        <v>17</v>
      </c>
      <c r="E8" t="s">
        <v>40</v>
      </c>
      <c r="F8" t="s">
        <v>41</v>
      </c>
      <c r="G8" t="s">
        <v>13</v>
      </c>
      <c r="H8" t="s">
        <v>20</v>
      </c>
    </row>
    <row r="9" spans="1:11" x14ac:dyDescent="0.35">
      <c r="A9" t="s">
        <v>42</v>
      </c>
      <c r="B9" t="s">
        <v>43</v>
      </c>
      <c r="C9">
        <v>29</v>
      </c>
      <c r="D9" t="s">
        <v>17</v>
      </c>
      <c r="E9" t="s">
        <v>44</v>
      </c>
      <c r="F9" t="s">
        <v>45</v>
      </c>
      <c r="G9" t="s">
        <v>13</v>
      </c>
      <c r="H9" t="s">
        <v>14</v>
      </c>
    </row>
    <row r="10" spans="1:11" x14ac:dyDescent="0.35">
      <c r="A10" t="s">
        <v>46</v>
      </c>
      <c r="B10" t="s">
        <v>47</v>
      </c>
      <c r="C10">
        <v>53</v>
      </c>
      <c r="D10" t="s">
        <v>17</v>
      </c>
      <c r="E10" t="s">
        <v>48</v>
      </c>
      <c r="F10" t="s">
        <v>49</v>
      </c>
      <c r="G10" t="s">
        <v>13</v>
      </c>
      <c r="H10" t="s">
        <v>50</v>
      </c>
    </row>
    <row r="11" spans="1:11" x14ac:dyDescent="0.35">
      <c r="A11" t="s">
        <v>51</v>
      </c>
      <c r="B11" t="s">
        <v>52</v>
      </c>
      <c r="C11">
        <v>64</v>
      </c>
      <c r="D11" t="s">
        <v>10</v>
      </c>
      <c r="E11" t="s">
        <v>53</v>
      </c>
      <c r="F11" t="s">
        <v>54</v>
      </c>
      <c r="G11" t="s">
        <v>13</v>
      </c>
      <c r="H11" t="s">
        <v>20</v>
      </c>
    </row>
    <row r="12" spans="1:11" x14ac:dyDescent="0.35">
      <c r="A12" t="s">
        <v>55</v>
      </c>
      <c r="B12" t="s">
        <v>56</v>
      </c>
      <c r="C12">
        <v>53</v>
      </c>
      <c r="D12" t="s">
        <v>10</v>
      </c>
      <c r="E12" t="s">
        <v>57</v>
      </c>
      <c r="F12" t="s">
        <v>54</v>
      </c>
      <c r="G12" t="s">
        <v>13</v>
      </c>
      <c r="H12" t="s">
        <v>14</v>
      </c>
    </row>
    <row r="13" spans="1:11" x14ac:dyDescent="0.35">
      <c r="A13" t="s">
        <v>58</v>
      </c>
      <c r="B13" t="s">
        <v>59</v>
      </c>
      <c r="C13">
        <v>28</v>
      </c>
      <c r="D13" t="s">
        <v>17</v>
      </c>
      <c r="E13" t="s">
        <v>60</v>
      </c>
      <c r="F13" t="s">
        <v>61</v>
      </c>
      <c r="G13" t="s">
        <v>13</v>
      </c>
      <c r="H13" t="s">
        <v>50</v>
      </c>
    </row>
    <row r="14" spans="1:11" x14ac:dyDescent="0.35">
      <c r="A14" t="s">
        <v>62</v>
      </c>
      <c r="B14" t="s">
        <v>63</v>
      </c>
      <c r="C14">
        <v>55</v>
      </c>
      <c r="D14" t="s">
        <v>17</v>
      </c>
      <c r="E14" t="s">
        <v>64</v>
      </c>
      <c r="F14" t="s">
        <v>65</v>
      </c>
      <c r="G14" t="s">
        <v>13</v>
      </c>
      <c r="H14" t="s">
        <v>20</v>
      </c>
    </row>
    <row r="15" spans="1:11" x14ac:dyDescent="0.35">
      <c r="A15" t="s">
        <v>66</v>
      </c>
      <c r="B15" t="s">
        <v>67</v>
      </c>
      <c r="C15">
        <v>32</v>
      </c>
      <c r="D15" t="s">
        <v>17</v>
      </c>
      <c r="E15" t="s">
        <v>68</v>
      </c>
      <c r="F15" t="s">
        <v>69</v>
      </c>
      <c r="G15" t="s">
        <v>13</v>
      </c>
      <c r="H15" t="s">
        <v>33</v>
      </c>
    </row>
    <row r="16" spans="1:11" x14ac:dyDescent="0.35">
      <c r="A16" t="s">
        <v>70</v>
      </c>
      <c r="B16" t="s">
        <v>71</v>
      </c>
      <c r="C16">
        <v>53</v>
      </c>
      <c r="D16" t="s">
        <v>17</v>
      </c>
      <c r="E16" t="s">
        <v>72</v>
      </c>
      <c r="F16" t="s">
        <v>73</v>
      </c>
      <c r="G16" t="s">
        <v>13</v>
      </c>
      <c r="H16" t="s">
        <v>33</v>
      </c>
    </row>
    <row r="17" spans="1:8" x14ac:dyDescent="0.35">
      <c r="A17" t="s">
        <v>74</v>
      </c>
      <c r="B17" t="s">
        <v>75</v>
      </c>
      <c r="C17">
        <v>49</v>
      </c>
      <c r="D17" t="s">
        <v>17</v>
      </c>
      <c r="E17" t="s">
        <v>76</v>
      </c>
      <c r="F17" t="s">
        <v>77</v>
      </c>
      <c r="G17" t="s">
        <v>13</v>
      </c>
      <c r="H17" t="s">
        <v>20</v>
      </c>
    </row>
    <row r="18" spans="1:8" x14ac:dyDescent="0.35">
      <c r="A18" t="s">
        <v>78</v>
      </c>
      <c r="B18" t="s">
        <v>79</v>
      </c>
      <c r="C18">
        <v>24</v>
      </c>
      <c r="D18" t="s">
        <v>17</v>
      </c>
      <c r="E18" t="s">
        <v>80</v>
      </c>
      <c r="F18" t="s">
        <v>54</v>
      </c>
      <c r="G18" t="s">
        <v>13</v>
      </c>
      <c r="H18" t="s">
        <v>14</v>
      </c>
    </row>
    <row r="19" spans="1:8" x14ac:dyDescent="0.35">
      <c r="A19" t="s">
        <v>81</v>
      </c>
      <c r="B19" t="s">
        <v>82</v>
      </c>
      <c r="C19">
        <v>60</v>
      </c>
      <c r="D19" t="s">
        <v>17</v>
      </c>
      <c r="E19" t="s">
        <v>83</v>
      </c>
      <c r="F19" t="s">
        <v>84</v>
      </c>
      <c r="G19" t="s">
        <v>13</v>
      </c>
      <c r="H19" t="s">
        <v>20</v>
      </c>
    </row>
    <row r="20" spans="1:8" x14ac:dyDescent="0.35">
      <c r="A20" t="s">
        <v>85</v>
      </c>
      <c r="B20" t="s">
        <v>86</v>
      </c>
      <c r="C20">
        <v>43</v>
      </c>
      <c r="D20" t="s">
        <v>10</v>
      </c>
      <c r="E20" t="s">
        <v>87</v>
      </c>
      <c r="F20" t="s">
        <v>65</v>
      </c>
      <c r="G20" t="s">
        <v>13</v>
      </c>
      <c r="H20" t="s">
        <v>20</v>
      </c>
    </row>
    <row r="21" spans="1:8" x14ac:dyDescent="0.35">
      <c r="A21" t="s">
        <v>88</v>
      </c>
      <c r="B21" t="s">
        <v>89</v>
      </c>
      <c r="C21">
        <v>46</v>
      </c>
      <c r="D21" t="s">
        <v>17</v>
      </c>
      <c r="E21" t="s">
        <v>90</v>
      </c>
      <c r="F21" t="s">
        <v>91</v>
      </c>
      <c r="G21" t="s">
        <v>13</v>
      </c>
      <c r="H21" t="s">
        <v>20</v>
      </c>
    </row>
    <row r="22" spans="1:8" x14ac:dyDescent="0.35">
      <c r="A22" t="s">
        <v>92</v>
      </c>
      <c r="B22" t="s">
        <v>93</v>
      </c>
      <c r="C22">
        <v>59</v>
      </c>
      <c r="D22" t="s">
        <v>10</v>
      </c>
      <c r="E22" t="s">
        <v>94</v>
      </c>
      <c r="F22" t="s">
        <v>95</v>
      </c>
      <c r="G22" t="s">
        <v>13</v>
      </c>
      <c r="H22" t="s">
        <v>33</v>
      </c>
    </row>
    <row r="23" spans="1:8" x14ac:dyDescent="0.35">
      <c r="A23" t="s">
        <v>96</v>
      </c>
      <c r="B23" t="s">
        <v>97</v>
      </c>
      <c r="C23">
        <v>36</v>
      </c>
      <c r="D23" t="s">
        <v>17</v>
      </c>
      <c r="E23" t="s">
        <v>98</v>
      </c>
      <c r="F23" t="s">
        <v>99</v>
      </c>
      <c r="G23" t="s">
        <v>13</v>
      </c>
      <c r="H23" t="s">
        <v>50</v>
      </c>
    </row>
    <row r="24" spans="1:8" x14ac:dyDescent="0.35">
      <c r="A24" t="s">
        <v>100</v>
      </c>
      <c r="B24" t="s">
        <v>101</v>
      </c>
      <c r="C24">
        <v>33</v>
      </c>
      <c r="D24" t="s">
        <v>17</v>
      </c>
      <c r="E24" t="s">
        <v>102</v>
      </c>
      <c r="F24" t="s">
        <v>103</v>
      </c>
      <c r="G24" t="s">
        <v>13</v>
      </c>
      <c r="H24" t="s">
        <v>33</v>
      </c>
    </row>
    <row r="25" spans="1:8" x14ac:dyDescent="0.35">
      <c r="A25" t="s">
        <v>104</v>
      </c>
      <c r="B25" t="s">
        <v>105</v>
      </c>
      <c r="C25">
        <v>52</v>
      </c>
      <c r="D25" t="s">
        <v>17</v>
      </c>
      <c r="E25" t="s">
        <v>106</v>
      </c>
      <c r="F25" t="s">
        <v>37</v>
      </c>
      <c r="G25" t="s">
        <v>13</v>
      </c>
      <c r="H25" t="s">
        <v>33</v>
      </c>
    </row>
    <row r="26" spans="1:8" x14ac:dyDescent="0.35">
      <c r="A26" t="s">
        <v>107</v>
      </c>
      <c r="B26" t="s">
        <v>108</v>
      </c>
      <c r="C26">
        <v>40</v>
      </c>
      <c r="D26" t="s">
        <v>10</v>
      </c>
      <c r="E26" t="s">
        <v>109</v>
      </c>
      <c r="F26" t="s">
        <v>110</v>
      </c>
      <c r="G26" t="s">
        <v>13</v>
      </c>
      <c r="H26" t="s">
        <v>20</v>
      </c>
    </row>
    <row r="27" spans="1:8" x14ac:dyDescent="0.35">
      <c r="A27" t="s">
        <v>111</v>
      </c>
      <c r="B27" t="s">
        <v>112</v>
      </c>
      <c r="C27">
        <v>59</v>
      </c>
      <c r="D27" t="s">
        <v>17</v>
      </c>
      <c r="E27" t="s">
        <v>113</v>
      </c>
      <c r="F27" t="s">
        <v>32</v>
      </c>
      <c r="G27" t="s">
        <v>13</v>
      </c>
      <c r="H27" t="s">
        <v>14</v>
      </c>
    </row>
    <row r="28" spans="1:8" x14ac:dyDescent="0.35">
      <c r="A28" t="s">
        <v>114</v>
      </c>
      <c r="B28" t="s">
        <v>115</v>
      </c>
      <c r="C28">
        <v>18</v>
      </c>
      <c r="D28" t="s">
        <v>17</v>
      </c>
      <c r="E28" t="s">
        <v>116</v>
      </c>
      <c r="F28" t="s">
        <v>117</v>
      </c>
      <c r="G28" t="s">
        <v>13</v>
      </c>
      <c r="H28" t="s">
        <v>50</v>
      </c>
    </row>
    <row r="29" spans="1:8" x14ac:dyDescent="0.35">
      <c r="A29" t="s">
        <v>118</v>
      </c>
      <c r="B29" t="s">
        <v>119</v>
      </c>
      <c r="C29">
        <v>31</v>
      </c>
      <c r="D29" t="s">
        <v>10</v>
      </c>
      <c r="E29" t="s">
        <v>120</v>
      </c>
      <c r="F29" t="s">
        <v>121</v>
      </c>
      <c r="G29" t="s">
        <v>13</v>
      </c>
      <c r="H29" t="s">
        <v>14</v>
      </c>
    </row>
    <row r="30" spans="1:8" x14ac:dyDescent="0.35">
      <c r="A30" t="s">
        <v>122</v>
      </c>
      <c r="B30" t="s">
        <v>123</v>
      </c>
      <c r="C30">
        <v>27</v>
      </c>
      <c r="D30" t="s">
        <v>17</v>
      </c>
      <c r="E30" t="s">
        <v>124</v>
      </c>
      <c r="F30" t="s">
        <v>91</v>
      </c>
      <c r="G30" t="s">
        <v>13</v>
      </c>
      <c r="H30" t="s">
        <v>20</v>
      </c>
    </row>
    <row r="31" spans="1:8" x14ac:dyDescent="0.35">
      <c r="A31" t="s">
        <v>125</v>
      </c>
      <c r="B31" t="s">
        <v>126</v>
      </c>
      <c r="C31">
        <v>54</v>
      </c>
      <c r="D31" t="s">
        <v>17</v>
      </c>
      <c r="E31" t="s">
        <v>127</v>
      </c>
      <c r="F31" t="s">
        <v>32</v>
      </c>
      <c r="G31" t="s">
        <v>13</v>
      </c>
      <c r="H31" t="s">
        <v>33</v>
      </c>
    </row>
    <row r="32" spans="1:8" x14ac:dyDescent="0.35">
      <c r="A32" t="s">
        <v>128</v>
      </c>
      <c r="B32" t="s">
        <v>129</v>
      </c>
      <c r="C32">
        <v>64</v>
      </c>
      <c r="D32" t="s">
        <v>17</v>
      </c>
      <c r="E32" t="s">
        <v>130</v>
      </c>
      <c r="F32" t="s">
        <v>54</v>
      </c>
      <c r="G32" t="s">
        <v>13</v>
      </c>
      <c r="H32" t="s">
        <v>14</v>
      </c>
    </row>
    <row r="33" spans="1:8" x14ac:dyDescent="0.35">
      <c r="A33" t="s">
        <v>131</v>
      </c>
      <c r="B33" t="s">
        <v>132</v>
      </c>
      <c r="C33">
        <v>41</v>
      </c>
      <c r="D33" t="s">
        <v>10</v>
      </c>
      <c r="E33" t="s">
        <v>133</v>
      </c>
      <c r="F33" t="s">
        <v>37</v>
      </c>
      <c r="G33" t="s">
        <v>13</v>
      </c>
      <c r="H33" t="s">
        <v>33</v>
      </c>
    </row>
    <row r="34" spans="1:8" x14ac:dyDescent="0.35">
      <c r="A34" t="s">
        <v>134</v>
      </c>
      <c r="B34" t="s">
        <v>135</v>
      </c>
      <c r="C34">
        <v>48</v>
      </c>
      <c r="D34" t="s">
        <v>17</v>
      </c>
      <c r="E34" t="s">
        <v>136</v>
      </c>
      <c r="F34" t="s">
        <v>137</v>
      </c>
      <c r="G34" t="s">
        <v>13</v>
      </c>
      <c r="H34" t="s">
        <v>50</v>
      </c>
    </row>
    <row r="35" spans="1:8" x14ac:dyDescent="0.35">
      <c r="A35" t="s">
        <v>138</v>
      </c>
      <c r="B35" t="s">
        <v>139</v>
      </c>
      <c r="C35">
        <v>25</v>
      </c>
      <c r="D35" t="s">
        <v>10</v>
      </c>
      <c r="E35" t="s">
        <v>140</v>
      </c>
      <c r="F35" t="s">
        <v>99</v>
      </c>
      <c r="G35" t="s">
        <v>13</v>
      </c>
      <c r="H35" t="s">
        <v>20</v>
      </c>
    </row>
    <row r="36" spans="1:8" x14ac:dyDescent="0.35">
      <c r="A36" t="s">
        <v>141</v>
      </c>
      <c r="B36" t="s">
        <v>142</v>
      </c>
      <c r="C36">
        <v>27</v>
      </c>
      <c r="D36" t="s">
        <v>17</v>
      </c>
      <c r="E36" t="s">
        <v>143</v>
      </c>
      <c r="F36" t="s">
        <v>144</v>
      </c>
      <c r="G36" t="s">
        <v>13</v>
      </c>
      <c r="H36" t="s">
        <v>20</v>
      </c>
    </row>
    <row r="37" spans="1:8" x14ac:dyDescent="0.35">
      <c r="A37" t="s">
        <v>145</v>
      </c>
      <c r="B37" t="s">
        <v>146</v>
      </c>
      <c r="C37">
        <v>52</v>
      </c>
      <c r="D37" t="s">
        <v>10</v>
      </c>
      <c r="E37" t="s">
        <v>147</v>
      </c>
      <c r="F37" t="s">
        <v>19</v>
      </c>
      <c r="G37" t="s">
        <v>13</v>
      </c>
      <c r="H37" t="s">
        <v>33</v>
      </c>
    </row>
    <row r="38" spans="1:8" x14ac:dyDescent="0.35">
      <c r="A38" t="s">
        <v>148</v>
      </c>
      <c r="B38" t="s">
        <v>149</v>
      </c>
      <c r="C38">
        <v>20</v>
      </c>
      <c r="D38" t="s">
        <v>17</v>
      </c>
      <c r="E38" t="s">
        <v>150</v>
      </c>
      <c r="F38" t="s">
        <v>84</v>
      </c>
      <c r="G38" t="s">
        <v>13</v>
      </c>
      <c r="H38" t="s">
        <v>50</v>
      </c>
    </row>
    <row r="39" spans="1:8" x14ac:dyDescent="0.35">
      <c r="A39" t="s">
        <v>151</v>
      </c>
      <c r="B39" t="s">
        <v>152</v>
      </c>
      <c r="C39">
        <v>27</v>
      </c>
      <c r="D39" t="s">
        <v>17</v>
      </c>
      <c r="E39" t="s">
        <v>153</v>
      </c>
      <c r="F39" t="s">
        <v>41</v>
      </c>
      <c r="G39" t="s">
        <v>13</v>
      </c>
      <c r="H39" t="s">
        <v>20</v>
      </c>
    </row>
    <row r="40" spans="1:8" x14ac:dyDescent="0.35">
      <c r="A40" t="s">
        <v>154</v>
      </c>
      <c r="B40" t="s">
        <v>155</v>
      </c>
      <c r="C40">
        <v>35</v>
      </c>
      <c r="D40" t="s">
        <v>17</v>
      </c>
      <c r="E40" t="s">
        <v>156</v>
      </c>
      <c r="F40" t="s">
        <v>19</v>
      </c>
      <c r="G40" t="s">
        <v>13</v>
      </c>
      <c r="H40" t="s">
        <v>14</v>
      </c>
    </row>
    <row r="41" spans="1:8" x14ac:dyDescent="0.35">
      <c r="A41" t="s">
        <v>157</v>
      </c>
      <c r="B41" t="s">
        <v>158</v>
      </c>
      <c r="C41">
        <v>55</v>
      </c>
      <c r="D41" t="s">
        <v>17</v>
      </c>
      <c r="E41" t="s">
        <v>159</v>
      </c>
      <c r="F41" t="s">
        <v>160</v>
      </c>
      <c r="G41" t="s">
        <v>13</v>
      </c>
      <c r="H41" t="s">
        <v>50</v>
      </c>
    </row>
    <row r="42" spans="1:8" x14ac:dyDescent="0.35">
      <c r="A42" t="s">
        <v>161</v>
      </c>
      <c r="B42" t="s">
        <v>162</v>
      </c>
      <c r="C42">
        <v>50</v>
      </c>
      <c r="D42" t="s">
        <v>10</v>
      </c>
      <c r="E42" t="s">
        <v>163</v>
      </c>
      <c r="F42" t="s">
        <v>65</v>
      </c>
      <c r="G42" t="s">
        <v>13</v>
      </c>
      <c r="H42" t="s">
        <v>50</v>
      </c>
    </row>
    <row r="43" spans="1:8" x14ac:dyDescent="0.35">
      <c r="A43" t="s">
        <v>164</v>
      </c>
      <c r="B43" t="s">
        <v>165</v>
      </c>
      <c r="C43">
        <v>21</v>
      </c>
      <c r="D43" t="s">
        <v>10</v>
      </c>
      <c r="E43" t="s">
        <v>166</v>
      </c>
      <c r="F43" t="s">
        <v>167</v>
      </c>
      <c r="G43" t="s">
        <v>13</v>
      </c>
      <c r="H43" t="s">
        <v>20</v>
      </c>
    </row>
    <row r="44" spans="1:8" x14ac:dyDescent="0.35">
      <c r="A44" t="s">
        <v>168</v>
      </c>
      <c r="B44" t="s">
        <v>169</v>
      </c>
      <c r="C44">
        <v>19</v>
      </c>
      <c r="D44" t="s">
        <v>10</v>
      </c>
      <c r="E44" t="s">
        <v>170</v>
      </c>
      <c r="F44" t="s">
        <v>171</v>
      </c>
      <c r="G44" t="s">
        <v>13</v>
      </c>
      <c r="H44" t="s">
        <v>20</v>
      </c>
    </row>
    <row r="45" spans="1:8" x14ac:dyDescent="0.35">
      <c r="A45" t="s">
        <v>172</v>
      </c>
      <c r="B45" t="s">
        <v>173</v>
      </c>
      <c r="C45">
        <v>45</v>
      </c>
      <c r="D45" t="s">
        <v>10</v>
      </c>
      <c r="E45" t="s">
        <v>174</v>
      </c>
      <c r="F45" t="s">
        <v>175</v>
      </c>
      <c r="G45" t="s">
        <v>13</v>
      </c>
      <c r="H45" t="s">
        <v>50</v>
      </c>
    </row>
    <row r="46" spans="1:8" x14ac:dyDescent="0.35">
      <c r="A46" t="s">
        <v>176</v>
      </c>
      <c r="B46" t="s">
        <v>177</v>
      </c>
      <c r="C46">
        <v>34</v>
      </c>
      <c r="D46" t="s">
        <v>10</v>
      </c>
      <c r="E46" t="s">
        <v>178</v>
      </c>
      <c r="F46" t="s">
        <v>103</v>
      </c>
      <c r="G46" t="s">
        <v>13</v>
      </c>
      <c r="H46" t="s">
        <v>14</v>
      </c>
    </row>
    <row r="47" spans="1:8" x14ac:dyDescent="0.35">
      <c r="A47" t="s">
        <v>179</v>
      </c>
      <c r="B47" t="s">
        <v>180</v>
      </c>
      <c r="C47">
        <v>54</v>
      </c>
      <c r="D47" t="s">
        <v>10</v>
      </c>
      <c r="E47" t="s">
        <v>181</v>
      </c>
      <c r="F47" t="s">
        <v>137</v>
      </c>
      <c r="G47" t="s">
        <v>13</v>
      </c>
      <c r="H47" t="s">
        <v>50</v>
      </c>
    </row>
    <row r="48" spans="1:8" x14ac:dyDescent="0.35">
      <c r="A48" t="s">
        <v>182</v>
      </c>
      <c r="B48" t="s">
        <v>183</v>
      </c>
      <c r="C48">
        <v>55</v>
      </c>
      <c r="D48" t="s">
        <v>17</v>
      </c>
      <c r="E48" t="s">
        <v>184</v>
      </c>
      <c r="F48" t="s">
        <v>28</v>
      </c>
      <c r="G48" t="s">
        <v>13</v>
      </c>
      <c r="H48" t="s">
        <v>20</v>
      </c>
    </row>
    <row r="49" spans="1:8" x14ac:dyDescent="0.35">
      <c r="A49" t="s">
        <v>185</v>
      </c>
      <c r="B49" t="s">
        <v>186</v>
      </c>
      <c r="C49">
        <v>54</v>
      </c>
      <c r="D49" t="s">
        <v>17</v>
      </c>
      <c r="E49" t="s">
        <v>187</v>
      </c>
      <c r="F49" t="s">
        <v>188</v>
      </c>
      <c r="G49" t="s">
        <v>13</v>
      </c>
      <c r="H49" t="s">
        <v>33</v>
      </c>
    </row>
    <row r="50" spans="1:8" x14ac:dyDescent="0.35">
      <c r="A50" t="s">
        <v>189</v>
      </c>
      <c r="B50" t="s">
        <v>190</v>
      </c>
      <c r="C50">
        <v>54</v>
      </c>
      <c r="D50" t="s">
        <v>10</v>
      </c>
      <c r="E50" t="s">
        <v>191</v>
      </c>
      <c r="F50" t="s">
        <v>12</v>
      </c>
      <c r="G50" t="s">
        <v>13</v>
      </c>
      <c r="H50" t="s">
        <v>20</v>
      </c>
    </row>
    <row r="51" spans="1:8" x14ac:dyDescent="0.35">
      <c r="A51" t="s">
        <v>192</v>
      </c>
      <c r="B51" t="s">
        <v>193</v>
      </c>
      <c r="C51">
        <v>45</v>
      </c>
      <c r="D51" t="s">
        <v>17</v>
      </c>
      <c r="E51" t="s">
        <v>194</v>
      </c>
      <c r="F51" t="s">
        <v>28</v>
      </c>
      <c r="G51" t="s">
        <v>13</v>
      </c>
      <c r="H51" t="s">
        <v>50</v>
      </c>
    </row>
    <row r="52" spans="1:8" x14ac:dyDescent="0.35">
      <c r="A52" t="s">
        <v>195</v>
      </c>
      <c r="B52" t="s">
        <v>196</v>
      </c>
      <c r="C52">
        <v>61</v>
      </c>
      <c r="D52" t="s">
        <v>17</v>
      </c>
      <c r="E52" t="s">
        <v>197</v>
      </c>
      <c r="F52" t="s">
        <v>198</v>
      </c>
      <c r="G52" t="s">
        <v>13</v>
      </c>
      <c r="H52" t="s">
        <v>50</v>
      </c>
    </row>
    <row r="53" spans="1:8" x14ac:dyDescent="0.35">
      <c r="A53" t="s">
        <v>199</v>
      </c>
      <c r="B53" t="s">
        <v>200</v>
      </c>
      <c r="C53">
        <v>23</v>
      </c>
      <c r="D53" t="s">
        <v>17</v>
      </c>
      <c r="E53" t="s">
        <v>201</v>
      </c>
      <c r="F53" t="s">
        <v>45</v>
      </c>
      <c r="G53" t="s">
        <v>13</v>
      </c>
      <c r="H53" t="s">
        <v>50</v>
      </c>
    </row>
    <row r="54" spans="1:8" x14ac:dyDescent="0.35">
      <c r="A54" t="s">
        <v>202</v>
      </c>
      <c r="B54" t="s">
        <v>203</v>
      </c>
      <c r="C54">
        <v>55</v>
      </c>
      <c r="D54" t="s">
        <v>10</v>
      </c>
      <c r="E54" t="s">
        <v>204</v>
      </c>
      <c r="F54" t="s">
        <v>205</v>
      </c>
      <c r="G54" t="s">
        <v>13</v>
      </c>
      <c r="H54" t="s">
        <v>14</v>
      </c>
    </row>
    <row r="55" spans="1:8" x14ac:dyDescent="0.35">
      <c r="A55" t="s">
        <v>206</v>
      </c>
      <c r="B55" t="s">
        <v>207</v>
      </c>
      <c r="C55">
        <v>37</v>
      </c>
      <c r="D55" t="s">
        <v>17</v>
      </c>
      <c r="E55" t="s">
        <v>208</v>
      </c>
      <c r="F55" t="s">
        <v>160</v>
      </c>
      <c r="G55" t="s">
        <v>13</v>
      </c>
      <c r="H55" t="s">
        <v>50</v>
      </c>
    </row>
    <row r="56" spans="1:8" x14ac:dyDescent="0.35">
      <c r="A56" t="s">
        <v>209</v>
      </c>
      <c r="B56" t="s">
        <v>210</v>
      </c>
      <c r="C56">
        <v>24</v>
      </c>
      <c r="D56" t="s">
        <v>10</v>
      </c>
      <c r="E56" t="s">
        <v>211</v>
      </c>
      <c r="F56" t="s">
        <v>99</v>
      </c>
      <c r="G56" t="s">
        <v>13</v>
      </c>
      <c r="H56" t="s">
        <v>20</v>
      </c>
    </row>
    <row r="57" spans="1:8" x14ac:dyDescent="0.35">
      <c r="A57" t="s">
        <v>212</v>
      </c>
      <c r="B57" t="s">
        <v>213</v>
      </c>
      <c r="C57">
        <v>56</v>
      </c>
      <c r="D57" t="s">
        <v>17</v>
      </c>
      <c r="E57" t="s">
        <v>214</v>
      </c>
      <c r="F57" t="s">
        <v>205</v>
      </c>
      <c r="G57" t="s">
        <v>13</v>
      </c>
      <c r="H57" t="s">
        <v>14</v>
      </c>
    </row>
    <row r="58" spans="1:8" x14ac:dyDescent="0.35">
      <c r="A58" t="s">
        <v>215</v>
      </c>
      <c r="B58" t="s">
        <v>216</v>
      </c>
      <c r="C58">
        <v>49</v>
      </c>
      <c r="D58" t="s">
        <v>17</v>
      </c>
      <c r="E58" t="s">
        <v>217</v>
      </c>
      <c r="F58" t="s">
        <v>54</v>
      </c>
      <c r="G58" t="s">
        <v>13</v>
      </c>
      <c r="H58" t="s">
        <v>50</v>
      </c>
    </row>
    <row r="59" spans="1:8" x14ac:dyDescent="0.35">
      <c r="A59" t="s">
        <v>218</v>
      </c>
      <c r="B59" t="s">
        <v>219</v>
      </c>
      <c r="C59">
        <v>43</v>
      </c>
      <c r="D59" t="s">
        <v>17</v>
      </c>
      <c r="E59" t="s">
        <v>220</v>
      </c>
      <c r="F59" t="s">
        <v>221</v>
      </c>
      <c r="G59" t="s">
        <v>13</v>
      </c>
      <c r="H59" t="s">
        <v>20</v>
      </c>
    </row>
    <row r="60" spans="1:8" x14ac:dyDescent="0.35">
      <c r="A60" t="s">
        <v>222</v>
      </c>
      <c r="B60" t="s">
        <v>223</v>
      </c>
      <c r="C60">
        <v>51</v>
      </c>
      <c r="D60" t="s">
        <v>10</v>
      </c>
      <c r="E60" t="s">
        <v>224</v>
      </c>
      <c r="F60" t="s">
        <v>144</v>
      </c>
      <c r="G60" t="s">
        <v>13</v>
      </c>
      <c r="H60" t="s">
        <v>20</v>
      </c>
    </row>
    <row r="61" spans="1:8" x14ac:dyDescent="0.35">
      <c r="A61" t="s">
        <v>225</v>
      </c>
      <c r="B61" t="s">
        <v>226</v>
      </c>
      <c r="C61">
        <v>53</v>
      </c>
      <c r="D61" t="s">
        <v>10</v>
      </c>
      <c r="E61" t="s">
        <v>227</v>
      </c>
      <c r="F61" t="s">
        <v>69</v>
      </c>
      <c r="G61" t="s">
        <v>13</v>
      </c>
      <c r="H61" t="s">
        <v>20</v>
      </c>
    </row>
    <row r="62" spans="1:8" x14ac:dyDescent="0.35">
      <c r="A62" t="s">
        <v>228</v>
      </c>
      <c r="B62" t="s">
        <v>229</v>
      </c>
      <c r="C62">
        <v>22</v>
      </c>
      <c r="D62" t="s">
        <v>17</v>
      </c>
      <c r="E62" t="s">
        <v>230</v>
      </c>
      <c r="F62" t="s">
        <v>167</v>
      </c>
      <c r="G62" t="s">
        <v>13</v>
      </c>
      <c r="H62" t="s">
        <v>33</v>
      </c>
    </row>
    <row r="63" spans="1:8" x14ac:dyDescent="0.35">
      <c r="A63" t="s">
        <v>231</v>
      </c>
      <c r="B63" t="s">
        <v>232</v>
      </c>
      <c r="C63">
        <v>23</v>
      </c>
      <c r="D63" t="s">
        <v>10</v>
      </c>
      <c r="E63" t="s">
        <v>233</v>
      </c>
      <c r="F63" t="s">
        <v>117</v>
      </c>
      <c r="G63" t="s">
        <v>13</v>
      </c>
      <c r="H63" t="s">
        <v>33</v>
      </c>
    </row>
    <row r="64" spans="1:8" x14ac:dyDescent="0.35">
      <c r="A64" t="s">
        <v>234</v>
      </c>
      <c r="B64" t="s">
        <v>235</v>
      </c>
      <c r="C64">
        <v>50</v>
      </c>
      <c r="D64" t="s">
        <v>10</v>
      </c>
      <c r="E64" t="s">
        <v>236</v>
      </c>
      <c r="F64" t="s">
        <v>237</v>
      </c>
      <c r="G64" t="s">
        <v>13</v>
      </c>
      <c r="H64" t="s">
        <v>14</v>
      </c>
    </row>
    <row r="65" spans="1:8" x14ac:dyDescent="0.35">
      <c r="A65" t="s">
        <v>238</v>
      </c>
      <c r="B65" t="s">
        <v>239</v>
      </c>
      <c r="C65">
        <v>51</v>
      </c>
      <c r="D65" t="s">
        <v>10</v>
      </c>
      <c r="E65" t="s">
        <v>240</v>
      </c>
      <c r="F65" t="s">
        <v>241</v>
      </c>
      <c r="G65" t="s">
        <v>13</v>
      </c>
      <c r="H65" t="s">
        <v>20</v>
      </c>
    </row>
    <row r="66" spans="1:8" x14ac:dyDescent="0.35">
      <c r="A66" t="s">
        <v>242</v>
      </c>
      <c r="B66" t="s">
        <v>243</v>
      </c>
      <c r="C66">
        <v>33</v>
      </c>
      <c r="D66" t="s">
        <v>10</v>
      </c>
      <c r="E66" t="s">
        <v>244</v>
      </c>
      <c r="F66" t="s">
        <v>137</v>
      </c>
      <c r="G66" t="s">
        <v>13</v>
      </c>
      <c r="H66" t="s">
        <v>50</v>
      </c>
    </row>
    <row r="67" spans="1:8" x14ac:dyDescent="0.35">
      <c r="A67" t="s">
        <v>245</v>
      </c>
      <c r="B67" t="s">
        <v>246</v>
      </c>
      <c r="C67">
        <v>21</v>
      </c>
      <c r="D67" t="s">
        <v>17</v>
      </c>
      <c r="E67" t="s">
        <v>247</v>
      </c>
      <c r="F67" t="s">
        <v>188</v>
      </c>
      <c r="G67" t="s">
        <v>13</v>
      </c>
      <c r="H67" t="s">
        <v>33</v>
      </c>
    </row>
    <row r="68" spans="1:8" x14ac:dyDescent="0.35">
      <c r="A68" t="s">
        <v>248</v>
      </c>
      <c r="B68" t="s">
        <v>249</v>
      </c>
      <c r="C68">
        <v>27</v>
      </c>
      <c r="D68" t="s">
        <v>17</v>
      </c>
      <c r="E68" t="s">
        <v>250</v>
      </c>
      <c r="F68" t="s">
        <v>49</v>
      </c>
      <c r="G68" t="s">
        <v>13</v>
      </c>
      <c r="H68" t="s">
        <v>33</v>
      </c>
    </row>
    <row r="69" spans="1:8" x14ac:dyDescent="0.35">
      <c r="A69" t="s">
        <v>251</v>
      </c>
      <c r="B69" t="s">
        <v>252</v>
      </c>
      <c r="C69">
        <v>58</v>
      </c>
      <c r="D69" t="s">
        <v>10</v>
      </c>
      <c r="E69" t="s">
        <v>253</v>
      </c>
      <c r="F69" t="s">
        <v>254</v>
      </c>
      <c r="G69" t="s">
        <v>13</v>
      </c>
      <c r="H69" t="s">
        <v>33</v>
      </c>
    </row>
    <row r="70" spans="1:8" x14ac:dyDescent="0.35">
      <c r="A70" t="s">
        <v>255</v>
      </c>
      <c r="B70" t="s">
        <v>256</v>
      </c>
      <c r="C70">
        <v>24</v>
      </c>
      <c r="D70" t="s">
        <v>17</v>
      </c>
      <c r="E70" t="s">
        <v>257</v>
      </c>
      <c r="F70" t="s">
        <v>258</v>
      </c>
      <c r="G70" t="s">
        <v>13</v>
      </c>
      <c r="H70" t="s">
        <v>33</v>
      </c>
    </row>
    <row r="71" spans="1:8" x14ac:dyDescent="0.35">
      <c r="A71" t="s">
        <v>259</v>
      </c>
      <c r="B71" t="s">
        <v>260</v>
      </c>
      <c r="C71">
        <v>24</v>
      </c>
      <c r="D71" t="s">
        <v>17</v>
      </c>
      <c r="E71" t="s">
        <v>261</v>
      </c>
      <c r="F71" t="s">
        <v>91</v>
      </c>
      <c r="G71" t="s">
        <v>13</v>
      </c>
      <c r="H71" t="s">
        <v>20</v>
      </c>
    </row>
    <row r="72" spans="1:8" x14ac:dyDescent="0.35">
      <c r="A72" t="s">
        <v>262</v>
      </c>
      <c r="B72" t="s">
        <v>263</v>
      </c>
      <c r="C72">
        <v>29</v>
      </c>
      <c r="D72" t="s">
        <v>17</v>
      </c>
      <c r="E72" t="s">
        <v>264</v>
      </c>
      <c r="F72" t="s">
        <v>237</v>
      </c>
      <c r="G72" t="s">
        <v>13</v>
      </c>
      <c r="H72" t="s">
        <v>50</v>
      </c>
    </row>
    <row r="73" spans="1:8" x14ac:dyDescent="0.35">
      <c r="A73" t="s">
        <v>265</v>
      </c>
      <c r="B73" t="s">
        <v>266</v>
      </c>
      <c r="C73">
        <v>61</v>
      </c>
      <c r="D73" t="s">
        <v>17</v>
      </c>
      <c r="E73" t="s">
        <v>267</v>
      </c>
      <c r="F73" t="s">
        <v>237</v>
      </c>
      <c r="G73" t="s">
        <v>13</v>
      </c>
      <c r="H73" t="s">
        <v>50</v>
      </c>
    </row>
    <row r="74" spans="1:8" x14ac:dyDescent="0.35">
      <c r="A74" t="s">
        <v>268</v>
      </c>
      <c r="B74" t="s">
        <v>269</v>
      </c>
      <c r="C74">
        <v>39</v>
      </c>
      <c r="D74" t="s">
        <v>17</v>
      </c>
      <c r="E74" t="s">
        <v>270</v>
      </c>
      <c r="F74" t="s">
        <v>271</v>
      </c>
      <c r="G74" t="s">
        <v>13</v>
      </c>
      <c r="H74" t="s">
        <v>50</v>
      </c>
    </row>
    <row r="75" spans="1:8" x14ac:dyDescent="0.35">
      <c r="A75" t="s">
        <v>272</v>
      </c>
      <c r="B75" t="s">
        <v>273</v>
      </c>
      <c r="C75">
        <v>56</v>
      </c>
      <c r="D75" t="s">
        <v>17</v>
      </c>
      <c r="E75" t="s">
        <v>274</v>
      </c>
      <c r="F75" t="s">
        <v>45</v>
      </c>
      <c r="G75" t="s">
        <v>13</v>
      </c>
      <c r="H75" t="s">
        <v>33</v>
      </c>
    </row>
    <row r="76" spans="1:8" x14ac:dyDescent="0.35">
      <c r="A76" t="s">
        <v>275</v>
      </c>
      <c r="B76" t="s">
        <v>276</v>
      </c>
      <c r="C76">
        <v>58</v>
      </c>
      <c r="D76" t="s">
        <v>10</v>
      </c>
      <c r="E76" t="s">
        <v>277</v>
      </c>
      <c r="F76" t="s">
        <v>278</v>
      </c>
      <c r="G76" t="s">
        <v>13</v>
      </c>
      <c r="H76" t="s">
        <v>14</v>
      </c>
    </row>
    <row r="77" spans="1:8" x14ac:dyDescent="0.35">
      <c r="A77" t="s">
        <v>279</v>
      </c>
      <c r="B77" t="s">
        <v>280</v>
      </c>
      <c r="C77">
        <v>61</v>
      </c>
      <c r="D77" t="s">
        <v>17</v>
      </c>
      <c r="E77" t="s">
        <v>281</v>
      </c>
      <c r="F77" t="s">
        <v>32</v>
      </c>
      <c r="G77" t="s">
        <v>13</v>
      </c>
      <c r="H77" t="s">
        <v>50</v>
      </c>
    </row>
    <row r="78" spans="1:8" x14ac:dyDescent="0.35">
      <c r="A78" t="s">
        <v>282</v>
      </c>
      <c r="B78" t="s">
        <v>283</v>
      </c>
      <c r="C78">
        <v>37</v>
      </c>
      <c r="D78" t="s">
        <v>10</v>
      </c>
      <c r="E78" t="s">
        <v>284</v>
      </c>
      <c r="F78" t="s">
        <v>99</v>
      </c>
      <c r="G78" t="s">
        <v>13</v>
      </c>
      <c r="H78" t="s">
        <v>50</v>
      </c>
    </row>
    <row r="79" spans="1:8" x14ac:dyDescent="0.35">
      <c r="A79" t="s">
        <v>285</v>
      </c>
      <c r="B79" t="s">
        <v>286</v>
      </c>
      <c r="C79">
        <v>29</v>
      </c>
      <c r="D79" t="s">
        <v>10</v>
      </c>
      <c r="E79" t="s">
        <v>287</v>
      </c>
      <c r="F79" t="s">
        <v>175</v>
      </c>
      <c r="G79" t="s">
        <v>13</v>
      </c>
      <c r="H79" t="s">
        <v>50</v>
      </c>
    </row>
    <row r="80" spans="1:8" x14ac:dyDescent="0.35">
      <c r="A80" t="s">
        <v>288</v>
      </c>
      <c r="B80" t="s">
        <v>289</v>
      </c>
      <c r="C80">
        <v>21</v>
      </c>
      <c r="D80" t="s">
        <v>10</v>
      </c>
      <c r="E80" t="s">
        <v>290</v>
      </c>
      <c r="F80" t="s">
        <v>291</v>
      </c>
      <c r="G80" t="s">
        <v>13</v>
      </c>
      <c r="H80" t="s">
        <v>50</v>
      </c>
    </row>
    <row r="81" spans="1:8" x14ac:dyDescent="0.35">
      <c r="A81" t="s">
        <v>292</v>
      </c>
      <c r="B81" t="s">
        <v>293</v>
      </c>
      <c r="C81">
        <v>22</v>
      </c>
      <c r="D81" t="s">
        <v>17</v>
      </c>
      <c r="E81" t="s">
        <v>294</v>
      </c>
      <c r="F81" t="s">
        <v>295</v>
      </c>
      <c r="G81" t="s">
        <v>13</v>
      </c>
      <c r="H81" t="s">
        <v>20</v>
      </c>
    </row>
    <row r="82" spans="1:8" x14ac:dyDescent="0.35">
      <c r="A82" t="s">
        <v>296</v>
      </c>
      <c r="B82" t="s">
        <v>297</v>
      </c>
      <c r="C82">
        <v>61</v>
      </c>
      <c r="D82" t="s">
        <v>17</v>
      </c>
      <c r="E82" t="s">
        <v>298</v>
      </c>
      <c r="F82" t="s">
        <v>237</v>
      </c>
      <c r="G82" t="s">
        <v>13</v>
      </c>
      <c r="H82" t="s">
        <v>14</v>
      </c>
    </row>
    <row r="83" spans="1:8" x14ac:dyDescent="0.35">
      <c r="A83" t="s">
        <v>299</v>
      </c>
      <c r="B83" t="s">
        <v>300</v>
      </c>
      <c r="C83">
        <v>34</v>
      </c>
      <c r="D83" t="s">
        <v>17</v>
      </c>
      <c r="E83" t="s">
        <v>301</v>
      </c>
      <c r="F83" t="s">
        <v>137</v>
      </c>
      <c r="G83" t="s">
        <v>13</v>
      </c>
      <c r="H83" t="s">
        <v>20</v>
      </c>
    </row>
    <row r="84" spans="1:8" x14ac:dyDescent="0.35">
      <c r="A84" t="s">
        <v>302</v>
      </c>
      <c r="B84" t="s">
        <v>303</v>
      </c>
      <c r="C84">
        <v>53</v>
      </c>
      <c r="D84" t="s">
        <v>10</v>
      </c>
      <c r="E84" t="s">
        <v>304</v>
      </c>
      <c r="F84" t="s">
        <v>254</v>
      </c>
      <c r="G84" t="s">
        <v>13</v>
      </c>
      <c r="H84" t="s">
        <v>14</v>
      </c>
    </row>
    <row r="85" spans="1:8" x14ac:dyDescent="0.35">
      <c r="A85" t="s">
        <v>305</v>
      </c>
      <c r="B85" t="s">
        <v>306</v>
      </c>
      <c r="C85">
        <v>48</v>
      </c>
      <c r="D85" t="s">
        <v>17</v>
      </c>
      <c r="E85" t="s">
        <v>307</v>
      </c>
      <c r="F85" t="s">
        <v>84</v>
      </c>
      <c r="G85" t="s">
        <v>13</v>
      </c>
      <c r="H85" t="s">
        <v>14</v>
      </c>
    </row>
    <row r="86" spans="1:8" x14ac:dyDescent="0.35">
      <c r="A86" t="s">
        <v>308</v>
      </c>
      <c r="B86" t="s">
        <v>309</v>
      </c>
      <c r="C86">
        <v>26</v>
      </c>
      <c r="D86" t="s">
        <v>17</v>
      </c>
      <c r="E86" t="s">
        <v>310</v>
      </c>
      <c r="F86" t="s">
        <v>258</v>
      </c>
      <c r="G86" t="s">
        <v>13</v>
      </c>
      <c r="H86" t="s">
        <v>20</v>
      </c>
    </row>
    <row r="87" spans="1:8" x14ac:dyDescent="0.35">
      <c r="A87" t="s">
        <v>311</v>
      </c>
      <c r="B87" t="s">
        <v>312</v>
      </c>
      <c r="C87">
        <v>36</v>
      </c>
      <c r="D87" t="s">
        <v>10</v>
      </c>
      <c r="E87" t="s">
        <v>313</v>
      </c>
      <c r="F87" t="s">
        <v>54</v>
      </c>
      <c r="G87" t="s">
        <v>13</v>
      </c>
      <c r="H87" t="s">
        <v>33</v>
      </c>
    </row>
    <row r="88" spans="1:8" x14ac:dyDescent="0.35">
      <c r="A88" t="s">
        <v>314</v>
      </c>
      <c r="B88" t="s">
        <v>315</v>
      </c>
      <c r="C88">
        <v>19</v>
      </c>
      <c r="D88" t="s">
        <v>17</v>
      </c>
      <c r="E88" t="s">
        <v>316</v>
      </c>
      <c r="F88" t="s">
        <v>317</v>
      </c>
      <c r="G88" t="s">
        <v>13</v>
      </c>
      <c r="H88" t="s">
        <v>50</v>
      </c>
    </row>
    <row r="89" spans="1:8" x14ac:dyDescent="0.35">
      <c r="A89" t="s">
        <v>318</v>
      </c>
      <c r="B89" t="s">
        <v>319</v>
      </c>
      <c r="C89">
        <v>58</v>
      </c>
      <c r="D89" t="s">
        <v>17</v>
      </c>
      <c r="E89" t="s">
        <v>320</v>
      </c>
      <c r="F89" t="s">
        <v>321</v>
      </c>
      <c r="G89" t="s">
        <v>13</v>
      </c>
      <c r="H89" t="s">
        <v>14</v>
      </c>
    </row>
    <row r="90" spans="1:8" x14ac:dyDescent="0.35">
      <c r="A90" t="s">
        <v>322</v>
      </c>
      <c r="B90" t="s">
        <v>323</v>
      </c>
      <c r="C90">
        <v>58</v>
      </c>
      <c r="D90" t="s">
        <v>10</v>
      </c>
      <c r="E90" t="s">
        <v>324</v>
      </c>
      <c r="F90" t="s">
        <v>295</v>
      </c>
      <c r="G90" t="s">
        <v>13</v>
      </c>
      <c r="H90" t="s">
        <v>33</v>
      </c>
    </row>
    <row r="91" spans="1:8" x14ac:dyDescent="0.35">
      <c r="A91" t="s">
        <v>325</v>
      </c>
      <c r="B91" t="s">
        <v>326</v>
      </c>
      <c r="C91">
        <v>43</v>
      </c>
      <c r="D91" t="s">
        <v>10</v>
      </c>
      <c r="E91" t="s">
        <v>327</v>
      </c>
      <c r="F91" t="s">
        <v>328</v>
      </c>
      <c r="G91" t="s">
        <v>13</v>
      </c>
      <c r="H91" t="s">
        <v>20</v>
      </c>
    </row>
    <row r="92" spans="1:8" x14ac:dyDescent="0.35">
      <c r="A92" t="s">
        <v>329</v>
      </c>
      <c r="B92" t="s">
        <v>330</v>
      </c>
      <c r="C92">
        <v>58</v>
      </c>
      <c r="D92" t="s">
        <v>17</v>
      </c>
      <c r="E92" t="s">
        <v>331</v>
      </c>
      <c r="F92" t="s">
        <v>332</v>
      </c>
      <c r="G92" t="s">
        <v>13</v>
      </c>
      <c r="H92" t="s">
        <v>20</v>
      </c>
    </row>
    <row r="93" spans="1:8" x14ac:dyDescent="0.35">
      <c r="A93" t="s">
        <v>333</v>
      </c>
      <c r="B93" t="s">
        <v>334</v>
      </c>
      <c r="C93">
        <v>29</v>
      </c>
      <c r="D93" t="s">
        <v>17</v>
      </c>
      <c r="E93" t="s">
        <v>335</v>
      </c>
      <c r="F93" t="s">
        <v>137</v>
      </c>
      <c r="G93" t="s">
        <v>13</v>
      </c>
      <c r="H93" t="s">
        <v>33</v>
      </c>
    </row>
    <row r="94" spans="1:8" x14ac:dyDescent="0.35">
      <c r="A94" t="s">
        <v>336</v>
      </c>
      <c r="B94" t="s">
        <v>337</v>
      </c>
      <c r="C94">
        <v>44</v>
      </c>
      <c r="D94" t="s">
        <v>17</v>
      </c>
      <c r="E94" t="s">
        <v>338</v>
      </c>
      <c r="F94" t="s">
        <v>241</v>
      </c>
      <c r="G94" t="s">
        <v>13</v>
      </c>
      <c r="H94" t="s">
        <v>20</v>
      </c>
    </row>
    <row r="95" spans="1:8" x14ac:dyDescent="0.35">
      <c r="A95" t="s">
        <v>339</v>
      </c>
      <c r="B95" t="s">
        <v>340</v>
      </c>
      <c r="C95">
        <v>28</v>
      </c>
      <c r="D95" t="s">
        <v>17</v>
      </c>
      <c r="E95" t="s">
        <v>341</v>
      </c>
      <c r="F95" t="s">
        <v>321</v>
      </c>
      <c r="G95" t="s">
        <v>13</v>
      </c>
      <c r="H95" t="s">
        <v>50</v>
      </c>
    </row>
    <row r="96" spans="1:8" x14ac:dyDescent="0.35">
      <c r="A96" t="s">
        <v>342</v>
      </c>
      <c r="B96" t="s">
        <v>343</v>
      </c>
      <c r="C96">
        <v>43</v>
      </c>
      <c r="D96" t="s">
        <v>17</v>
      </c>
      <c r="E96" t="s">
        <v>344</v>
      </c>
      <c r="F96" t="s">
        <v>188</v>
      </c>
      <c r="G96" t="s">
        <v>13</v>
      </c>
      <c r="H96" t="s">
        <v>50</v>
      </c>
    </row>
    <row r="97" spans="1:8" x14ac:dyDescent="0.35">
      <c r="A97" t="s">
        <v>345</v>
      </c>
      <c r="B97" t="s">
        <v>346</v>
      </c>
      <c r="C97">
        <v>62</v>
      </c>
      <c r="D97" t="s">
        <v>17</v>
      </c>
      <c r="E97" t="s">
        <v>347</v>
      </c>
      <c r="F97" t="s">
        <v>61</v>
      </c>
      <c r="G97" t="s">
        <v>13</v>
      </c>
      <c r="H97" t="s">
        <v>20</v>
      </c>
    </row>
    <row r="98" spans="1:8" x14ac:dyDescent="0.35">
      <c r="A98" t="s">
        <v>348</v>
      </c>
      <c r="B98" t="s">
        <v>349</v>
      </c>
      <c r="C98">
        <v>30</v>
      </c>
      <c r="D98" t="s">
        <v>17</v>
      </c>
      <c r="E98" t="s">
        <v>350</v>
      </c>
      <c r="F98" t="s">
        <v>332</v>
      </c>
      <c r="G98" t="s">
        <v>13</v>
      </c>
      <c r="H98" t="s">
        <v>20</v>
      </c>
    </row>
    <row r="99" spans="1:8" x14ac:dyDescent="0.35">
      <c r="A99" t="s">
        <v>351</v>
      </c>
      <c r="B99" t="s">
        <v>352</v>
      </c>
      <c r="C99">
        <v>36</v>
      </c>
      <c r="D99" t="s">
        <v>10</v>
      </c>
      <c r="E99" t="s">
        <v>353</v>
      </c>
      <c r="F99" t="s">
        <v>41</v>
      </c>
      <c r="G99" t="s">
        <v>13</v>
      </c>
      <c r="H99" t="s">
        <v>33</v>
      </c>
    </row>
    <row r="100" spans="1:8" x14ac:dyDescent="0.35">
      <c r="A100" t="s">
        <v>354</v>
      </c>
      <c r="B100" t="s">
        <v>355</v>
      </c>
      <c r="C100">
        <v>24</v>
      </c>
      <c r="D100" t="s">
        <v>10</v>
      </c>
      <c r="E100" t="s">
        <v>356</v>
      </c>
      <c r="F100" t="s">
        <v>167</v>
      </c>
      <c r="G100" t="s">
        <v>13</v>
      </c>
      <c r="H100" t="s">
        <v>50</v>
      </c>
    </row>
    <row r="101" spans="1:8" x14ac:dyDescent="0.35">
      <c r="A101" t="s">
        <v>357</v>
      </c>
      <c r="B101" t="s">
        <v>358</v>
      </c>
      <c r="C101">
        <v>35</v>
      </c>
      <c r="D101" t="s">
        <v>10</v>
      </c>
      <c r="E101" t="s">
        <v>359</v>
      </c>
      <c r="F101" t="s">
        <v>241</v>
      </c>
      <c r="G101" t="s">
        <v>13</v>
      </c>
      <c r="H101" t="s">
        <v>33</v>
      </c>
    </row>
    <row r="102" spans="1:8" x14ac:dyDescent="0.35">
      <c r="A102" t="s">
        <v>360</v>
      </c>
      <c r="B102" t="s">
        <v>361</v>
      </c>
      <c r="C102">
        <v>53</v>
      </c>
      <c r="D102" t="s">
        <v>17</v>
      </c>
      <c r="E102" t="s">
        <v>362</v>
      </c>
      <c r="F102" t="s">
        <v>363</v>
      </c>
      <c r="G102" t="s">
        <v>13</v>
      </c>
      <c r="H102" t="s">
        <v>20</v>
      </c>
    </row>
    <row r="103" spans="1:8" x14ac:dyDescent="0.35">
      <c r="A103" t="s">
        <v>364</v>
      </c>
      <c r="B103" t="s">
        <v>365</v>
      </c>
      <c r="C103">
        <v>29</v>
      </c>
      <c r="D103" t="s">
        <v>10</v>
      </c>
      <c r="E103" t="s">
        <v>366</v>
      </c>
      <c r="F103" t="s">
        <v>121</v>
      </c>
      <c r="G103" t="s">
        <v>13</v>
      </c>
      <c r="H103" t="s">
        <v>50</v>
      </c>
    </row>
    <row r="104" spans="1:8" x14ac:dyDescent="0.35">
      <c r="A104" t="s">
        <v>367</v>
      </c>
      <c r="B104" t="s">
        <v>368</v>
      </c>
      <c r="C104">
        <v>34</v>
      </c>
      <c r="D104" t="s">
        <v>17</v>
      </c>
      <c r="E104" t="s">
        <v>369</v>
      </c>
      <c r="F104" t="s">
        <v>54</v>
      </c>
      <c r="G104" t="s">
        <v>13</v>
      </c>
      <c r="H104" t="s">
        <v>14</v>
      </c>
    </row>
    <row r="105" spans="1:8" x14ac:dyDescent="0.35">
      <c r="A105" t="s">
        <v>370</v>
      </c>
      <c r="B105" t="s">
        <v>371</v>
      </c>
      <c r="C105">
        <v>21</v>
      </c>
      <c r="D105" t="s">
        <v>10</v>
      </c>
      <c r="E105" t="s">
        <v>372</v>
      </c>
      <c r="F105" t="s">
        <v>171</v>
      </c>
      <c r="G105" t="s">
        <v>13</v>
      </c>
      <c r="H105" t="s">
        <v>14</v>
      </c>
    </row>
    <row r="106" spans="1:8" x14ac:dyDescent="0.35">
      <c r="A106" t="s">
        <v>373</v>
      </c>
      <c r="B106" t="s">
        <v>374</v>
      </c>
      <c r="C106">
        <v>64</v>
      </c>
      <c r="D106" t="s">
        <v>10</v>
      </c>
      <c r="E106" t="s">
        <v>375</v>
      </c>
      <c r="F106" t="s">
        <v>84</v>
      </c>
      <c r="G106" t="s">
        <v>13</v>
      </c>
      <c r="H106" t="s">
        <v>33</v>
      </c>
    </row>
    <row r="107" spans="1:8" x14ac:dyDescent="0.35">
      <c r="A107" t="s">
        <v>376</v>
      </c>
      <c r="B107" t="s">
        <v>377</v>
      </c>
      <c r="C107">
        <v>50</v>
      </c>
      <c r="D107" t="s">
        <v>17</v>
      </c>
      <c r="E107" t="s">
        <v>378</v>
      </c>
      <c r="F107" t="s">
        <v>254</v>
      </c>
      <c r="G107" t="s">
        <v>13</v>
      </c>
      <c r="H107" t="s">
        <v>50</v>
      </c>
    </row>
    <row r="108" spans="1:8" x14ac:dyDescent="0.35">
      <c r="A108" t="s">
        <v>379</v>
      </c>
      <c r="B108" t="s">
        <v>380</v>
      </c>
      <c r="C108">
        <v>53</v>
      </c>
      <c r="D108" t="s">
        <v>17</v>
      </c>
      <c r="E108" t="s">
        <v>381</v>
      </c>
      <c r="F108" t="s">
        <v>221</v>
      </c>
      <c r="G108" t="s">
        <v>13</v>
      </c>
      <c r="H108" t="s">
        <v>14</v>
      </c>
    </row>
    <row r="109" spans="1:8" x14ac:dyDescent="0.35">
      <c r="A109" t="s">
        <v>382</v>
      </c>
      <c r="B109" t="s">
        <v>383</v>
      </c>
      <c r="C109">
        <v>62</v>
      </c>
      <c r="D109" t="s">
        <v>17</v>
      </c>
      <c r="E109" t="s">
        <v>384</v>
      </c>
      <c r="F109" t="s">
        <v>19</v>
      </c>
      <c r="G109" t="s">
        <v>13</v>
      </c>
      <c r="H109" t="s">
        <v>20</v>
      </c>
    </row>
    <row r="110" spans="1:8" x14ac:dyDescent="0.35">
      <c r="A110" t="s">
        <v>385</v>
      </c>
      <c r="B110" t="s">
        <v>386</v>
      </c>
      <c r="C110">
        <v>38</v>
      </c>
      <c r="D110" t="s">
        <v>10</v>
      </c>
      <c r="E110" t="s">
        <v>387</v>
      </c>
      <c r="F110" t="s">
        <v>49</v>
      </c>
      <c r="G110" t="s">
        <v>13</v>
      </c>
      <c r="H110" t="s">
        <v>14</v>
      </c>
    </row>
    <row r="111" spans="1:8" x14ac:dyDescent="0.35">
      <c r="A111" t="s">
        <v>388</v>
      </c>
      <c r="B111" t="s">
        <v>389</v>
      </c>
      <c r="C111">
        <v>27</v>
      </c>
      <c r="D111" t="s">
        <v>10</v>
      </c>
      <c r="E111" t="s">
        <v>390</v>
      </c>
      <c r="F111" t="s">
        <v>45</v>
      </c>
      <c r="G111" t="s">
        <v>13</v>
      </c>
      <c r="H111" t="s">
        <v>33</v>
      </c>
    </row>
    <row r="112" spans="1:8" x14ac:dyDescent="0.35">
      <c r="A112" t="s">
        <v>391</v>
      </c>
      <c r="B112" t="s">
        <v>392</v>
      </c>
      <c r="C112">
        <v>40</v>
      </c>
      <c r="D112" t="s">
        <v>17</v>
      </c>
      <c r="E112" t="s">
        <v>393</v>
      </c>
      <c r="F112" t="s">
        <v>144</v>
      </c>
      <c r="G112" t="s">
        <v>13</v>
      </c>
      <c r="H112" t="s">
        <v>50</v>
      </c>
    </row>
    <row r="113" spans="1:8" x14ac:dyDescent="0.35">
      <c r="A113" t="s">
        <v>394</v>
      </c>
      <c r="B113" t="s">
        <v>395</v>
      </c>
      <c r="C113">
        <v>18</v>
      </c>
      <c r="D113" t="s">
        <v>17</v>
      </c>
      <c r="E113" t="s">
        <v>396</v>
      </c>
      <c r="F113" t="s">
        <v>137</v>
      </c>
      <c r="G113" t="s">
        <v>13</v>
      </c>
      <c r="H113" t="s">
        <v>20</v>
      </c>
    </row>
    <row r="114" spans="1:8" x14ac:dyDescent="0.35">
      <c r="A114" t="s">
        <v>397</v>
      </c>
      <c r="B114" t="s">
        <v>398</v>
      </c>
      <c r="C114">
        <v>27</v>
      </c>
      <c r="D114" t="s">
        <v>17</v>
      </c>
      <c r="E114" t="s">
        <v>399</v>
      </c>
      <c r="F114" t="s">
        <v>160</v>
      </c>
      <c r="G114" t="s">
        <v>13</v>
      </c>
      <c r="H114" t="s">
        <v>33</v>
      </c>
    </row>
    <row r="115" spans="1:8" x14ac:dyDescent="0.35">
      <c r="A115" t="s">
        <v>400</v>
      </c>
      <c r="B115" t="s">
        <v>401</v>
      </c>
      <c r="C115">
        <v>51</v>
      </c>
      <c r="D115" t="s">
        <v>10</v>
      </c>
      <c r="E115" t="s">
        <v>402</v>
      </c>
      <c r="F115" t="s">
        <v>237</v>
      </c>
      <c r="G115" t="s">
        <v>13</v>
      </c>
      <c r="H115" t="s">
        <v>50</v>
      </c>
    </row>
    <row r="116" spans="1:8" x14ac:dyDescent="0.35">
      <c r="A116" t="s">
        <v>403</v>
      </c>
      <c r="B116" t="s">
        <v>404</v>
      </c>
      <c r="C116">
        <v>30</v>
      </c>
      <c r="D116" t="s">
        <v>10</v>
      </c>
      <c r="E116" t="s">
        <v>405</v>
      </c>
      <c r="F116" t="s">
        <v>188</v>
      </c>
      <c r="G116" t="s">
        <v>13</v>
      </c>
      <c r="H116" t="s">
        <v>14</v>
      </c>
    </row>
    <row r="117" spans="1:8" x14ac:dyDescent="0.35">
      <c r="A117" t="s">
        <v>406</v>
      </c>
      <c r="B117" t="s">
        <v>407</v>
      </c>
      <c r="C117">
        <v>53</v>
      </c>
      <c r="D117" t="s">
        <v>17</v>
      </c>
      <c r="E117" t="s">
        <v>408</v>
      </c>
      <c r="F117" t="s">
        <v>19</v>
      </c>
      <c r="G117" t="s">
        <v>13</v>
      </c>
      <c r="H117" t="s">
        <v>20</v>
      </c>
    </row>
    <row r="118" spans="1:8" x14ac:dyDescent="0.35">
      <c r="A118" t="s">
        <v>409</v>
      </c>
      <c r="B118" t="s">
        <v>410</v>
      </c>
      <c r="C118">
        <v>18</v>
      </c>
      <c r="D118" t="s">
        <v>17</v>
      </c>
      <c r="E118" t="s">
        <v>411</v>
      </c>
      <c r="F118" t="s">
        <v>221</v>
      </c>
      <c r="G118" t="s">
        <v>13</v>
      </c>
      <c r="H118" t="s">
        <v>20</v>
      </c>
    </row>
    <row r="119" spans="1:8" x14ac:dyDescent="0.35">
      <c r="A119" t="s">
        <v>412</v>
      </c>
      <c r="B119" t="s">
        <v>413</v>
      </c>
      <c r="C119">
        <v>21</v>
      </c>
      <c r="D119" t="s">
        <v>17</v>
      </c>
      <c r="E119" t="s">
        <v>414</v>
      </c>
      <c r="F119" t="s">
        <v>77</v>
      </c>
      <c r="G119" t="s">
        <v>13</v>
      </c>
      <c r="H119" t="s">
        <v>20</v>
      </c>
    </row>
    <row r="120" spans="1:8" x14ac:dyDescent="0.35">
      <c r="A120" t="s">
        <v>415</v>
      </c>
      <c r="B120" t="s">
        <v>416</v>
      </c>
      <c r="C120">
        <v>36</v>
      </c>
      <c r="D120" t="s">
        <v>10</v>
      </c>
      <c r="E120" t="s">
        <v>417</v>
      </c>
      <c r="F120" t="s">
        <v>73</v>
      </c>
      <c r="G120" t="s">
        <v>13</v>
      </c>
      <c r="H120" t="s">
        <v>20</v>
      </c>
    </row>
    <row r="121" spans="1:8" x14ac:dyDescent="0.35">
      <c r="A121" t="s">
        <v>418</v>
      </c>
      <c r="B121" t="s">
        <v>419</v>
      </c>
      <c r="C121">
        <v>40</v>
      </c>
      <c r="D121" t="s">
        <v>10</v>
      </c>
      <c r="E121" t="s">
        <v>420</v>
      </c>
      <c r="F121" t="s">
        <v>241</v>
      </c>
      <c r="G121" t="s">
        <v>13</v>
      </c>
      <c r="H121" t="s">
        <v>14</v>
      </c>
    </row>
    <row r="122" spans="1:8" x14ac:dyDescent="0.35">
      <c r="A122" t="s">
        <v>421</v>
      </c>
      <c r="B122" t="s">
        <v>422</v>
      </c>
      <c r="C122">
        <v>44</v>
      </c>
      <c r="D122" t="s">
        <v>17</v>
      </c>
      <c r="E122" t="s">
        <v>423</v>
      </c>
      <c r="F122" t="s">
        <v>54</v>
      </c>
      <c r="G122" t="s">
        <v>13</v>
      </c>
      <c r="H122" t="s">
        <v>20</v>
      </c>
    </row>
    <row r="123" spans="1:8" x14ac:dyDescent="0.35">
      <c r="A123" t="s">
        <v>424</v>
      </c>
      <c r="B123" t="s">
        <v>425</v>
      </c>
      <c r="C123">
        <v>62</v>
      </c>
      <c r="D123" t="s">
        <v>10</v>
      </c>
      <c r="E123" t="s">
        <v>426</v>
      </c>
      <c r="F123" t="s">
        <v>103</v>
      </c>
      <c r="G123" t="s">
        <v>13</v>
      </c>
      <c r="H123" t="s">
        <v>20</v>
      </c>
    </row>
    <row r="124" spans="1:8" x14ac:dyDescent="0.35">
      <c r="A124" t="s">
        <v>427</v>
      </c>
      <c r="B124" t="s">
        <v>428</v>
      </c>
      <c r="C124">
        <v>50</v>
      </c>
      <c r="D124" t="s">
        <v>10</v>
      </c>
      <c r="E124" t="s">
        <v>429</v>
      </c>
      <c r="F124" t="s">
        <v>12</v>
      </c>
      <c r="G124" t="s">
        <v>13</v>
      </c>
      <c r="H124" t="s">
        <v>20</v>
      </c>
    </row>
    <row r="125" spans="1:8" x14ac:dyDescent="0.35">
      <c r="A125" t="s">
        <v>430</v>
      </c>
      <c r="B125" t="s">
        <v>431</v>
      </c>
      <c r="C125">
        <v>40</v>
      </c>
      <c r="D125" t="s">
        <v>10</v>
      </c>
      <c r="E125" t="s">
        <v>432</v>
      </c>
      <c r="F125" t="s">
        <v>271</v>
      </c>
      <c r="G125" t="s">
        <v>13</v>
      </c>
      <c r="H125" t="s">
        <v>33</v>
      </c>
    </row>
    <row r="126" spans="1:8" x14ac:dyDescent="0.35">
      <c r="A126" t="s">
        <v>433</v>
      </c>
      <c r="B126" t="s">
        <v>434</v>
      </c>
      <c r="C126">
        <v>26</v>
      </c>
      <c r="D126" t="s">
        <v>10</v>
      </c>
      <c r="E126" t="s">
        <v>435</v>
      </c>
      <c r="F126" t="s">
        <v>198</v>
      </c>
      <c r="G126" t="s">
        <v>13</v>
      </c>
      <c r="H126" t="s">
        <v>14</v>
      </c>
    </row>
    <row r="127" spans="1:8" x14ac:dyDescent="0.35">
      <c r="A127" t="s">
        <v>436</v>
      </c>
      <c r="B127" t="s">
        <v>437</v>
      </c>
      <c r="C127">
        <v>64</v>
      </c>
      <c r="D127" t="s">
        <v>17</v>
      </c>
      <c r="E127" t="s">
        <v>438</v>
      </c>
      <c r="F127" t="s">
        <v>439</v>
      </c>
      <c r="G127" t="s">
        <v>13</v>
      </c>
      <c r="H127" t="s">
        <v>20</v>
      </c>
    </row>
    <row r="128" spans="1:8" x14ac:dyDescent="0.35">
      <c r="A128" t="s">
        <v>440</v>
      </c>
      <c r="B128" t="s">
        <v>441</v>
      </c>
      <c r="C128">
        <v>62</v>
      </c>
      <c r="D128" t="s">
        <v>17</v>
      </c>
      <c r="E128" t="s">
        <v>442</v>
      </c>
      <c r="F128" t="s">
        <v>137</v>
      </c>
      <c r="G128" t="s">
        <v>13</v>
      </c>
      <c r="H128" t="s">
        <v>50</v>
      </c>
    </row>
    <row r="129" spans="1:8" x14ac:dyDescent="0.35">
      <c r="A129" t="s">
        <v>443</v>
      </c>
      <c r="B129" t="s">
        <v>444</v>
      </c>
      <c r="C129">
        <v>39</v>
      </c>
      <c r="D129" t="s">
        <v>10</v>
      </c>
      <c r="E129" t="s">
        <v>445</v>
      </c>
      <c r="F129" t="s">
        <v>175</v>
      </c>
      <c r="G129" t="s">
        <v>13</v>
      </c>
      <c r="H129" t="s">
        <v>20</v>
      </c>
    </row>
    <row r="130" spans="1:8" x14ac:dyDescent="0.35">
      <c r="A130" t="s">
        <v>446</v>
      </c>
      <c r="B130" t="s">
        <v>447</v>
      </c>
      <c r="C130">
        <v>45</v>
      </c>
      <c r="D130" t="s">
        <v>10</v>
      </c>
      <c r="E130" t="s">
        <v>448</v>
      </c>
      <c r="F130" t="s">
        <v>295</v>
      </c>
      <c r="G130" t="s">
        <v>13</v>
      </c>
      <c r="H130" t="s">
        <v>33</v>
      </c>
    </row>
    <row r="131" spans="1:8" x14ac:dyDescent="0.35">
      <c r="A131" t="s">
        <v>449</v>
      </c>
      <c r="B131" t="s">
        <v>450</v>
      </c>
      <c r="C131">
        <v>43</v>
      </c>
      <c r="D131" t="s">
        <v>17</v>
      </c>
      <c r="E131" t="s">
        <v>451</v>
      </c>
      <c r="F131" t="s">
        <v>41</v>
      </c>
      <c r="G131" t="s">
        <v>13</v>
      </c>
      <c r="H131" t="s">
        <v>33</v>
      </c>
    </row>
    <row r="132" spans="1:8" x14ac:dyDescent="0.35">
      <c r="A132" t="s">
        <v>452</v>
      </c>
      <c r="B132" t="s">
        <v>453</v>
      </c>
      <c r="C132">
        <v>29</v>
      </c>
      <c r="D132" t="s">
        <v>10</v>
      </c>
      <c r="E132" t="s">
        <v>454</v>
      </c>
      <c r="F132" t="s">
        <v>171</v>
      </c>
      <c r="G132" t="s">
        <v>13</v>
      </c>
      <c r="H132" t="s">
        <v>20</v>
      </c>
    </row>
    <row r="133" spans="1:8" x14ac:dyDescent="0.35">
      <c r="A133" t="s">
        <v>455</v>
      </c>
      <c r="B133" t="s">
        <v>456</v>
      </c>
      <c r="C133">
        <v>34</v>
      </c>
      <c r="D133" t="s">
        <v>17</v>
      </c>
      <c r="E133" t="s">
        <v>457</v>
      </c>
      <c r="F133" t="s">
        <v>24</v>
      </c>
      <c r="G133" t="s">
        <v>13</v>
      </c>
      <c r="H133" t="s">
        <v>14</v>
      </c>
    </row>
    <row r="134" spans="1:8" x14ac:dyDescent="0.35">
      <c r="A134" t="s">
        <v>458</v>
      </c>
      <c r="B134" t="s">
        <v>459</v>
      </c>
      <c r="C134">
        <v>57</v>
      </c>
      <c r="D134" t="s">
        <v>17</v>
      </c>
      <c r="E134" t="s">
        <v>460</v>
      </c>
      <c r="F134" t="s">
        <v>28</v>
      </c>
      <c r="G134" t="s">
        <v>13</v>
      </c>
      <c r="H134" t="s">
        <v>50</v>
      </c>
    </row>
    <row r="135" spans="1:8" x14ac:dyDescent="0.35">
      <c r="A135" t="s">
        <v>461</v>
      </c>
      <c r="B135" t="s">
        <v>462</v>
      </c>
      <c r="C135">
        <v>62</v>
      </c>
      <c r="D135" t="s">
        <v>17</v>
      </c>
      <c r="E135" t="s">
        <v>463</v>
      </c>
      <c r="F135" t="s">
        <v>254</v>
      </c>
      <c r="G135" t="s">
        <v>13</v>
      </c>
      <c r="H135" t="s">
        <v>14</v>
      </c>
    </row>
    <row r="136" spans="1:8" x14ac:dyDescent="0.35">
      <c r="A136" t="s">
        <v>464</v>
      </c>
      <c r="B136" t="s">
        <v>465</v>
      </c>
      <c r="C136">
        <v>54</v>
      </c>
      <c r="D136" t="s">
        <v>10</v>
      </c>
      <c r="E136" t="s">
        <v>466</v>
      </c>
      <c r="F136" t="s">
        <v>77</v>
      </c>
      <c r="G136" t="s">
        <v>13</v>
      </c>
      <c r="H136" t="s">
        <v>50</v>
      </c>
    </row>
    <row r="137" spans="1:8" x14ac:dyDescent="0.35">
      <c r="A137" t="s">
        <v>467</v>
      </c>
      <c r="B137" t="s">
        <v>468</v>
      </c>
      <c r="C137">
        <v>33</v>
      </c>
      <c r="D137" t="s">
        <v>17</v>
      </c>
      <c r="E137" t="s">
        <v>469</v>
      </c>
      <c r="F137" t="s">
        <v>160</v>
      </c>
      <c r="G137" t="s">
        <v>13</v>
      </c>
      <c r="H137" t="s">
        <v>20</v>
      </c>
    </row>
    <row r="138" spans="1:8" x14ac:dyDescent="0.35">
      <c r="A138" t="s">
        <v>470</v>
      </c>
      <c r="B138" t="s">
        <v>471</v>
      </c>
      <c r="C138">
        <v>29</v>
      </c>
      <c r="D138" t="s">
        <v>10</v>
      </c>
      <c r="E138" t="s">
        <v>472</v>
      </c>
      <c r="F138" t="s">
        <v>73</v>
      </c>
      <c r="G138" t="s">
        <v>13</v>
      </c>
      <c r="H138" t="s">
        <v>33</v>
      </c>
    </row>
    <row r="139" spans="1:8" x14ac:dyDescent="0.35">
      <c r="A139" t="s">
        <v>473</v>
      </c>
      <c r="B139" t="s">
        <v>474</v>
      </c>
      <c r="C139">
        <v>55</v>
      </c>
      <c r="D139" t="s">
        <v>17</v>
      </c>
      <c r="E139" t="s">
        <v>475</v>
      </c>
      <c r="F139" t="s">
        <v>28</v>
      </c>
      <c r="G139" t="s">
        <v>13</v>
      </c>
      <c r="H139" t="s">
        <v>20</v>
      </c>
    </row>
    <row r="140" spans="1:8" x14ac:dyDescent="0.35">
      <c r="A140" t="s">
        <v>476</v>
      </c>
      <c r="B140" t="s">
        <v>477</v>
      </c>
      <c r="C140">
        <v>43</v>
      </c>
      <c r="D140" t="s">
        <v>10</v>
      </c>
      <c r="E140" t="s">
        <v>399</v>
      </c>
      <c r="F140" t="s">
        <v>291</v>
      </c>
      <c r="G140" t="s">
        <v>13</v>
      </c>
      <c r="H140" t="s">
        <v>50</v>
      </c>
    </row>
    <row r="141" spans="1:8" x14ac:dyDescent="0.35">
      <c r="A141" t="s">
        <v>478</v>
      </c>
      <c r="B141" t="s">
        <v>479</v>
      </c>
      <c r="C141">
        <v>32</v>
      </c>
      <c r="D141" t="s">
        <v>10</v>
      </c>
      <c r="E141" t="s">
        <v>480</v>
      </c>
      <c r="F141" t="s">
        <v>121</v>
      </c>
      <c r="G141" t="s">
        <v>13</v>
      </c>
      <c r="H141" t="s">
        <v>14</v>
      </c>
    </row>
    <row r="142" spans="1:8" x14ac:dyDescent="0.35">
      <c r="A142" t="s">
        <v>481</v>
      </c>
      <c r="B142" t="s">
        <v>482</v>
      </c>
      <c r="C142">
        <v>63</v>
      </c>
      <c r="D142" t="s">
        <v>17</v>
      </c>
      <c r="E142" t="s">
        <v>483</v>
      </c>
      <c r="F142" t="s">
        <v>54</v>
      </c>
      <c r="G142" t="s">
        <v>13</v>
      </c>
      <c r="H142" t="s">
        <v>50</v>
      </c>
    </row>
    <row r="143" spans="1:8" x14ac:dyDescent="0.35">
      <c r="A143" t="s">
        <v>484</v>
      </c>
      <c r="B143" t="s">
        <v>485</v>
      </c>
      <c r="C143">
        <v>30</v>
      </c>
      <c r="D143" t="s">
        <v>10</v>
      </c>
      <c r="E143" t="s">
        <v>486</v>
      </c>
      <c r="F143" t="s">
        <v>32</v>
      </c>
      <c r="G143" t="s">
        <v>13</v>
      </c>
      <c r="H143" t="s">
        <v>14</v>
      </c>
    </row>
    <row r="144" spans="1:8" x14ac:dyDescent="0.35">
      <c r="A144" t="s">
        <v>487</v>
      </c>
      <c r="B144" t="s">
        <v>488</v>
      </c>
      <c r="C144">
        <v>37</v>
      </c>
      <c r="D144" t="s">
        <v>10</v>
      </c>
      <c r="E144" t="s">
        <v>489</v>
      </c>
      <c r="F144" t="s">
        <v>69</v>
      </c>
      <c r="G144" t="s">
        <v>13</v>
      </c>
      <c r="H144" t="s">
        <v>14</v>
      </c>
    </row>
    <row r="145" spans="1:8" x14ac:dyDescent="0.35">
      <c r="A145" t="s">
        <v>490</v>
      </c>
      <c r="B145" t="s">
        <v>491</v>
      </c>
      <c r="C145">
        <v>46</v>
      </c>
      <c r="D145" t="s">
        <v>10</v>
      </c>
      <c r="E145" t="s">
        <v>492</v>
      </c>
      <c r="F145" t="s">
        <v>24</v>
      </c>
      <c r="G145" t="s">
        <v>13</v>
      </c>
      <c r="H145" t="s">
        <v>14</v>
      </c>
    </row>
    <row r="146" spans="1:8" x14ac:dyDescent="0.35">
      <c r="A146" t="s">
        <v>493</v>
      </c>
      <c r="B146" t="s">
        <v>494</v>
      </c>
      <c r="C146">
        <v>62</v>
      </c>
      <c r="D146" t="s">
        <v>17</v>
      </c>
      <c r="E146" t="s">
        <v>495</v>
      </c>
      <c r="F146" t="s">
        <v>188</v>
      </c>
      <c r="G146" t="s">
        <v>13</v>
      </c>
      <c r="H146" t="s">
        <v>14</v>
      </c>
    </row>
    <row r="147" spans="1:8" x14ac:dyDescent="0.35">
      <c r="A147" t="s">
        <v>496</v>
      </c>
      <c r="B147" t="s">
        <v>497</v>
      </c>
      <c r="C147">
        <v>46</v>
      </c>
      <c r="D147" t="s">
        <v>10</v>
      </c>
      <c r="E147" t="s">
        <v>498</v>
      </c>
      <c r="F147" t="s">
        <v>258</v>
      </c>
      <c r="G147" t="s">
        <v>13</v>
      </c>
      <c r="H147" t="s">
        <v>20</v>
      </c>
    </row>
    <row r="148" spans="1:8" x14ac:dyDescent="0.35">
      <c r="A148" t="s">
        <v>499</v>
      </c>
      <c r="B148" t="s">
        <v>500</v>
      </c>
      <c r="C148">
        <v>32</v>
      </c>
      <c r="D148" t="s">
        <v>17</v>
      </c>
      <c r="E148" t="s">
        <v>501</v>
      </c>
      <c r="F148" t="s">
        <v>321</v>
      </c>
      <c r="G148" t="s">
        <v>13</v>
      </c>
      <c r="H148" t="s">
        <v>50</v>
      </c>
    </row>
    <row r="149" spans="1:8" x14ac:dyDescent="0.35">
      <c r="A149" t="s">
        <v>502</v>
      </c>
      <c r="B149" t="s">
        <v>503</v>
      </c>
      <c r="C149">
        <v>49</v>
      </c>
      <c r="D149" t="s">
        <v>17</v>
      </c>
      <c r="E149" t="s">
        <v>504</v>
      </c>
      <c r="F149" t="s">
        <v>167</v>
      </c>
      <c r="G149" t="s">
        <v>13</v>
      </c>
      <c r="H149" t="s">
        <v>20</v>
      </c>
    </row>
    <row r="150" spans="1:8" x14ac:dyDescent="0.35">
      <c r="A150" t="s">
        <v>505</v>
      </c>
      <c r="B150" t="s">
        <v>506</v>
      </c>
      <c r="C150">
        <v>42</v>
      </c>
      <c r="D150" t="s">
        <v>17</v>
      </c>
      <c r="E150" t="s">
        <v>507</v>
      </c>
      <c r="F150" t="s">
        <v>328</v>
      </c>
      <c r="G150" t="s">
        <v>13</v>
      </c>
      <c r="H150" t="s">
        <v>14</v>
      </c>
    </row>
    <row r="151" spans="1:8" x14ac:dyDescent="0.35">
      <c r="A151" t="s">
        <v>508</v>
      </c>
      <c r="B151" t="s">
        <v>509</v>
      </c>
      <c r="C151">
        <v>33</v>
      </c>
      <c r="D151" t="s">
        <v>10</v>
      </c>
      <c r="E151" t="s">
        <v>510</v>
      </c>
      <c r="F151" t="s">
        <v>254</v>
      </c>
      <c r="G151" t="s">
        <v>13</v>
      </c>
      <c r="H151" t="s">
        <v>20</v>
      </c>
    </row>
    <row r="152" spans="1:8" x14ac:dyDescent="0.35">
      <c r="A152" t="s">
        <v>511</v>
      </c>
      <c r="B152" t="s">
        <v>512</v>
      </c>
      <c r="C152">
        <v>24</v>
      </c>
      <c r="D152" t="s">
        <v>10</v>
      </c>
      <c r="E152" t="s">
        <v>513</v>
      </c>
      <c r="F152" t="s">
        <v>317</v>
      </c>
      <c r="G152" t="s">
        <v>13</v>
      </c>
      <c r="H152" t="s">
        <v>50</v>
      </c>
    </row>
    <row r="153" spans="1:8" x14ac:dyDescent="0.35">
      <c r="A153" t="s">
        <v>514</v>
      </c>
      <c r="B153" t="s">
        <v>515</v>
      </c>
      <c r="C153">
        <v>25</v>
      </c>
      <c r="D153" t="s">
        <v>17</v>
      </c>
      <c r="E153" t="s">
        <v>516</v>
      </c>
      <c r="F153" t="s">
        <v>37</v>
      </c>
      <c r="G153" t="s">
        <v>13</v>
      </c>
      <c r="H153" t="s">
        <v>50</v>
      </c>
    </row>
    <row r="154" spans="1:8" x14ac:dyDescent="0.35">
      <c r="A154" t="s">
        <v>517</v>
      </c>
      <c r="B154" t="s">
        <v>518</v>
      </c>
      <c r="C154">
        <v>41</v>
      </c>
      <c r="D154" t="s">
        <v>17</v>
      </c>
      <c r="E154" t="s">
        <v>519</v>
      </c>
      <c r="F154" t="s">
        <v>117</v>
      </c>
      <c r="G154" t="s">
        <v>13</v>
      </c>
      <c r="H154" t="s">
        <v>20</v>
      </c>
    </row>
    <row r="155" spans="1:8" x14ac:dyDescent="0.35">
      <c r="A155" t="s">
        <v>520</v>
      </c>
      <c r="B155" t="s">
        <v>521</v>
      </c>
      <c r="C155">
        <v>31</v>
      </c>
      <c r="D155" t="s">
        <v>10</v>
      </c>
      <c r="E155" t="s">
        <v>522</v>
      </c>
      <c r="F155" t="s">
        <v>19</v>
      </c>
      <c r="G155" t="s">
        <v>13</v>
      </c>
      <c r="H155" t="s">
        <v>14</v>
      </c>
    </row>
    <row r="156" spans="1:8" x14ac:dyDescent="0.35">
      <c r="A156" t="s">
        <v>523</v>
      </c>
      <c r="B156" t="s">
        <v>524</v>
      </c>
      <c r="C156">
        <v>35</v>
      </c>
      <c r="D156" t="s">
        <v>17</v>
      </c>
      <c r="E156" t="s">
        <v>525</v>
      </c>
      <c r="F156" t="s">
        <v>175</v>
      </c>
      <c r="G156" t="s">
        <v>13</v>
      </c>
      <c r="H156" t="s">
        <v>50</v>
      </c>
    </row>
    <row r="157" spans="1:8" x14ac:dyDescent="0.35">
      <c r="A157" t="s">
        <v>526</v>
      </c>
      <c r="B157" t="s">
        <v>527</v>
      </c>
      <c r="C157">
        <v>60</v>
      </c>
      <c r="D157" t="s">
        <v>17</v>
      </c>
      <c r="E157" t="s">
        <v>528</v>
      </c>
      <c r="F157" t="s">
        <v>271</v>
      </c>
      <c r="G157" t="s">
        <v>13</v>
      </c>
      <c r="H157" t="s">
        <v>50</v>
      </c>
    </row>
    <row r="158" spans="1:8" x14ac:dyDescent="0.35">
      <c r="A158" t="s">
        <v>529</v>
      </c>
      <c r="B158" t="s">
        <v>530</v>
      </c>
      <c r="C158">
        <v>46</v>
      </c>
      <c r="D158" t="s">
        <v>10</v>
      </c>
      <c r="E158" t="s">
        <v>531</v>
      </c>
      <c r="F158" t="s">
        <v>19</v>
      </c>
      <c r="G158" t="s">
        <v>13</v>
      </c>
      <c r="H158" t="s">
        <v>14</v>
      </c>
    </row>
    <row r="159" spans="1:8" x14ac:dyDescent="0.35">
      <c r="A159" t="s">
        <v>532</v>
      </c>
      <c r="B159" t="s">
        <v>533</v>
      </c>
      <c r="C159">
        <v>59</v>
      </c>
      <c r="D159" t="s">
        <v>10</v>
      </c>
      <c r="E159" t="s">
        <v>534</v>
      </c>
      <c r="F159" t="s">
        <v>19</v>
      </c>
      <c r="G159" t="s">
        <v>13</v>
      </c>
      <c r="H159" t="s">
        <v>20</v>
      </c>
    </row>
    <row r="160" spans="1:8" x14ac:dyDescent="0.35">
      <c r="A160" t="s">
        <v>535</v>
      </c>
      <c r="B160" t="s">
        <v>536</v>
      </c>
      <c r="C160">
        <v>43</v>
      </c>
      <c r="D160" t="s">
        <v>10</v>
      </c>
      <c r="E160" t="s">
        <v>537</v>
      </c>
      <c r="F160" t="s">
        <v>175</v>
      </c>
      <c r="G160" t="s">
        <v>13</v>
      </c>
      <c r="H160" t="s">
        <v>14</v>
      </c>
    </row>
    <row r="161" spans="1:8" x14ac:dyDescent="0.35">
      <c r="A161" t="s">
        <v>538</v>
      </c>
      <c r="B161" t="s">
        <v>539</v>
      </c>
      <c r="C161">
        <v>46</v>
      </c>
      <c r="D161" t="s">
        <v>17</v>
      </c>
      <c r="E161" t="s">
        <v>540</v>
      </c>
      <c r="F161" t="s">
        <v>91</v>
      </c>
      <c r="G161" t="s">
        <v>13</v>
      </c>
      <c r="H161" t="s">
        <v>50</v>
      </c>
    </row>
    <row r="162" spans="1:8" x14ac:dyDescent="0.35">
      <c r="A162" t="s">
        <v>541</v>
      </c>
      <c r="B162" t="s">
        <v>542</v>
      </c>
      <c r="C162">
        <v>41</v>
      </c>
      <c r="D162" t="s">
        <v>17</v>
      </c>
      <c r="E162" t="s">
        <v>543</v>
      </c>
      <c r="F162" t="s">
        <v>12</v>
      </c>
      <c r="G162" t="s">
        <v>13</v>
      </c>
      <c r="H162" t="s">
        <v>20</v>
      </c>
    </row>
    <row r="163" spans="1:8" x14ac:dyDescent="0.35">
      <c r="A163" t="s">
        <v>544</v>
      </c>
      <c r="B163" t="s">
        <v>545</v>
      </c>
      <c r="C163">
        <v>18</v>
      </c>
      <c r="D163" t="s">
        <v>17</v>
      </c>
      <c r="E163" t="s">
        <v>546</v>
      </c>
      <c r="F163" t="s">
        <v>137</v>
      </c>
      <c r="G163" t="s">
        <v>13</v>
      </c>
      <c r="H163" t="s">
        <v>33</v>
      </c>
    </row>
    <row r="164" spans="1:8" x14ac:dyDescent="0.35">
      <c r="A164" t="s">
        <v>547</v>
      </c>
      <c r="B164" t="s">
        <v>548</v>
      </c>
      <c r="C164">
        <v>37</v>
      </c>
      <c r="D164" t="s">
        <v>10</v>
      </c>
      <c r="E164" t="s">
        <v>549</v>
      </c>
      <c r="F164" t="s">
        <v>241</v>
      </c>
      <c r="G164" t="s">
        <v>13</v>
      </c>
      <c r="H164" t="s">
        <v>33</v>
      </c>
    </row>
    <row r="165" spans="1:8" x14ac:dyDescent="0.35">
      <c r="A165" t="s">
        <v>550</v>
      </c>
      <c r="B165" t="s">
        <v>551</v>
      </c>
      <c r="C165">
        <v>21</v>
      </c>
      <c r="D165" t="s">
        <v>10</v>
      </c>
      <c r="E165" t="s">
        <v>552</v>
      </c>
      <c r="F165" t="s">
        <v>198</v>
      </c>
      <c r="G165" t="s">
        <v>13</v>
      </c>
      <c r="H165" t="s">
        <v>14</v>
      </c>
    </row>
    <row r="166" spans="1:8" x14ac:dyDescent="0.35">
      <c r="A166" t="s">
        <v>553</v>
      </c>
      <c r="B166" t="s">
        <v>554</v>
      </c>
      <c r="C166">
        <v>39</v>
      </c>
      <c r="D166" t="s">
        <v>17</v>
      </c>
      <c r="E166" t="s">
        <v>555</v>
      </c>
      <c r="F166" t="s">
        <v>84</v>
      </c>
      <c r="G166" t="s">
        <v>13</v>
      </c>
      <c r="H166" t="s">
        <v>33</v>
      </c>
    </row>
    <row r="167" spans="1:8" x14ac:dyDescent="0.35">
      <c r="A167" t="s">
        <v>556</v>
      </c>
      <c r="B167" t="s">
        <v>557</v>
      </c>
      <c r="C167">
        <v>47</v>
      </c>
      <c r="D167" t="s">
        <v>17</v>
      </c>
      <c r="E167" t="s">
        <v>558</v>
      </c>
      <c r="F167" t="s">
        <v>198</v>
      </c>
      <c r="G167" t="s">
        <v>13</v>
      </c>
      <c r="H167" t="s">
        <v>20</v>
      </c>
    </row>
    <row r="168" spans="1:8" x14ac:dyDescent="0.35">
      <c r="A168" t="s">
        <v>559</v>
      </c>
      <c r="B168" t="s">
        <v>560</v>
      </c>
      <c r="C168">
        <v>25</v>
      </c>
      <c r="D168" t="s">
        <v>17</v>
      </c>
      <c r="E168" t="s">
        <v>561</v>
      </c>
      <c r="F168" t="s">
        <v>160</v>
      </c>
      <c r="G168" t="s">
        <v>13</v>
      </c>
      <c r="H168" t="s">
        <v>33</v>
      </c>
    </row>
    <row r="169" spans="1:8" x14ac:dyDescent="0.35">
      <c r="A169" t="s">
        <v>562</v>
      </c>
      <c r="B169" t="s">
        <v>563</v>
      </c>
      <c r="C169">
        <v>36</v>
      </c>
      <c r="D169" t="s">
        <v>17</v>
      </c>
      <c r="E169" t="s">
        <v>564</v>
      </c>
      <c r="F169" t="s">
        <v>241</v>
      </c>
      <c r="G169" t="s">
        <v>13</v>
      </c>
      <c r="H169" t="s">
        <v>50</v>
      </c>
    </row>
    <row r="170" spans="1:8" x14ac:dyDescent="0.35">
      <c r="A170" t="s">
        <v>565</v>
      </c>
      <c r="B170" t="s">
        <v>566</v>
      </c>
      <c r="C170">
        <v>36</v>
      </c>
      <c r="D170" t="s">
        <v>17</v>
      </c>
      <c r="E170" t="s">
        <v>567</v>
      </c>
      <c r="F170" t="s">
        <v>254</v>
      </c>
      <c r="G170" t="s">
        <v>13</v>
      </c>
      <c r="H170" t="s">
        <v>20</v>
      </c>
    </row>
    <row r="171" spans="1:8" x14ac:dyDescent="0.35">
      <c r="A171" t="s">
        <v>568</v>
      </c>
      <c r="B171" t="s">
        <v>569</v>
      </c>
      <c r="C171">
        <v>64</v>
      </c>
      <c r="D171" t="s">
        <v>10</v>
      </c>
      <c r="E171" t="s">
        <v>570</v>
      </c>
      <c r="F171" t="s">
        <v>49</v>
      </c>
      <c r="G171" t="s">
        <v>13</v>
      </c>
      <c r="H171" t="s">
        <v>14</v>
      </c>
    </row>
    <row r="172" spans="1:8" x14ac:dyDescent="0.35">
      <c r="A172" t="s">
        <v>571</v>
      </c>
      <c r="B172" t="s">
        <v>572</v>
      </c>
      <c r="C172">
        <v>18</v>
      </c>
      <c r="D172" t="s">
        <v>10</v>
      </c>
      <c r="E172" t="s">
        <v>573</v>
      </c>
      <c r="F172" t="s">
        <v>117</v>
      </c>
      <c r="G172" t="s">
        <v>13</v>
      </c>
      <c r="H172" t="s">
        <v>50</v>
      </c>
    </row>
    <row r="173" spans="1:8" x14ac:dyDescent="0.35">
      <c r="A173" t="s">
        <v>574</v>
      </c>
      <c r="B173" t="s">
        <v>575</v>
      </c>
      <c r="C173">
        <v>44</v>
      </c>
      <c r="D173" t="s">
        <v>17</v>
      </c>
      <c r="E173" t="s">
        <v>576</v>
      </c>
      <c r="F173" t="s">
        <v>258</v>
      </c>
      <c r="G173" t="s">
        <v>13</v>
      </c>
      <c r="H173" t="s">
        <v>20</v>
      </c>
    </row>
    <row r="174" spans="1:8" x14ac:dyDescent="0.35">
      <c r="A174" t="s">
        <v>577</v>
      </c>
      <c r="B174" t="s">
        <v>578</v>
      </c>
      <c r="C174">
        <v>41</v>
      </c>
      <c r="D174" t="s">
        <v>17</v>
      </c>
      <c r="E174" t="s">
        <v>579</v>
      </c>
      <c r="F174" t="s">
        <v>45</v>
      </c>
      <c r="G174" t="s">
        <v>13</v>
      </c>
      <c r="H174" t="s">
        <v>14</v>
      </c>
    </row>
    <row r="175" spans="1:8" x14ac:dyDescent="0.35">
      <c r="A175" t="s">
        <v>580</v>
      </c>
      <c r="B175" t="s">
        <v>581</v>
      </c>
      <c r="C175">
        <v>41</v>
      </c>
      <c r="D175" t="s">
        <v>17</v>
      </c>
      <c r="E175" t="s">
        <v>402</v>
      </c>
      <c r="F175" t="s">
        <v>271</v>
      </c>
      <c r="G175" t="s">
        <v>13</v>
      </c>
      <c r="H175" t="s">
        <v>20</v>
      </c>
    </row>
    <row r="176" spans="1:8" x14ac:dyDescent="0.35">
      <c r="A176" t="s">
        <v>582</v>
      </c>
      <c r="B176" t="s">
        <v>583</v>
      </c>
      <c r="C176">
        <v>26</v>
      </c>
      <c r="D176" t="s">
        <v>17</v>
      </c>
      <c r="E176" t="s">
        <v>584</v>
      </c>
      <c r="F176" t="s">
        <v>175</v>
      </c>
      <c r="G176" t="s">
        <v>13</v>
      </c>
      <c r="H176" t="s">
        <v>50</v>
      </c>
    </row>
    <row r="177" spans="1:8" x14ac:dyDescent="0.35">
      <c r="A177" t="s">
        <v>585</v>
      </c>
      <c r="B177" t="s">
        <v>586</v>
      </c>
      <c r="C177">
        <v>56</v>
      </c>
      <c r="D177" t="s">
        <v>10</v>
      </c>
      <c r="E177" t="s">
        <v>587</v>
      </c>
      <c r="F177" t="s">
        <v>103</v>
      </c>
      <c r="G177" t="s">
        <v>13</v>
      </c>
      <c r="H177" t="s">
        <v>20</v>
      </c>
    </row>
    <row r="178" spans="1:8" x14ac:dyDescent="0.35">
      <c r="A178" t="s">
        <v>588</v>
      </c>
      <c r="B178" t="s">
        <v>589</v>
      </c>
      <c r="C178">
        <v>48</v>
      </c>
      <c r="D178" t="s">
        <v>10</v>
      </c>
      <c r="E178" t="s">
        <v>590</v>
      </c>
      <c r="F178" t="s">
        <v>175</v>
      </c>
      <c r="G178" t="s">
        <v>13</v>
      </c>
      <c r="H178" t="s">
        <v>33</v>
      </c>
    </row>
    <row r="179" spans="1:8" x14ac:dyDescent="0.35">
      <c r="A179" t="s">
        <v>591</v>
      </c>
      <c r="B179" t="s">
        <v>592</v>
      </c>
      <c r="C179">
        <v>55</v>
      </c>
      <c r="D179" t="s">
        <v>10</v>
      </c>
      <c r="E179" t="s">
        <v>593</v>
      </c>
      <c r="F179" t="s">
        <v>594</v>
      </c>
      <c r="G179" t="s">
        <v>13</v>
      </c>
      <c r="H179" t="s">
        <v>20</v>
      </c>
    </row>
    <row r="180" spans="1:8" x14ac:dyDescent="0.35">
      <c r="A180" t="s">
        <v>595</v>
      </c>
      <c r="B180" t="s">
        <v>596</v>
      </c>
      <c r="C180">
        <v>33</v>
      </c>
      <c r="D180" t="s">
        <v>17</v>
      </c>
      <c r="E180" t="s">
        <v>597</v>
      </c>
      <c r="F180" t="s">
        <v>321</v>
      </c>
      <c r="G180" t="s">
        <v>13</v>
      </c>
      <c r="H180" t="s">
        <v>14</v>
      </c>
    </row>
    <row r="181" spans="1:8" x14ac:dyDescent="0.35">
      <c r="A181" t="s">
        <v>598</v>
      </c>
      <c r="B181" t="s">
        <v>599</v>
      </c>
      <c r="C181">
        <v>43</v>
      </c>
      <c r="D181" t="s">
        <v>17</v>
      </c>
      <c r="E181" t="s">
        <v>600</v>
      </c>
      <c r="F181" t="s">
        <v>121</v>
      </c>
      <c r="G181" t="s">
        <v>13</v>
      </c>
      <c r="H181" t="s">
        <v>33</v>
      </c>
    </row>
    <row r="182" spans="1:8" x14ac:dyDescent="0.35">
      <c r="A182" t="s">
        <v>601</v>
      </c>
      <c r="B182" t="s">
        <v>602</v>
      </c>
      <c r="C182">
        <v>38</v>
      </c>
      <c r="D182" t="s">
        <v>10</v>
      </c>
      <c r="E182" t="s">
        <v>603</v>
      </c>
      <c r="F182" t="s">
        <v>439</v>
      </c>
      <c r="G182" t="s">
        <v>13</v>
      </c>
      <c r="H182" t="s">
        <v>14</v>
      </c>
    </row>
    <row r="183" spans="1:8" x14ac:dyDescent="0.35">
      <c r="A183" t="s">
        <v>604</v>
      </c>
      <c r="B183" t="s">
        <v>605</v>
      </c>
      <c r="C183">
        <v>60</v>
      </c>
      <c r="D183" t="s">
        <v>10</v>
      </c>
      <c r="E183" t="s">
        <v>606</v>
      </c>
      <c r="F183" t="s">
        <v>61</v>
      </c>
      <c r="G183" t="s">
        <v>13</v>
      </c>
      <c r="H183" t="s">
        <v>14</v>
      </c>
    </row>
    <row r="184" spans="1:8" x14ac:dyDescent="0.35">
      <c r="A184" t="s">
        <v>607</v>
      </c>
      <c r="B184" t="s">
        <v>608</v>
      </c>
      <c r="C184">
        <v>23</v>
      </c>
      <c r="D184" t="s">
        <v>17</v>
      </c>
      <c r="E184" t="s">
        <v>609</v>
      </c>
      <c r="F184" t="s">
        <v>99</v>
      </c>
      <c r="G184" t="s">
        <v>13</v>
      </c>
      <c r="H184" t="s">
        <v>33</v>
      </c>
    </row>
    <row r="185" spans="1:8" x14ac:dyDescent="0.35">
      <c r="A185" t="s">
        <v>610</v>
      </c>
      <c r="B185" t="s">
        <v>611</v>
      </c>
      <c r="C185">
        <v>18</v>
      </c>
      <c r="D185" t="s">
        <v>10</v>
      </c>
      <c r="E185" t="s">
        <v>612</v>
      </c>
      <c r="F185" t="s">
        <v>61</v>
      </c>
      <c r="G185" t="s">
        <v>13</v>
      </c>
      <c r="H185" t="s">
        <v>20</v>
      </c>
    </row>
    <row r="186" spans="1:8" x14ac:dyDescent="0.35">
      <c r="A186" t="s">
        <v>613</v>
      </c>
      <c r="B186" t="s">
        <v>614</v>
      </c>
      <c r="C186">
        <v>46</v>
      </c>
      <c r="D186" t="s">
        <v>17</v>
      </c>
      <c r="E186" t="s">
        <v>615</v>
      </c>
      <c r="F186" t="s">
        <v>19</v>
      </c>
      <c r="G186" t="s">
        <v>13</v>
      </c>
      <c r="H186" t="s">
        <v>33</v>
      </c>
    </row>
    <row r="187" spans="1:8" x14ac:dyDescent="0.35">
      <c r="A187" t="s">
        <v>616</v>
      </c>
      <c r="B187" t="s">
        <v>617</v>
      </c>
      <c r="C187">
        <v>54</v>
      </c>
      <c r="D187" t="s">
        <v>17</v>
      </c>
      <c r="E187" t="s">
        <v>618</v>
      </c>
      <c r="F187" t="s">
        <v>91</v>
      </c>
      <c r="G187" t="s">
        <v>13</v>
      </c>
      <c r="H187" t="s">
        <v>20</v>
      </c>
    </row>
    <row r="188" spans="1:8" x14ac:dyDescent="0.35">
      <c r="A188" t="s">
        <v>619</v>
      </c>
      <c r="B188" t="s">
        <v>620</v>
      </c>
      <c r="C188">
        <v>53</v>
      </c>
      <c r="D188" t="s">
        <v>10</v>
      </c>
      <c r="E188" t="s">
        <v>621</v>
      </c>
      <c r="F188" t="s">
        <v>117</v>
      </c>
      <c r="G188" t="s">
        <v>13</v>
      </c>
      <c r="H188" t="s">
        <v>33</v>
      </c>
    </row>
    <row r="189" spans="1:8" x14ac:dyDescent="0.35">
      <c r="A189" t="s">
        <v>622</v>
      </c>
      <c r="B189" t="s">
        <v>623</v>
      </c>
      <c r="C189">
        <v>60</v>
      </c>
      <c r="D189" t="s">
        <v>17</v>
      </c>
      <c r="E189" t="s">
        <v>624</v>
      </c>
      <c r="F189" t="s">
        <v>24</v>
      </c>
      <c r="G189" t="s">
        <v>13</v>
      </c>
      <c r="H189" t="s">
        <v>20</v>
      </c>
    </row>
    <row r="190" spans="1:8" x14ac:dyDescent="0.35">
      <c r="A190" t="s">
        <v>625</v>
      </c>
      <c r="B190" t="s">
        <v>626</v>
      </c>
      <c r="C190">
        <v>42</v>
      </c>
      <c r="D190" t="s">
        <v>10</v>
      </c>
      <c r="E190" t="s">
        <v>627</v>
      </c>
      <c r="F190" t="s">
        <v>237</v>
      </c>
      <c r="G190" t="s">
        <v>13</v>
      </c>
      <c r="H190" t="s">
        <v>33</v>
      </c>
    </row>
    <row r="191" spans="1:8" x14ac:dyDescent="0.35">
      <c r="A191" t="s">
        <v>628</v>
      </c>
      <c r="B191" t="s">
        <v>629</v>
      </c>
      <c r="C191">
        <v>29</v>
      </c>
      <c r="D191" t="s">
        <v>10</v>
      </c>
      <c r="E191" t="s">
        <v>630</v>
      </c>
      <c r="F191" t="s">
        <v>594</v>
      </c>
      <c r="G191" t="s">
        <v>13</v>
      </c>
      <c r="H191" t="s">
        <v>50</v>
      </c>
    </row>
    <row r="192" spans="1:8" x14ac:dyDescent="0.35">
      <c r="A192" t="s">
        <v>631</v>
      </c>
      <c r="B192" t="s">
        <v>632</v>
      </c>
      <c r="C192">
        <v>21</v>
      </c>
      <c r="D192" t="s">
        <v>10</v>
      </c>
      <c r="E192" t="s">
        <v>633</v>
      </c>
      <c r="F192" t="s">
        <v>61</v>
      </c>
      <c r="G192" t="s">
        <v>13</v>
      </c>
      <c r="H192" t="s">
        <v>14</v>
      </c>
    </row>
    <row r="193" spans="1:8" x14ac:dyDescent="0.35">
      <c r="A193" t="s">
        <v>634</v>
      </c>
      <c r="B193" t="s">
        <v>635</v>
      </c>
      <c r="C193">
        <v>29</v>
      </c>
      <c r="D193" t="s">
        <v>17</v>
      </c>
      <c r="E193" t="s">
        <v>636</v>
      </c>
      <c r="F193" t="s">
        <v>28</v>
      </c>
      <c r="G193" t="s">
        <v>13</v>
      </c>
      <c r="H193" t="s">
        <v>14</v>
      </c>
    </row>
    <row r="194" spans="1:8" x14ac:dyDescent="0.35">
      <c r="A194" t="s">
        <v>637</v>
      </c>
      <c r="B194" t="s">
        <v>638</v>
      </c>
      <c r="C194">
        <v>26</v>
      </c>
      <c r="D194" t="s">
        <v>10</v>
      </c>
      <c r="E194" t="s">
        <v>639</v>
      </c>
      <c r="F194" t="s">
        <v>110</v>
      </c>
      <c r="G194" t="s">
        <v>13</v>
      </c>
      <c r="H194" t="s">
        <v>50</v>
      </c>
    </row>
    <row r="195" spans="1:8" x14ac:dyDescent="0.35">
      <c r="A195" t="s">
        <v>640</v>
      </c>
      <c r="B195" t="s">
        <v>641</v>
      </c>
      <c r="C195">
        <v>38</v>
      </c>
      <c r="D195" t="s">
        <v>10</v>
      </c>
      <c r="E195" t="s">
        <v>642</v>
      </c>
      <c r="F195" t="s">
        <v>84</v>
      </c>
      <c r="G195" t="s">
        <v>13</v>
      </c>
      <c r="H195" t="s">
        <v>50</v>
      </c>
    </row>
    <row r="196" spans="1:8" x14ac:dyDescent="0.35">
      <c r="A196" t="s">
        <v>643</v>
      </c>
      <c r="B196" t="s">
        <v>644</v>
      </c>
      <c r="C196">
        <v>46</v>
      </c>
      <c r="D196" t="s">
        <v>10</v>
      </c>
      <c r="E196" t="s">
        <v>645</v>
      </c>
      <c r="F196" t="s">
        <v>54</v>
      </c>
      <c r="G196" t="s">
        <v>13</v>
      </c>
      <c r="H196" t="s">
        <v>50</v>
      </c>
    </row>
    <row r="197" spans="1:8" x14ac:dyDescent="0.35">
      <c r="A197" t="s">
        <v>646</v>
      </c>
      <c r="B197" t="s">
        <v>647</v>
      </c>
      <c r="C197">
        <v>60</v>
      </c>
      <c r="D197" t="s">
        <v>10</v>
      </c>
      <c r="E197" t="s">
        <v>648</v>
      </c>
      <c r="F197" t="s">
        <v>137</v>
      </c>
      <c r="G197" t="s">
        <v>13</v>
      </c>
      <c r="H197" t="s">
        <v>33</v>
      </c>
    </row>
    <row r="198" spans="1:8" x14ac:dyDescent="0.35">
      <c r="A198" t="s">
        <v>649</v>
      </c>
      <c r="B198" t="s">
        <v>650</v>
      </c>
      <c r="C198">
        <v>18</v>
      </c>
      <c r="D198" t="s">
        <v>17</v>
      </c>
      <c r="E198" t="s">
        <v>651</v>
      </c>
      <c r="F198" t="s">
        <v>167</v>
      </c>
      <c r="G198" t="s">
        <v>13</v>
      </c>
      <c r="H198" t="s">
        <v>20</v>
      </c>
    </row>
    <row r="199" spans="1:8" x14ac:dyDescent="0.35">
      <c r="A199" t="s">
        <v>652</v>
      </c>
      <c r="B199" t="s">
        <v>653</v>
      </c>
      <c r="C199">
        <v>45</v>
      </c>
      <c r="D199" t="s">
        <v>17</v>
      </c>
      <c r="E199" t="s">
        <v>211</v>
      </c>
      <c r="F199" t="s">
        <v>205</v>
      </c>
      <c r="G199" t="s">
        <v>13</v>
      </c>
      <c r="H199" t="s">
        <v>20</v>
      </c>
    </row>
    <row r="200" spans="1:8" x14ac:dyDescent="0.35">
      <c r="A200" t="s">
        <v>654</v>
      </c>
      <c r="B200" t="s">
        <v>655</v>
      </c>
      <c r="C200">
        <v>54</v>
      </c>
      <c r="D200" t="s">
        <v>10</v>
      </c>
      <c r="E200" t="s">
        <v>656</v>
      </c>
      <c r="F200" t="s">
        <v>175</v>
      </c>
      <c r="G200" t="s">
        <v>13</v>
      </c>
      <c r="H200" t="s">
        <v>14</v>
      </c>
    </row>
    <row r="201" spans="1:8" x14ac:dyDescent="0.35">
      <c r="A201" t="s">
        <v>657</v>
      </c>
      <c r="B201" t="s">
        <v>658</v>
      </c>
      <c r="C201">
        <v>46</v>
      </c>
      <c r="D201" t="s">
        <v>10</v>
      </c>
      <c r="E201" t="s">
        <v>659</v>
      </c>
      <c r="F201" t="s">
        <v>241</v>
      </c>
      <c r="G201" t="s">
        <v>13</v>
      </c>
      <c r="H201" t="s">
        <v>14</v>
      </c>
    </row>
    <row r="202" spans="1:8" x14ac:dyDescent="0.35">
      <c r="A202" t="s">
        <v>660</v>
      </c>
      <c r="B202" t="s">
        <v>661</v>
      </c>
      <c r="C202">
        <v>30</v>
      </c>
      <c r="D202" t="s">
        <v>10</v>
      </c>
      <c r="E202" t="s">
        <v>662</v>
      </c>
      <c r="F202" t="s">
        <v>439</v>
      </c>
      <c r="G202" t="s">
        <v>13</v>
      </c>
      <c r="H202" t="s">
        <v>20</v>
      </c>
    </row>
    <row r="203" spans="1:8" x14ac:dyDescent="0.35">
      <c r="A203" t="s">
        <v>663</v>
      </c>
      <c r="B203" t="s">
        <v>664</v>
      </c>
      <c r="C203">
        <v>25</v>
      </c>
      <c r="D203" t="s">
        <v>17</v>
      </c>
      <c r="E203" t="s">
        <v>665</v>
      </c>
      <c r="F203" t="s">
        <v>160</v>
      </c>
      <c r="G203" t="s">
        <v>13</v>
      </c>
      <c r="H203" t="s">
        <v>14</v>
      </c>
    </row>
    <row r="204" spans="1:8" x14ac:dyDescent="0.35">
      <c r="A204" t="s">
        <v>666</v>
      </c>
      <c r="B204" t="s">
        <v>667</v>
      </c>
      <c r="C204">
        <v>37</v>
      </c>
      <c r="D204" t="s">
        <v>17</v>
      </c>
      <c r="E204" t="s">
        <v>668</v>
      </c>
      <c r="F204" t="s">
        <v>65</v>
      </c>
      <c r="G204" t="s">
        <v>13</v>
      </c>
      <c r="H204" t="s">
        <v>20</v>
      </c>
    </row>
    <row r="205" spans="1:8" x14ac:dyDescent="0.35">
      <c r="A205" t="s">
        <v>669</v>
      </c>
      <c r="B205" t="s">
        <v>670</v>
      </c>
      <c r="C205">
        <v>47</v>
      </c>
      <c r="D205" t="s">
        <v>10</v>
      </c>
      <c r="E205" t="s">
        <v>671</v>
      </c>
      <c r="F205" t="s">
        <v>271</v>
      </c>
      <c r="G205" t="s">
        <v>13</v>
      </c>
      <c r="H205" t="s">
        <v>20</v>
      </c>
    </row>
    <row r="206" spans="1:8" x14ac:dyDescent="0.35">
      <c r="A206" t="s">
        <v>672</v>
      </c>
      <c r="B206" t="s">
        <v>673</v>
      </c>
      <c r="C206">
        <v>52</v>
      </c>
      <c r="D206" t="s">
        <v>10</v>
      </c>
      <c r="E206" t="s">
        <v>674</v>
      </c>
      <c r="F206" t="s">
        <v>291</v>
      </c>
      <c r="G206" t="s">
        <v>13</v>
      </c>
      <c r="H206" t="s">
        <v>20</v>
      </c>
    </row>
    <row r="207" spans="1:8" x14ac:dyDescent="0.35">
      <c r="A207" t="s">
        <v>675</v>
      </c>
      <c r="B207" t="s">
        <v>676</v>
      </c>
      <c r="C207">
        <v>44</v>
      </c>
      <c r="D207" t="s">
        <v>17</v>
      </c>
      <c r="E207" t="s">
        <v>677</v>
      </c>
      <c r="F207" t="s">
        <v>91</v>
      </c>
      <c r="G207" t="s">
        <v>13</v>
      </c>
      <c r="H207" t="s">
        <v>50</v>
      </c>
    </row>
    <row r="208" spans="1:8" x14ac:dyDescent="0.35">
      <c r="A208" t="s">
        <v>678</v>
      </c>
      <c r="B208" t="s">
        <v>679</v>
      </c>
      <c r="C208">
        <v>26</v>
      </c>
      <c r="D208" t="s">
        <v>17</v>
      </c>
      <c r="E208" t="s">
        <v>680</v>
      </c>
      <c r="F208" t="s">
        <v>241</v>
      </c>
      <c r="G208" t="s">
        <v>13</v>
      </c>
      <c r="H208" t="s">
        <v>33</v>
      </c>
    </row>
    <row r="209" spans="1:8" x14ac:dyDescent="0.35">
      <c r="A209" t="s">
        <v>681</v>
      </c>
      <c r="B209" t="s">
        <v>682</v>
      </c>
      <c r="C209">
        <v>28</v>
      </c>
      <c r="D209" t="s">
        <v>17</v>
      </c>
      <c r="E209" t="s">
        <v>683</v>
      </c>
      <c r="F209" t="s">
        <v>91</v>
      </c>
      <c r="G209" t="s">
        <v>13</v>
      </c>
      <c r="H209" t="s">
        <v>14</v>
      </c>
    </row>
    <row r="210" spans="1:8" x14ac:dyDescent="0.35">
      <c r="A210" t="s">
        <v>684</v>
      </c>
      <c r="B210" t="s">
        <v>685</v>
      </c>
      <c r="C210">
        <v>54</v>
      </c>
      <c r="D210" t="s">
        <v>10</v>
      </c>
      <c r="E210" t="s">
        <v>686</v>
      </c>
      <c r="F210" t="s">
        <v>332</v>
      </c>
      <c r="G210" t="s">
        <v>13</v>
      </c>
      <c r="H210" t="s">
        <v>20</v>
      </c>
    </row>
    <row r="211" spans="1:8" x14ac:dyDescent="0.35">
      <c r="A211" t="s">
        <v>687</v>
      </c>
      <c r="B211" t="s">
        <v>688</v>
      </c>
      <c r="C211">
        <v>50</v>
      </c>
      <c r="D211" t="s">
        <v>17</v>
      </c>
      <c r="E211" t="s">
        <v>689</v>
      </c>
      <c r="F211" t="s">
        <v>439</v>
      </c>
      <c r="G211" t="s">
        <v>13</v>
      </c>
      <c r="H211" t="s">
        <v>20</v>
      </c>
    </row>
    <row r="212" spans="1:8" x14ac:dyDescent="0.35">
      <c r="A212" t="s">
        <v>690</v>
      </c>
      <c r="B212" t="s">
        <v>691</v>
      </c>
      <c r="C212">
        <v>48</v>
      </c>
      <c r="D212" t="s">
        <v>10</v>
      </c>
      <c r="E212" t="s">
        <v>692</v>
      </c>
      <c r="F212" t="s">
        <v>84</v>
      </c>
      <c r="G212" t="s">
        <v>13</v>
      </c>
      <c r="H212" t="s">
        <v>33</v>
      </c>
    </row>
    <row r="213" spans="1:8" x14ac:dyDescent="0.35">
      <c r="A213" t="s">
        <v>693</v>
      </c>
      <c r="B213" t="s">
        <v>694</v>
      </c>
      <c r="C213">
        <v>20</v>
      </c>
      <c r="D213" t="s">
        <v>17</v>
      </c>
      <c r="E213" t="s">
        <v>695</v>
      </c>
      <c r="F213" t="s">
        <v>95</v>
      </c>
      <c r="G213" t="s">
        <v>13</v>
      </c>
      <c r="H213" t="s">
        <v>33</v>
      </c>
    </row>
    <row r="214" spans="1:8" x14ac:dyDescent="0.35">
      <c r="A214" t="s">
        <v>696</v>
      </c>
      <c r="B214" t="s">
        <v>697</v>
      </c>
      <c r="C214">
        <v>63</v>
      </c>
      <c r="D214" t="s">
        <v>17</v>
      </c>
      <c r="E214" t="s">
        <v>698</v>
      </c>
      <c r="F214" t="s">
        <v>77</v>
      </c>
      <c r="G214" t="s">
        <v>13</v>
      </c>
      <c r="H214" t="s">
        <v>20</v>
      </c>
    </row>
    <row r="215" spans="1:8" x14ac:dyDescent="0.35">
      <c r="A215" t="s">
        <v>699</v>
      </c>
      <c r="B215" t="s">
        <v>700</v>
      </c>
      <c r="C215">
        <v>42</v>
      </c>
      <c r="D215" t="s">
        <v>17</v>
      </c>
      <c r="E215" t="s">
        <v>701</v>
      </c>
      <c r="F215" t="s">
        <v>19</v>
      </c>
      <c r="G215" t="s">
        <v>13</v>
      </c>
      <c r="H215" t="s">
        <v>20</v>
      </c>
    </row>
    <row r="216" spans="1:8" x14ac:dyDescent="0.35">
      <c r="A216" t="s">
        <v>702</v>
      </c>
      <c r="B216" t="s">
        <v>703</v>
      </c>
      <c r="C216">
        <v>61</v>
      </c>
      <c r="D216" t="s">
        <v>10</v>
      </c>
      <c r="E216" t="s">
        <v>704</v>
      </c>
      <c r="F216" t="s">
        <v>69</v>
      </c>
      <c r="G216" t="s">
        <v>13</v>
      </c>
      <c r="H216" t="s">
        <v>50</v>
      </c>
    </row>
    <row r="217" spans="1:8" x14ac:dyDescent="0.35">
      <c r="A217" t="s">
        <v>705</v>
      </c>
      <c r="B217" t="s">
        <v>706</v>
      </c>
      <c r="C217">
        <v>50</v>
      </c>
      <c r="D217" t="s">
        <v>17</v>
      </c>
      <c r="E217" t="s">
        <v>707</v>
      </c>
      <c r="F217" t="s">
        <v>37</v>
      </c>
      <c r="G217" t="s">
        <v>13</v>
      </c>
      <c r="H217" t="s">
        <v>50</v>
      </c>
    </row>
    <row r="218" spans="1:8" x14ac:dyDescent="0.35">
      <c r="A218" t="s">
        <v>708</v>
      </c>
      <c r="B218" t="s">
        <v>709</v>
      </c>
      <c r="C218">
        <v>44</v>
      </c>
      <c r="D218" t="s">
        <v>10</v>
      </c>
      <c r="E218" t="s">
        <v>710</v>
      </c>
      <c r="F218" t="s">
        <v>32</v>
      </c>
      <c r="G218" t="s">
        <v>13</v>
      </c>
      <c r="H218" t="s">
        <v>20</v>
      </c>
    </row>
    <row r="219" spans="1:8" x14ac:dyDescent="0.35">
      <c r="A219" t="s">
        <v>711</v>
      </c>
      <c r="B219" t="s">
        <v>712</v>
      </c>
      <c r="C219">
        <v>42</v>
      </c>
      <c r="D219" t="s">
        <v>10</v>
      </c>
      <c r="E219" t="s">
        <v>713</v>
      </c>
      <c r="F219" t="s">
        <v>117</v>
      </c>
      <c r="G219" t="s">
        <v>13</v>
      </c>
      <c r="H219" t="s">
        <v>33</v>
      </c>
    </row>
    <row r="220" spans="1:8" x14ac:dyDescent="0.35">
      <c r="A220" t="s">
        <v>714</v>
      </c>
      <c r="B220" t="s">
        <v>715</v>
      </c>
      <c r="C220">
        <v>46</v>
      </c>
      <c r="D220" t="s">
        <v>10</v>
      </c>
      <c r="E220" t="s">
        <v>716</v>
      </c>
      <c r="F220" t="s">
        <v>32</v>
      </c>
      <c r="G220" t="s">
        <v>13</v>
      </c>
      <c r="H220" t="s">
        <v>20</v>
      </c>
    </row>
    <row r="221" spans="1:8" x14ac:dyDescent="0.35">
      <c r="A221" t="s">
        <v>717</v>
      </c>
      <c r="B221" t="s">
        <v>718</v>
      </c>
      <c r="C221">
        <v>47</v>
      </c>
      <c r="D221" t="s">
        <v>17</v>
      </c>
      <c r="E221" t="s">
        <v>719</v>
      </c>
      <c r="F221" t="s">
        <v>91</v>
      </c>
      <c r="G221" t="s">
        <v>13</v>
      </c>
      <c r="H221" t="s">
        <v>50</v>
      </c>
    </row>
    <row r="222" spans="1:8" x14ac:dyDescent="0.35">
      <c r="A222" t="s">
        <v>720</v>
      </c>
      <c r="B222" t="s">
        <v>721</v>
      </c>
      <c r="C222">
        <v>50</v>
      </c>
      <c r="D222" t="s">
        <v>17</v>
      </c>
      <c r="E222" t="s">
        <v>722</v>
      </c>
      <c r="F222" t="s">
        <v>723</v>
      </c>
      <c r="G222" t="s">
        <v>13</v>
      </c>
      <c r="H222" t="s">
        <v>14</v>
      </c>
    </row>
    <row r="223" spans="1:8" x14ac:dyDescent="0.35">
      <c r="A223" t="s">
        <v>724</v>
      </c>
      <c r="B223" t="s">
        <v>725</v>
      </c>
      <c r="C223">
        <v>38</v>
      </c>
      <c r="D223" t="s">
        <v>10</v>
      </c>
      <c r="E223" t="s">
        <v>726</v>
      </c>
      <c r="F223" t="s">
        <v>84</v>
      </c>
      <c r="G223" t="s">
        <v>13</v>
      </c>
      <c r="H223" t="s">
        <v>20</v>
      </c>
    </row>
    <row r="224" spans="1:8" x14ac:dyDescent="0.35">
      <c r="A224" t="s">
        <v>727</v>
      </c>
      <c r="B224" t="s">
        <v>728</v>
      </c>
      <c r="C224">
        <v>35</v>
      </c>
      <c r="D224" t="s">
        <v>10</v>
      </c>
      <c r="E224" t="s">
        <v>729</v>
      </c>
      <c r="F224" t="s">
        <v>237</v>
      </c>
      <c r="G224" t="s">
        <v>13</v>
      </c>
      <c r="H224" t="s">
        <v>20</v>
      </c>
    </row>
    <row r="225" spans="1:8" x14ac:dyDescent="0.35">
      <c r="A225" t="s">
        <v>730</v>
      </c>
      <c r="B225" t="s">
        <v>731</v>
      </c>
      <c r="C225">
        <v>50</v>
      </c>
      <c r="D225" t="s">
        <v>10</v>
      </c>
      <c r="E225" t="s">
        <v>732</v>
      </c>
      <c r="F225" t="s">
        <v>271</v>
      </c>
      <c r="G225" t="s">
        <v>13</v>
      </c>
      <c r="H225" t="s">
        <v>20</v>
      </c>
    </row>
    <row r="226" spans="1:8" x14ac:dyDescent="0.35">
      <c r="A226" t="s">
        <v>733</v>
      </c>
      <c r="B226" t="s">
        <v>734</v>
      </c>
      <c r="C226">
        <v>29</v>
      </c>
      <c r="D226" t="s">
        <v>10</v>
      </c>
      <c r="E226" t="s">
        <v>735</v>
      </c>
      <c r="F226" t="s">
        <v>117</v>
      </c>
      <c r="G226" t="s">
        <v>13</v>
      </c>
      <c r="H226" t="s">
        <v>33</v>
      </c>
    </row>
    <row r="227" spans="1:8" x14ac:dyDescent="0.35">
      <c r="A227" t="s">
        <v>736</v>
      </c>
      <c r="B227" t="s">
        <v>737</v>
      </c>
      <c r="C227">
        <v>46</v>
      </c>
      <c r="D227" t="s">
        <v>17</v>
      </c>
      <c r="E227" t="s">
        <v>738</v>
      </c>
      <c r="F227" t="s">
        <v>121</v>
      </c>
      <c r="G227" t="s">
        <v>13</v>
      </c>
      <c r="H227" t="s">
        <v>20</v>
      </c>
    </row>
    <row r="228" spans="1:8" x14ac:dyDescent="0.35">
      <c r="A228" t="s">
        <v>739</v>
      </c>
      <c r="B228" t="s">
        <v>740</v>
      </c>
      <c r="C228">
        <v>54</v>
      </c>
      <c r="D228" t="s">
        <v>10</v>
      </c>
      <c r="E228" t="s">
        <v>220</v>
      </c>
      <c r="F228" t="s">
        <v>167</v>
      </c>
      <c r="G228" t="s">
        <v>13</v>
      </c>
      <c r="H228" t="s">
        <v>50</v>
      </c>
    </row>
    <row r="229" spans="1:8" x14ac:dyDescent="0.35">
      <c r="A229" t="s">
        <v>741</v>
      </c>
      <c r="B229" t="s">
        <v>742</v>
      </c>
      <c r="C229">
        <v>63</v>
      </c>
      <c r="D229" t="s">
        <v>17</v>
      </c>
      <c r="E229" t="s">
        <v>743</v>
      </c>
      <c r="F229" t="s">
        <v>65</v>
      </c>
      <c r="G229" t="s">
        <v>13</v>
      </c>
      <c r="H229" t="s">
        <v>50</v>
      </c>
    </row>
    <row r="230" spans="1:8" x14ac:dyDescent="0.35">
      <c r="A230" t="s">
        <v>744</v>
      </c>
      <c r="B230" t="s">
        <v>745</v>
      </c>
      <c r="C230">
        <v>52</v>
      </c>
      <c r="D230" t="s">
        <v>17</v>
      </c>
      <c r="E230" t="s">
        <v>399</v>
      </c>
      <c r="F230" t="s">
        <v>121</v>
      </c>
      <c r="G230" t="s">
        <v>13</v>
      </c>
      <c r="H230" t="s">
        <v>50</v>
      </c>
    </row>
    <row r="231" spans="1:8" x14ac:dyDescent="0.35">
      <c r="A231" t="s">
        <v>746</v>
      </c>
      <c r="B231" t="s">
        <v>747</v>
      </c>
      <c r="C231">
        <v>32</v>
      </c>
      <c r="D231" t="s">
        <v>17</v>
      </c>
      <c r="E231" t="s">
        <v>748</v>
      </c>
      <c r="F231" t="s">
        <v>144</v>
      </c>
      <c r="G231" t="s">
        <v>13</v>
      </c>
      <c r="H231" t="s">
        <v>14</v>
      </c>
    </row>
    <row r="232" spans="1:8" x14ac:dyDescent="0.35">
      <c r="A232" t="s">
        <v>749</v>
      </c>
      <c r="B232" t="s">
        <v>750</v>
      </c>
      <c r="C232">
        <v>29</v>
      </c>
      <c r="D232" t="s">
        <v>10</v>
      </c>
      <c r="E232" t="s">
        <v>751</v>
      </c>
      <c r="F232" t="s">
        <v>254</v>
      </c>
      <c r="G232" t="s">
        <v>13</v>
      </c>
      <c r="H232" t="s">
        <v>14</v>
      </c>
    </row>
    <row r="233" spans="1:8" x14ac:dyDescent="0.35">
      <c r="A233" t="s">
        <v>752</v>
      </c>
      <c r="B233" t="s">
        <v>753</v>
      </c>
      <c r="C233">
        <v>22</v>
      </c>
      <c r="D233" t="s">
        <v>17</v>
      </c>
      <c r="E233" t="s">
        <v>754</v>
      </c>
      <c r="F233" t="s">
        <v>321</v>
      </c>
      <c r="G233" t="s">
        <v>13</v>
      </c>
      <c r="H233" t="s">
        <v>14</v>
      </c>
    </row>
    <row r="234" spans="1:8" x14ac:dyDescent="0.35">
      <c r="A234" t="s">
        <v>755</v>
      </c>
      <c r="B234" t="s">
        <v>756</v>
      </c>
      <c r="C234">
        <v>27</v>
      </c>
      <c r="D234" t="s">
        <v>17</v>
      </c>
      <c r="E234" t="s">
        <v>757</v>
      </c>
      <c r="F234" t="s">
        <v>91</v>
      </c>
      <c r="G234" t="s">
        <v>13</v>
      </c>
      <c r="H234" t="s">
        <v>20</v>
      </c>
    </row>
    <row r="235" spans="1:8" x14ac:dyDescent="0.35">
      <c r="A235" t="s">
        <v>758</v>
      </c>
      <c r="B235" t="s">
        <v>759</v>
      </c>
      <c r="C235">
        <v>59</v>
      </c>
      <c r="D235" t="s">
        <v>10</v>
      </c>
      <c r="E235" t="s">
        <v>760</v>
      </c>
      <c r="F235" t="s">
        <v>45</v>
      </c>
      <c r="G235" t="s">
        <v>13</v>
      </c>
      <c r="H235" t="s">
        <v>33</v>
      </c>
    </row>
    <row r="236" spans="1:8" x14ac:dyDescent="0.35">
      <c r="A236" t="s">
        <v>761</v>
      </c>
      <c r="B236" t="s">
        <v>762</v>
      </c>
      <c r="C236">
        <v>43</v>
      </c>
      <c r="D236" t="s">
        <v>17</v>
      </c>
      <c r="E236" t="s">
        <v>763</v>
      </c>
      <c r="F236" t="s">
        <v>65</v>
      </c>
      <c r="G236" t="s">
        <v>13</v>
      </c>
      <c r="H236" t="s">
        <v>50</v>
      </c>
    </row>
    <row r="237" spans="1:8" x14ac:dyDescent="0.35">
      <c r="A237" t="s">
        <v>764</v>
      </c>
      <c r="B237" t="s">
        <v>765</v>
      </c>
      <c r="C237">
        <v>28</v>
      </c>
      <c r="D237" t="s">
        <v>17</v>
      </c>
      <c r="E237" t="s">
        <v>766</v>
      </c>
      <c r="F237" t="s">
        <v>95</v>
      </c>
      <c r="G237" t="s">
        <v>13</v>
      </c>
      <c r="H237" t="s">
        <v>14</v>
      </c>
    </row>
    <row r="238" spans="1:8" x14ac:dyDescent="0.35">
      <c r="A238" t="s">
        <v>767</v>
      </c>
      <c r="B238" t="s">
        <v>768</v>
      </c>
      <c r="C238">
        <v>42</v>
      </c>
      <c r="D238" t="s">
        <v>17</v>
      </c>
      <c r="E238" t="s">
        <v>769</v>
      </c>
      <c r="F238" t="s">
        <v>291</v>
      </c>
      <c r="G238" t="s">
        <v>13</v>
      </c>
      <c r="H238" t="s">
        <v>14</v>
      </c>
    </row>
    <row r="239" spans="1:8" x14ac:dyDescent="0.35">
      <c r="A239" t="s">
        <v>770</v>
      </c>
      <c r="B239" t="s">
        <v>771</v>
      </c>
      <c r="C239">
        <v>41</v>
      </c>
      <c r="D239" t="s">
        <v>17</v>
      </c>
      <c r="E239" t="s">
        <v>772</v>
      </c>
      <c r="F239" t="s">
        <v>69</v>
      </c>
      <c r="G239" t="s">
        <v>13</v>
      </c>
      <c r="H239" t="s">
        <v>50</v>
      </c>
    </row>
    <row r="240" spans="1:8" x14ac:dyDescent="0.35">
      <c r="A240" t="s">
        <v>773</v>
      </c>
      <c r="B240" t="s">
        <v>774</v>
      </c>
      <c r="C240">
        <v>40</v>
      </c>
      <c r="D240" t="s">
        <v>10</v>
      </c>
      <c r="E240" t="s">
        <v>775</v>
      </c>
      <c r="F240" t="s">
        <v>45</v>
      </c>
      <c r="G240" t="s">
        <v>13</v>
      </c>
      <c r="H240" t="s">
        <v>20</v>
      </c>
    </row>
    <row r="241" spans="1:8" x14ac:dyDescent="0.35">
      <c r="A241" t="s">
        <v>776</v>
      </c>
      <c r="B241" t="s">
        <v>777</v>
      </c>
      <c r="C241">
        <v>58</v>
      </c>
      <c r="D241" t="s">
        <v>17</v>
      </c>
      <c r="E241" t="s">
        <v>778</v>
      </c>
      <c r="F241" t="s">
        <v>188</v>
      </c>
      <c r="G241" t="s">
        <v>13</v>
      </c>
      <c r="H241" t="s">
        <v>20</v>
      </c>
    </row>
    <row r="242" spans="1:8" x14ac:dyDescent="0.35">
      <c r="A242" t="s">
        <v>779</v>
      </c>
      <c r="B242" t="s">
        <v>780</v>
      </c>
      <c r="C242">
        <v>59</v>
      </c>
      <c r="D242" t="s">
        <v>17</v>
      </c>
      <c r="E242" t="s">
        <v>781</v>
      </c>
      <c r="F242" t="s">
        <v>160</v>
      </c>
      <c r="G242" t="s">
        <v>13</v>
      </c>
      <c r="H242" t="s">
        <v>20</v>
      </c>
    </row>
    <row r="243" spans="1:8" x14ac:dyDescent="0.35">
      <c r="A243" t="s">
        <v>782</v>
      </c>
      <c r="B243" t="s">
        <v>783</v>
      </c>
      <c r="C243">
        <v>31</v>
      </c>
      <c r="D243" t="s">
        <v>10</v>
      </c>
      <c r="E243" t="s">
        <v>784</v>
      </c>
      <c r="F243" t="s">
        <v>291</v>
      </c>
      <c r="G243" t="s">
        <v>13</v>
      </c>
      <c r="H243" t="s">
        <v>20</v>
      </c>
    </row>
    <row r="244" spans="1:8" x14ac:dyDescent="0.35">
      <c r="A244" t="s">
        <v>785</v>
      </c>
      <c r="B244" t="s">
        <v>786</v>
      </c>
      <c r="C244">
        <v>58</v>
      </c>
      <c r="D244" t="s">
        <v>17</v>
      </c>
      <c r="E244" t="s">
        <v>787</v>
      </c>
      <c r="F244" t="s">
        <v>171</v>
      </c>
      <c r="G244" t="s">
        <v>13</v>
      </c>
      <c r="H244" t="s">
        <v>33</v>
      </c>
    </row>
    <row r="245" spans="1:8" x14ac:dyDescent="0.35">
      <c r="A245" t="s">
        <v>788</v>
      </c>
      <c r="B245" t="s">
        <v>789</v>
      </c>
      <c r="C245">
        <v>56</v>
      </c>
      <c r="D245" t="s">
        <v>17</v>
      </c>
      <c r="E245" t="s">
        <v>790</v>
      </c>
      <c r="F245" t="s">
        <v>363</v>
      </c>
      <c r="G245" t="s">
        <v>13</v>
      </c>
      <c r="H245" t="s">
        <v>50</v>
      </c>
    </row>
    <row r="246" spans="1:8" x14ac:dyDescent="0.35">
      <c r="A246" t="s">
        <v>791</v>
      </c>
      <c r="B246" t="s">
        <v>792</v>
      </c>
      <c r="C246">
        <v>19</v>
      </c>
      <c r="D246" t="s">
        <v>10</v>
      </c>
      <c r="E246" t="s">
        <v>793</v>
      </c>
      <c r="F246" t="s">
        <v>121</v>
      </c>
      <c r="G246" t="s">
        <v>13</v>
      </c>
      <c r="H246" t="s">
        <v>14</v>
      </c>
    </row>
    <row r="247" spans="1:8" x14ac:dyDescent="0.35">
      <c r="A247" t="s">
        <v>794</v>
      </c>
      <c r="B247" t="s">
        <v>795</v>
      </c>
      <c r="C247">
        <v>57</v>
      </c>
      <c r="D247" t="s">
        <v>17</v>
      </c>
      <c r="E247" t="s">
        <v>796</v>
      </c>
      <c r="F247" t="s">
        <v>160</v>
      </c>
      <c r="G247" t="s">
        <v>13</v>
      </c>
      <c r="H247" t="s">
        <v>20</v>
      </c>
    </row>
    <row r="248" spans="1:8" x14ac:dyDescent="0.35">
      <c r="A248" t="s">
        <v>797</v>
      </c>
      <c r="B248" t="s">
        <v>798</v>
      </c>
      <c r="C248">
        <v>58</v>
      </c>
      <c r="D248" t="s">
        <v>10</v>
      </c>
      <c r="E248" t="s">
        <v>799</v>
      </c>
      <c r="F248" t="s">
        <v>295</v>
      </c>
      <c r="G248" t="s">
        <v>13</v>
      </c>
      <c r="H248" t="s">
        <v>14</v>
      </c>
    </row>
    <row r="249" spans="1:8" x14ac:dyDescent="0.35">
      <c r="A249" t="s">
        <v>800</v>
      </c>
      <c r="B249" t="s">
        <v>801</v>
      </c>
      <c r="C249">
        <v>32</v>
      </c>
      <c r="D249" t="s">
        <v>10</v>
      </c>
      <c r="E249" t="s">
        <v>802</v>
      </c>
      <c r="F249" t="s">
        <v>49</v>
      </c>
      <c r="G249" t="s">
        <v>13</v>
      </c>
      <c r="H249" t="s">
        <v>20</v>
      </c>
    </row>
    <row r="250" spans="1:8" x14ac:dyDescent="0.35">
      <c r="A250" t="s">
        <v>803</v>
      </c>
      <c r="B250" t="s">
        <v>804</v>
      </c>
      <c r="C250">
        <v>19</v>
      </c>
      <c r="D250" t="s">
        <v>10</v>
      </c>
      <c r="E250" t="s">
        <v>805</v>
      </c>
      <c r="F250" t="s">
        <v>188</v>
      </c>
      <c r="G250" t="s">
        <v>13</v>
      </c>
      <c r="H250" t="s">
        <v>50</v>
      </c>
    </row>
    <row r="251" spans="1:8" x14ac:dyDescent="0.35">
      <c r="A251" t="s">
        <v>806</v>
      </c>
      <c r="B251" t="s">
        <v>807</v>
      </c>
      <c r="C251">
        <v>41</v>
      </c>
      <c r="D251" t="s">
        <v>17</v>
      </c>
      <c r="E251" t="s">
        <v>808</v>
      </c>
      <c r="F251" t="s">
        <v>61</v>
      </c>
      <c r="G251" t="s">
        <v>13</v>
      </c>
      <c r="H251" t="s">
        <v>50</v>
      </c>
    </row>
    <row r="252" spans="1:8" x14ac:dyDescent="0.35">
      <c r="A252" t="s">
        <v>809</v>
      </c>
      <c r="B252" t="s">
        <v>810</v>
      </c>
      <c r="C252">
        <v>48</v>
      </c>
      <c r="D252" t="s">
        <v>10</v>
      </c>
      <c r="E252" t="s">
        <v>811</v>
      </c>
      <c r="F252" t="s">
        <v>95</v>
      </c>
      <c r="G252" t="s">
        <v>13</v>
      </c>
      <c r="H252" t="s">
        <v>20</v>
      </c>
    </row>
    <row r="253" spans="1:8" x14ac:dyDescent="0.35">
      <c r="A253" t="s">
        <v>812</v>
      </c>
      <c r="B253" t="s">
        <v>813</v>
      </c>
      <c r="C253">
        <v>64</v>
      </c>
      <c r="D253" t="s">
        <v>10</v>
      </c>
      <c r="E253" t="s">
        <v>814</v>
      </c>
      <c r="F253" t="s">
        <v>24</v>
      </c>
      <c r="G253" t="s">
        <v>13</v>
      </c>
      <c r="H253" t="s">
        <v>33</v>
      </c>
    </row>
    <row r="254" spans="1:8" x14ac:dyDescent="0.35">
      <c r="A254" t="s">
        <v>815</v>
      </c>
      <c r="B254" t="s">
        <v>816</v>
      </c>
      <c r="C254">
        <v>26</v>
      </c>
      <c r="D254" t="s">
        <v>10</v>
      </c>
      <c r="E254" t="s">
        <v>817</v>
      </c>
      <c r="F254" t="s">
        <v>41</v>
      </c>
      <c r="G254" t="s">
        <v>13</v>
      </c>
      <c r="H254" t="s">
        <v>33</v>
      </c>
    </row>
    <row r="255" spans="1:8" x14ac:dyDescent="0.35">
      <c r="A255" t="s">
        <v>818</v>
      </c>
      <c r="B255" t="s">
        <v>819</v>
      </c>
      <c r="C255">
        <v>32</v>
      </c>
      <c r="D255" t="s">
        <v>10</v>
      </c>
      <c r="E255" t="s">
        <v>820</v>
      </c>
      <c r="F255" t="s">
        <v>328</v>
      </c>
      <c r="G255" t="s">
        <v>13</v>
      </c>
      <c r="H255" t="s">
        <v>14</v>
      </c>
    </row>
    <row r="256" spans="1:8" x14ac:dyDescent="0.35">
      <c r="A256" t="s">
        <v>821</v>
      </c>
      <c r="B256" t="s">
        <v>822</v>
      </c>
      <c r="C256">
        <v>34</v>
      </c>
      <c r="D256" t="s">
        <v>10</v>
      </c>
      <c r="E256" t="s">
        <v>823</v>
      </c>
      <c r="F256" t="s">
        <v>167</v>
      </c>
      <c r="G256" t="s">
        <v>13</v>
      </c>
      <c r="H256" t="s">
        <v>33</v>
      </c>
    </row>
    <row r="257" spans="1:8" x14ac:dyDescent="0.35">
      <c r="A257" t="s">
        <v>824</v>
      </c>
      <c r="B257" t="s">
        <v>825</v>
      </c>
      <c r="C257">
        <v>21</v>
      </c>
      <c r="D257" t="s">
        <v>10</v>
      </c>
      <c r="E257" t="s">
        <v>826</v>
      </c>
      <c r="F257" t="s">
        <v>28</v>
      </c>
      <c r="G257" t="s">
        <v>13</v>
      </c>
      <c r="H257" t="s">
        <v>50</v>
      </c>
    </row>
    <row r="258" spans="1:8" x14ac:dyDescent="0.35">
      <c r="A258" t="s">
        <v>827</v>
      </c>
      <c r="B258" t="s">
        <v>828</v>
      </c>
      <c r="C258">
        <v>57</v>
      </c>
      <c r="D258" t="s">
        <v>10</v>
      </c>
      <c r="E258" t="s">
        <v>829</v>
      </c>
      <c r="F258" t="s">
        <v>295</v>
      </c>
      <c r="G258" t="s">
        <v>13</v>
      </c>
      <c r="H258" t="s">
        <v>20</v>
      </c>
    </row>
    <row r="259" spans="1:8" x14ac:dyDescent="0.35">
      <c r="A259" t="s">
        <v>830</v>
      </c>
      <c r="B259" t="s">
        <v>831</v>
      </c>
      <c r="C259">
        <v>42</v>
      </c>
      <c r="D259" t="s">
        <v>10</v>
      </c>
      <c r="E259" t="s">
        <v>832</v>
      </c>
      <c r="F259" t="s">
        <v>723</v>
      </c>
      <c r="G259" t="s">
        <v>13</v>
      </c>
      <c r="H259" t="s">
        <v>33</v>
      </c>
    </row>
    <row r="260" spans="1:8" x14ac:dyDescent="0.35">
      <c r="A260" t="s">
        <v>833</v>
      </c>
      <c r="B260" t="s">
        <v>834</v>
      </c>
      <c r="C260">
        <v>24</v>
      </c>
      <c r="D260" t="s">
        <v>17</v>
      </c>
      <c r="E260" t="s">
        <v>835</v>
      </c>
      <c r="F260" t="s">
        <v>363</v>
      </c>
      <c r="G260" t="s">
        <v>13</v>
      </c>
      <c r="H260" t="s">
        <v>20</v>
      </c>
    </row>
    <row r="261" spans="1:8" x14ac:dyDescent="0.35">
      <c r="A261" t="s">
        <v>836</v>
      </c>
      <c r="B261" t="s">
        <v>837</v>
      </c>
      <c r="C261">
        <v>32</v>
      </c>
      <c r="D261" t="s">
        <v>17</v>
      </c>
      <c r="E261" t="s">
        <v>838</v>
      </c>
      <c r="F261" t="s">
        <v>99</v>
      </c>
      <c r="G261" t="s">
        <v>13</v>
      </c>
      <c r="H261" t="s">
        <v>33</v>
      </c>
    </row>
    <row r="262" spans="1:8" x14ac:dyDescent="0.35">
      <c r="A262" t="s">
        <v>839</v>
      </c>
      <c r="B262" t="s">
        <v>840</v>
      </c>
      <c r="C262">
        <v>63</v>
      </c>
      <c r="D262" t="s">
        <v>17</v>
      </c>
      <c r="E262" t="s">
        <v>841</v>
      </c>
      <c r="F262" t="s">
        <v>137</v>
      </c>
      <c r="G262" t="s">
        <v>13</v>
      </c>
      <c r="H262" t="s">
        <v>20</v>
      </c>
    </row>
    <row r="263" spans="1:8" x14ac:dyDescent="0.35">
      <c r="A263" t="s">
        <v>842</v>
      </c>
      <c r="B263" t="s">
        <v>843</v>
      </c>
      <c r="C263">
        <v>27</v>
      </c>
      <c r="D263" t="s">
        <v>17</v>
      </c>
      <c r="E263" t="s">
        <v>844</v>
      </c>
      <c r="F263" t="s">
        <v>37</v>
      </c>
      <c r="G263" t="s">
        <v>13</v>
      </c>
      <c r="H263" t="s">
        <v>33</v>
      </c>
    </row>
    <row r="264" spans="1:8" x14ac:dyDescent="0.35">
      <c r="A264" t="s">
        <v>845</v>
      </c>
      <c r="B264" t="s">
        <v>846</v>
      </c>
      <c r="C264">
        <v>60</v>
      </c>
      <c r="D264" t="s">
        <v>17</v>
      </c>
      <c r="E264" t="s">
        <v>847</v>
      </c>
      <c r="F264" t="s">
        <v>69</v>
      </c>
      <c r="G264" t="s">
        <v>13</v>
      </c>
      <c r="H264" t="s">
        <v>33</v>
      </c>
    </row>
    <row r="265" spans="1:8" x14ac:dyDescent="0.35">
      <c r="A265" t="s">
        <v>848</v>
      </c>
      <c r="B265" t="s">
        <v>849</v>
      </c>
      <c r="C265">
        <v>50</v>
      </c>
      <c r="D265" t="s">
        <v>10</v>
      </c>
      <c r="E265" t="s">
        <v>850</v>
      </c>
      <c r="F265" t="s">
        <v>332</v>
      </c>
      <c r="G265" t="s">
        <v>13</v>
      </c>
      <c r="H265" t="s">
        <v>14</v>
      </c>
    </row>
    <row r="266" spans="1:8" x14ac:dyDescent="0.35">
      <c r="A266" t="s">
        <v>851</v>
      </c>
      <c r="B266" t="s">
        <v>852</v>
      </c>
      <c r="C266">
        <v>25</v>
      </c>
      <c r="D266" t="s">
        <v>10</v>
      </c>
      <c r="E266" t="s">
        <v>853</v>
      </c>
      <c r="F266" t="s">
        <v>854</v>
      </c>
      <c r="G266" t="s">
        <v>13</v>
      </c>
      <c r="H266" t="s">
        <v>50</v>
      </c>
    </row>
    <row r="267" spans="1:8" x14ac:dyDescent="0.35">
      <c r="A267" t="s">
        <v>855</v>
      </c>
      <c r="B267" t="s">
        <v>856</v>
      </c>
      <c r="C267">
        <v>38</v>
      </c>
      <c r="D267" t="s">
        <v>10</v>
      </c>
      <c r="E267" t="s">
        <v>857</v>
      </c>
      <c r="F267" t="s">
        <v>241</v>
      </c>
      <c r="G267" t="s">
        <v>13</v>
      </c>
      <c r="H267" t="s">
        <v>33</v>
      </c>
    </row>
    <row r="268" spans="1:8" x14ac:dyDescent="0.35">
      <c r="A268" t="s">
        <v>858</v>
      </c>
      <c r="B268" t="s">
        <v>859</v>
      </c>
      <c r="C268">
        <v>32</v>
      </c>
      <c r="D268" t="s">
        <v>17</v>
      </c>
      <c r="E268" t="s">
        <v>860</v>
      </c>
      <c r="F268" t="s">
        <v>594</v>
      </c>
      <c r="G268" t="s">
        <v>13</v>
      </c>
      <c r="H268" t="s">
        <v>14</v>
      </c>
    </row>
    <row r="269" spans="1:8" x14ac:dyDescent="0.35">
      <c r="A269" t="s">
        <v>861</v>
      </c>
      <c r="B269" t="s">
        <v>862</v>
      </c>
      <c r="C269">
        <v>18</v>
      </c>
      <c r="D269" t="s">
        <v>10</v>
      </c>
      <c r="E269" t="s">
        <v>790</v>
      </c>
      <c r="F269" t="s">
        <v>69</v>
      </c>
      <c r="G269" t="s">
        <v>13</v>
      </c>
      <c r="H269" t="s">
        <v>14</v>
      </c>
    </row>
    <row r="270" spans="1:8" x14ac:dyDescent="0.35">
      <c r="A270" t="s">
        <v>863</v>
      </c>
      <c r="B270" t="s">
        <v>864</v>
      </c>
      <c r="C270">
        <v>53</v>
      </c>
      <c r="D270" t="s">
        <v>17</v>
      </c>
      <c r="E270" t="s">
        <v>865</v>
      </c>
      <c r="F270" t="s">
        <v>205</v>
      </c>
      <c r="G270" t="s">
        <v>13</v>
      </c>
      <c r="H270" t="s">
        <v>14</v>
      </c>
    </row>
    <row r="271" spans="1:8" x14ac:dyDescent="0.35">
      <c r="A271" t="s">
        <v>866</v>
      </c>
      <c r="B271" t="s">
        <v>867</v>
      </c>
      <c r="C271">
        <v>45</v>
      </c>
      <c r="D271" t="s">
        <v>17</v>
      </c>
      <c r="E271" t="s">
        <v>868</v>
      </c>
      <c r="F271" t="s">
        <v>32</v>
      </c>
      <c r="G271" t="s">
        <v>13</v>
      </c>
      <c r="H271" t="s">
        <v>33</v>
      </c>
    </row>
    <row r="272" spans="1:8" x14ac:dyDescent="0.35">
      <c r="A272" t="s">
        <v>869</v>
      </c>
      <c r="B272" t="s">
        <v>870</v>
      </c>
      <c r="C272">
        <v>31</v>
      </c>
      <c r="D272" t="s">
        <v>17</v>
      </c>
      <c r="E272" t="s">
        <v>871</v>
      </c>
      <c r="F272" t="s">
        <v>332</v>
      </c>
      <c r="G272" t="s">
        <v>13</v>
      </c>
      <c r="H272" t="s">
        <v>50</v>
      </c>
    </row>
    <row r="273" spans="1:8" x14ac:dyDescent="0.35">
      <c r="A273" t="s">
        <v>872</v>
      </c>
      <c r="B273" t="s">
        <v>873</v>
      </c>
      <c r="C273">
        <v>64</v>
      </c>
      <c r="D273" t="s">
        <v>10</v>
      </c>
      <c r="E273" t="s">
        <v>874</v>
      </c>
      <c r="F273" t="s">
        <v>73</v>
      </c>
      <c r="G273" t="s">
        <v>13</v>
      </c>
      <c r="H273" t="s">
        <v>20</v>
      </c>
    </row>
    <row r="274" spans="1:8" x14ac:dyDescent="0.35">
      <c r="A274" t="s">
        <v>875</v>
      </c>
      <c r="B274" t="s">
        <v>876</v>
      </c>
      <c r="C274">
        <v>48</v>
      </c>
      <c r="D274" t="s">
        <v>17</v>
      </c>
      <c r="E274" t="s">
        <v>877</v>
      </c>
      <c r="F274" t="s">
        <v>32</v>
      </c>
      <c r="G274" t="s">
        <v>13</v>
      </c>
      <c r="H274" t="s">
        <v>50</v>
      </c>
    </row>
    <row r="275" spans="1:8" x14ac:dyDescent="0.35">
      <c r="A275" t="s">
        <v>878</v>
      </c>
      <c r="B275" t="s">
        <v>879</v>
      </c>
      <c r="C275">
        <v>23</v>
      </c>
      <c r="D275" t="s">
        <v>10</v>
      </c>
      <c r="E275" t="s">
        <v>880</v>
      </c>
      <c r="F275" t="s">
        <v>317</v>
      </c>
      <c r="G275" t="s">
        <v>13</v>
      </c>
      <c r="H275" t="s">
        <v>14</v>
      </c>
    </row>
    <row r="276" spans="1:8" x14ac:dyDescent="0.35">
      <c r="A276" t="s">
        <v>881</v>
      </c>
      <c r="B276" t="s">
        <v>882</v>
      </c>
      <c r="C276">
        <v>38</v>
      </c>
      <c r="D276" t="s">
        <v>10</v>
      </c>
      <c r="E276" t="s">
        <v>883</v>
      </c>
      <c r="F276" t="s">
        <v>175</v>
      </c>
      <c r="G276" t="s">
        <v>13</v>
      </c>
      <c r="H276" t="s">
        <v>33</v>
      </c>
    </row>
    <row r="277" spans="1:8" x14ac:dyDescent="0.35">
      <c r="A277" t="s">
        <v>884</v>
      </c>
      <c r="B277" t="s">
        <v>885</v>
      </c>
      <c r="C277">
        <v>22</v>
      </c>
      <c r="D277" t="s">
        <v>10</v>
      </c>
      <c r="E277" t="s">
        <v>886</v>
      </c>
      <c r="F277" t="s">
        <v>594</v>
      </c>
      <c r="G277" t="s">
        <v>13</v>
      </c>
      <c r="H277" t="s">
        <v>50</v>
      </c>
    </row>
    <row r="278" spans="1:8" x14ac:dyDescent="0.35">
      <c r="A278" t="s">
        <v>887</v>
      </c>
      <c r="B278" t="s">
        <v>888</v>
      </c>
      <c r="C278">
        <v>38</v>
      </c>
      <c r="D278" t="s">
        <v>10</v>
      </c>
      <c r="E278" t="s">
        <v>889</v>
      </c>
      <c r="F278" t="s">
        <v>188</v>
      </c>
      <c r="G278" t="s">
        <v>13</v>
      </c>
      <c r="H278" t="s">
        <v>50</v>
      </c>
    </row>
    <row r="279" spans="1:8" x14ac:dyDescent="0.35">
      <c r="A279" t="s">
        <v>890</v>
      </c>
      <c r="B279" t="s">
        <v>891</v>
      </c>
      <c r="C279">
        <v>22</v>
      </c>
      <c r="D279" t="s">
        <v>17</v>
      </c>
      <c r="E279" t="s">
        <v>892</v>
      </c>
      <c r="F279" t="s">
        <v>278</v>
      </c>
      <c r="G279" t="s">
        <v>13</v>
      </c>
      <c r="H279" t="s">
        <v>20</v>
      </c>
    </row>
    <row r="280" spans="1:8" x14ac:dyDescent="0.35">
      <c r="A280" t="s">
        <v>893</v>
      </c>
      <c r="B280" t="s">
        <v>894</v>
      </c>
      <c r="C280">
        <v>42</v>
      </c>
      <c r="D280" t="s">
        <v>17</v>
      </c>
      <c r="E280" t="s">
        <v>895</v>
      </c>
      <c r="F280" t="s">
        <v>221</v>
      </c>
      <c r="G280" t="s">
        <v>13</v>
      </c>
      <c r="H280" t="s">
        <v>20</v>
      </c>
    </row>
    <row r="281" spans="1:8" x14ac:dyDescent="0.35">
      <c r="A281" t="s">
        <v>896</v>
      </c>
      <c r="B281" t="s">
        <v>897</v>
      </c>
      <c r="C281">
        <v>21</v>
      </c>
      <c r="D281" t="s">
        <v>17</v>
      </c>
      <c r="E281" t="s">
        <v>898</v>
      </c>
      <c r="F281" t="s">
        <v>28</v>
      </c>
      <c r="G281" t="s">
        <v>13</v>
      </c>
      <c r="H281" t="s">
        <v>14</v>
      </c>
    </row>
    <row r="282" spans="1:8" x14ac:dyDescent="0.35">
      <c r="A282" t="s">
        <v>899</v>
      </c>
      <c r="B282" t="s">
        <v>900</v>
      </c>
      <c r="C282">
        <v>48</v>
      </c>
      <c r="D282" t="s">
        <v>10</v>
      </c>
      <c r="E282" t="s">
        <v>901</v>
      </c>
      <c r="F282" t="s">
        <v>103</v>
      </c>
      <c r="G282" t="s">
        <v>13</v>
      </c>
      <c r="H282" t="s">
        <v>14</v>
      </c>
    </row>
    <row r="283" spans="1:8" x14ac:dyDescent="0.35">
      <c r="A283" t="s">
        <v>902</v>
      </c>
      <c r="B283" t="s">
        <v>903</v>
      </c>
      <c r="C283">
        <v>59</v>
      </c>
      <c r="D283" t="s">
        <v>10</v>
      </c>
      <c r="E283" t="s">
        <v>904</v>
      </c>
      <c r="F283" t="s">
        <v>171</v>
      </c>
      <c r="G283" t="s">
        <v>13</v>
      </c>
      <c r="H283" t="s">
        <v>20</v>
      </c>
    </row>
    <row r="284" spans="1:8" x14ac:dyDescent="0.35">
      <c r="A284" t="s">
        <v>905</v>
      </c>
      <c r="B284" t="s">
        <v>906</v>
      </c>
      <c r="C284">
        <v>46</v>
      </c>
      <c r="D284" t="s">
        <v>17</v>
      </c>
      <c r="E284" t="s">
        <v>907</v>
      </c>
      <c r="F284" t="s">
        <v>91</v>
      </c>
      <c r="G284" t="s">
        <v>13</v>
      </c>
      <c r="H284" t="s">
        <v>50</v>
      </c>
    </row>
    <row r="285" spans="1:8" x14ac:dyDescent="0.35">
      <c r="A285" t="s">
        <v>908</v>
      </c>
      <c r="B285" t="s">
        <v>909</v>
      </c>
      <c r="C285">
        <v>54</v>
      </c>
      <c r="D285" t="s">
        <v>17</v>
      </c>
      <c r="E285" t="s">
        <v>910</v>
      </c>
      <c r="F285" t="s">
        <v>854</v>
      </c>
      <c r="G285" t="s">
        <v>13</v>
      </c>
      <c r="H285" t="s">
        <v>33</v>
      </c>
    </row>
    <row r="286" spans="1:8" x14ac:dyDescent="0.35">
      <c r="A286" t="s">
        <v>911</v>
      </c>
      <c r="B286" t="s">
        <v>912</v>
      </c>
      <c r="C286">
        <v>54</v>
      </c>
      <c r="D286" t="s">
        <v>10</v>
      </c>
      <c r="E286" t="s">
        <v>913</v>
      </c>
      <c r="F286" t="s">
        <v>171</v>
      </c>
      <c r="G286" t="s">
        <v>13</v>
      </c>
      <c r="H286" t="s">
        <v>50</v>
      </c>
    </row>
    <row r="287" spans="1:8" x14ac:dyDescent="0.35">
      <c r="A287" t="s">
        <v>914</v>
      </c>
      <c r="B287" t="s">
        <v>915</v>
      </c>
      <c r="C287">
        <v>46</v>
      </c>
      <c r="D287" t="s">
        <v>17</v>
      </c>
      <c r="E287" t="s">
        <v>916</v>
      </c>
      <c r="F287" t="s">
        <v>723</v>
      </c>
      <c r="G287" t="s">
        <v>13</v>
      </c>
      <c r="H287" t="s">
        <v>33</v>
      </c>
    </row>
    <row r="288" spans="1:8" x14ac:dyDescent="0.35">
      <c r="A288" t="s">
        <v>917</v>
      </c>
      <c r="B288" t="s">
        <v>918</v>
      </c>
      <c r="C288">
        <v>22</v>
      </c>
      <c r="D288" t="s">
        <v>10</v>
      </c>
      <c r="E288" t="s">
        <v>919</v>
      </c>
      <c r="F288" t="s">
        <v>41</v>
      </c>
      <c r="G288" t="s">
        <v>13</v>
      </c>
      <c r="H288" t="s">
        <v>33</v>
      </c>
    </row>
    <row r="289" spans="1:8" x14ac:dyDescent="0.35">
      <c r="A289" t="s">
        <v>920</v>
      </c>
      <c r="B289" t="s">
        <v>921</v>
      </c>
      <c r="C289">
        <v>22</v>
      </c>
      <c r="D289" t="s">
        <v>17</v>
      </c>
      <c r="E289" t="s">
        <v>922</v>
      </c>
      <c r="F289" t="s">
        <v>175</v>
      </c>
      <c r="G289" t="s">
        <v>13</v>
      </c>
      <c r="H289" t="s">
        <v>50</v>
      </c>
    </row>
    <row r="290" spans="1:8" x14ac:dyDescent="0.35">
      <c r="A290" t="s">
        <v>923</v>
      </c>
      <c r="B290" t="s">
        <v>924</v>
      </c>
      <c r="C290">
        <v>58</v>
      </c>
      <c r="D290" t="s">
        <v>10</v>
      </c>
      <c r="E290" t="s">
        <v>925</v>
      </c>
      <c r="F290" t="s">
        <v>171</v>
      </c>
      <c r="G290" t="s">
        <v>13</v>
      </c>
      <c r="H290" t="s">
        <v>50</v>
      </c>
    </row>
    <row r="291" spans="1:8" x14ac:dyDescent="0.35">
      <c r="A291" t="s">
        <v>926</v>
      </c>
      <c r="B291" t="s">
        <v>927</v>
      </c>
      <c r="C291">
        <v>45</v>
      </c>
      <c r="D291" t="s">
        <v>10</v>
      </c>
      <c r="E291" t="s">
        <v>928</v>
      </c>
      <c r="F291" t="s">
        <v>28</v>
      </c>
      <c r="G291" t="s">
        <v>13</v>
      </c>
      <c r="H291" t="s">
        <v>14</v>
      </c>
    </row>
    <row r="292" spans="1:8" x14ac:dyDescent="0.35">
      <c r="A292" t="s">
        <v>929</v>
      </c>
      <c r="B292" t="s">
        <v>930</v>
      </c>
      <c r="C292">
        <v>52</v>
      </c>
      <c r="D292" t="s">
        <v>17</v>
      </c>
      <c r="E292" t="s">
        <v>931</v>
      </c>
      <c r="F292" t="s">
        <v>291</v>
      </c>
      <c r="G292" t="s">
        <v>13</v>
      </c>
      <c r="H292" t="s">
        <v>33</v>
      </c>
    </row>
    <row r="293" spans="1:8" x14ac:dyDescent="0.35">
      <c r="A293" t="s">
        <v>932</v>
      </c>
      <c r="B293" t="s">
        <v>933</v>
      </c>
      <c r="C293">
        <v>40</v>
      </c>
      <c r="D293" t="s">
        <v>17</v>
      </c>
      <c r="E293" t="s">
        <v>934</v>
      </c>
      <c r="F293" t="s">
        <v>117</v>
      </c>
      <c r="G293" t="s">
        <v>13</v>
      </c>
      <c r="H293" t="s">
        <v>14</v>
      </c>
    </row>
    <row r="294" spans="1:8" x14ac:dyDescent="0.35">
      <c r="A294" t="s">
        <v>935</v>
      </c>
      <c r="B294" t="s">
        <v>936</v>
      </c>
      <c r="C294">
        <v>30</v>
      </c>
      <c r="D294" t="s">
        <v>10</v>
      </c>
      <c r="E294" t="s">
        <v>937</v>
      </c>
      <c r="F294" t="s">
        <v>205</v>
      </c>
      <c r="G294" t="s">
        <v>13</v>
      </c>
      <c r="H294" t="s">
        <v>33</v>
      </c>
    </row>
    <row r="295" spans="1:8" x14ac:dyDescent="0.35">
      <c r="A295" t="s">
        <v>938</v>
      </c>
      <c r="B295" t="s">
        <v>939</v>
      </c>
      <c r="C295">
        <v>56</v>
      </c>
      <c r="D295" t="s">
        <v>17</v>
      </c>
      <c r="E295" t="s">
        <v>940</v>
      </c>
      <c r="F295" t="s">
        <v>332</v>
      </c>
      <c r="G295" t="s">
        <v>13</v>
      </c>
      <c r="H295" t="s">
        <v>20</v>
      </c>
    </row>
    <row r="296" spans="1:8" x14ac:dyDescent="0.35">
      <c r="A296" t="s">
        <v>941</v>
      </c>
      <c r="B296" t="s">
        <v>942</v>
      </c>
      <c r="C296">
        <v>29</v>
      </c>
      <c r="D296" t="s">
        <v>10</v>
      </c>
      <c r="E296" t="s">
        <v>579</v>
      </c>
      <c r="F296" t="s">
        <v>69</v>
      </c>
      <c r="G296" t="s">
        <v>13</v>
      </c>
      <c r="H296" t="s">
        <v>20</v>
      </c>
    </row>
    <row r="297" spans="1:8" x14ac:dyDescent="0.35">
      <c r="A297" t="s">
        <v>943</v>
      </c>
      <c r="B297" t="s">
        <v>944</v>
      </c>
      <c r="C297">
        <v>19</v>
      </c>
      <c r="D297" t="s">
        <v>17</v>
      </c>
      <c r="E297" t="s">
        <v>945</v>
      </c>
      <c r="F297" t="s">
        <v>65</v>
      </c>
      <c r="G297" t="s">
        <v>13</v>
      </c>
      <c r="H297" t="s">
        <v>14</v>
      </c>
    </row>
    <row r="298" spans="1:8" x14ac:dyDescent="0.35">
      <c r="A298" t="s">
        <v>946</v>
      </c>
      <c r="B298" t="s">
        <v>947</v>
      </c>
      <c r="C298">
        <v>28</v>
      </c>
      <c r="D298" t="s">
        <v>17</v>
      </c>
      <c r="E298" t="s">
        <v>301</v>
      </c>
      <c r="F298" t="s">
        <v>45</v>
      </c>
      <c r="G298" t="s">
        <v>13</v>
      </c>
      <c r="H298" t="s">
        <v>14</v>
      </c>
    </row>
    <row r="299" spans="1:8" x14ac:dyDescent="0.35">
      <c r="A299" t="s">
        <v>948</v>
      </c>
      <c r="B299" t="s">
        <v>949</v>
      </c>
      <c r="C299">
        <v>47</v>
      </c>
      <c r="D299" t="s">
        <v>17</v>
      </c>
      <c r="E299" t="s">
        <v>950</v>
      </c>
      <c r="F299" t="s">
        <v>117</v>
      </c>
      <c r="G299" t="s">
        <v>13</v>
      </c>
      <c r="H299" t="s">
        <v>33</v>
      </c>
    </row>
    <row r="300" spans="1:8" x14ac:dyDescent="0.35">
      <c r="A300" t="s">
        <v>951</v>
      </c>
      <c r="B300" t="s">
        <v>952</v>
      </c>
      <c r="C300">
        <v>64</v>
      </c>
      <c r="D300" t="s">
        <v>10</v>
      </c>
      <c r="E300" t="s">
        <v>953</v>
      </c>
      <c r="F300" t="s">
        <v>439</v>
      </c>
      <c r="G300" t="s">
        <v>13</v>
      </c>
      <c r="H300" t="s">
        <v>20</v>
      </c>
    </row>
    <row r="301" spans="1:8" x14ac:dyDescent="0.35">
      <c r="A301" t="s">
        <v>954</v>
      </c>
      <c r="B301" t="s">
        <v>955</v>
      </c>
      <c r="C301">
        <v>48</v>
      </c>
      <c r="D301" t="s">
        <v>17</v>
      </c>
      <c r="E301" t="s">
        <v>956</v>
      </c>
      <c r="F301" t="s">
        <v>332</v>
      </c>
      <c r="G301" t="s">
        <v>13</v>
      </c>
      <c r="H301" t="s">
        <v>20</v>
      </c>
    </row>
    <row r="302" spans="1:8" x14ac:dyDescent="0.35">
      <c r="A302" t="s">
        <v>957</v>
      </c>
      <c r="B302" t="s">
        <v>958</v>
      </c>
      <c r="C302">
        <v>29</v>
      </c>
      <c r="D302" t="s">
        <v>10</v>
      </c>
      <c r="E302" t="s">
        <v>959</v>
      </c>
      <c r="F302" t="s">
        <v>37</v>
      </c>
      <c r="G302" t="s">
        <v>13</v>
      </c>
      <c r="H302" t="s">
        <v>33</v>
      </c>
    </row>
    <row r="303" spans="1:8" x14ac:dyDescent="0.35">
      <c r="A303" t="s">
        <v>960</v>
      </c>
      <c r="B303" t="s">
        <v>961</v>
      </c>
      <c r="C303">
        <v>50</v>
      </c>
      <c r="D303" t="s">
        <v>10</v>
      </c>
      <c r="E303" t="s">
        <v>962</v>
      </c>
      <c r="F303" t="s">
        <v>291</v>
      </c>
      <c r="G303" t="s">
        <v>13</v>
      </c>
      <c r="H303" t="s">
        <v>50</v>
      </c>
    </row>
    <row r="304" spans="1:8" x14ac:dyDescent="0.35">
      <c r="A304" t="s">
        <v>963</v>
      </c>
      <c r="B304" t="s">
        <v>964</v>
      </c>
      <c r="C304">
        <v>36</v>
      </c>
      <c r="D304" t="s">
        <v>10</v>
      </c>
      <c r="E304" t="s">
        <v>965</v>
      </c>
      <c r="F304" t="s">
        <v>137</v>
      </c>
      <c r="G304" t="s">
        <v>13</v>
      </c>
      <c r="H304" t="s">
        <v>50</v>
      </c>
    </row>
    <row r="305" spans="1:8" x14ac:dyDescent="0.35">
      <c r="A305" t="s">
        <v>966</v>
      </c>
      <c r="B305" t="s">
        <v>967</v>
      </c>
      <c r="C305">
        <v>23</v>
      </c>
      <c r="D305" t="s">
        <v>17</v>
      </c>
      <c r="E305" t="s">
        <v>968</v>
      </c>
      <c r="F305" t="s">
        <v>95</v>
      </c>
      <c r="G305" t="s">
        <v>13</v>
      </c>
      <c r="H305" t="s">
        <v>20</v>
      </c>
    </row>
    <row r="306" spans="1:8" x14ac:dyDescent="0.35">
      <c r="A306" t="s">
        <v>969</v>
      </c>
      <c r="B306" t="s">
        <v>970</v>
      </c>
      <c r="C306">
        <v>41</v>
      </c>
      <c r="D306" t="s">
        <v>10</v>
      </c>
      <c r="E306" t="s">
        <v>971</v>
      </c>
      <c r="F306" t="s">
        <v>65</v>
      </c>
      <c r="G306" t="s">
        <v>13</v>
      </c>
      <c r="H306" t="s">
        <v>33</v>
      </c>
    </row>
    <row r="307" spans="1:8" x14ac:dyDescent="0.35">
      <c r="A307" t="s">
        <v>972</v>
      </c>
      <c r="B307" t="s">
        <v>973</v>
      </c>
      <c r="C307">
        <v>64</v>
      </c>
      <c r="D307" t="s">
        <v>10</v>
      </c>
      <c r="E307" t="s">
        <v>974</v>
      </c>
      <c r="F307" t="s">
        <v>77</v>
      </c>
      <c r="G307" t="s">
        <v>13</v>
      </c>
      <c r="H307" t="s">
        <v>20</v>
      </c>
    </row>
    <row r="308" spans="1:8" x14ac:dyDescent="0.35">
      <c r="A308" t="s">
        <v>975</v>
      </c>
      <c r="B308" t="s">
        <v>976</v>
      </c>
      <c r="C308">
        <v>44</v>
      </c>
      <c r="D308" t="s">
        <v>10</v>
      </c>
      <c r="E308" t="s">
        <v>977</v>
      </c>
      <c r="F308" t="s">
        <v>241</v>
      </c>
      <c r="G308" t="s">
        <v>13</v>
      </c>
      <c r="H308" t="s">
        <v>20</v>
      </c>
    </row>
    <row r="309" spans="1:8" x14ac:dyDescent="0.35">
      <c r="A309" t="s">
        <v>978</v>
      </c>
      <c r="B309" t="s">
        <v>979</v>
      </c>
      <c r="C309">
        <v>56</v>
      </c>
      <c r="D309" t="s">
        <v>17</v>
      </c>
      <c r="E309" t="s">
        <v>980</v>
      </c>
      <c r="F309" t="s">
        <v>24</v>
      </c>
      <c r="G309" t="s">
        <v>13</v>
      </c>
      <c r="H309" t="s">
        <v>14</v>
      </c>
    </row>
    <row r="310" spans="1:8" x14ac:dyDescent="0.35">
      <c r="A310" t="s">
        <v>981</v>
      </c>
      <c r="B310" t="s">
        <v>982</v>
      </c>
      <c r="C310">
        <v>60</v>
      </c>
      <c r="D310" t="s">
        <v>17</v>
      </c>
      <c r="E310" t="s">
        <v>983</v>
      </c>
      <c r="F310" t="s">
        <v>271</v>
      </c>
      <c r="G310" t="s">
        <v>13</v>
      </c>
      <c r="H310" t="s">
        <v>50</v>
      </c>
    </row>
    <row r="311" spans="1:8" x14ac:dyDescent="0.35">
      <c r="A311" t="s">
        <v>984</v>
      </c>
      <c r="B311" t="s">
        <v>985</v>
      </c>
      <c r="C311">
        <v>41</v>
      </c>
      <c r="D311" t="s">
        <v>17</v>
      </c>
      <c r="E311" t="s">
        <v>986</v>
      </c>
      <c r="F311" t="s">
        <v>32</v>
      </c>
      <c r="G311" t="s">
        <v>13</v>
      </c>
      <c r="H311" t="s">
        <v>14</v>
      </c>
    </row>
    <row r="312" spans="1:8" x14ac:dyDescent="0.35">
      <c r="A312" t="s">
        <v>987</v>
      </c>
      <c r="B312" t="s">
        <v>988</v>
      </c>
      <c r="C312">
        <v>20</v>
      </c>
      <c r="D312" t="s">
        <v>10</v>
      </c>
      <c r="E312" t="s">
        <v>989</v>
      </c>
      <c r="F312" t="s">
        <v>175</v>
      </c>
      <c r="G312" t="s">
        <v>13</v>
      </c>
      <c r="H312" t="s">
        <v>33</v>
      </c>
    </row>
    <row r="313" spans="1:8" x14ac:dyDescent="0.35">
      <c r="A313" t="s">
        <v>990</v>
      </c>
      <c r="B313" t="s">
        <v>991</v>
      </c>
      <c r="C313">
        <v>35</v>
      </c>
      <c r="D313" t="s">
        <v>10</v>
      </c>
      <c r="E313" t="s">
        <v>992</v>
      </c>
      <c r="F313" t="s">
        <v>37</v>
      </c>
      <c r="G313" t="s">
        <v>13</v>
      </c>
      <c r="H313" t="s">
        <v>20</v>
      </c>
    </row>
    <row r="314" spans="1:8" x14ac:dyDescent="0.35">
      <c r="A314" t="s">
        <v>993</v>
      </c>
      <c r="B314" t="s">
        <v>994</v>
      </c>
      <c r="C314">
        <v>47</v>
      </c>
      <c r="D314" t="s">
        <v>17</v>
      </c>
      <c r="E314" t="s">
        <v>995</v>
      </c>
      <c r="F314" t="s">
        <v>95</v>
      </c>
      <c r="G314" t="s">
        <v>13</v>
      </c>
      <c r="H314" t="s">
        <v>33</v>
      </c>
    </row>
    <row r="315" spans="1:8" x14ac:dyDescent="0.35">
      <c r="A315" t="s">
        <v>996</v>
      </c>
      <c r="B315" t="s">
        <v>997</v>
      </c>
      <c r="C315">
        <v>62</v>
      </c>
      <c r="D315" t="s">
        <v>10</v>
      </c>
      <c r="E315" t="s">
        <v>998</v>
      </c>
      <c r="F315" t="s">
        <v>144</v>
      </c>
      <c r="G315" t="s">
        <v>13</v>
      </c>
      <c r="H315" t="s">
        <v>20</v>
      </c>
    </row>
    <row r="316" spans="1:8" x14ac:dyDescent="0.35">
      <c r="A316" t="s">
        <v>999</v>
      </c>
      <c r="B316" t="s">
        <v>1000</v>
      </c>
      <c r="C316">
        <v>53</v>
      </c>
      <c r="D316" t="s">
        <v>17</v>
      </c>
      <c r="E316" t="s">
        <v>1001</v>
      </c>
      <c r="F316" t="s">
        <v>77</v>
      </c>
      <c r="G316" t="s">
        <v>13</v>
      </c>
      <c r="H316" t="s">
        <v>33</v>
      </c>
    </row>
    <row r="317" spans="1:8" x14ac:dyDescent="0.35">
      <c r="A317" t="s">
        <v>1002</v>
      </c>
      <c r="B317" t="s">
        <v>1003</v>
      </c>
      <c r="C317">
        <v>49</v>
      </c>
      <c r="D317" t="s">
        <v>10</v>
      </c>
      <c r="E317" t="s">
        <v>1004</v>
      </c>
      <c r="F317" t="s">
        <v>723</v>
      </c>
      <c r="G317" t="s">
        <v>13</v>
      </c>
      <c r="H317" t="s">
        <v>33</v>
      </c>
    </row>
    <row r="318" spans="1:8" x14ac:dyDescent="0.35">
      <c r="A318" t="s">
        <v>1005</v>
      </c>
      <c r="B318" t="s">
        <v>1006</v>
      </c>
      <c r="C318">
        <v>34</v>
      </c>
      <c r="D318" t="s">
        <v>10</v>
      </c>
      <c r="E318" t="s">
        <v>1007</v>
      </c>
      <c r="F318" t="s">
        <v>144</v>
      </c>
      <c r="G318" t="s">
        <v>13</v>
      </c>
      <c r="H318" t="s">
        <v>50</v>
      </c>
    </row>
    <row r="319" spans="1:8" x14ac:dyDescent="0.35">
      <c r="A319" t="s">
        <v>1008</v>
      </c>
      <c r="B319" t="s">
        <v>1009</v>
      </c>
      <c r="C319">
        <v>64</v>
      </c>
      <c r="D319" t="s">
        <v>17</v>
      </c>
      <c r="E319" t="s">
        <v>1010</v>
      </c>
      <c r="F319" t="s">
        <v>49</v>
      </c>
      <c r="G319" t="s">
        <v>13</v>
      </c>
      <c r="H319" t="s">
        <v>50</v>
      </c>
    </row>
    <row r="320" spans="1:8" x14ac:dyDescent="0.35">
      <c r="A320" t="s">
        <v>1011</v>
      </c>
      <c r="B320" t="s">
        <v>1012</v>
      </c>
      <c r="C320">
        <v>25</v>
      </c>
      <c r="D320" t="s">
        <v>10</v>
      </c>
      <c r="E320" t="s">
        <v>1013</v>
      </c>
      <c r="F320" t="s">
        <v>65</v>
      </c>
      <c r="G320" t="s">
        <v>13</v>
      </c>
      <c r="H320" t="s">
        <v>20</v>
      </c>
    </row>
    <row r="321" spans="1:8" x14ac:dyDescent="0.35">
      <c r="A321" t="s">
        <v>1014</v>
      </c>
      <c r="B321" t="s">
        <v>1015</v>
      </c>
      <c r="C321">
        <v>54</v>
      </c>
      <c r="D321" t="s">
        <v>10</v>
      </c>
      <c r="E321" t="s">
        <v>1016</v>
      </c>
      <c r="F321" t="s">
        <v>317</v>
      </c>
      <c r="G321" t="s">
        <v>13</v>
      </c>
      <c r="H321" t="s">
        <v>20</v>
      </c>
    </row>
    <row r="322" spans="1:8" x14ac:dyDescent="0.35">
      <c r="A322" t="s">
        <v>1017</v>
      </c>
      <c r="B322" t="s">
        <v>1018</v>
      </c>
      <c r="C322">
        <v>34</v>
      </c>
      <c r="D322" t="s">
        <v>17</v>
      </c>
      <c r="E322" t="s">
        <v>1019</v>
      </c>
      <c r="F322" t="s">
        <v>271</v>
      </c>
      <c r="G322" t="s">
        <v>13</v>
      </c>
      <c r="H322" t="s">
        <v>14</v>
      </c>
    </row>
    <row r="323" spans="1:8" x14ac:dyDescent="0.35">
      <c r="A323" t="s">
        <v>1020</v>
      </c>
      <c r="B323" t="s">
        <v>1021</v>
      </c>
      <c r="C323">
        <v>21</v>
      </c>
      <c r="D323" t="s">
        <v>17</v>
      </c>
      <c r="E323" t="s">
        <v>1022</v>
      </c>
      <c r="F323" t="s">
        <v>241</v>
      </c>
      <c r="G323" t="s">
        <v>13</v>
      </c>
      <c r="H323" t="s">
        <v>14</v>
      </c>
    </row>
    <row r="324" spans="1:8" x14ac:dyDescent="0.35">
      <c r="A324" t="s">
        <v>1023</v>
      </c>
      <c r="B324" t="s">
        <v>1024</v>
      </c>
      <c r="C324">
        <v>54</v>
      </c>
      <c r="D324" t="s">
        <v>10</v>
      </c>
      <c r="E324" t="s">
        <v>1025</v>
      </c>
      <c r="F324" t="s">
        <v>854</v>
      </c>
      <c r="G324" t="s">
        <v>13</v>
      </c>
      <c r="H324" t="s">
        <v>14</v>
      </c>
    </row>
    <row r="325" spans="1:8" x14ac:dyDescent="0.35">
      <c r="A325" t="s">
        <v>1026</v>
      </c>
      <c r="B325" t="s">
        <v>1027</v>
      </c>
      <c r="C325">
        <v>64</v>
      </c>
      <c r="D325" t="s">
        <v>17</v>
      </c>
      <c r="E325" t="s">
        <v>1028</v>
      </c>
      <c r="F325" t="s">
        <v>12</v>
      </c>
      <c r="G325" t="s">
        <v>13</v>
      </c>
      <c r="H325" t="s">
        <v>20</v>
      </c>
    </row>
    <row r="326" spans="1:8" x14ac:dyDescent="0.35">
      <c r="A326" t="s">
        <v>1029</v>
      </c>
      <c r="B326" t="s">
        <v>1030</v>
      </c>
      <c r="C326">
        <v>58</v>
      </c>
      <c r="D326" t="s">
        <v>10</v>
      </c>
      <c r="E326" t="s">
        <v>1031</v>
      </c>
      <c r="F326" t="s">
        <v>99</v>
      </c>
      <c r="G326" t="s">
        <v>13</v>
      </c>
      <c r="H326" t="s">
        <v>14</v>
      </c>
    </row>
    <row r="327" spans="1:8" x14ac:dyDescent="0.35">
      <c r="A327" t="s">
        <v>1032</v>
      </c>
      <c r="B327" t="s">
        <v>1033</v>
      </c>
      <c r="C327">
        <v>60</v>
      </c>
      <c r="D327" t="s">
        <v>10</v>
      </c>
      <c r="E327" t="s">
        <v>1034</v>
      </c>
      <c r="F327" t="s">
        <v>328</v>
      </c>
      <c r="G327" t="s">
        <v>13</v>
      </c>
      <c r="H327" t="s">
        <v>14</v>
      </c>
    </row>
    <row r="328" spans="1:8" x14ac:dyDescent="0.35">
      <c r="A328" t="s">
        <v>1035</v>
      </c>
      <c r="B328" t="s">
        <v>1036</v>
      </c>
      <c r="C328">
        <v>58</v>
      </c>
      <c r="D328" t="s">
        <v>17</v>
      </c>
      <c r="E328" t="s">
        <v>1037</v>
      </c>
      <c r="F328" t="s">
        <v>221</v>
      </c>
      <c r="G328" t="s">
        <v>13</v>
      </c>
      <c r="H328" t="s">
        <v>50</v>
      </c>
    </row>
    <row r="329" spans="1:8" x14ac:dyDescent="0.35">
      <c r="A329" t="s">
        <v>1038</v>
      </c>
      <c r="B329" t="s">
        <v>1039</v>
      </c>
      <c r="C329">
        <v>62</v>
      </c>
      <c r="D329" t="s">
        <v>17</v>
      </c>
      <c r="E329" t="s">
        <v>1040</v>
      </c>
      <c r="F329" t="s">
        <v>61</v>
      </c>
      <c r="G329" t="s">
        <v>13</v>
      </c>
      <c r="H329" t="s">
        <v>14</v>
      </c>
    </row>
    <row r="330" spans="1:8" x14ac:dyDescent="0.35">
      <c r="A330" t="s">
        <v>1041</v>
      </c>
      <c r="B330" t="s">
        <v>1042</v>
      </c>
      <c r="C330">
        <v>46</v>
      </c>
      <c r="D330" t="s">
        <v>10</v>
      </c>
      <c r="E330" t="s">
        <v>1043</v>
      </c>
      <c r="F330" t="s">
        <v>205</v>
      </c>
      <c r="G330" t="s">
        <v>13</v>
      </c>
      <c r="H330" t="s">
        <v>20</v>
      </c>
    </row>
    <row r="331" spans="1:8" x14ac:dyDescent="0.35">
      <c r="A331" t="s">
        <v>1044</v>
      </c>
      <c r="B331" t="s">
        <v>1045</v>
      </c>
      <c r="C331">
        <v>62</v>
      </c>
      <c r="D331" t="s">
        <v>17</v>
      </c>
      <c r="E331" t="s">
        <v>1046</v>
      </c>
      <c r="F331" t="s">
        <v>205</v>
      </c>
      <c r="G331" t="s">
        <v>13</v>
      </c>
      <c r="H331" t="s">
        <v>14</v>
      </c>
    </row>
    <row r="332" spans="1:8" x14ac:dyDescent="0.35">
      <c r="A332" t="s">
        <v>1047</v>
      </c>
      <c r="B332" t="s">
        <v>1048</v>
      </c>
      <c r="C332">
        <v>54</v>
      </c>
      <c r="D332" t="s">
        <v>10</v>
      </c>
      <c r="E332" t="s">
        <v>1049</v>
      </c>
      <c r="F332" t="s">
        <v>198</v>
      </c>
      <c r="G332" t="s">
        <v>13</v>
      </c>
      <c r="H332" t="s">
        <v>20</v>
      </c>
    </row>
    <row r="333" spans="1:8" x14ac:dyDescent="0.35">
      <c r="A333" t="s">
        <v>1050</v>
      </c>
      <c r="B333" t="s">
        <v>1051</v>
      </c>
      <c r="C333">
        <v>38</v>
      </c>
      <c r="D333" t="s">
        <v>17</v>
      </c>
      <c r="E333" t="s">
        <v>1052</v>
      </c>
      <c r="F333" t="s">
        <v>69</v>
      </c>
      <c r="G333" t="s">
        <v>13</v>
      </c>
      <c r="H333" t="s">
        <v>14</v>
      </c>
    </row>
    <row r="334" spans="1:8" x14ac:dyDescent="0.35">
      <c r="A334" t="s">
        <v>1053</v>
      </c>
      <c r="B334" t="s">
        <v>1054</v>
      </c>
      <c r="C334">
        <v>34</v>
      </c>
      <c r="D334" t="s">
        <v>17</v>
      </c>
      <c r="E334" t="s">
        <v>1055</v>
      </c>
      <c r="F334" t="s">
        <v>103</v>
      </c>
      <c r="G334" t="s">
        <v>13</v>
      </c>
      <c r="H334" t="s">
        <v>14</v>
      </c>
    </row>
    <row r="335" spans="1:8" x14ac:dyDescent="0.35">
      <c r="A335" t="s">
        <v>1056</v>
      </c>
      <c r="B335" t="s">
        <v>1057</v>
      </c>
      <c r="C335">
        <v>64</v>
      </c>
      <c r="D335" t="s">
        <v>17</v>
      </c>
      <c r="E335" t="s">
        <v>1058</v>
      </c>
      <c r="F335" t="s">
        <v>84</v>
      </c>
      <c r="G335" t="s">
        <v>13</v>
      </c>
      <c r="H335" t="s">
        <v>50</v>
      </c>
    </row>
    <row r="336" spans="1:8" x14ac:dyDescent="0.35">
      <c r="A336" t="s">
        <v>1059</v>
      </c>
      <c r="B336" t="s">
        <v>1060</v>
      </c>
      <c r="C336">
        <v>50</v>
      </c>
      <c r="D336" t="s">
        <v>17</v>
      </c>
      <c r="E336" t="s">
        <v>1061</v>
      </c>
      <c r="F336" t="s">
        <v>171</v>
      </c>
      <c r="G336" t="s">
        <v>13</v>
      </c>
      <c r="H336" t="s">
        <v>33</v>
      </c>
    </row>
    <row r="337" spans="1:8" x14ac:dyDescent="0.35">
      <c r="A337" t="s">
        <v>1062</v>
      </c>
      <c r="B337" t="s">
        <v>1063</v>
      </c>
      <c r="C337">
        <v>37</v>
      </c>
      <c r="D337" t="s">
        <v>10</v>
      </c>
      <c r="E337" t="s">
        <v>1064</v>
      </c>
      <c r="F337" t="s">
        <v>12</v>
      </c>
      <c r="G337" t="s">
        <v>13</v>
      </c>
      <c r="H337" t="s">
        <v>20</v>
      </c>
    </row>
    <row r="338" spans="1:8" x14ac:dyDescent="0.35">
      <c r="A338" t="s">
        <v>1065</v>
      </c>
      <c r="B338" t="s">
        <v>1066</v>
      </c>
      <c r="C338">
        <v>58</v>
      </c>
      <c r="D338" t="s">
        <v>17</v>
      </c>
      <c r="E338" t="s">
        <v>1067</v>
      </c>
      <c r="F338" t="s">
        <v>37</v>
      </c>
      <c r="G338" t="s">
        <v>13</v>
      </c>
      <c r="H338" t="s">
        <v>33</v>
      </c>
    </row>
    <row r="339" spans="1:8" x14ac:dyDescent="0.35">
      <c r="A339" t="s">
        <v>1068</v>
      </c>
      <c r="B339" t="s">
        <v>1069</v>
      </c>
      <c r="C339">
        <v>40</v>
      </c>
      <c r="D339" t="s">
        <v>17</v>
      </c>
      <c r="E339" t="s">
        <v>1070</v>
      </c>
      <c r="F339" t="s">
        <v>12</v>
      </c>
      <c r="G339" t="s">
        <v>13</v>
      </c>
      <c r="H339" t="s">
        <v>14</v>
      </c>
    </row>
    <row r="340" spans="1:8" x14ac:dyDescent="0.35">
      <c r="A340" t="s">
        <v>1071</v>
      </c>
      <c r="B340" t="s">
        <v>1072</v>
      </c>
      <c r="C340">
        <v>46</v>
      </c>
      <c r="D340" t="s">
        <v>17</v>
      </c>
      <c r="E340" t="s">
        <v>1073</v>
      </c>
      <c r="F340" t="s">
        <v>171</v>
      </c>
      <c r="G340" t="s">
        <v>13</v>
      </c>
      <c r="H340" t="s">
        <v>33</v>
      </c>
    </row>
    <row r="341" spans="1:8" x14ac:dyDescent="0.35">
      <c r="A341" t="s">
        <v>1074</v>
      </c>
      <c r="B341" t="s">
        <v>1075</v>
      </c>
      <c r="C341">
        <v>52</v>
      </c>
      <c r="D341" t="s">
        <v>17</v>
      </c>
      <c r="E341" t="s">
        <v>1076</v>
      </c>
      <c r="F341" t="s">
        <v>137</v>
      </c>
      <c r="G341" t="s">
        <v>13</v>
      </c>
      <c r="H341" t="s">
        <v>20</v>
      </c>
    </row>
    <row r="342" spans="1:8" x14ac:dyDescent="0.35">
      <c r="A342" t="s">
        <v>1077</v>
      </c>
      <c r="B342" t="s">
        <v>1078</v>
      </c>
      <c r="C342">
        <v>27</v>
      </c>
      <c r="D342" t="s">
        <v>10</v>
      </c>
      <c r="E342" t="s">
        <v>1079</v>
      </c>
      <c r="F342" t="s">
        <v>278</v>
      </c>
      <c r="G342" t="s">
        <v>13</v>
      </c>
      <c r="H342" t="s">
        <v>14</v>
      </c>
    </row>
    <row r="343" spans="1:8" x14ac:dyDescent="0.35">
      <c r="A343" t="s">
        <v>1080</v>
      </c>
      <c r="B343" t="s">
        <v>1081</v>
      </c>
      <c r="C343">
        <v>56</v>
      </c>
      <c r="D343" t="s">
        <v>17</v>
      </c>
      <c r="E343" t="s">
        <v>1082</v>
      </c>
      <c r="F343" t="s">
        <v>198</v>
      </c>
      <c r="G343" t="s">
        <v>13</v>
      </c>
      <c r="H343" t="s">
        <v>14</v>
      </c>
    </row>
    <row r="344" spans="1:8" x14ac:dyDescent="0.35">
      <c r="A344" t="s">
        <v>1083</v>
      </c>
      <c r="B344" t="s">
        <v>1084</v>
      </c>
      <c r="C344">
        <v>30</v>
      </c>
      <c r="D344" t="s">
        <v>17</v>
      </c>
      <c r="E344" t="s">
        <v>1085</v>
      </c>
      <c r="F344" t="s">
        <v>171</v>
      </c>
      <c r="G344" t="s">
        <v>13</v>
      </c>
      <c r="H344" t="s">
        <v>14</v>
      </c>
    </row>
    <row r="345" spans="1:8" x14ac:dyDescent="0.35">
      <c r="A345" t="s">
        <v>1086</v>
      </c>
      <c r="B345" t="s">
        <v>1087</v>
      </c>
      <c r="C345">
        <v>38</v>
      </c>
      <c r="D345" t="s">
        <v>10</v>
      </c>
      <c r="E345" t="s">
        <v>1088</v>
      </c>
      <c r="F345" t="s">
        <v>291</v>
      </c>
      <c r="G345" t="s">
        <v>13</v>
      </c>
      <c r="H345" t="s">
        <v>14</v>
      </c>
    </row>
    <row r="346" spans="1:8" x14ac:dyDescent="0.35">
      <c r="A346" t="s">
        <v>1089</v>
      </c>
      <c r="B346" t="s">
        <v>1090</v>
      </c>
      <c r="C346">
        <v>39</v>
      </c>
      <c r="D346" t="s">
        <v>10</v>
      </c>
      <c r="E346" t="s">
        <v>1091</v>
      </c>
      <c r="F346" t="s">
        <v>237</v>
      </c>
      <c r="G346" t="s">
        <v>13</v>
      </c>
      <c r="H346" t="s">
        <v>50</v>
      </c>
    </row>
    <row r="347" spans="1:8" x14ac:dyDescent="0.35">
      <c r="A347" t="s">
        <v>1092</v>
      </c>
      <c r="B347" t="s">
        <v>1093</v>
      </c>
      <c r="C347">
        <v>33</v>
      </c>
      <c r="D347" t="s">
        <v>10</v>
      </c>
      <c r="E347" t="s">
        <v>1094</v>
      </c>
      <c r="F347" t="s">
        <v>99</v>
      </c>
      <c r="G347" t="s">
        <v>13</v>
      </c>
      <c r="H347" t="s">
        <v>14</v>
      </c>
    </row>
    <row r="348" spans="1:8" x14ac:dyDescent="0.35">
      <c r="A348" t="s">
        <v>1095</v>
      </c>
      <c r="B348" t="s">
        <v>1096</v>
      </c>
      <c r="C348">
        <v>58</v>
      </c>
      <c r="D348" t="s">
        <v>17</v>
      </c>
      <c r="E348" t="s">
        <v>1097</v>
      </c>
      <c r="F348" t="s">
        <v>241</v>
      </c>
      <c r="G348" t="s">
        <v>13</v>
      </c>
      <c r="H348" t="s">
        <v>20</v>
      </c>
    </row>
    <row r="349" spans="1:8" x14ac:dyDescent="0.35">
      <c r="A349" t="s">
        <v>1098</v>
      </c>
      <c r="B349" t="s">
        <v>1099</v>
      </c>
      <c r="C349">
        <v>39</v>
      </c>
      <c r="D349" t="s">
        <v>17</v>
      </c>
      <c r="E349" t="s">
        <v>1100</v>
      </c>
      <c r="F349" t="s">
        <v>171</v>
      </c>
      <c r="G349" t="s">
        <v>13</v>
      </c>
      <c r="H349" t="s">
        <v>50</v>
      </c>
    </row>
    <row r="350" spans="1:8" x14ac:dyDescent="0.35">
      <c r="A350" t="s">
        <v>1101</v>
      </c>
      <c r="B350" t="s">
        <v>1102</v>
      </c>
      <c r="C350">
        <v>55</v>
      </c>
      <c r="D350" t="s">
        <v>10</v>
      </c>
      <c r="E350" t="s">
        <v>1103</v>
      </c>
      <c r="F350" t="s">
        <v>54</v>
      </c>
      <c r="G350" t="s">
        <v>13</v>
      </c>
      <c r="H350" t="s">
        <v>33</v>
      </c>
    </row>
    <row r="351" spans="1:8" x14ac:dyDescent="0.35">
      <c r="A351" t="s">
        <v>1104</v>
      </c>
      <c r="B351" t="s">
        <v>1105</v>
      </c>
      <c r="C351">
        <v>31</v>
      </c>
      <c r="D351" t="s">
        <v>10</v>
      </c>
      <c r="E351" t="s">
        <v>1106</v>
      </c>
      <c r="F351" t="s">
        <v>167</v>
      </c>
      <c r="G351" t="s">
        <v>13</v>
      </c>
      <c r="H351" t="s">
        <v>14</v>
      </c>
    </row>
    <row r="352" spans="1:8" x14ac:dyDescent="0.35">
      <c r="A352" t="s">
        <v>1107</v>
      </c>
      <c r="B352" t="s">
        <v>1108</v>
      </c>
      <c r="C352">
        <v>26</v>
      </c>
      <c r="D352" t="s">
        <v>10</v>
      </c>
      <c r="E352" t="s">
        <v>1109</v>
      </c>
      <c r="F352" t="s">
        <v>271</v>
      </c>
      <c r="G352" t="s">
        <v>13</v>
      </c>
      <c r="H352" t="s">
        <v>33</v>
      </c>
    </row>
    <row r="353" spans="1:8" x14ac:dyDescent="0.35">
      <c r="A353" t="s">
        <v>1110</v>
      </c>
      <c r="B353" t="s">
        <v>1111</v>
      </c>
      <c r="C353">
        <v>25</v>
      </c>
      <c r="D353" t="s">
        <v>17</v>
      </c>
      <c r="E353" t="s">
        <v>1112</v>
      </c>
      <c r="F353" t="s">
        <v>73</v>
      </c>
      <c r="G353" t="s">
        <v>13</v>
      </c>
      <c r="H353" t="s">
        <v>14</v>
      </c>
    </row>
    <row r="354" spans="1:8" x14ac:dyDescent="0.35">
      <c r="A354" t="s">
        <v>1113</v>
      </c>
      <c r="B354" t="s">
        <v>1114</v>
      </c>
      <c r="C354">
        <v>52</v>
      </c>
      <c r="D354" t="s">
        <v>17</v>
      </c>
      <c r="E354" t="s">
        <v>1115</v>
      </c>
      <c r="F354" t="s">
        <v>328</v>
      </c>
      <c r="G354" t="s">
        <v>13</v>
      </c>
      <c r="H354" t="s">
        <v>33</v>
      </c>
    </row>
    <row r="355" spans="1:8" x14ac:dyDescent="0.35">
      <c r="A355" t="s">
        <v>1116</v>
      </c>
      <c r="B355" t="s">
        <v>1117</v>
      </c>
      <c r="C355">
        <v>56</v>
      </c>
      <c r="D355" t="s">
        <v>17</v>
      </c>
      <c r="E355" t="s">
        <v>1118</v>
      </c>
      <c r="F355" t="s">
        <v>37</v>
      </c>
      <c r="G355" t="s">
        <v>13</v>
      </c>
      <c r="H355" t="s">
        <v>20</v>
      </c>
    </row>
    <row r="356" spans="1:8" x14ac:dyDescent="0.35">
      <c r="A356" t="s">
        <v>1119</v>
      </c>
      <c r="B356" t="s">
        <v>1120</v>
      </c>
      <c r="C356">
        <v>38</v>
      </c>
      <c r="D356" t="s">
        <v>10</v>
      </c>
      <c r="E356" t="s">
        <v>1121</v>
      </c>
      <c r="F356" t="s">
        <v>171</v>
      </c>
      <c r="G356" t="s">
        <v>13</v>
      </c>
      <c r="H356" t="s">
        <v>33</v>
      </c>
    </row>
    <row r="357" spans="1:8" x14ac:dyDescent="0.35">
      <c r="A357" t="s">
        <v>1122</v>
      </c>
      <c r="B357" t="s">
        <v>1123</v>
      </c>
      <c r="C357">
        <v>20</v>
      </c>
      <c r="D357" t="s">
        <v>10</v>
      </c>
      <c r="E357" t="s">
        <v>1124</v>
      </c>
      <c r="F357" t="s">
        <v>77</v>
      </c>
      <c r="G357" t="s">
        <v>13</v>
      </c>
      <c r="H357" t="s">
        <v>50</v>
      </c>
    </row>
    <row r="358" spans="1:8" x14ac:dyDescent="0.35">
      <c r="A358" t="s">
        <v>1125</v>
      </c>
      <c r="B358" t="s">
        <v>1126</v>
      </c>
      <c r="C358">
        <v>54</v>
      </c>
      <c r="D358" t="s">
        <v>10</v>
      </c>
      <c r="E358" t="s">
        <v>1127</v>
      </c>
      <c r="F358" t="s">
        <v>291</v>
      </c>
      <c r="G358" t="s">
        <v>13</v>
      </c>
      <c r="H358" t="s">
        <v>14</v>
      </c>
    </row>
    <row r="359" spans="1:8" x14ac:dyDescent="0.35">
      <c r="A359" t="s">
        <v>1128</v>
      </c>
      <c r="B359" t="s">
        <v>1129</v>
      </c>
      <c r="C359">
        <v>41</v>
      </c>
      <c r="D359" t="s">
        <v>10</v>
      </c>
      <c r="E359" t="s">
        <v>1130</v>
      </c>
      <c r="F359" t="s">
        <v>241</v>
      </c>
      <c r="G359" t="s">
        <v>13</v>
      </c>
      <c r="H359" t="s">
        <v>50</v>
      </c>
    </row>
    <row r="360" spans="1:8" x14ac:dyDescent="0.35">
      <c r="A360" t="s">
        <v>1131</v>
      </c>
      <c r="B360" t="s">
        <v>1132</v>
      </c>
      <c r="C360">
        <v>60</v>
      </c>
      <c r="D360" t="s">
        <v>17</v>
      </c>
      <c r="E360" t="s">
        <v>1133</v>
      </c>
      <c r="F360" t="s">
        <v>317</v>
      </c>
      <c r="G360" t="s">
        <v>13</v>
      </c>
      <c r="H360" t="s">
        <v>50</v>
      </c>
    </row>
    <row r="361" spans="1:8" x14ac:dyDescent="0.35">
      <c r="A361" t="s">
        <v>1134</v>
      </c>
      <c r="B361" t="s">
        <v>1135</v>
      </c>
      <c r="C361">
        <v>32</v>
      </c>
      <c r="D361" t="s">
        <v>10</v>
      </c>
      <c r="E361" t="s">
        <v>1136</v>
      </c>
      <c r="F361" t="s">
        <v>65</v>
      </c>
      <c r="G361" t="s">
        <v>13</v>
      </c>
      <c r="H361" t="s">
        <v>33</v>
      </c>
    </row>
    <row r="362" spans="1:8" x14ac:dyDescent="0.35">
      <c r="A362" t="s">
        <v>1137</v>
      </c>
      <c r="B362" t="s">
        <v>1138</v>
      </c>
      <c r="C362">
        <v>34</v>
      </c>
      <c r="D362" t="s">
        <v>10</v>
      </c>
      <c r="E362" t="s">
        <v>1139</v>
      </c>
      <c r="F362" t="s">
        <v>295</v>
      </c>
      <c r="G362" t="s">
        <v>13</v>
      </c>
      <c r="H362" t="s">
        <v>20</v>
      </c>
    </row>
    <row r="363" spans="1:8" x14ac:dyDescent="0.35">
      <c r="A363" t="s">
        <v>1140</v>
      </c>
      <c r="B363" t="s">
        <v>1141</v>
      </c>
      <c r="C363">
        <v>64</v>
      </c>
      <c r="D363" t="s">
        <v>10</v>
      </c>
      <c r="E363" t="s">
        <v>1142</v>
      </c>
      <c r="F363" t="s">
        <v>258</v>
      </c>
      <c r="G363" t="s">
        <v>13</v>
      </c>
      <c r="H363" t="s">
        <v>20</v>
      </c>
    </row>
    <row r="364" spans="1:8" x14ac:dyDescent="0.35">
      <c r="A364" t="s">
        <v>1143</v>
      </c>
      <c r="B364" t="s">
        <v>1144</v>
      </c>
      <c r="C364">
        <v>60</v>
      </c>
      <c r="D364" t="s">
        <v>10</v>
      </c>
      <c r="E364" t="s">
        <v>1145</v>
      </c>
      <c r="F364" t="s">
        <v>167</v>
      </c>
      <c r="G364" t="s">
        <v>13</v>
      </c>
      <c r="H364" t="s">
        <v>50</v>
      </c>
    </row>
    <row r="365" spans="1:8" x14ac:dyDescent="0.35">
      <c r="A365" t="s">
        <v>1146</v>
      </c>
      <c r="B365" t="s">
        <v>1147</v>
      </c>
      <c r="C365">
        <v>23</v>
      </c>
      <c r="D365" t="s">
        <v>10</v>
      </c>
      <c r="E365" t="s">
        <v>1148</v>
      </c>
      <c r="F365" t="s">
        <v>28</v>
      </c>
      <c r="G365" t="s">
        <v>13</v>
      </c>
      <c r="H365" t="s">
        <v>14</v>
      </c>
    </row>
    <row r="366" spans="1:8" x14ac:dyDescent="0.35">
      <c r="A366" t="s">
        <v>1149</v>
      </c>
      <c r="B366" t="s">
        <v>1150</v>
      </c>
      <c r="C366">
        <v>58</v>
      </c>
      <c r="D366" t="s">
        <v>10</v>
      </c>
      <c r="E366" t="s">
        <v>1151</v>
      </c>
      <c r="F366" t="s">
        <v>137</v>
      </c>
      <c r="G366" t="s">
        <v>13</v>
      </c>
      <c r="H366" t="s">
        <v>14</v>
      </c>
    </row>
    <row r="367" spans="1:8" x14ac:dyDescent="0.35">
      <c r="A367" t="s">
        <v>1152</v>
      </c>
      <c r="B367" t="s">
        <v>1153</v>
      </c>
      <c r="C367">
        <v>63</v>
      </c>
      <c r="D367" t="s">
        <v>17</v>
      </c>
      <c r="E367" t="s">
        <v>1154</v>
      </c>
      <c r="F367" t="s">
        <v>167</v>
      </c>
      <c r="G367" t="s">
        <v>13</v>
      </c>
      <c r="H367" t="s">
        <v>20</v>
      </c>
    </row>
    <row r="368" spans="1:8" x14ac:dyDescent="0.35">
      <c r="A368" t="s">
        <v>1155</v>
      </c>
      <c r="B368" t="s">
        <v>1156</v>
      </c>
      <c r="C368">
        <v>40</v>
      </c>
      <c r="D368" t="s">
        <v>17</v>
      </c>
      <c r="E368" t="s">
        <v>1157</v>
      </c>
      <c r="F368" t="s">
        <v>24</v>
      </c>
      <c r="G368" t="s">
        <v>13</v>
      </c>
      <c r="H368" t="s">
        <v>20</v>
      </c>
    </row>
    <row r="369" spans="1:8" x14ac:dyDescent="0.35">
      <c r="A369" t="s">
        <v>1158</v>
      </c>
      <c r="B369" t="s">
        <v>1159</v>
      </c>
      <c r="C369">
        <v>51</v>
      </c>
      <c r="D369" t="s">
        <v>10</v>
      </c>
      <c r="E369" t="s">
        <v>1160</v>
      </c>
      <c r="F369" t="s">
        <v>28</v>
      </c>
      <c r="G369" t="s">
        <v>13</v>
      </c>
      <c r="H369" t="s">
        <v>14</v>
      </c>
    </row>
    <row r="370" spans="1:8" x14ac:dyDescent="0.35">
      <c r="A370" t="s">
        <v>1161</v>
      </c>
      <c r="B370" t="s">
        <v>1162</v>
      </c>
      <c r="C370">
        <v>34</v>
      </c>
      <c r="D370" t="s">
        <v>17</v>
      </c>
      <c r="E370" t="s">
        <v>1163</v>
      </c>
      <c r="F370" t="s">
        <v>61</v>
      </c>
      <c r="G370" t="s">
        <v>13</v>
      </c>
      <c r="H370" t="s">
        <v>20</v>
      </c>
    </row>
    <row r="371" spans="1:8" x14ac:dyDescent="0.35">
      <c r="A371" t="s">
        <v>1164</v>
      </c>
      <c r="B371" t="s">
        <v>1165</v>
      </c>
      <c r="C371">
        <v>20</v>
      </c>
      <c r="D371" t="s">
        <v>17</v>
      </c>
      <c r="E371" t="s">
        <v>1166</v>
      </c>
      <c r="F371" t="s">
        <v>175</v>
      </c>
      <c r="G371" t="s">
        <v>13</v>
      </c>
      <c r="H371" t="s">
        <v>20</v>
      </c>
    </row>
    <row r="372" spans="1:8" x14ac:dyDescent="0.35">
      <c r="A372" t="s">
        <v>1167</v>
      </c>
      <c r="B372" t="s">
        <v>1168</v>
      </c>
      <c r="C372">
        <v>45</v>
      </c>
      <c r="D372" t="s">
        <v>10</v>
      </c>
      <c r="E372" t="s">
        <v>1169</v>
      </c>
      <c r="F372" t="s">
        <v>258</v>
      </c>
      <c r="G372" t="s">
        <v>13</v>
      </c>
      <c r="H372" t="s">
        <v>33</v>
      </c>
    </row>
    <row r="373" spans="1:8" x14ac:dyDescent="0.35">
      <c r="A373" t="s">
        <v>1170</v>
      </c>
      <c r="B373" t="s">
        <v>1171</v>
      </c>
      <c r="C373">
        <v>21</v>
      </c>
      <c r="D373" t="s">
        <v>17</v>
      </c>
      <c r="E373" t="s">
        <v>1172</v>
      </c>
      <c r="F373" t="s">
        <v>49</v>
      </c>
      <c r="G373" t="s">
        <v>13</v>
      </c>
      <c r="H373" t="s">
        <v>20</v>
      </c>
    </row>
    <row r="374" spans="1:8" x14ac:dyDescent="0.35">
      <c r="A374" t="s">
        <v>1173</v>
      </c>
      <c r="B374" t="s">
        <v>1174</v>
      </c>
      <c r="C374">
        <v>28</v>
      </c>
      <c r="D374" t="s">
        <v>10</v>
      </c>
      <c r="E374" t="s">
        <v>1175</v>
      </c>
      <c r="F374" t="s">
        <v>28</v>
      </c>
      <c r="G374" t="s">
        <v>13</v>
      </c>
      <c r="H374" t="s">
        <v>14</v>
      </c>
    </row>
    <row r="375" spans="1:8" x14ac:dyDescent="0.35">
      <c r="A375" t="s">
        <v>1176</v>
      </c>
      <c r="B375" t="s">
        <v>1177</v>
      </c>
      <c r="C375">
        <v>37</v>
      </c>
      <c r="D375" t="s">
        <v>17</v>
      </c>
      <c r="E375" t="s">
        <v>1178</v>
      </c>
      <c r="F375" t="s">
        <v>439</v>
      </c>
      <c r="G375" t="s">
        <v>13</v>
      </c>
      <c r="H375" t="s">
        <v>50</v>
      </c>
    </row>
    <row r="376" spans="1:8" x14ac:dyDescent="0.35">
      <c r="A376" t="s">
        <v>1179</v>
      </c>
      <c r="B376" t="s">
        <v>1180</v>
      </c>
      <c r="C376">
        <v>60</v>
      </c>
      <c r="D376" t="s">
        <v>10</v>
      </c>
      <c r="E376" t="s">
        <v>1181</v>
      </c>
      <c r="F376" t="s">
        <v>103</v>
      </c>
      <c r="G376" t="s">
        <v>13</v>
      </c>
      <c r="H376" t="s">
        <v>20</v>
      </c>
    </row>
    <row r="377" spans="1:8" x14ac:dyDescent="0.35">
      <c r="A377" t="s">
        <v>1182</v>
      </c>
      <c r="B377" t="s">
        <v>1183</v>
      </c>
      <c r="C377">
        <v>26</v>
      </c>
      <c r="D377" t="s">
        <v>10</v>
      </c>
      <c r="E377" t="s">
        <v>1184</v>
      </c>
      <c r="F377" t="s">
        <v>205</v>
      </c>
      <c r="G377" t="s">
        <v>13</v>
      </c>
      <c r="H377" t="s">
        <v>20</v>
      </c>
    </row>
    <row r="378" spans="1:8" x14ac:dyDescent="0.35">
      <c r="A378" t="s">
        <v>1185</v>
      </c>
      <c r="B378" t="s">
        <v>1186</v>
      </c>
      <c r="C378">
        <v>30</v>
      </c>
      <c r="D378" t="s">
        <v>10</v>
      </c>
      <c r="E378" t="s">
        <v>1187</v>
      </c>
      <c r="F378" t="s">
        <v>171</v>
      </c>
      <c r="G378" t="s">
        <v>13</v>
      </c>
      <c r="H378" t="s">
        <v>14</v>
      </c>
    </row>
    <row r="379" spans="1:8" x14ac:dyDescent="0.35">
      <c r="A379" t="s">
        <v>1188</v>
      </c>
      <c r="B379" t="s">
        <v>1189</v>
      </c>
      <c r="C379">
        <v>39</v>
      </c>
      <c r="D379" t="s">
        <v>17</v>
      </c>
      <c r="E379" t="s">
        <v>1190</v>
      </c>
      <c r="F379" t="s">
        <v>439</v>
      </c>
      <c r="G379" t="s">
        <v>13</v>
      </c>
      <c r="H379" t="s">
        <v>50</v>
      </c>
    </row>
    <row r="380" spans="1:8" x14ac:dyDescent="0.35">
      <c r="A380" t="s">
        <v>1191</v>
      </c>
      <c r="B380" t="s">
        <v>1192</v>
      </c>
      <c r="C380">
        <v>44</v>
      </c>
      <c r="D380" t="s">
        <v>17</v>
      </c>
      <c r="E380" t="s">
        <v>1193</v>
      </c>
      <c r="F380" t="s">
        <v>95</v>
      </c>
      <c r="G380" t="s">
        <v>13</v>
      </c>
      <c r="H380" t="s">
        <v>14</v>
      </c>
    </row>
    <row r="381" spans="1:8" x14ac:dyDescent="0.35">
      <c r="A381" t="s">
        <v>1194</v>
      </c>
      <c r="B381" t="s">
        <v>1195</v>
      </c>
      <c r="C381">
        <v>34</v>
      </c>
      <c r="D381" t="s">
        <v>17</v>
      </c>
      <c r="E381" t="s">
        <v>1196</v>
      </c>
      <c r="F381" t="s">
        <v>271</v>
      </c>
      <c r="G381" t="s">
        <v>13</v>
      </c>
      <c r="H381" t="s">
        <v>50</v>
      </c>
    </row>
    <row r="382" spans="1:8" x14ac:dyDescent="0.35">
      <c r="A382" t="s">
        <v>1197</v>
      </c>
      <c r="B382" t="s">
        <v>1198</v>
      </c>
      <c r="C382">
        <v>23</v>
      </c>
      <c r="D382" t="s">
        <v>10</v>
      </c>
      <c r="E382" t="s">
        <v>1199</v>
      </c>
      <c r="F382" t="s">
        <v>221</v>
      </c>
      <c r="G382" t="s">
        <v>13</v>
      </c>
      <c r="H382" t="s">
        <v>50</v>
      </c>
    </row>
    <row r="383" spans="1:8" x14ac:dyDescent="0.35">
      <c r="A383" t="s">
        <v>1200</v>
      </c>
      <c r="B383" t="s">
        <v>1201</v>
      </c>
      <c r="C383">
        <v>50</v>
      </c>
      <c r="D383" t="s">
        <v>10</v>
      </c>
      <c r="E383" t="s">
        <v>1202</v>
      </c>
      <c r="F383" t="s">
        <v>24</v>
      </c>
      <c r="G383" t="s">
        <v>13</v>
      </c>
      <c r="H383" t="s">
        <v>33</v>
      </c>
    </row>
    <row r="384" spans="1:8" x14ac:dyDescent="0.35">
      <c r="A384" t="s">
        <v>1203</v>
      </c>
      <c r="B384" t="s">
        <v>1204</v>
      </c>
      <c r="C384">
        <v>20</v>
      </c>
      <c r="D384" t="s">
        <v>17</v>
      </c>
      <c r="E384" t="s">
        <v>1205</v>
      </c>
      <c r="F384" t="s">
        <v>32</v>
      </c>
      <c r="G384" t="s">
        <v>13</v>
      </c>
      <c r="H384" t="s">
        <v>50</v>
      </c>
    </row>
    <row r="385" spans="1:8" x14ac:dyDescent="0.35">
      <c r="A385" t="s">
        <v>1206</v>
      </c>
      <c r="B385" t="s">
        <v>1207</v>
      </c>
      <c r="C385">
        <v>27</v>
      </c>
      <c r="D385" t="s">
        <v>17</v>
      </c>
      <c r="E385" t="s">
        <v>1208</v>
      </c>
      <c r="F385" t="s">
        <v>321</v>
      </c>
      <c r="G385" t="s">
        <v>13</v>
      </c>
      <c r="H385" t="s">
        <v>33</v>
      </c>
    </row>
    <row r="386" spans="1:8" x14ac:dyDescent="0.35">
      <c r="A386" t="s">
        <v>1209</v>
      </c>
      <c r="B386" t="s">
        <v>1210</v>
      </c>
      <c r="C386">
        <v>52</v>
      </c>
      <c r="D386" t="s">
        <v>17</v>
      </c>
      <c r="E386" t="s">
        <v>1211</v>
      </c>
      <c r="F386" t="s">
        <v>271</v>
      </c>
      <c r="G386" t="s">
        <v>13</v>
      </c>
      <c r="H386" t="s">
        <v>14</v>
      </c>
    </row>
    <row r="387" spans="1:8" x14ac:dyDescent="0.35">
      <c r="A387" t="s">
        <v>1212</v>
      </c>
      <c r="B387" t="s">
        <v>1213</v>
      </c>
      <c r="C387">
        <v>60</v>
      </c>
      <c r="D387" t="s">
        <v>10</v>
      </c>
      <c r="E387" t="s">
        <v>1214</v>
      </c>
      <c r="F387" t="s">
        <v>321</v>
      </c>
      <c r="G387" t="s">
        <v>13</v>
      </c>
      <c r="H387" t="s">
        <v>50</v>
      </c>
    </row>
    <row r="388" spans="1:8" x14ac:dyDescent="0.35">
      <c r="A388" t="s">
        <v>1215</v>
      </c>
      <c r="B388" t="s">
        <v>1216</v>
      </c>
      <c r="C388">
        <v>18</v>
      </c>
      <c r="D388" t="s">
        <v>17</v>
      </c>
      <c r="E388" t="s">
        <v>1217</v>
      </c>
      <c r="F388" t="s">
        <v>144</v>
      </c>
      <c r="G388" t="s">
        <v>13</v>
      </c>
      <c r="H388" t="s">
        <v>14</v>
      </c>
    </row>
    <row r="389" spans="1:8" x14ac:dyDescent="0.35">
      <c r="A389" t="s">
        <v>1218</v>
      </c>
      <c r="B389" t="s">
        <v>1219</v>
      </c>
      <c r="C389">
        <v>28</v>
      </c>
      <c r="D389" t="s">
        <v>17</v>
      </c>
      <c r="E389" t="s">
        <v>1220</v>
      </c>
      <c r="F389" t="s">
        <v>91</v>
      </c>
      <c r="G389" t="s">
        <v>13</v>
      </c>
      <c r="H389" t="s">
        <v>33</v>
      </c>
    </row>
    <row r="390" spans="1:8" x14ac:dyDescent="0.35">
      <c r="A390" t="s">
        <v>1221</v>
      </c>
      <c r="B390" t="s">
        <v>1222</v>
      </c>
      <c r="C390">
        <v>53</v>
      </c>
      <c r="D390" t="s">
        <v>10</v>
      </c>
      <c r="E390" t="s">
        <v>1223</v>
      </c>
      <c r="F390" t="s">
        <v>117</v>
      </c>
      <c r="G390" t="s">
        <v>13</v>
      </c>
      <c r="H390" t="s">
        <v>20</v>
      </c>
    </row>
    <row r="391" spans="1:8" x14ac:dyDescent="0.35">
      <c r="A391" t="s">
        <v>1224</v>
      </c>
      <c r="B391" t="s">
        <v>1225</v>
      </c>
      <c r="C391">
        <v>50</v>
      </c>
      <c r="D391" t="s">
        <v>10</v>
      </c>
      <c r="E391" t="s">
        <v>1226</v>
      </c>
      <c r="F391" t="s">
        <v>73</v>
      </c>
      <c r="G391" t="s">
        <v>13</v>
      </c>
      <c r="H391" t="s">
        <v>20</v>
      </c>
    </row>
    <row r="392" spans="1:8" x14ac:dyDescent="0.35">
      <c r="A392" t="s">
        <v>1227</v>
      </c>
      <c r="B392" t="s">
        <v>1228</v>
      </c>
      <c r="C392">
        <v>56</v>
      </c>
      <c r="D392" t="s">
        <v>10</v>
      </c>
      <c r="E392" t="s">
        <v>1229</v>
      </c>
      <c r="F392" t="s">
        <v>295</v>
      </c>
      <c r="G392" t="s">
        <v>13</v>
      </c>
      <c r="H392" t="s">
        <v>33</v>
      </c>
    </row>
    <row r="393" spans="1:8" x14ac:dyDescent="0.35">
      <c r="A393" t="s">
        <v>1230</v>
      </c>
      <c r="B393" t="s">
        <v>1231</v>
      </c>
      <c r="C393">
        <v>40</v>
      </c>
      <c r="D393" t="s">
        <v>17</v>
      </c>
      <c r="E393" t="s">
        <v>1232</v>
      </c>
      <c r="F393" t="s">
        <v>37</v>
      </c>
      <c r="G393" t="s">
        <v>13</v>
      </c>
      <c r="H393" t="s">
        <v>14</v>
      </c>
    </row>
    <row r="394" spans="1:8" x14ac:dyDescent="0.35">
      <c r="A394" t="s">
        <v>1233</v>
      </c>
      <c r="B394" t="s">
        <v>1234</v>
      </c>
      <c r="C394">
        <v>46</v>
      </c>
      <c r="D394" t="s">
        <v>10</v>
      </c>
      <c r="E394" t="s">
        <v>1235</v>
      </c>
      <c r="F394" t="s">
        <v>117</v>
      </c>
      <c r="G394" t="s">
        <v>13</v>
      </c>
      <c r="H394" t="s">
        <v>50</v>
      </c>
    </row>
    <row r="395" spans="1:8" x14ac:dyDescent="0.35">
      <c r="A395" t="s">
        <v>1236</v>
      </c>
      <c r="B395" t="s">
        <v>1237</v>
      </c>
      <c r="C395">
        <v>46</v>
      </c>
      <c r="D395" t="s">
        <v>10</v>
      </c>
      <c r="E395" t="s">
        <v>1238</v>
      </c>
      <c r="F395" t="s">
        <v>121</v>
      </c>
      <c r="G395" t="s">
        <v>13</v>
      </c>
      <c r="H395" t="s">
        <v>14</v>
      </c>
    </row>
    <row r="396" spans="1:8" x14ac:dyDescent="0.35">
      <c r="A396" t="s">
        <v>1239</v>
      </c>
      <c r="B396" t="s">
        <v>1240</v>
      </c>
      <c r="C396">
        <v>43</v>
      </c>
      <c r="D396" t="s">
        <v>17</v>
      </c>
      <c r="E396" t="s">
        <v>1241</v>
      </c>
      <c r="F396" t="s">
        <v>171</v>
      </c>
      <c r="G396" t="s">
        <v>13</v>
      </c>
      <c r="H396" t="s">
        <v>14</v>
      </c>
    </row>
    <row r="397" spans="1:8" x14ac:dyDescent="0.35">
      <c r="A397" t="s">
        <v>1242</v>
      </c>
      <c r="B397" t="s">
        <v>1243</v>
      </c>
      <c r="C397">
        <v>50</v>
      </c>
      <c r="D397" t="s">
        <v>10</v>
      </c>
      <c r="E397" t="s">
        <v>1244</v>
      </c>
      <c r="F397" t="s">
        <v>65</v>
      </c>
      <c r="G397" t="s">
        <v>13</v>
      </c>
      <c r="H397" t="s">
        <v>50</v>
      </c>
    </row>
    <row r="398" spans="1:8" x14ac:dyDescent="0.35">
      <c r="A398" t="s">
        <v>1245</v>
      </c>
      <c r="B398" t="s">
        <v>1246</v>
      </c>
      <c r="C398">
        <v>25</v>
      </c>
      <c r="D398" t="s">
        <v>17</v>
      </c>
      <c r="E398" t="s">
        <v>1247</v>
      </c>
      <c r="F398" t="s">
        <v>61</v>
      </c>
      <c r="G398" t="s">
        <v>13</v>
      </c>
      <c r="H398" t="s">
        <v>33</v>
      </c>
    </row>
    <row r="399" spans="1:8" x14ac:dyDescent="0.35">
      <c r="A399" t="s">
        <v>1248</v>
      </c>
      <c r="B399" t="s">
        <v>1249</v>
      </c>
      <c r="C399">
        <v>62</v>
      </c>
      <c r="D399" t="s">
        <v>17</v>
      </c>
      <c r="E399" t="s">
        <v>127</v>
      </c>
      <c r="F399" t="s">
        <v>65</v>
      </c>
      <c r="G399" t="s">
        <v>13</v>
      </c>
      <c r="H399" t="s">
        <v>20</v>
      </c>
    </row>
    <row r="400" spans="1:8" x14ac:dyDescent="0.35">
      <c r="A400" t="s">
        <v>1250</v>
      </c>
      <c r="B400" t="s">
        <v>1251</v>
      </c>
      <c r="C400">
        <v>54</v>
      </c>
      <c r="D400" t="s">
        <v>10</v>
      </c>
      <c r="E400" t="s">
        <v>1252</v>
      </c>
      <c r="F400" t="s">
        <v>49</v>
      </c>
      <c r="G400" t="s">
        <v>13</v>
      </c>
      <c r="H400" t="s">
        <v>14</v>
      </c>
    </row>
    <row r="401" spans="1:8" x14ac:dyDescent="0.35">
      <c r="A401" t="s">
        <v>1253</v>
      </c>
      <c r="B401" t="s">
        <v>1254</v>
      </c>
      <c r="C401">
        <v>27</v>
      </c>
      <c r="D401" t="s">
        <v>10</v>
      </c>
      <c r="E401" t="s">
        <v>1255</v>
      </c>
      <c r="F401" t="s">
        <v>439</v>
      </c>
      <c r="G401" t="s">
        <v>13</v>
      </c>
      <c r="H401" t="s">
        <v>14</v>
      </c>
    </row>
    <row r="402" spans="1:8" x14ac:dyDescent="0.35">
      <c r="A402" t="s">
        <v>1256</v>
      </c>
      <c r="B402" t="s">
        <v>1257</v>
      </c>
      <c r="C402">
        <v>57</v>
      </c>
      <c r="D402" t="s">
        <v>17</v>
      </c>
      <c r="E402" t="s">
        <v>1258</v>
      </c>
      <c r="F402" t="s">
        <v>99</v>
      </c>
      <c r="G402" t="s">
        <v>13</v>
      </c>
      <c r="H402" t="s">
        <v>20</v>
      </c>
    </row>
    <row r="403" spans="1:8" x14ac:dyDescent="0.35">
      <c r="A403" t="s">
        <v>1259</v>
      </c>
      <c r="B403" t="s">
        <v>1260</v>
      </c>
      <c r="C403">
        <v>51</v>
      </c>
      <c r="D403" t="s">
        <v>17</v>
      </c>
      <c r="E403" t="s">
        <v>1261</v>
      </c>
      <c r="F403" t="s">
        <v>188</v>
      </c>
      <c r="G403" t="s">
        <v>13</v>
      </c>
      <c r="H403" t="s">
        <v>20</v>
      </c>
    </row>
    <row r="404" spans="1:8" x14ac:dyDescent="0.35">
      <c r="A404" t="s">
        <v>1262</v>
      </c>
      <c r="B404" t="s">
        <v>1263</v>
      </c>
      <c r="C404">
        <v>31</v>
      </c>
      <c r="D404" t="s">
        <v>10</v>
      </c>
      <c r="E404" t="s">
        <v>83</v>
      </c>
      <c r="F404" t="s">
        <v>317</v>
      </c>
      <c r="G404" t="s">
        <v>13</v>
      </c>
      <c r="H404" t="s">
        <v>14</v>
      </c>
    </row>
    <row r="405" spans="1:8" x14ac:dyDescent="0.35">
      <c r="A405" t="s">
        <v>1264</v>
      </c>
      <c r="B405" t="s">
        <v>1265</v>
      </c>
      <c r="C405">
        <v>34</v>
      </c>
      <c r="D405" t="s">
        <v>10</v>
      </c>
      <c r="E405" t="s">
        <v>1266</v>
      </c>
      <c r="F405" t="s">
        <v>332</v>
      </c>
      <c r="G405" t="s">
        <v>13</v>
      </c>
      <c r="H405" t="s">
        <v>14</v>
      </c>
    </row>
    <row r="406" spans="1:8" x14ac:dyDescent="0.35">
      <c r="A406" t="s">
        <v>1267</v>
      </c>
      <c r="B406" t="s">
        <v>1268</v>
      </c>
      <c r="C406">
        <v>22</v>
      </c>
      <c r="D406" t="s">
        <v>17</v>
      </c>
      <c r="E406" t="s">
        <v>1269</v>
      </c>
      <c r="F406" t="s">
        <v>295</v>
      </c>
      <c r="G406" t="s">
        <v>13</v>
      </c>
      <c r="H406" t="s">
        <v>33</v>
      </c>
    </row>
    <row r="407" spans="1:8" x14ac:dyDescent="0.35">
      <c r="A407" t="s">
        <v>1270</v>
      </c>
      <c r="B407" t="s">
        <v>1271</v>
      </c>
      <c r="C407">
        <v>18</v>
      </c>
      <c r="D407" t="s">
        <v>17</v>
      </c>
      <c r="E407" t="s">
        <v>1272</v>
      </c>
      <c r="F407" t="s">
        <v>332</v>
      </c>
      <c r="G407" t="s">
        <v>13</v>
      </c>
      <c r="H407" t="s">
        <v>50</v>
      </c>
    </row>
    <row r="408" spans="1:8" x14ac:dyDescent="0.35">
      <c r="A408" t="s">
        <v>1273</v>
      </c>
      <c r="B408" t="s">
        <v>1274</v>
      </c>
      <c r="C408">
        <v>23</v>
      </c>
      <c r="D408" t="s">
        <v>17</v>
      </c>
      <c r="E408" t="s">
        <v>1275</v>
      </c>
      <c r="F408" t="s">
        <v>328</v>
      </c>
      <c r="G408" t="s">
        <v>13</v>
      </c>
      <c r="H408" t="s">
        <v>50</v>
      </c>
    </row>
    <row r="409" spans="1:8" x14ac:dyDescent="0.35">
      <c r="A409" t="s">
        <v>1276</v>
      </c>
      <c r="B409" t="s">
        <v>1277</v>
      </c>
      <c r="C409">
        <v>33</v>
      </c>
      <c r="D409" t="s">
        <v>10</v>
      </c>
      <c r="E409" t="s">
        <v>1278</v>
      </c>
      <c r="F409" t="s">
        <v>144</v>
      </c>
      <c r="G409" t="s">
        <v>13</v>
      </c>
      <c r="H409" t="s">
        <v>50</v>
      </c>
    </row>
    <row r="410" spans="1:8" x14ac:dyDescent="0.35">
      <c r="A410" t="s">
        <v>1279</v>
      </c>
      <c r="B410" t="s">
        <v>1280</v>
      </c>
      <c r="C410">
        <v>36</v>
      </c>
      <c r="D410" t="s">
        <v>10</v>
      </c>
      <c r="E410" t="s">
        <v>1281</v>
      </c>
      <c r="F410" t="s">
        <v>91</v>
      </c>
      <c r="G410" t="s">
        <v>13</v>
      </c>
      <c r="H410" t="s">
        <v>50</v>
      </c>
    </row>
    <row r="411" spans="1:8" x14ac:dyDescent="0.35">
      <c r="A411" t="s">
        <v>1282</v>
      </c>
      <c r="B411" t="s">
        <v>1283</v>
      </c>
      <c r="C411">
        <v>55</v>
      </c>
      <c r="D411" t="s">
        <v>10</v>
      </c>
      <c r="E411" t="s">
        <v>1284</v>
      </c>
      <c r="F411" t="s">
        <v>854</v>
      </c>
      <c r="G411" t="s">
        <v>13</v>
      </c>
      <c r="H411" t="s">
        <v>50</v>
      </c>
    </row>
    <row r="412" spans="1:8" x14ac:dyDescent="0.35">
      <c r="A412" t="s">
        <v>1285</v>
      </c>
      <c r="B412" t="s">
        <v>1286</v>
      </c>
      <c r="C412">
        <v>48</v>
      </c>
      <c r="D412" t="s">
        <v>17</v>
      </c>
      <c r="E412" t="s">
        <v>1287</v>
      </c>
      <c r="F412" t="s">
        <v>91</v>
      </c>
      <c r="G412" t="s">
        <v>13</v>
      </c>
      <c r="H412" t="s">
        <v>14</v>
      </c>
    </row>
    <row r="413" spans="1:8" x14ac:dyDescent="0.35">
      <c r="A413" t="s">
        <v>1288</v>
      </c>
      <c r="B413" t="s">
        <v>1289</v>
      </c>
      <c r="C413">
        <v>63</v>
      </c>
      <c r="D413" t="s">
        <v>10</v>
      </c>
      <c r="E413" t="s">
        <v>1290</v>
      </c>
      <c r="F413" t="s">
        <v>28</v>
      </c>
      <c r="G413" t="s">
        <v>13</v>
      </c>
      <c r="H413" t="s">
        <v>33</v>
      </c>
    </row>
    <row r="414" spans="1:8" x14ac:dyDescent="0.35">
      <c r="A414" t="s">
        <v>1291</v>
      </c>
      <c r="B414" t="s">
        <v>1292</v>
      </c>
      <c r="C414">
        <v>23</v>
      </c>
      <c r="D414" t="s">
        <v>17</v>
      </c>
      <c r="E414" t="s">
        <v>208</v>
      </c>
      <c r="F414" t="s">
        <v>160</v>
      </c>
      <c r="G414" t="s">
        <v>13</v>
      </c>
      <c r="H414" t="s">
        <v>50</v>
      </c>
    </row>
    <row r="415" spans="1:8" x14ac:dyDescent="0.35">
      <c r="A415" t="s">
        <v>1293</v>
      </c>
      <c r="B415" t="s">
        <v>1294</v>
      </c>
      <c r="C415">
        <v>59</v>
      </c>
      <c r="D415" t="s">
        <v>17</v>
      </c>
      <c r="E415" t="s">
        <v>1295</v>
      </c>
      <c r="F415" t="s">
        <v>110</v>
      </c>
      <c r="G415" t="s">
        <v>13</v>
      </c>
      <c r="H415" t="s">
        <v>14</v>
      </c>
    </row>
    <row r="416" spans="1:8" x14ac:dyDescent="0.35">
      <c r="A416" t="s">
        <v>1296</v>
      </c>
      <c r="B416" t="s">
        <v>1297</v>
      </c>
      <c r="C416">
        <v>35</v>
      </c>
      <c r="D416" t="s">
        <v>17</v>
      </c>
      <c r="E416" t="s">
        <v>1298</v>
      </c>
      <c r="F416" t="s">
        <v>117</v>
      </c>
      <c r="G416" t="s">
        <v>13</v>
      </c>
      <c r="H416" t="s">
        <v>50</v>
      </c>
    </row>
    <row r="417" spans="1:8" x14ac:dyDescent="0.35">
      <c r="A417" t="s">
        <v>1299</v>
      </c>
      <c r="B417" t="s">
        <v>1300</v>
      </c>
      <c r="C417">
        <v>26</v>
      </c>
      <c r="D417" t="s">
        <v>17</v>
      </c>
      <c r="E417" t="s">
        <v>1301</v>
      </c>
      <c r="F417" t="s">
        <v>167</v>
      </c>
      <c r="G417" t="s">
        <v>13</v>
      </c>
      <c r="H417" t="s">
        <v>33</v>
      </c>
    </row>
    <row r="418" spans="1:8" x14ac:dyDescent="0.35">
      <c r="A418" t="s">
        <v>1302</v>
      </c>
      <c r="B418" t="s">
        <v>1303</v>
      </c>
      <c r="C418">
        <v>46</v>
      </c>
      <c r="D418" t="s">
        <v>10</v>
      </c>
      <c r="E418" t="s">
        <v>1304</v>
      </c>
      <c r="F418" t="s">
        <v>328</v>
      </c>
      <c r="G418" t="s">
        <v>13</v>
      </c>
      <c r="H418" t="s">
        <v>20</v>
      </c>
    </row>
    <row r="419" spans="1:8" x14ac:dyDescent="0.35">
      <c r="A419" t="s">
        <v>1305</v>
      </c>
      <c r="B419" t="s">
        <v>1306</v>
      </c>
      <c r="C419">
        <v>64</v>
      </c>
      <c r="D419" t="s">
        <v>17</v>
      </c>
      <c r="E419" t="s">
        <v>1307</v>
      </c>
      <c r="F419" t="s">
        <v>12</v>
      </c>
      <c r="G419" t="s">
        <v>13</v>
      </c>
      <c r="H419" t="s">
        <v>14</v>
      </c>
    </row>
    <row r="420" spans="1:8" x14ac:dyDescent="0.35">
      <c r="A420" t="s">
        <v>1308</v>
      </c>
      <c r="B420" t="s">
        <v>1309</v>
      </c>
      <c r="C420">
        <v>60</v>
      </c>
      <c r="D420" t="s">
        <v>17</v>
      </c>
      <c r="E420" t="s">
        <v>1310</v>
      </c>
      <c r="F420" t="s">
        <v>49</v>
      </c>
      <c r="G420" t="s">
        <v>13</v>
      </c>
      <c r="H420" t="s">
        <v>33</v>
      </c>
    </row>
    <row r="421" spans="1:8" x14ac:dyDescent="0.35">
      <c r="A421" t="s">
        <v>1311</v>
      </c>
      <c r="B421" t="s">
        <v>1312</v>
      </c>
      <c r="C421">
        <v>33</v>
      </c>
      <c r="D421" t="s">
        <v>10</v>
      </c>
      <c r="E421" t="s">
        <v>1313</v>
      </c>
      <c r="F421" t="s">
        <v>317</v>
      </c>
      <c r="G421" t="s">
        <v>13</v>
      </c>
      <c r="H421" t="s">
        <v>50</v>
      </c>
    </row>
    <row r="422" spans="1:8" x14ac:dyDescent="0.35">
      <c r="A422" t="s">
        <v>1314</v>
      </c>
      <c r="B422" t="s">
        <v>1315</v>
      </c>
      <c r="C422">
        <v>60</v>
      </c>
      <c r="D422" t="s">
        <v>10</v>
      </c>
      <c r="E422" t="s">
        <v>1316</v>
      </c>
      <c r="F422" t="s">
        <v>12</v>
      </c>
      <c r="G422" t="s">
        <v>13</v>
      </c>
      <c r="H422" t="s">
        <v>14</v>
      </c>
    </row>
    <row r="423" spans="1:8" x14ac:dyDescent="0.35">
      <c r="A423" t="s">
        <v>1317</v>
      </c>
      <c r="B423" t="s">
        <v>1318</v>
      </c>
      <c r="C423">
        <v>45</v>
      </c>
      <c r="D423" t="s">
        <v>17</v>
      </c>
      <c r="E423" t="s">
        <v>1319</v>
      </c>
      <c r="F423" t="s">
        <v>77</v>
      </c>
      <c r="G423" t="s">
        <v>13</v>
      </c>
      <c r="H423" t="s">
        <v>20</v>
      </c>
    </row>
    <row r="424" spans="1:8" x14ac:dyDescent="0.35">
      <c r="A424" t="s">
        <v>1320</v>
      </c>
      <c r="B424" t="s">
        <v>1321</v>
      </c>
      <c r="C424">
        <v>42</v>
      </c>
      <c r="D424" t="s">
        <v>17</v>
      </c>
      <c r="E424" t="s">
        <v>1322</v>
      </c>
      <c r="F424" t="s">
        <v>65</v>
      </c>
      <c r="G424" t="s">
        <v>13</v>
      </c>
      <c r="H424" t="s">
        <v>20</v>
      </c>
    </row>
    <row r="425" spans="1:8" x14ac:dyDescent="0.35">
      <c r="A425" t="s">
        <v>1323</v>
      </c>
      <c r="B425" t="s">
        <v>1324</v>
      </c>
      <c r="C425">
        <v>35</v>
      </c>
      <c r="D425" t="s">
        <v>10</v>
      </c>
      <c r="E425" t="s">
        <v>1325</v>
      </c>
      <c r="F425" t="s">
        <v>65</v>
      </c>
      <c r="G425" t="s">
        <v>13</v>
      </c>
      <c r="H425" t="s">
        <v>33</v>
      </c>
    </row>
    <row r="426" spans="1:8" x14ac:dyDescent="0.35">
      <c r="A426" t="s">
        <v>1326</v>
      </c>
      <c r="B426" t="s">
        <v>1327</v>
      </c>
      <c r="C426">
        <v>53</v>
      </c>
      <c r="D426" t="s">
        <v>10</v>
      </c>
      <c r="E426" t="s">
        <v>1328</v>
      </c>
      <c r="F426" t="s">
        <v>12</v>
      </c>
      <c r="G426" t="s">
        <v>13</v>
      </c>
      <c r="H426" t="s">
        <v>14</v>
      </c>
    </row>
    <row r="427" spans="1:8" x14ac:dyDescent="0.35">
      <c r="A427" t="s">
        <v>1329</v>
      </c>
      <c r="B427" t="s">
        <v>1330</v>
      </c>
      <c r="C427">
        <v>40</v>
      </c>
      <c r="D427" t="s">
        <v>10</v>
      </c>
      <c r="E427" t="s">
        <v>1331</v>
      </c>
      <c r="F427" t="s">
        <v>121</v>
      </c>
      <c r="G427" t="s">
        <v>13</v>
      </c>
      <c r="H427" t="s">
        <v>14</v>
      </c>
    </row>
    <row r="428" spans="1:8" x14ac:dyDescent="0.35">
      <c r="A428" t="s">
        <v>1332</v>
      </c>
      <c r="B428" t="s">
        <v>1333</v>
      </c>
      <c r="C428">
        <v>28</v>
      </c>
      <c r="D428" t="s">
        <v>10</v>
      </c>
      <c r="E428" t="s">
        <v>1334</v>
      </c>
      <c r="F428" t="s">
        <v>12</v>
      </c>
      <c r="G428" t="s">
        <v>13</v>
      </c>
      <c r="H428" t="s">
        <v>20</v>
      </c>
    </row>
    <row r="429" spans="1:8" x14ac:dyDescent="0.35">
      <c r="A429" t="s">
        <v>1335</v>
      </c>
      <c r="B429" t="s">
        <v>1336</v>
      </c>
      <c r="C429">
        <v>18</v>
      </c>
      <c r="D429" t="s">
        <v>17</v>
      </c>
      <c r="E429" t="s">
        <v>1337</v>
      </c>
      <c r="F429" t="s">
        <v>439</v>
      </c>
      <c r="G429" t="s">
        <v>13</v>
      </c>
      <c r="H429" t="s">
        <v>50</v>
      </c>
    </row>
    <row r="430" spans="1:8" x14ac:dyDescent="0.35">
      <c r="A430" t="s">
        <v>1338</v>
      </c>
      <c r="B430" t="s">
        <v>1339</v>
      </c>
      <c r="C430">
        <v>27</v>
      </c>
      <c r="D430" t="s">
        <v>17</v>
      </c>
      <c r="E430" t="s">
        <v>1340</v>
      </c>
      <c r="F430" t="s">
        <v>332</v>
      </c>
      <c r="G430" t="s">
        <v>13</v>
      </c>
      <c r="H430" t="s">
        <v>14</v>
      </c>
    </row>
    <row r="431" spans="1:8" x14ac:dyDescent="0.35">
      <c r="A431" t="s">
        <v>1341</v>
      </c>
      <c r="B431" t="s">
        <v>1342</v>
      </c>
      <c r="C431">
        <v>43</v>
      </c>
      <c r="D431" t="s">
        <v>10</v>
      </c>
      <c r="E431" t="s">
        <v>1343</v>
      </c>
      <c r="F431" t="s">
        <v>110</v>
      </c>
      <c r="G431" t="s">
        <v>13</v>
      </c>
      <c r="H431" t="s">
        <v>20</v>
      </c>
    </row>
    <row r="432" spans="1:8" x14ac:dyDescent="0.35">
      <c r="A432" t="s">
        <v>1344</v>
      </c>
      <c r="B432" t="s">
        <v>1345</v>
      </c>
      <c r="C432">
        <v>36</v>
      </c>
      <c r="D432" t="s">
        <v>17</v>
      </c>
      <c r="E432" t="s">
        <v>1346</v>
      </c>
      <c r="F432" t="s">
        <v>91</v>
      </c>
      <c r="G432" t="s">
        <v>13</v>
      </c>
      <c r="H432" t="s">
        <v>50</v>
      </c>
    </row>
    <row r="433" spans="1:8" x14ac:dyDescent="0.35">
      <c r="A433" t="s">
        <v>1347</v>
      </c>
      <c r="B433" t="s">
        <v>1348</v>
      </c>
      <c r="C433">
        <v>27</v>
      </c>
      <c r="D433" t="s">
        <v>10</v>
      </c>
      <c r="E433" t="s">
        <v>1349</v>
      </c>
      <c r="F433" t="s">
        <v>32</v>
      </c>
      <c r="G433" t="s">
        <v>13</v>
      </c>
      <c r="H433" t="s">
        <v>20</v>
      </c>
    </row>
    <row r="434" spans="1:8" x14ac:dyDescent="0.35">
      <c r="A434" t="s">
        <v>1350</v>
      </c>
      <c r="B434" t="s">
        <v>1351</v>
      </c>
      <c r="C434">
        <v>37</v>
      </c>
      <c r="D434" t="s">
        <v>10</v>
      </c>
      <c r="E434" t="s">
        <v>1352</v>
      </c>
      <c r="F434" t="s">
        <v>91</v>
      </c>
      <c r="G434" t="s">
        <v>13</v>
      </c>
      <c r="H434" t="s">
        <v>14</v>
      </c>
    </row>
    <row r="435" spans="1:8" x14ac:dyDescent="0.35">
      <c r="A435" t="s">
        <v>1353</v>
      </c>
      <c r="B435" t="s">
        <v>1354</v>
      </c>
      <c r="C435">
        <v>51</v>
      </c>
      <c r="D435" t="s">
        <v>17</v>
      </c>
      <c r="E435" t="s">
        <v>1355</v>
      </c>
      <c r="F435" t="s">
        <v>61</v>
      </c>
      <c r="G435" t="s">
        <v>13</v>
      </c>
      <c r="H435" t="s">
        <v>33</v>
      </c>
    </row>
    <row r="436" spans="1:8" x14ac:dyDescent="0.35">
      <c r="A436" t="s">
        <v>1356</v>
      </c>
      <c r="B436" t="s">
        <v>1357</v>
      </c>
      <c r="C436">
        <v>48</v>
      </c>
      <c r="D436" t="s">
        <v>17</v>
      </c>
      <c r="E436" t="s">
        <v>1358</v>
      </c>
      <c r="F436" t="s">
        <v>258</v>
      </c>
      <c r="G436" t="s">
        <v>13</v>
      </c>
      <c r="H436" t="s">
        <v>50</v>
      </c>
    </row>
    <row r="437" spans="1:8" x14ac:dyDescent="0.35">
      <c r="A437" t="s">
        <v>1359</v>
      </c>
      <c r="B437" t="s">
        <v>1360</v>
      </c>
      <c r="C437">
        <v>37</v>
      </c>
      <c r="D437" t="s">
        <v>17</v>
      </c>
      <c r="E437" t="s">
        <v>1361</v>
      </c>
      <c r="F437" t="s">
        <v>110</v>
      </c>
      <c r="G437" t="s">
        <v>13</v>
      </c>
      <c r="H437" t="s">
        <v>33</v>
      </c>
    </row>
    <row r="438" spans="1:8" x14ac:dyDescent="0.35">
      <c r="A438" t="s">
        <v>1362</v>
      </c>
      <c r="B438" t="s">
        <v>1363</v>
      </c>
      <c r="C438">
        <v>61</v>
      </c>
      <c r="D438" t="s">
        <v>10</v>
      </c>
      <c r="E438" t="s">
        <v>1364</v>
      </c>
      <c r="F438" t="s">
        <v>41</v>
      </c>
      <c r="G438" t="s">
        <v>13</v>
      </c>
      <c r="H438" t="s">
        <v>50</v>
      </c>
    </row>
    <row r="439" spans="1:8" x14ac:dyDescent="0.35">
      <c r="A439" t="s">
        <v>1365</v>
      </c>
      <c r="B439" t="s">
        <v>1366</v>
      </c>
      <c r="C439">
        <v>47</v>
      </c>
      <c r="D439" t="s">
        <v>17</v>
      </c>
      <c r="E439" t="s">
        <v>603</v>
      </c>
      <c r="F439" t="s">
        <v>49</v>
      </c>
      <c r="G439" t="s">
        <v>13</v>
      </c>
      <c r="H439" t="s">
        <v>20</v>
      </c>
    </row>
    <row r="440" spans="1:8" x14ac:dyDescent="0.35">
      <c r="A440" t="s">
        <v>1367</v>
      </c>
      <c r="B440" t="s">
        <v>1368</v>
      </c>
      <c r="C440">
        <v>59</v>
      </c>
      <c r="D440" t="s">
        <v>17</v>
      </c>
      <c r="E440" t="s">
        <v>1369</v>
      </c>
      <c r="F440" t="s">
        <v>241</v>
      </c>
      <c r="G440" t="s">
        <v>13</v>
      </c>
      <c r="H440" t="s">
        <v>20</v>
      </c>
    </row>
    <row r="441" spans="1:8" x14ac:dyDescent="0.35">
      <c r="A441" t="s">
        <v>1370</v>
      </c>
      <c r="B441" t="s">
        <v>1371</v>
      </c>
      <c r="C441">
        <v>53</v>
      </c>
      <c r="D441" t="s">
        <v>10</v>
      </c>
      <c r="E441" t="s">
        <v>940</v>
      </c>
      <c r="F441" t="s">
        <v>160</v>
      </c>
      <c r="G441" t="s">
        <v>13</v>
      </c>
      <c r="H441" t="s">
        <v>33</v>
      </c>
    </row>
    <row r="442" spans="1:8" x14ac:dyDescent="0.35">
      <c r="A442" t="s">
        <v>1372</v>
      </c>
      <c r="B442" t="s">
        <v>1373</v>
      </c>
      <c r="C442">
        <v>60</v>
      </c>
      <c r="D442" t="s">
        <v>10</v>
      </c>
      <c r="E442" t="s">
        <v>1374</v>
      </c>
      <c r="F442" t="s">
        <v>19</v>
      </c>
      <c r="G442" t="s">
        <v>13</v>
      </c>
      <c r="H442" t="s">
        <v>33</v>
      </c>
    </row>
    <row r="443" spans="1:8" x14ac:dyDescent="0.35">
      <c r="A443" t="s">
        <v>1375</v>
      </c>
      <c r="B443" t="s">
        <v>1376</v>
      </c>
      <c r="C443">
        <v>31</v>
      </c>
      <c r="D443" t="s">
        <v>10</v>
      </c>
      <c r="E443" t="s">
        <v>1377</v>
      </c>
      <c r="F443" t="s">
        <v>328</v>
      </c>
      <c r="G443" t="s">
        <v>13</v>
      </c>
      <c r="H443" t="s">
        <v>33</v>
      </c>
    </row>
    <row r="444" spans="1:8" x14ac:dyDescent="0.35">
      <c r="A444" t="s">
        <v>1378</v>
      </c>
      <c r="B444" t="s">
        <v>1379</v>
      </c>
      <c r="C444">
        <v>42</v>
      </c>
      <c r="D444" t="s">
        <v>17</v>
      </c>
      <c r="E444" t="s">
        <v>1380</v>
      </c>
      <c r="F444" t="s">
        <v>37</v>
      </c>
      <c r="G444" t="s">
        <v>13</v>
      </c>
      <c r="H444" t="s">
        <v>14</v>
      </c>
    </row>
    <row r="445" spans="1:8" x14ac:dyDescent="0.35">
      <c r="A445" t="s">
        <v>1381</v>
      </c>
      <c r="B445" t="s">
        <v>1382</v>
      </c>
      <c r="C445">
        <v>51</v>
      </c>
      <c r="D445" t="s">
        <v>10</v>
      </c>
      <c r="E445" t="s">
        <v>1383</v>
      </c>
      <c r="F445" t="s">
        <v>363</v>
      </c>
      <c r="G445" t="s">
        <v>13</v>
      </c>
      <c r="H445" t="s">
        <v>33</v>
      </c>
    </row>
    <row r="446" spans="1:8" x14ac:dyDescent="0.35">
      <c r="A446" t="s">
        <v>1384</v>
      </c>
      <c r="B446" t="s">
        <v>1385</v>
      </c>
      <c r="C446">
        <v>19</v>
      </c>
      <c r="D446" t="s">
        <v>10</v>
      </c>
      <c r="E446" t="s">
        <v>1386</v>
      </c>
      <c r="F446" t="s">
        <v>854</v>
      </c>
      <c r="G446" t="s">
        <v>13</v>
      </c>
      <c r="H446" t="s">
        <v>50</v>
      </c>
    </row>
    <row r="447" spans="1:8" x14ac:dyDescent="0.35">
      <c r="A447" t="s">
        <v>1387</v>
      </c>
      <c r="B447" t="s">
        <v>1388</v>
      </c>
      <c r="C447">
        <v>41</v>
      </c>
      <c r="D447" t="s">
        <v>17</v>
      </c>
      <c r="E447" t="s">
        <v>1389</v>
      </c>
      <c r="F447" t="s">
        <v>291</v>
      </c>
      <c r="G447" t="s">
        <v>13</v>
      </c>
      <c r="H447" t="s">
        <v>20</v>
      </c>
    </row>
    <row r="448" spans="1:8" x14ac:dyDescent="0.35">
      <c r="A448" t="s">
        <v>1390</v>
      </c>
      <c r="B448" t="s">
        <v>1391</v>
      </c>
      <c r="C448">
        <v>35</v>
      </c>
      <c r="D448" t="s">
        <v>10</v>
      </c>
      <c r="E448" t="s">
        <v>1392</v>
      </c>
      <c r="F448" t="s">
        <v>99</v>
      </c>
      <c r="G448" t="s">
        <v>13</v>
      </c>
      <c r="H448" t="s">
        <v>33</v>
      </c>
    </row>
    <row r="449" spans="1:8" x14ac:dyDescent="0.35">
      <c r="A449" t="s">
        <v>1393</v>
      </c>
      <c r="B449" t="s">
        <v>1394</v>
      </c>
      <c r="C449">
        <v>45</v>
      </c>
      <c r="D449" t="s">
        <v>10</v>
      </c>
      <c r="E449" t="s">
        <v>1395</v>
      </c>
      <c r="F449" t="s">
        <v>12</v>
      </c>
      <c r="G449" t="s">
        <v>13</v>
      </c>
      <c r="H449" t="s">
        <v>50</v>
      </c>
    </row>
    <row r="450" spans="1:8" x14ac:dyDescent="0.35">
      <c r="A450" t="s">
        <v>1396</v>
      </c>
      <c r="B450" t="s">
        <v>1397</v>
      </c>
      <c r="C450">
        <v>64</v>
      </c>
      <c r="D450" t="s">
        <v>17</v>
      </c>
      <c r="E450" t="s">
        <v>1398</v>
      </c>
      <c r="F450" t="s">
        <v>854</v>
      </c>
      <c r="G450" t="s">
        <v>13</v>
      </c>
      <c r="H450" t="s">
        <v>14</v>
      </c>
    </row>
    <row r="451" spans="1:8" x14ac:dyDescent="0.35">
      <c r="A451" t="s">
        <v>1399</v>
      </c>
      <c r="B451" t="s">
        <v>1400</v>
      </c>
      <c r="C451">
        <v>29</v>
      </c>
      <c r="D451" t="s">
        <v>10</v>
      </c>
      <c r="E451" t="s">
        <v>1401</v>
      </c>
      <c r="F451" t="s">
        <v>28</v>
      </c>
      <c r="G451" t="s">
        <v>13</v>
      </c>
      <c r="H451" t="s">
        <v>14</v>
      </c>
    </row>
    <row r="452" spans="1:8" x14ac:dyDescent="0.35">
      <c r="A452" t="s">
        <v>1402</v>
      </c>
      <c r="B452" t="s">
        <v>1403</v>
      </c>
      <c r="C452">
        <v>59</v>
      </c>
      <c r="D452" t="s">
        <v>10</v>
      </c>
      <c r="E452" t="s">
        <v>1404</v>
      </c>
      <c r="F452" t="s">
        <v>73</v>
      </c>
      <c r="G452" t="s">
        <v>13</v>
      </c>
      <c r="H452" t="s">
        <v>14</v>
      </c>
    </row>
    <row r="453" spans="1:8" x14ac:dyDescent="0.35">
      <c r="A453" t="s">
        <v>1405</v>
      </c>
      <c r="B453" t="s">
        <v>1406</v>
      </c>
      <c r="C453">
        <v>46</v>
      </c>
      <c r="D453" t="s">
        <v>10</v>
      </c>
      <c r="E453" t="s">
        <v>570</v>
      </c>
      <c r="F453" t="s">
        <v>237</v>
      </c>
      <c r="G453" t="s">
        <v>13</v>
      </c>
      <c r="H453" t="s">
        <v>50</v>
      </c>
    </row>
    <row r="454" spans="1:8" x14ac:dyDescent="0.35">
      <c r="A454" t="s">
        <v>1407</v>
      </c>
      <c r="B454" t="s">
        <v>1408</v>
      </c>
      <c r="C454">
        <v>60</v>
      </c>
      <c r="D454" t="s">
        <v>17</v>
      </c>
      <c r="E454" t="s">
        <v>1409</v>
      </c>
      <c r="F454" t="s">
        <v>317</v>
      </c>
      <c r="G454" t="s">
        <v>13</v>
      </c>
      <c r="H454" t="s">
        <v>14</v>
      </c>
    </row>
    <row r="455" spans="1:8" x14ac:dyDescent="0.35">
      <c r="A455" t="s">
        <v>1410</v>
      </c>
      <c r="B455" t="s">
        <v>1411</v>
      </c>
      <c r="C455">
        <v>62</v>
      </c>
      <c r="D455" t="s">
        <v>17</v>
      </c>
      <c r="E455" t="s">
        <v>1412</v>
      </c>
      <c r="F455" t="s">
        <v>103</v>
      </c>
      <c r="G455" t="s">
        <v>13</v>
      </c>
      <c r="H455" t="s">
        <v>20</v>
      </c>
    </row>
    <row r="456" spans="1:8" x14ac:dyDescent="0.35">
      <c r="A456" t="s">
        <v>1413</v>
      </c>
      <c r="B456" t="s">
        <v>1414</v>
      </c>
      <c r="C456">
        <v>60</v>
      </c>
      <c r="D456" t="s">
        <v>10</v>
      </c>
      <c r="E456" t="s">
        <v>133</v>
      </c>
      <c r="F456" t="s">
        <v>99</v>
      </c>
      <c r="G456" t="s">
        <v>13</v>
      </c>
      <c r="H456" t="s">
        <v>50</v>
      </c>
    </row>
    <row r="457" spans="1:8" x14ac:dyDescent="0.35">
      <c r="A457" t="s">
        <v>1415</v>
      </c>
      <c r="B457" t="s">
        <v>1416</v>
      </c>
      <c r="C457">
        <v>54</v>
      </c>
      <c r="D457" t="s">
        <v>10</v>
      </c>
      <c r="E457" t="s">
        <v>1417</v>
      </c>
      <c r="F457" t="s">
        <v>198</v>
      </c>
      <c r="G457" t="s">
        <v>13</v>
      </c>
      <c r="H457" t="s">
        <v>50</v>
      </c>
    </row>
    <row r="458" spans="1:8" x14ac:dyDescent="0.35">
      <c r="A458" t="s">
        <v>1418</v>
      </c>
      <c r="B458" t="s">
        <v>1419</v>
      </c>
      <c r="C458">
        <v>59</v>
      </c>
      <c r="D458" t="s">
        <v>17</v>
      </c>
      <c r="E458" t="s">
        <v>1420</v>
      </c>
      <c r="F458" t="s">
        <v>295</v>
      </c>
      <c r="G458" t="s">
        <v>13</v>
      </c>
      <c r="H458" t="s">
        <v>50</v>
      </c>
    </row>
    <row r="459" spans="1:8" x14ac:dyDescent="0.35">
      <c r="A459" t="s">
        <v>1421</v>
      </c>
      <c r="B459" t="s">
        <v>1422</v>
      </c>
      <c r="C459">
        <v>59</v>
      </c>
      <c r="D459" t="s">
        <v>10</v>
      </c>
      <c r="E459" t="s">
        <v>1423</v>
      </c>
      <c r="F459" t="s">
        <v>594</v>
      </c>
      <c r="G459" t="s">
        <v>13</v>
      </c>
      <c r="H459" t="s">
        <v>20</v>
      </c>
    </row>
    <row r="460" spans="1:8" x14ac:dyDescent="0.35">
      <c r="A460" t="s">
        <v>1424</v>
      </c>
      <c r="B460" t="s">
        <v>1425</v>
      </c>
      <c r="C460">
        <v>62</v>
      </c>
      <c r="D460" t="s">
        <v>17</v>
      </c>
      <c r="E460" t="s">
        <v>1426</v>
      </c>
      <c r="F460" t="s">
        <v>54</v>
      </c>
      <c r="G460" t="s">
        <v>13</v>
      </c>
      <c r="H460" t="s">
        <v>33</v>
      </c>
    </row>
    <row r="461" spans="1:8" x14ac:dyDescent="0.35">
      <c r="A461" t="s">
        <v>1427</v>
      </c>
      <c r="B461" t="s">
        <v>685</v>
      </c>
      <c r="C461">
        <v>29</v>
      </c>
      <c r="D461" t="s">
        <v>17</v>
      </c>
      <c r="E461" t="s">
        <v>1428</v>
      </c>
      <c r="F461" t="s">
        <v>321</v>
      </c>
      <c r="G461" t="s">
        <v>13</v>
      </c>
      <c r="H461" t="s">
        <v>50</v>
      </c>
    </row>
    <row r="462" spans="1:8" x14ac:dyDescent="0.35">
      <c r="A462" t="s">
        <v>1429</v>
      </c>
      <c r="B462" t="s">
        <v>1430</v>
      </c>
      <c r="C462">
        <v>35</v>
      </c>
      <c r="D462" t="s">
        <v>10</v>
      </c>
      <c r="E462" t="s">
        <v>1431</v>
      </c>
      <c r="F462" t="s">
        <v>271</v>
      </c>
      <c r="G462" t="s">
        <v>13</v>
      </c>
      <c r="H462" t="s">
        <v>50</v>
      </c>
    </row>
    <row r="463" spans="1:8" x14ac:dyDescent="0.35">
      <c r="A463" t="s">
        <v>1432</v>
      </c>
      <c r="B463" t="s">
        <v>1433</v>
      </c>
      <c r="C463">
        <v>60</v>
      </c>
      <c r="D463" t="s">
        <v>17</v>
      </c>
      <c r="E463" t="s">
        <v>1434</v>
      </c>
      <c r="F463" t="s">
        <v>65</v>
      </c>
      <c r="G463" t="s">
        <v>13</v>
      </c>
      <c r="H463" t="s">
        <v>33</v>
      </c>
    </row>
    <row r="464" spans="1:8" x14ac:dyDescent="0.35">
      <c r="A464" t="s">
        <v>1435</v>
      </c>
      <c r="B464" t="s">
        <v>1436</v>
      </c>
      <c r="C464">
        <v>34</v>
      </c>
      <c r="D464" t="s">
        <v>17</v>
      </c>
      <c r="E464" t="s">
        <v>1437</v>
      </c>
      <c r="F464" t="s">
        <v>45</v>
      </c>
      <c r="G464" t="s">
        <v>13</v>
      </c>
      <c r="H464" t="s">
        <v>33</v>
      </c>
    </row>
    <row r="465" spans="1:8" x14ac:dyDescent="0.35">
      <c r="A465" t="s">
        <v>1438</v>
      </c>
      <c r="B465" t="s">
        <v>1439</v>
      </c>
      <c r="C465">
        <v>36</v>
      </c>
      <c r="D465" t="s">
        <v>17</v>
      </c>
      <c r="E465" t="s">
        <v>1440</v>
      </c>
      <c r="F465" t="s">
        <v>171</v>
      </c>
      <c r="G465" t="s">
        <v>13</v>
      </c>
      <c r="H465" t="s">
        <v>14</v>
      </c>
    </row>
    <row r="466" spans="1:8" x14ac:dyDescent="0.35">
      <c r="A466" t="s">
        <v>1441</v>
      </c>
      <c r="B466" t="s">
        <v>1442</v>
      </c>
      <c r="C466">
        <v>45</v>
      </c>
      <c r="D466" t="s">
        <v>17</v>
      </c>
      <c r="E466" t="s">
        <v>1443</v>
      </c>
      <c r="F466" t="s">
        <v>77</v>
      </c>
      <c r="G466" t="s">
        <v>13</v>
      </c>
      <c r="H466" t="s">
        <v>20</v>
      </c>
    </row>
    <row r="467" spans="1:8" x14ac:dyDescent="0.35">
      <c r="A467" t="s">
        <v>1444</v>
      </c>
      <c r="B467" t="s">
        <v>1445</v>
      </c>
      <c r="C467">
        <v>28</v>
      </c>
      <c r="D467" t="s">
        <v>17</v>
      </c>
      <c r="E467" t="s">
        <v>1446</v>
      </c>
      <c r="F467" t="s">
        <v>12</v>
      </c>
      <c r="G467" t="s">
        <v>13</v>
      </c>
      <c r="H467" t="s">
        <v>33</v>
      </c>
    </row>
    <row r="468" spans="1:8" x14ac:dyDescent="0.35">
      <c r="A468" t="s">
        <v>1447</v>
      </c>
      <c r="B468" t="s">
        <v>1448</v>
      </c>
      <c r="C468">
        <v>18</v>
      </c>
      <c r="D468" t="s">
        <v>10</v>
      </c>
      <c r="E468" t="s">
        <v>1449</v>
      </c>
      <c r="F468" t="s">
        <v>205</v>
      </c>
      <c r="G468" t="s">
        <v>13</v>
      </c>
      <c r="H468" t="s">
        <v>33</v>
      </c>
    </row>
    <row r="469" spans="1:8" x14ac:dyDescent="0.35">
      <c r="A469" t="s">
        <v>1450</v>
      </c>
      <c r="B469" t="s">
        <v>1451</v>
      </c>
      <c r="C469">
        <v>63</v>
      </c>
      <c r="D469" t="s">
        <v>17</v>
      </c>
      <c r="E469" t="s">
        <v>1452</v>
      </c>
      <c r="F469" t="s">
        <v>175</v>
      </c>
      <c r="G469" t="s">
        <v>13</v>
      </c>
      <c r="H469" t="s">
        <v>50</v>
      </c>
    </row>
    <row r="470" spans="1:8" x14ac:dyDescent="0.35">
      <c r="A470" t="s">
        <v>1453</v>
      </c>
      <c r="B470" t="s">
        <v>1454</v>
      </c>
      <c r="C470">
        <v>45</v>
      </c>
      <c r="D470" t="s">
        <v>10</v>
      </c>
      <c r="E470" t="s">
        <v>1455</v>
      </c>
      <c r="F470" t="s">
        <v>175</v>
      </c>
      <c r="G470" t="s">
        <v>13</v>
      </c>
      <c r="H470" t="s">
        <v>14</v>
      </c>
    </row>
    <row r="471" spans="1:8" x14ac:dyDescent="0.35">
      <c r="A471" t="s">
        <v>1456</v>
      </c>
      <c r="B471" t="s">
        <v>1457</v>
      </c>
      <c r="C471">
        <v>19</v>
      </c>
      <c r="D471" t="s">
        <v>10</v>
      </c>
      <c r="E471" t="s">
        <v>1458</v>
      </c>
      <c r="F471" t="s">
        <v>121</v>
      </c>
      <c r="G471" t="s">
        <v>13</v>
      </c>
      <c r="H471" t="s">
        <v>50</v>
      </c>
    </row>
    <row r="472" spans="1:8" x14ac:dyDescent="0.35">
      <c r="A472" t="s">
        <v>1459</v>
      </c>
      <c r="B472" t="s">
        <v>1460</v>
      </c>
      <c r="C472">
        <v>21</v>
      </c>
      <c r="D472" t="s">
        <v>17</v>
      </c>
      <c r="E472" t="s">
        <v>1461</v>
      </c>
      <c r="F472" t="s">
        <v>49</v>
      </c>
      <c r="G472" t="s">
        <v>13</v>
      </c>
      <c r="H472" t="s">
        <v>50</v>
      </c>
    </row>
    <row r="473" spans="1:8" x14ac:dyDescent="0.35">
      <c r="A473" t="s">
        <v>1462</v>
      </c>
      <c r="B473" t="s">
        <v>1463</v>
      </c>
      <c r="C473">
        <v>42</v>
      </c>
      <c r="D473" t="s">
        <v>10</v>
      </c>
      <c r="E473" t="s">
        <v>1464</v>
      </c>
      <c r="F473" t="s">
        <v>69</v>
      </c>
      <c r="G473" t="s">
        <v>13</v>
      </c>
      <c r="H473" t="s">
        <v>20</v>
      </c>
    </row>
    <row r="474" spans="1:8" x14ac:dyDescent="0.35">
      <c r="A474" t="s">
        <v>1465</v>
      </c>
      <c r="B474" t="s">
        <v>1466</v>
      </c>
      <c r="C474">
        <v>42</v>
      </c>
      <c r="D474" t="s">
        <v>10</v>
      </c>
      <c r="E474" t="s">
        <v>1467</v>
      </c>
      <c r="F474" t="s">
        <v>723</v>
      </c>
      <c r="G474" t="s">
        <v>13</v>
      </c>
      <c r="H474" t="s">
        <v>33</v>
      </c>
    </row>
    <row r="475" spans="1:8" x14ac:dyDescent="0.35">
      <c r="A475" t="s">
        <v>1468</v>
      </c>
      <c r="B475" t="s">
        <v>1469</v>
      </c>
      <c r="C475">
        <v>53</v>
      </c>
      <c r="D475" t="s">
        <v>10</v>
      </c>
      <c r="E475" t="s">
        <v>1470</v>
      </c>
      <c r="F475" t="s">
        <v>328</v>
      </c>
      <c r="G475" t="s">
        <v>13</v>
      </c>
      <c r="H475" t="s">
        <v>14</v>
      </c>
    </row>
    <row r="476" spans="1:8" x14ac:dyDescent="0.35">
      <c r="A476" t="s">
        <v>1471</v>
      </c>
      <c r="B476" t="s">
        <v>1472</v>
      </c>
      <c r="C476">
        <v>32</v>
      </c>
      <c r="D476" t="s">
        <v>17</v>
      </c>
      <c r="E476" t="s">
        <v>1473</v>
      </c>
      <c r="F476" t="s">
        <v>41</v>
      </c>
      <c r="G476" t="s">
        <v>13</v>
      </c>
      <c r="H476" t="s">
        <v>20</v>
      </c>
    </row>
    <row r="477" spans="1:8" x14ac:dyDescent="0.35">
      <c r="A477" t="s">
        <v>1474</v>
      </c>
      <c r="B477" t="s">
        <v>1475</v>
      </c>
      <c r="C477">
        <v>18</v>
      </c>
      <c r="D477" t="s">
        <v>17</v>
      </c>
      <c r="E477" t="s">
        <v>399</v>
      </c>
      <c r="F477" t="s">
        <v>175</v>
      </c>
      <c r="G477" t="s">
        <v>13</v>
      </c>
      <c r="H477" t="s">
        <v>20</v>
      </c>
    </row>
    <row r="478" spans="1:8" x14ac:dyDescent="0.35">
      <c r="A478" t="s">
        <v>1476</v>
      </c>
      <c r="B478" t="s">
        <v>1477</v>
      </c>
      <c r="C478">
        <v>33</v>
      </c>
      <c r="D478" t="s">
        <v>17</v>
      </c>
      <c r="E478" t="s">
        <v>1478</v>
      </c>
      <c r="F478" t="s">
        <v>99</v>
      </c>
      <c r="G478" t="s">
        <v>13</v>
      </c>
      <c r="H478" t="s">
        <v>50</v>
      </c>
    </row>
    <row r="479" spans="1:8" x14ac:dyDescent="0.35">
      <c r="A479" t="s">
        <v>1479</v>
      </c>
      <c r="B479" t="s">
        <v>1480</v>
      </c>
      <c r="C479">
        <v>41</v>
      </c>
      <c r="D479" t="s">
        <v>17</v>
      </c>
      <c r="E479" t="s">
        <v>1481</v>
      </c>
      <c r="F479" t="s">
        <v>65</v>
      </c>
      <c r="G479" t="s">
        <v>13</v>
      </c>
      <c r="H479" t="s">
        <v>20</v>
      </c>
    </row>
    <row r="480" spans="1:8" x14ac:dyDescent="0.35">
      <c r="A480" t="s">
        <v>1482</v>
      </c>
      <c r="B480" t="s">
        <v>1483</v>
      </c>
      <c r="C480">
        <v>59</v>
      </c>
      <c r="D480" t="s">
        <v>10</v>
      </c>
      <c r="E480" t="s">
        <v>1484</v>
      </c>
      <c r="F480" t="s">
        <v>41</v>
      </c>
      <c r="G480" t="s">
        <v>13</v>
      </c>
      <c r="H480" t="s">
        <v>50</v>
      </c>
    </row>
    <row r="481" spans="1:8" x14ac:dyDescent="0.35">
      <c r="A481" t="s">
        <v>1485</v>
      </c>
      <c r="B481" t="s">
        <v>1486</v>
      </c>
      <c r="C481">
        <v>40</v>
      </c>
      <c r="D481" t="s">
        <v>10</v>
      </c>
      <c r="E481" t="s">
        <v>1487</v>
      </c>
      <c r="F481" t="s">
        <v>45</v>
      </c>
      <c r="G481" t="s">
        <v>13</v>
      </c>
      <c r="H481" t="s">
        <v>14</v>
      </c>
    </row>
    <row r="482" spans="1:8" x14ac:dyDescent="0.35">
      <c r="A482" t="s">
        <v>1488</v>
      </c>
      <c r="B482" t="s">
        <v>1489</v>
      </c>
      <c r="C482">
        <v>33</v>
      </c>
      <c r="D482" t="s">
        <v>10</v>
      </c>
      <c r="E482" t="s">
        <v>1490</v>
      </c>
      <c r="F482" t="s">
        <v>254</v>
      </c>
      <c r="G482" t="s">
        <v>13</v>
      </c>
      <c r="H482" t="s">
        <v>14</v>
      </c>
    </row>
    <row r="483" spans="1:8" x14ac:dyDescent="0.35">
      <c r="A483" t="s">
        <v>1491</v>
      </c>
      <c r="B483" t="s">
        <v>1492</v>
      </c>
      <c r="C483">
        <v>21</v>
      </c>
      <c r="D483" t="s">
        <v>10</v>
      </c>
      <c r="E483" t="s">
        <v>1493</v>
      </c>
      <c r="F483" t="s">
        <v>84</v>
      </c>
      <c r="G483" t="s">
        <v>13</v>
      </c>
      <c r="H483" t="s">
        <v>50</v>
      </c>
    </row>
    <row r="484" spans="1:8" x14ac:dyDescent="0.35">
      <c r="A484" t="s">
        <v>1494</v>
      </c>
      <c r="B484" t="s">
        <v>1495</v>
      </c>
      <c r="C484">
        <v>26</v>
      </c>
      <c r="D484" t="s">
        <v>10</v>
      </c>
      <c r="E484" t="s">
        <v>1496</v>
      </c>
      <c r="F484" t="s">
        <v>594</v>
      </c>
      <c r="G484" t="s">
        <v>13</v>
      </c>
      <c r="H484" t="s">
        <v>20</v>
      </c>
    </row>
    <row r="485" spans="1:8" x14ac:dyDescent="0.35">
      <c r="A485" t="s">
        <v>1497</v>
      </c>
      <c r="B485" t="s">
        <v>1283</v>
      </c>
      <c r="C485">
        <v>48</v>
      </c>
      <c r="D485" t="s">
        <v>10</v>
      </c>
      <c r="E485" t="s">
        <v>1498</v>
      </c>
      <c r="F485" t="s">
        <v>188</v>
      </c>
      <c r="G485" t="s">
        <v>13</v>
      </c>
      <c r="H485" t="s">
        <v>50</v>
      </c>
    </row>
    <row r="486" spans="1:8" x14ac:dyDescent="0.35">
      <c r="A486" t="s">
        <v>1499</v>
      </c>
      <c r="B486" t="s">
        <v>1500</v>
      </c>
      <c r="C486">
        <v>32</v>
      </c>
      <c r="D486" t="s">
        <v>10</v>
      </c>
      <c r="E486" t="s">
        <v>1501</v>
      </c>
      <c r="F486" t="s">
        <v>723</v>
      </c>
      <c r="G486" t="s">
        <v>13</v>
      </c>
      <c r="H486" t="s">
        <v>14</v>
      </c>
    </row>
    <row r="487" spans="1:8" x14ac:dyDescent="0.35">
      <c r="A487" t="s">
        <v>1502</v>
      </c>
      <c r="B487" t="s">
        <v>1503</v>
      </c>
      <c r="C487">
        <v>46</v>
      </c>
      <c r="D487" t="s">
        <v>17</v>
      </c>
      <c r="E487" t="s">
        <v>1504</v>
      </c>
      <c r="F487" t="s">
        <v>291</v>
      </c>
      <c r="G487" t="s">
        <v>13</v>
      </c>
      <c r="H487" t="s">
        <v>14</v>
      </c>
    </row>
    <row r="488" spans="1:8" x14ac:dyDescent="0.35">
      <c r="A488" t="s">
        <v>1505</v>
      </c>
      <c r="B488" t="s">
        <v>1506</v>
      </c>
      <c r="C488">
        <v>22</v>
      </c>
      <c r="D488" t="s">
        <v>17</v>
      </c>
      <c r="E488" t="s">
        <v>1507</v>
      </c>
      <c r="F488" t="s">
        <v>175</v>
      </c>
      <c r="G488" t="s">
        <v>13</v>
      </c>
      <c r="H488" t="s">
        <v>14</v>
      </c>
    </row>
    <row r="489" spans="1:8" x14ac:dyDescent="0.35">
      <c r="A489" t="s">
        <v>1508</v>
      </c>
      <c r="B489" t="s">
        <v>1509</v>
      </c>
      <c r="C489">
        <v>36</v>
      </c>
      <c r="D489" t="s">
        <v>17</v>
      </c>
      <c r="E489" t="s">
        <v>1510</v>
      </c>
      <c r="F489" t="s">
        <v>121</v>
      </c>
      <c r="G489" t="s">
        <v>13</v>
      </c>
      <c r="H489" t="s">
        <v>20</v>
      </c>
    </row>
    <row r="490" spans="1:8" x14ac:dyDescent="0.35">
      <c r="A490" t="s">
        <v>1511</v>
      </c>
      <c r="B490" t="s">
        <v>1512</v>
      </c>
      <c r="C490">
        <v>23</v>
      </c>
      <c r="D490" t="s">
        <v>17</v>
      </c>
      <c r="E490" t="s">
        <v>1513</v>
      </c>
      <c r="F490" t="s">
        <v>32</v>
      </c>
      <c r="G490" t="s">
        <v>13</v>
      </c>
      <c r="H490" t="s">
        <v>20</v>
      </c>
    </row>
    <row r="491" spans="1:8" x14ac:dyDescent="0.35">
      <c r="A491" t="s">
        <v>1514</v>
      </c>
      <c r="B491" t="s">
        <v>1515</v>
      </c>
      <c r="C491">
        <v>42</v>
      </c>
      <c r="D491" t="s">
        <v>17</v>
      </c>
      <c r="E491" t="s">
        <v>1516</v>
      </c>
      <c r="F491" t="s">
        <v>258</v>
      </c>
      <c r="G491" t="s">
        <v>13</v>
      </c>
      <c r="H491" t="s">
        <v>33</v>
      </c>
    </row>
    <row r="492" spans="1:8" x14ac:dyDescent="0.35">
      <c r="A492" t="s">
        <v>1517</v>
      </c>
      <c r="B492" t="s">
        <v>1518</v>
      </c>
      <c r="C492">
        <v>23</v>
      </c>
      <c r="D492" t="s">
        <v>10</v>
      </c>
      <c r="E492" t="s">
        <v>1519</v>
      </c>
      <c r="F492" t="s">
        <v>144</v>
      </c>
      <c r="G492" t="s">
        <v>13</v>
      </c>
      <c r="H492" t="s">
        <v>20</v>
      </c>
    </row>
    <row r="493" spans="1:8" x14ac:dyDescent="0.35">
      <c r="A493" t="s">
        <v>1520</v>
      </c>
      <c r="B493" t="s">
        <v>1521</v>
      </c>
      <c r="C493">
        <v>52</v>
      </c>
      <c r="D493" t="s">
        <v>17</v>
      </c>
      <c r="E493" t="s">
        <v>1522</v>
      </c>
      <c r="F493" t="s">
        <v>41</v>
      </c>
      <c r="G493" t="s">
        <v>13</v>
      </c>
      <c r="H493" t="s">
        <v>50</v>
      </c>
    </row>
    <row r="494" spans="1:8" x14ac:dyDescent="0.35">
      <c r="A494" t="s">
        <v>1523</v>
      </c>
      <c r="B494" t="s">
        <v>1524</v>
      </c>
      <c r="C494">
        <v>59</v>
      </c>
      <c r="D494" t="s">
        <v>17</v>
      </c>
      <c r="E494" t="s">
        <v>1525</v>
      </c>
      <c r="F494" t="s">
        <v>254</v>
      </c>
      <c r="G494" t="s">
        <v>13</v>
      </c>
      <c r="H494" t="s">
        <v>20</v>
      </c>
    </row>
    <row r="495" spans="1:8" x14ac:dyDescent="0.35">
      <c r="A495" t="s">
        <v>1526</v>
      </c>
      <c r="B495" t="s">
        <v>1527</v>
      </c>
      <c r="C495">
        <v>28</v>
      </c>
      <c r="D495" t="s">
        <v>10</v>
      </c>
      <c r="E495" t="s">
        <v>87</v>
      </c>
      <c r="F495" t="s">
        <v>24</v>
      </c>
      <c r="G495" t="s">
        <v>13</v>
      </c>
      <c r="H495" t="s">
        <v>33</v>
      </c>
    </row>
    <row r="496" spans="1:8" x14ac:dyDescent="0.35">
      <c r="A496" t="s">
        <v>1528</v>
      </c>
      <c r="B496" t="s">
        <v>1529</v>
      </c>
      <c r="C496">
        <v>21</v>
      </c>
      <c r="D496" t="s">
        <v>10</v>
      </c>
      <c r="E496" t="s">
        <v>1530</v>
      </c>
      <c r="F496" t="s">
        <v>363</v>
      </c>
      <c r="G496" t="s">
        <v>13</v>
      </c>
      <c r="H496" t="s">
        <v>50</v>
      </c>
    </row>
    <row r="497" spans="1:8" x14ac:dyDescent="0.35">
      <c r="A497" t="s">
        <v>1531</v>
      </c>
      <c r="B497" t="s">
        <v>1532</v>
      </c>
      <c r="C497">
        <v>23</v>
      </c>
      <c r="D497" t="s">
        <v>17</v>
      </c>
      <c r="E497" t="s">
        <v>1533</v>
      </c>
      <c r="F497" t="s">
        <v>95</v>
      </c>
      <c r="G497" t="s">
        <v>13</v>
      </c>
      <c r="H497" t="s">
        <v>14</v>
      </c>
    </row>
    <row r="498" spans="1:8" x14ac:dyDescent="0.35">
      <c r="A498" t="s">
        <v>1534</v>
      </c>
      <c r="B498" t="s">
        <v>1535</v>
      </c>
      <c r="C498">
        <v>56</v>
      </c>
      <c r="D498" t="s">
        <v>10</v>
      </c>
      <c r="E498" t="s">
        <v>1536</v>
      </c>
      <c r="F498" t="s">
        <v>28</v>
      </c>
      <c r="G498" t="s">
        <v>13</v>
      </c>
      <c r="H498" t="s">
        <v>14</v>
      </c>
    </row>
    <row r="499" spans="1:8" x14ac:dyDescent="0.35">
      <c r="A499" t="s">
        <v>1537</v>
      </c>
      <c r="B499" t="s">
        <v>1538</v>
      </c>
      <c r="C499">
        <v>47</v>
      </c>
      <c r="D499" t="s">
        <v>17</v>
      </c>
      <c r="E499" t="s">
        <v>1539</v>
      </c>
      <c r="F499" t="s">
        <v>61</v>
      </c>
      <c r="G499" t="s">
        <v>13</v>
      </c>
      <c r="H499" t="s">
        <v>50</v>
      </c>
    </row>
    <row r="500" spans="1:8" x14ac:dyDescent="0.35">
      <c r="A500" t="s">
        <v>1540</v>
      </c>
      <c r="B500" t="s">
        <v>1541</v>
      </c>
      <c r="C500">
        <v>35</v>
      </c>
      <c r="D500" t="s">
        <v>10</v>
      </c>
      <c r="E500" t="s">
        <v>1542</v>
      </c>
      <c r="F500" t="s">
        <v>237</v>
      </c>
      <c r="G500" t="s">
        <v>13</v>
      </c>
      <c r="H500" t="s">
        <v>33</v>
      </c>
    </row>
    <row r="501" spans="1:8" x14ac:dyDescent="0.35">
      <c r="A501" t="s">
        <v>1543</v>
      </c>
      <c r="B501" t="s">
        <v>1544</v>
      </c>
      <c r="C501">
        <v>27</v>
      </c>
      <c r="D501" t="s">
        <v>17</v>
      </c>
      <c r="E501" t="s">
        <v>1545</v>
      </c>
      <c r="F501" t="s">
        <v>37</v>
      </c>
      <c r="G501" t="s">
        <v>13</v>
      </c>
      <c r="H501"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72FBB-EA1B-4091-9754-523D970C793D}">
  <dimension ref="A1:N101"/>
  <sheetViews>
    <sheetView workbookViewId="0">
      <selection activeCell="B18" sqref="B18"/>
    </sheetView>
  </sheetViews>
  <sheetFormatPr defaultRowHeight="14.5" x14ac:dyDescent="0.35"/>
  <cols>
    <col min="1" max="1" width="12.54296875" bestFit="1" customWidth="1"/>
    <col min="2" max="2" width="25.81640625" bestFit="1" customWidth="1"/>
    <col min="3" max="3" width="10.54296875" bestFit="1" customWidth="1"/>
    <col min="4" max="4" width="14.6328125" bestFit="1" customWidth="1"/>
    <col min="5" max="5" width="27.81640625" bestFit="1" customWidth="1"/>
    <col min="6" max="6" width="6.81640625" bestFit="1" customWidth="1"/>
    <col min="7" max="7" width="7.6328125" bestFit="1" customWidth="1"/>
  </cols>
  <sheetData>
    <row r="1" spans="1:14" x14ac:dyDescent="0.35">
      <c r="A1" t="s">
        <v>1546</v>
      </c>
      <c r="B1" t="s">
        <v>1547</v>
      </c>
      <c r="C1" t="s">
        <v>1548</v>
      </c>
      <c r="D1" t="s">
        <v>1549</v>
      </c>
      <c r="E1" t="s">
        <v>1550</v>
      </c>
      <c r="F1" t="s">
        <v>1551</v>
      </c>
      <c r="G1" t="s">
        <v>1552</v>
      </c>
    </row>
    <row r="2" spans="1:14" x14ac:dyDescent="0.35">
      <c r="A2" t="s">
        <v>1553</v>
      </c>
      <c r="B2" t="s">
        <v>1554</v>
      </c>
      <c r="C2" t="s">
        <v>1555</v>
      </c>
      <c r="D2" t="s">
        <v>1556</v>
      </c>
      <c r="E2" t="s">
        <v>1557</v>
      </c>
      <c r="F2">
        <v>112.42</v>
      </c>
      <c r="G2">
        <v>416</v>
      </c>
    </row>
    <row r="3" spans="1:14" x14ac:dyDescent="0.35">
      <c r="A3" t="s">
        <v>1558</v>
      </c>
      <c r="B3" t="s">
        <v>1559</v>
      </c>
      <c r="C3" t="s">
        <v>1560</v>
      </c>
      <c r="D3" t="s">
        <v>1561</v>
      </c>
      <c r="E3" t="s">
        <v>1562</v>
      </c>
      <c r="F3">
        <v>342.56</v>
      </c>
      <c r="G3">
        <v>181</v>
      </c>
      <c r="J3" s="1"/>
      <c r="K3" s="1"/>
      <c r="M3" s="1"/>
      <c r="N3" s="1"/>
    </row>
    <row r="4" spans="1:14" x14ac:dyDescent="0.35">
      <c r="A4" t="s">
        <v>1563</v>
      </c>
      <c r="B4" t="s">
        <v>1564</v>
      </c>
      <c r="C4" t="s">
        <v>1560</v>
      </c>
      <c r="D4" t="s">
        <v>1565</v>
      </c>
      <c r="E4" t="s">
        <v>1566</v>
      </c>
      <c r="F4">
        <v>238.8</v>
      </c>
      <c r="G4">
        <v>352</v>
      </c>
    </row>
    <row r="5" spans="1:14" x14ac:dyDescent="0.35">
      <c r="A5" t="s">
        <v>1567</v>
      </c>
      <c r="B5" t="s">
        <v>1568</v>
      </c>
      <c r="C5" t="s">
        <v>1560</v>
      </c>
      <c r="D5" t="s">
        <v>1565</v>
      </c>
      <c r="E5" t="s">
        <v>1569</v>
      </c>
      <c r="F5">
        <v>364.67</v>
      </c>
      <c r="G5">
        <v>452</v>
      </c>
    </row>
    <row r="6" spans="1:14" x14ac:dyDescent="0.35">
      <c r="A6" t="s">
        <v>1570</v>
      </c>
      <c r="B6" t="s">
        <v>1571</v>
      </c>
      <c r="C6" t="s">
        <v>1560</v>
      </c>
      <c r="D6" t="s">
        <v>1572</v>
      </c>
      <c r="E6" t="s">
        <v>1573</v>
      </c>
      <c r="F6">
        <v>306.45999999999998</v>
      </c>
      <c r="G6">
        <v>487</v>
      </c>
      <c r="J6">
        <f>AVERAGE(F:F)</f>
        <v>253.12900000000005</v>
      </c>
    </row>
    <row r="7" spans="1:14" x14ac:dyDescent="0.35">
      <c r="A7" t="s">
        <v>1574</v>
      </c>
      <c r="B7" t="s">
        <v>1575</v>
      </c>
      <c r="C7" t="s">
        <v>1560</v>
      </c>
      <c r="D7" t="s">
        <v>1576</v>
      </c>
      <c r="E7" t="s">
        <v>1577</v>
      </c>
      <c r="F7">
        <v>261</v>
      </c>
      <c r="G7">
        <v>59</v>
      </c>
      <c r="J7">
        <f>AVERAGE(G:G)</f>
        <v>273.24</v>
      </c>
    </row>
    <row r="8" spans="1:14" x14ac:dyDescent="0.35">
      <c r="A8" t="s">
        <v>1578</v>
      </c>
      <c r="B8" t="s">
        <v>1579</v>
      </c>
      <c r="C8" t="s">
        <v>1580</v>
      </c>
      <c r="D8" t="s">
        <v>1581</v>
      </c>
      <c r="E8" t="s">
        <v>1582</v>
      </c>
      <c r="F8">
        <v>312.8</v>
      </c>
      <c r="G8">
        <v>350</v>
      </c>
    </row>
    <row r="9" spans="1:14" x14ac:dyDescent="0.35">
      <c r="A9" t="s">
        <v>1583</v>
      </c>
      <c r="B9" t="s">
        <v>1584</v>
      </c>
      <c r="C9" t="s">
        <v>1585</v>
      </c>
      <c r="D9" t="s">
        <v>1586</v>
      </c>
      <c r="E9" t="s">
        <v>1587</v>
      </c>
      <c r="F9">
        <v>218.86</v>
      </c>
      <c r="G9">
        <v>170</v>
      </c>
    </row>
    <row r="10" spans="1:14" x14ac:dyDescent="0.35">
      <c r="A10" t="s">
        <v>1588</v>
      </c>
      <c r="B10" t="s">
        <v>1589</v>
      </c>
      <c r="C10" t="s">
        <v>1555</v>
      </c>
      <c r="D10" t="s">
        <v>1590</v>
      </c>
      <c r="E10" t="s">
        <v>1591</v>
      </c>
      <c r="F10">
        <v>439.07</v>
      </c>
      <c r="G10">
        <v>142</v>
      </c>
    </row>
    <row r="11" spans="1:14" x14ac:dyDescent="0.35">
      <c r="A11" t="s">
        <v>1592</v>
      </c>
      <c r="B11" t="s">
        <v>1593</v>
      </c>
      <c r="C11" t="s">
        <v>1594</v>
      </c>
      <c r="D11" t="s">
        <v>1595</v>
      </c>
      <c r="E11" t="s">
        <v>1596</v>
      </c>
      <c r="F11">
        <v>495.72</v>
      </c>
      <c r="G11">
        <v>323</v>
      </c>
    </row>
    <row r="12" spans="1:14" x14ac:dyDescent="0.35">
      <c r="A12" t="s">
        <v>1597</v>
      </c>
      <c r="B12" t="s">
        <v>1598</v>
      </c>
      <c r="C12" t="s">
        <v>1585</v>
      </c>
      <c r="D12" t="s">
        <v>1599</v>
      </c>
      <c r="E12" t="s">
        <v>1600</v>
      </c>
      <c r="F12">
        <v>298.86</v>
      </c>
      <c r="G12">
        <v>308</v>
      </c>
    </row>
    <row r="13" spans="1:14" x14ac:dyDescent="0.35">
      <c r="A13" t="s">
        <v>1601</v>
      </c>
      <c r="B13" t="s">
        <v>1602</v>
      </c>
      <c r="C13" t="s">
        <v>1555</v>
      </c>
      <c r="D13" t="s">
        <v>1576</v>
      </c>
      <c r="E13" t="s">
        <v>1603</v>
      </c>
      <c r="F13">
        <v>449.4</v>
      </c>
      <c r="G13">
        <v>265</v>
      </c>
    </row>
    <row r="14" spans="1:14" x14ac:dyDescent="0.35">
      <c r="A14" t="s">
        <v>1604</v>
      </c>
      <c r="B14" t="s">
        <v>1605</v>
      </c>
      <c r="C14" t="s">
        <v>1580</v>
      </c>
      <c r="D14" t="s">
        <v>1606</v>
      </c>
      <c r="E14" t="s">
        <v>1607</v>
      </c>
      <c r="F14">
        <v>115.82</v>
      </c>
      <c r="G14">
        <v>460</v>
      </c>
    </row>
    <row r="15" spans="1:14" x14ac:dyDescent="0.35">
      <c r="A15" t="s">
        <v>1608</v>
      </c>
      <c r="B15" t="s">
        <v>1609</v>
      </c>
      <c r="C15" t="s">
        <v>1555</v>
      </c>
      <c r="D15" t="s">
        <v>1576</v>
      </c>
      <c r="E15" t="s">
        <v>1610</v>
      </c>
      <c r="F15">
        <v>242.23</v>
      </c>
      <c r="G15">
        <v>453</v>
      </c>
    </row>
    <row r="16" spans="1:14" x14ac:dyDescent="0.35">
      <c r="A16" t="s">
        <v>1611</v>
      </c>
      <c r="B16" t="s">
        <v>1612</v>
      </c>
      <c r="C16" t="s">
        <v>1585</v>
      </c>
      <c r="D16" t="s">
        <v>1613</v>
      </c>
      <c r="E16" t="s">
        <v>1614</v>
      </c>
      <c r="F16">
        <v>48.01</v>
      </c>
      <c r="G16">
        <v>439</v>
      </c>
    </row>
    <row r="17" spans="1:7" x14ac:dyDescent="0.35">
      <c r="A17" t="s">
        <v>1615</v>
      </c>
      <c r="B17" t="s">
        <v>1616</v>
      </c>
      <c r="C17" t="s">
        <v>1555</v>
      </c>
      <c r="D17" t="s">
        <v>1617</v>
      </c>
      <c r="E17" t="s">
        <v>1618</v>
      </c>
      <c r="F17">
        <v>465.34</v>
      </c>
      <c r="G17">
        <v>301</v>
      </c>
    </row>
    <row r="18" spans="1:7" x14ac:dyDescent="0.35">
      <c r="A18" t="s">
        <v>1619</v>
      </c>
      <c r="B18" t="s">
        <v>1620</v>
      </c>
      <c r="C18" t="s">
        <v>1580</v>
      </c>
      <c r="D18" t="s">
        <v>1621</v>
      </c>
      <c r="E18" t="s">
        <v>1622</v>
      </c>
      <c r="F18">
        <v>337.42</v>
      </c>
      <c r="G18">
        <v>256</v>
      </c>
    </row>
    <row r="19" spans="1:7" x14ac:dyDescent="0.35">
      <c r="A19" t="s">
        <v>1623</v>
      </c>
      <c r="B19" t="s">
        <v>1624</v>
      </c>
      <c r="C19" t="s">
        <v>1594</v>
      </c>
      <c r="D19" t="s">
        <v>1576</v>
      </c>
      <c r="E19" t="s">
        <v>1625</v>
      </c>
      <c r="F19">
        <v>144.53</v>
      </c>
      <c r="G19">
        <v>367</v>
      </c>
    </row>
    <row r="20" spans="1:7" x14ac:dyDescent="0.35">
      <c r="A20" t="s">
        <v>1626</v>
      </c>
      <c r="B20" t="s">
        <v>1627</v>
      </c>
      <c r="C20" t="s">
        <v>1560</v>
      </c>
      <c r="D20" t="s">
        <v>1572</v>
      </c>
      <c r="E20" t="s">
        <v>1628</v>
      </c>
      <c r="F20">
        <v>238.8</v>
      </c>
      <c r="G20">
        <v>343</v>
      </c>
    </row>
    <row r="21" spans="1:7" x14ac:dyDescent="0.35">
      <c r="A21" t="s">
        <v>1629</v>
      </c>
      <c r="B21" t="s">
        <v>1630</v>
      </c>
      <c r="C21" t="s">
        <v>1594</v>
      </c>
      <c r="D21" t="s">
        <v>1631</v>
      </c>
      <c r="E21" t="s">
        <v>1632</v>
      </c>
      <c r="F21">
        <v>21.34</v>
      </c>
      <c r="G21">
        <v>65</v>
      </c>
    </row>
    <row r="22" spans="1:7" x14ac:dyDescent="0.35">
      <c r="A22" t="s">
        <v>1633</v>
      </c>
      <c r="B22" t="s">
        <v>1634</v>
      </c>
      <c r="C22" t="s">
        <v>1594</v>
      </c>
      <c r="D22" t="s">
        <v>1576</v>
      </c>
      <c r="E22" t="s">
        <v>1635</v>
      </c>
      <c r="F22">
        <v>131.51</v>
      </c>
      <c r="G22">
        <v>265</v>
      </c>
    </row>
    <row r="23" spans="1:7" x14ac:dyDescent="0.35">
      <c r="A23" t="s">
        <v>1636</v>
      </c>
      <c r="B23" t="s">
        <v>1637</v>
      </c>
      <c r="C23" t="s">
        <v>1585</v>
      </c>
      <c r="D23" t="s">
        <v>1638</v>
      </c>
      <c r="E23" t="s">
        <v>1639</v>
      </c>
      <c r="F23">
        <v>123.46</v>
      </c>
      <c r="G23">
        <v>76</v>
      </c>
    </row>
    <row r="24" spans="1:7" x14ac:dyDescent="0.35">
      <c r="A24" t="s">
        <v>1640</v>
      </c>
      <c r="B24" t="s">
        <v>1641</v>
      </c>
      <c r="C24" t="s">
        <v>1594</v>
      </c>
      <c r="D24" t="s">
        <v>1631</v>
      </c>
      <c r="E24" t="s">
        <v>1642</v>
      </c>
      <c r="F24">
        <v>484.62</v>
      </c>
      <c r="G24">
        <v>432</v>
      </c>
    </row>
    <row r="25" spans="1:7" x14ac:dyDescent="0.35">
      <c r="A25" t="s">
        <v>1643</v>
      </c>
      <c r="B25" t="s">
        <v>1644</v>
      </c>
      <c r="C25" t="s">
        <v>1560</v>
      </c>
      <c r="D25" t="s">
        <v>1561</v>
      </c>
      <c r="E25" t="s">
        <v>1645</v>
      </c>
      <c r="F25">
        <v>238.8</v>
      </c>
      <c r="G25">
        <v>360</v>
      </c>
    </row>
    <row r="26" spans="1:7" x14ac:dyDescent="0.35">
      <c r="A26" t="s">
        <v>1646</v>
      </c>
      <c r="B26" t="s">
        <v>1647</v>
      </c>
      <c r="C26" t="s">
        <v>1594</v>
      </c>
      <c r="D26" t="s">
        <v>1648</v>
      </c>
      <c r="E26" t="s">
        <v>1649</v>
      </c>
      <c r="F26">
        <v>166.06</v>
      </c>
      <c r="G26">
        <v>340</v>
      </c>
    </row>
    <row r="27" spans="1:7" x14ac:dyDescent="0.35">
      <c r="A27" t="s">
        <v>1650</v>
      </c>
      <c r="B27" t="s">
        <v>1651</v>
      </c>
      <c r="C27" t="s">
        <v>1560</v>
      </c>
      <c r="D27" t="s">
        <v>1576</v>
      </c>
      <c r="E27" t="s">
        <v>1652</v>
      </c>
      <c r="F27">
        <v>174.02</v>
      </c>
      <c r="G27">
        <v>268</v>
      </c>
    </row>
    <row r="28" spans="1:7" x14ac:dyDescent="0.35">
      <c r="A28" t="s">
        <v>1653</v>
      </c>
      <c r="B28" t="s">
        <v>1654</v>
      </c>
      <c r="C28" t="s">
        <v>1555</v>
      </c>
      <c r="D28" t="s">
        <v>1590</v>
      </c>
      <c r="E28" t="s">
        <v>1655</v>
      </c>
      <c r="F28">
        <v>322.41000000000003</v>
      </c>
      <c r="G28">
        <v>213</v>
      </c>
    </row>
    <row r="29" spans="1:7" x14ac:dyDescent="0.35">
      <c r="A29" t="s">
        <v>1656</v>
      </c>
      <c r="B29" t="s">
        <v>1657</v>
      </c>
      <c r="C29" t="s">
        <v>1585</v>
      </c>
      <c r="D29" t="s">
        <v>1613</v>
      </c>
      <c r="E29" t="s">
        <v>1658</v>
      </c>
      <c r="F29">
        <v>238.8</v>
      </c>
      <c r="G29">
        <v>378</v>
      </c>
    </row>
    <row r="30" spans="1:7" x14ac:dyDescent="0.35">
      <c r="A30" t="s">
        <v>1659</v>
      </c>
      <c r="B30" t="s">
        <v>1660</v>
      </c>
      <c r="C30" t="s">
        <v>1594</v>
      </c>
      <c r="D30" t="s">
        <v>1576</v>
      </c>
      <c r="E30" t="s">
        <v>1661</v>
      </c>
      <c r="F30">
        <v>38.76</v>
      </c>
      <c r="G30">
        <v>137</v>
      </c>
    </row>
    <row r="31" spans="1:7" x14ac:dyDescent="0.35">
      <c r="A31" t="s">
        <v>1662</v>
      </c>
      <c r="B31" t="s">
        <v>1663</v>
      </c>
      <c r="C31" t="s">
        <v>1585</v>
      </c>
      <c r="D31" t="s">
        <v>1613</v>
      </c>
      <c r="E31" t="s">
        <v>1664</v>
      </c>
      <c r="F31">
        <v>218.48</v>
      </c>
      <c r="G31">
        <v>276</v>
      </c>
    </row>
    <row r="32" spans="1:7" x14ac:dyDescent="0.35">
      <c r="A32" t="s">
        <v>1665</v>
      </c>
      <c r="B32" t="s">
        <v>1666</v>
      </c>
      <c r="C32" t="s">
        <v>1585</v>
      </c>
      <c r="D32" t="s">
        <v>1599</v>
      </c>
      <c r="E32" t="s">
        <v>1667</v>
      </c>
      <c r="F32">
        <v>19.52</v>
      </c>
      <c r="G32">
        <v>57</v>
      </c>
    </row>
    <row r="33" spans="1:7" x14ac:dyDescent="0.35">
      <c r="A33" t="s">
        <v>1668</v>
      </c>
      <c r="B33" t="s">
        <v>1669</v>
      </c>
      <c r="C33" t="s">
        <v>1594</v>
      </c>
      <c r="D33" t="s">
        <v>1670</v>
      </c>
      <c r="E33" t="s">
        <v>1671</v>
      </c>
      <c r="F33">
        <v>204.39</v>
      </c>
      <c r="G33">
        <v>281</v>
      </c>
    </row>
    <row r="34" spans="1:7" x14ac:dyDescent="0.35">
      <c r="A34" t="s">
        <v>1672</v>
      </c>
      <c r="B34" t="s">
        <v>1673</v>
      </c>
      <c r="C34" t="s">
        <v>1580</v>
      </c>
      <c r="D34" t="s">
        <v>1581</v>
      </c>
      <c r="E34" t="s">
        <v>1674</v>
      </c>
      <c r="F34">
        <v>283.83</v>
      </c>
      <c r="G34">
        <v>244</v>
      </c>
    </row>
    <row r="35" spans="1:7" x14ac:dyDescent="0.35">
      <c r="A35" t="s">
        <v>1675</v>
      </c>
      <c r="B35" t="s">
        <v>1676</v>
      </c>
      <c r="C35" t="s">
        <v>1585</v>
      </c>
      <c r="D35" t="s">
        <v>1613</v>
      </c>
      <c r="E35" t="s">
        <v>1677</v>
      </c>
      <c r="F35">
        <v>179.77</v>
      </c>
      <c r="G35">
        <v>305</v>
      </c>
    </row>
    <row r="36" spans="1:7" x14ac:dyDescent="0.35">
      <c r="A36" t="s">
        <v>1678</v>
      </c>
      <c r="B36" t="s">
        <v>1679</v>
      </c>
      <c r="C36" t="s">
        <v>1555</v>
      </c>
      <c r="D36" t="s">
        <v>1556</v>
      </c>
      <c r="E36" t="s">
        <v>1680</v>
      </c>
      <c r="F36">
        <v>419.28</v>
      </c>
      <c r="G36">
        <v>86</v>
      </c>
    </row>
    <row r="37" spans="1:7" x14ac:dyDescent="0.35">
      <c r="A37" t="s">
        <v>1681</v>
      </c>
      <c r="B37" t="s">
        <v>1682</v>
      </c>
      <c r="C37" t="s">
        <v>1585</v>
      </c>
      <c r="D37" t="s">
        <v>1586</v>
      </c>
      <c r="E37" t="s">
        <v>1683</v>
      </c>
      <c r="F37">
        <v>382.22</v>
      </c>
      <c r="G37">
        <v>329</v>
      </c>
    </row>
    <row r="38" spans="1:7" x14ac:dyDescent="0.35">
      <c r="A38" t="s">
        <v>1684</v>
      </c>
      <c r="B38" t="s">
        <v>1685</v>
      </c>
      <c r="C38" t="s">
        <v>1560</v>
      </c>
      <c r="D38" t="s">
        <v>1561</v>
      </c>
      <c r="E38" t="s">
        <v>1686</v>
      </c>
      <c r="F38">
        <v>223.43</v>
      </c>
      <c r="G38">
        <v>154</v>
      </c>
    </row>
    <row r="39" spans="1:7" x14ac:dyDescent="0.35">
      <c r="A39" t="s">
        <v>1687</v>
      </c>
      <c r="B39" t="s">
        <v>1688</v>
      </c>
      <c r="C39" t="s">
        <v>1560</v>
      </c>
      <c r="D39" t="s">
        <v>1689</v>
      </c>
      <c r="E39" t="s">
        <v>1690</v>
      </c>
      <c r="F39">
        <v>353.47</v>
      </c>
      <c r="G39">
        <v>214</v>
      </c>
    </row>
    <row r="40" spans="1:7" x14ac:dyDescent="0.35">
      <c r="A40" t="s">
        <v>1691</v>
      </c>
      <c r="B40" t="s">
        <v>1692</v>
      </c>
      <c r="C40" t="s">
        <v>1594</v>
      </c>
      <c r="D40" t="s">
        <v>1648</v>
      </c>
      <c r="E40" t="s">
        <v>1693</v>
      </c>
      <c r="F40">
        <v>135.61000000000001</v>
      </c>
      <c r="G40">
        <v>394</v>
      </c>
    </row>
    <row r="41" spans="1:7" x14ac:dyDescent="0.35">
      <c r="A41" t="s">
        <v>1694</v>
      </c>
      <c r="B41" t="s">
        <v>1695</v>
      </c>
      <c r="C41" t="s">
        <v>1555</v>
      </c>
      <c r="D41" t="s">
        <v>1696</v>
      </c>
      <c r="E41" t="s">
        <v>1697</v>
      </c>
      <c r="F41">
        <v>326.06</v>
      </c>
      <c r="G41">
        <v>301</v>
      </c>
    </row>
    <row r="42" spans="1:7" x14ac:dyDescent="0.35">
      <c r="A42" t="s">
        <v>1698</v>
      </c>
      <c r="B42" t="s">
        <v>1699</v>
      </c>
      <c r="C42" t="s">
        <v>1555</v>
      </c>
      <c r="D42" t="s">
        <v>1590</v>
      </c>
      <c r="E42" t="s">
        <v>1700</v>
      </c>
      <c r="F42">
        <v>38.520000000000003</v>
      </c>
      <c r="G42">
        <v>378</v>
      </c>
    </row>
    <row r="43" spans="1:7" x14ac:dyDescent="0.35">
      <c r="A43" t="s">
        <v>1701</v>
      </c>
      <c r="B43" t="s">
        <v>1702</v>
      </c>
      <c r="C43" t="s">
        <v>1594</v>
      </c>
      <c r="D43" t="s">
        <v>1595</v>
      </c>
      <c r="E43" t="s">
        <v>1703</v>
      </c>
      <c r="F43">
        <v>313.26</v>
      </c>
      <c r="G43">
        <v>369</v>
      </c>
    </row>
    <row r="44" spans="1:7" x14ac:dyDescent="0.35">
      <c r="A44" t="s">
        <v>1704</v>
      </c>
      <c r="B44" t="s">
        <v>1705</v>
      </c>
      <c r="C44" t="s">
        <v>1555</v>
      </c>
      <c r="D44" t="s">
        <v>1576</v>
      </c>
      <c r="E44" t="s">
        <v>1706</v>
      </c>
      <c r="F44">
        <v>450.71</v>
      </c>
      <c r="G44">
        <v>389</v>
      </c>
    </row>
    <row r="45" spans="1:7" x14ac:dyDescent="0.35">
      <c r="A45" t="s">
        <v>1707</v>
      </c>
      <c r="B45" t="s">
        <v>1708</v>
      </c>
      <c r="C45" t="s">
        <v>1555</v>
      </c>
      <c r="D45" t="s">
        <v>1556</v>
      </c>
      <c r="E45" t="s">
        <v>1709</v>
      </c>
      <c r="F45">
        <v>253.33</v>
      </c>
      <c r="G45">
        <v>266</v>
      </c>
    </row>
    <row r="46" spans="1:7" x14ac:dyDescent="0.35">
      <c r="A46" t="s">
        <v>1710</v>
      </c>
      <c r="B46" t="s">
        <v>1711</v>
      </c>
      <c r="C46" t="s">
        <v>1594</v>
      </c>
      <c r="D46" t="s">
        <v>1595</v>
      </c>
      <c r="E46" t="s">
        <v>1712</v>
      </c>
      <c r="F46">
        <v>167.12</v>
      </c>
      <c r="G46">
        <v>316</v>
      </c>
    </row>
    <row r="47" spans="1:7" x14ac:dyDescent="0.35">
      <c r="A47" t="s">
        <v>1713</v>
      </c>
      <c r="B47" t="s">
        <v>1714</v>
      </c>
      <c r="C47" t="s">
        <v>1594</v>
      </c>
      <c r="D47" t="s">
        <v>1670</v>
      </c>
      <c r="E47" t="s">
        <v>1715</v>
      </c>
      <c r="F47">
        <v>318.91000000000003</v>
      </c>
      <c r="G47">
        <v>114</v>
      </c>
    </row>
    <row r="48" spans="1:7" x14ac:dyDescent="0.35">
      <c r="A48" t="s">
        <v>1716</v>
      </c>
      <c r="B48" t="s">
        <v>1717</v>
      </c>
      <c r="C48" t="s">
        <v>1560</v>
      </c>
      <c r="D48" t="s">
        <v>1565</v>
      </c>
      <c r="E48" t="s">
        <v>1718</v>
      </c>
      <c r="F48">
        <v>167.34</v>
      </c>
      <c r="G48">
        <v>296</v>
      </c>
    </row>
    <row r="49" spans="1:7" x14ac:dyDescent="0.35">
      <c r="A49" t="s">
        <v>1719</v>
      </c>
      <c r="B49" t="s">
        <v>1720</v>
      </c>
      <c r="C49" t="s">
        <v>1580</v>
      </c>
      <c r="D49" t="s">
        <v>1721</v>
      </c>
      <c r="E49" t="s">
        <v>1722</v>
      </c>
      <c r="F49">
        <v>238.8</v>
      </c>
      <c r="G49">
        <v>431</v>
      </c>
    </row>
    <row r="50" spans="1:7" x14ac:dyDescent="0.35">
      <c r="A50" t="s">
        <v>1723</v>
      </c>
      <c r="B50" t="s">
        <v>1724</v>
      </c>
      <c r="C50" t="s">
        <v>1555</v>
      </c>
      <c r="D50" t="s">
        <v>1576</v>
      </c>
      <c r="E50" t="s">
        <v>1725</v>
      </c>
      <c r="F50">
        <v>177.98</v>
      </c>
      <c r="G50">
        <v>103</v>
      </c>
    </row>
    <row r="51" spans="1:7" x14ac:dyDescent="0.35">
      <c r="A51" t="s">
        <v>1726</v>
      </c>
      <c r="B51" t="s">
        <v>1727</v>
      </c>
      <c r="C51" t="s">
        <v>1580</v>
      </c>
      <c r="D51" t="s">
        <v>1728</v>
      </c>
      <c r="E51" t="s">
        <v>1729</v>
      </c>
      <c r="F51">
        <v>43.29</v>
      </c>
      <c r="G51">
        <v>267</v>
      </c>
    </row>
    <row r="52" spans="1:7" x14ac:dyDescent="0.35">
      <c r="A52" t="s">
        <v>1730</v>
      </c>
      <c r="B52" t="s">
        <v>1731</v>
      </c>
      <c r="C52" t="s">
        <v>1594</v>
      </c>
      <c r="D52" t="s">
        <v>1595</v>
      </c>
      <c r="E52" t="s">
        <v>1732</v>
      </c>
      <c r="F52">
        <v>190.29</v>
      </c>
      <c r="G52">
        <v>260</v>
      </c>
    </row>
    <row r="53" spans="1:7" x14ac:dyDescent="0.35">
      <c r="A53" t="s">
        <v>1733</v>
      </c>
      <c r="B53" t="s">
        <v>1734</v>
      </c>
      <c r="C53" t="s">
        <v>1555</v>
      </c>
      <c r="D53" t="s">
        <v>1576</v>
      </c>
      <c r="E53" t="s">
        <v>1735</v>
      </c>
      <c r="F53">
        <v>88.49</v>
      </c>
      <c r="G53">
        <v>246</v>
      </c>
    </row>
    <row r="54" spans="1:7" x14ac:dyDescent="0.35">
      <c r="A54" t="s">
        <v>1736</v>
      </c>
      <c r="B54" t="s">
        <v>1737</v>
      </c>
      <c r="C54" t="s">
        <v>1594</v>
      </c>
      <c r="D54" t="s">
        <v>1670</v>
      </c>
      <c r="E54" t="s">
        <v>1738</v>
      </c>
      <c r="F54">
        <v>212.26</v>
      </c>
      <c r="G54">
        <v>82</v>
      </c>
    </row>
    <row r="55" spans="1:7" x14ac:dyDescent="0.35">
      <c r="A55" t="s">
        <v>1739</v>
      </c>
      <c r="B55" t="s">
        <v>1740</v>
      </c>
      <c r="C55" t="s">
        <v>1560</v>
      </c>
      <c r="D55" t="s">
        <v>1572</v>
      </c>
      <c r="E55" t="s">
        <v>1741</v>
      </c>
      <c r="F55">
        <v>386.56</v>
      </c>
      <c r="G55">
        <v>125</v>
      </c>
    </row>
    <row r="56" spans="1:7" x14ac:dyDescent="0.35">
      <c r="A56" t="s">
        <v>1742</v>
      </c>
      <c r="B56" t="s">
        <v>1743</v>
      </c>
      <c r="C56" t="s">
        <v>1594</v>
      </c>
      <c r="D56" t="s">
        <v>1576</v>
      </c>
      <c r="E56" t="s">
        <v>1744</v>
      </c>
      <c r="F56">
        <v>434.84</v>
      </c>
      <c r="G56">
        <v>185</v>
      </c>
    </row>
    <row r="57" spans="1:7" x14ac:dyDescent="0.35">
      <c r="A57" t="s">
        <v>1745</v>
      </c>
      <c r="B57" t="s">
        <v>1746</v>
      </c>
      <c r="C57" t="s">
        <v>1585</v>
      </c>
      <c r="D57" t="s">
        <v>1613</v>
      </c>
      <c r="E57" t="s">
        <v>1747</v>
      </c>
      <c r="F57">
        <v>81.75</v>
      </c>
      <c r="G57">
        <v>265</v>
      </c>
    </row>
    <row r="58" spans="1:7" x14ac:dyDescent="0.35">
      <c r="A58" t="s">
        <v>1748</v>
      </c>
      <c r="B58" t="s">
        <v>1749</v>
      </c>
      <c r="C58" t="s">
        <v>1585</v>
      </c>
      <c r="D58" t="s">
        <v>1613</v>
      </c>
      <c r="E58" t="s">
        <v>1750</v>
      </c>
      <c r="F58">
        <v>461.47</v>
      </c>
      <c r="G58">
        <v>190</v>
      </c>
    </row>
    <row r="59" spans="1:7" x14ac:dyDescent="0.35">
      <c r="A59" t="s">
        <v>1751</v>
      </c>
      <c r="B59" t="s">
        <v>1752</v>
      </c>
      <c r="C59" t="s">
        <v>1594</v>
      </c>
      <c r="D59" t="s">
        <v>1595</v>
      </c>
      <c r="E59" t="s">
        <v>1753</v>
      </c>
      <c r="F59">
        <v>30.62</v>
      </c>
      <c r="G59">
        <v>138</v>
      </c>
    </row>
    <row r="60" spans="1:7" x14ac:dyDescent="0.35">
      <c r="A60" t="s">
        <v>1754</v>
      </c>
      <c r="B60" t="s">
        <v>1755</v>
      </c>
      <c r="C60" t="s">
        <v>1560</v>
      </c>
      <c r="D60" t="s">
        <v>1576</v>
      </c>
      <c r="E60" t="s">
        <v>1756</v>
      </c>
      <c r="F60">
        <v>113.83</v>
      </c>
      <c r="G60">
        <v>485</v>
      </c>
    </row>
    <row r="61" spans="1:7" x14ac:dyDescent="0.35">
      <c r="A61" t="s">
        <v>1757</v>
      </c>
      <c r="B61" t="s">
        <v>1758</v>
      </c>
      <c r="C61" t="s">
        <v>1580</v>
      </c>
      <c r="D61" t="s">
        <v>1606</v>
      </c>
      <c r="E61" t="s">
        <v>1759</v>
      </c>
      <c r="F61">
        <v>17.309999999999999</v>
      </c>
      <c r="G61">
        <v>399</v>
      </c>
    </row>
    <row r="62" spans="1:7" x14ac:dyDescent="0.35">
      <c r="A62" t="s">
        <v>1760</v>
      </c>
      <c r="B62" t="s">
        <v>1761</v>
      </c>
      <c r="C62" t="s">
        <v>1580</v>
      </c>
      <c r="D62" t="s">
        <v>1728</v>
      </c>
      <c r="E62" t="s">
        <v>1762</v>
      </c>
      <c r="F62">
        <v>482.75</v>
      </c>
      <c r="G62">
        <v>444</v>
      </c>
    </row>
    <row r="63" spans="1:7" x14ac:dyDescent="0.35">
      <c r="A63" t="s">
        <v>1763</v>
      </c>
      <c r="B63" t="s">
        <v>1764</v>
      </c>
      <c r="C63" t="s">
        <v>1594</v>
      </c>
      <c r="D63" t="s">
        <v>1631</v>
      </c>
      <c r="E63" t="s">
        <v>1765</v>
      </c>
      <c r="F63">
        <v>103.45</v>
      </c>
      <c r="G63">
        <v>465</v>
      </c>
    </row>
    <row r="64" spans="1:7" x14ac:dyDescent="0.35">
      <c r="A64" t="s">
        <v>1766</v>
      </c>
      <c r="B64" t="s">
        <v>1767</v>
      </c>
      <c r="C64" t="s">
        <v>1555</v>
      </c>
      <c r="D64" t="s">
        <v>1556</v>
      </c>
      <c r="E64" t="s">
        <v>1768</v>
      </c>
      <c r="F64">
        <v>86.42</v>
      </c>
      <c r="G64">
        <v>222</v>
      </c>
    </row>
    <row r="65" spans="1:7" x14ac:dyDescent="0.35">
      <c r="A65" t="s">
        <v>1769</v>
      </c>
      <c r="B65" t="s">
        <v>1770</v>
      </c>
      <c r="C65" t="s">
        <v>1580</v>
      </c>
      <c r="D65" t="s">
        <v>1581</v>
      </c>
      <c r="E65" t="s">
        <v>1771</v>
      </c>
      <c r="F65">
        <v>266.86</v>
      </c>
      <c r="G65">
        <v>458</v>
      </c>
    </row>
    <row r="66" spans="1:7" x14ac:dyDescent="0.35">
      <c r="A66" t="s">
        <v>1772</v>
      </c>
      <c r="B66" t="s">
        <v>1773</v>
      </c>
      <c r="C66" t="s">
        <v>1580</v>
      </c>
      <c r="D66" t="s">
        <v>1721</v>
      </c>
      <c r="E66" t="s">
        <v>1774</v>
      </c>
      <c r="F66">
        <v>299.11</v>
      </c>
      <c r="G66">
        <v>118</v>
      </c>
    </row>
    <row r="67" spans="1:7" x14ac:dyDescent="0.35">
      <c r="A67" t="s">
        <v>1775</v>
      </c>
      <c r="B67" t="s">
        <v>1776</v>
      </c>
      <c r="C67" t="s">
        <v>1594</v>
      </c>
      <c r="D67" t="s">
        <v>1595</v>
      </c>
      <c r="E67" t="s">
        <v>1777</v>
      </c>
      <c r="F67">
        <v>240.63</v>
      </c>
      <c r="G67">
        <v>423</v>
      </c>
    </row>
    <row r="68" spans="1:7" x14ac:dyDescent="0.35">
      <c r="A68" t="s">
        <v>1778</v>
      </c>
      <c r="B68" t="s">
        <v>1779</v>
      </c>
      <c r="C68" t="s">
        <v>1580</v>
      </c>
      <c r="D68" t="s">
        <v>1606</v>
      </c>
      <c r="E68" t="s">
        <v>1780</v>
      </c>
      <c r="F68">
        <v>340.39</v>
      </c>
      <c r="G68">
        <v>177</v>
      </c>
    </row>
    <row r="69" spans="1:7" x14ac:dyDescent="0.35">
      <c r="A69" t="s">
        <v>1781</v>
      </c>
      <c r="B69" t="s">
        <v>1782</v>
      </c>
      <c r="C69" t="s">
        <v>1555</v>
      </c>
      <c r="D69" t="s">
        <v>1576</v>
      </c>
      <c r="E69" t="s">
        <v>1783</v>
      </c>
      <c r="F69">
        <v>349.17</v>
      </c>
      <c r="G69">
        <v>476</v>
      </c>
    </row>
    <row r="70" spans="1:7" x14ac:dyDescent="0.35">
      <c r="A70" t="s">
        <v>1784</v>
      </c>
      <c r="B70" t="s">
        <v>1785</v>
      </c>
      <c r="C70" t="s">
        <v>1585</v>
      </c>
      <c r="D70" t="s">
        <v>1786</v>
      </c>
      <c r="E70" t="s">
        <v>1787</v>
      </c>
      <c r="F70">
        <v>243.7</v>
      </c>
      <c r="G70">
        <v>130</v>
      </c>
    </row>
    <row r="71" spans="1:7" x14ac:dyDescent="0.35">
      <c r="A71" t="s">
        <v>1788</v>
      </c>
      <c r="B71" t="s">
        <v>1789</v>
      </c>
      <c r="C71" t="s">
        <v>1560</v>
      </c>
      <c r="D71" t="s">
        <v>1572</v>
      </c>
      <c r="E71" t="s">
        <v>1790</v>
      </c>
      <c r="F71">
        <v>218.22</v>
      </c>
      <c r="G71">
        <v>224</v>
      </c>
    </row>
    <row r="72" spans="1:7" x14ac:dyDescent="0.35">
      <c r="A72" t="s">
        <v>1791</v>
      </c>
      <c r="B72" t="s">
        <v>1792</v>
      </c>
      <c r="C72" t="s">
        <v>1585</v>
      </c>
      <c r="D72" t="s">
        <v>1638</v>
      </c>
      <c r="E72" t="s">
        <v>1793</v>
      </c>
      <c r="F72">
        <v>138.05000000000001</v>
      </c>
      <c r="G72">
        <v>89</v>
      </c>
    </row>
    <row r="73" spans="1:7" x14ac:dyDescent="0.35">
      <c r="A73" t="s">
        <v>1794</v>
      </c>
      <c r="B73" t="s">
        <v>1795</v>
      </c>
      <c r="C73" t="s">
        <v>1580</v>
      </c>
      <c r="D73" t="s">
        <v>1606</v>
      </c>
      <c r="E73" t="s">
        <v>1796</v>
      </c>
      <c r="F73">
        <v>214.32</v>
      </c>
      <c r="G73">
        <v>383</v>
      </c>
    </row>
    <row r="74" spans="1:7" x14ac:dyDescent="0.35">
      <c r="A74" t="s">
        <v>1797</v>
      </c>
      <c r="B74" t="s">
        <v>1798</v>
      </c>
      <c r="C74" t="s">
        <v>1594</v>
      </c>
      <c r="D74" t="s">
        <v>1595</v>
      </c>
      <c r="E74" t="s">
        <v>1799</v>
      </c>
      <c r="F74">
        <v>477.61</v>
      </c>
      <c r="G74">
        <v>300</v>
      </c>
    </row>
    <row r="75" spans="1:7" x14ac:dyDescent="0.35">
      <c r="A75" t="s">
        <v>1800</v>
      </c>
      <c r="B75" t="s">
        <v>1801</v>
      </c>
      <c r="C75" t="s">
        <v>1594</v>
      </c>
      <c r="D75" t="s">
        <v>1670</v>
      </c>
      <c r="E75" t="s">
        <v>1802</v>
      </c>
      <c r="F75">
        <v>107.06</v>
      </c>
      <c r="G75">
        <v>359</v>
      </c>
    </row>
    <row r="76" spans="1:7" x14ac:dyDescent="0.35">
      <c r="A76" t="s">
        <v>1803</v>
      </c>
      <c r="B76" t="s">
        <v>1804</v>
      </c>
      <c r="C76" t="s">
        <v>1555</v>
      </c>
      <c r="D76" t="s">
        <v>1590</v>
      </c>
      <c r="E76" t="s">
        <v>1805</v>
      </c>
      <c r="F76">
        <v>403.71</v>
      </c>
      <c r="G76">
        <v>159</v>
      </c>
    </row>
    <row r="77" spans="1:7" x14ac:dyDescent="0.35">
      <c r="A77" t="s">
        <v>1806</v>
      </c>
      <c r="B77" t="s">
        <v>1807</v>
      </c>
      <c r="C77" t="s">
        <v>1560</v>
      </c>
      <c r="D77" t="s">
        <v>1689</v>
      </c>
      <c r="E77" t="s">
        <v>1808</v>
      </c>
      <c r="F77">
        <v>158.13999999999999</v>
      </c>
      <c r="G77">
        <v>82</v>
      </c>
    </row>
    <row r="78" spans="1:7" x14ac:dyDescent="0.35">
      <c r="A78" t="s">
        <v>1809</v>
      </c>
      <c r="B78" t="s">
        <v>1810</v>
      </c>
      <c r="C78" t="s">
        <v>1555</v>
      </c>
      <c r="D78" t="s">
        <v>1556</v>
      </c>
      <c r="E78" t="s">
        <v>1811</v>
      </c>
      <c r="F78">
        <v>392.89</v>
      </c>
      <c r="G78">
        <v>320</v>
      </c>
    </row>
    <row r="79" spans="1:7" x14ac:dyDescent="0.35">
      <c r="A79" t="s">
        <v>1812</v>
      </c>
      <c r="B79" t="s">
        <v>1813</v>
      </c>
      <c r="C79" t="s">
        <v>1555</v>
      </c>
      <c r="D79" t="s">
        <v>1617</v>
      </c>
      <c r="E79" t="s">
        <v>1814</v>
      </c>
      <c r="F79">
        <v>480.9</v>
      </c>
      <c r="G79">
        <v>104</v>
      </c>
    </row>
    <row r="80" spans="1:7" x14ac:dyDescent="0.35">
      <c r="A80" t="s">
        <v>1815</v>
      </c>
      <c r="B80" t="s">
        <v>1816</v>
      </c>
      <c r="C80" t="s">
        <v>1585</v>
      </c>
      <c r="D80" t="s">
        <v>1613</v>
      </c>
      <c r="E80" t="s">
        <v>1817</v>
      </c>
      <c r="F80">
        <v>325.26</v>
      </c>
      <c r="G80">
        <v>400</v>
      </c>
    </row>
    <row r="81" spans="1:7" x14ac:dyDescent="0.35">
      <c r="A81" t="s">
        <v>1818</v>
      </c>
      <c r="B81" t="s">
        <v>1819</v>
      </c>
      <c r="C81" t="s">
        <v>1585</v>
      </c>
      <c r="D81" t="s">
        <v>1586</v>
      </c>
      <c r="E81" t="s">
        <v>1820</v>
      </c>
      <c r="F81">
        <v>228.53</v>
      </c>
      <c r="G81">
        <v>469</v>
      </c>
    </row>
    <row r="82" spans="1:7" x14ac:dyDescent="0.35">
      <c r="A82" t="s">
        <v>1821</v>
      </c>
      <c r="B82" t="s">
        <v>1822</v>
      </c>
      <c r="C82" t="s">
        <v>1585</v>
      </c>
      <c r="D82" t="s">
        <v>1599</v>
      </c>
      <c r="E82" t="s">
        <v>1823</v>
      </c>
      <c r="F82">
        <v>143.43</v>
      </c>
      <c r="G82">
        <v>58</v>
      </c>
    </row>
    <row r="83" spans="1:7" x14ac:dyDescent="0.35">
      <c r="A83" t="s">
        <v>1824</v>
      </c>
      <c r="B83" t="s">
        <v>1825</v>
      </c>
      <c r="C83" t="s">
        <v>1594</v>
      </c>
      <c r="D83" t="s">
        <v>1631</v>
      </c>
      <c r="E83" t="s">
        <v>1826</v>
      </c>
      <c r="F83">
        <v>285.54000000000002</v>
      </c>
      <c r="G83">
        <v>358</v>
      </c>
    </row>
    <row r="84" spans="1:7" x14ac:dyDescent="0.35">
      <c r="A84" t="s">
        <v>1827</v>
      </c>
      <c r="B84" t="s">
        <v>1828</v>
      </c>
      <c r="C84" t="s">
        <v>1594</v>
      </c>
      <c r="D84" t="s">
        <v>1595</v>
      </c>
      <c r="E84" t="s">
        <v>1829</v>
      </c>
      <c r="F84">
        <v>152.91999999999999</v>
      </c>
      <c r="G84">
        <v>281</v>
      </c>
    </row>
    <row r="85" spans="1:7" x14ac:dyDescent="0.35">
      <c r="A85" t="s">
        <v>1830</v>
      </c>
      <c r="B85" t="s">
        <v>1831</v>
      </c>
      <c r="C85" t="s">
        <v>1580</v>
      </c>
      <c r="D85" t="s">
        <v>1581</v>
      </c>
      <c r="E85" t="s">
        <v>1832</v>
      </c>
      <c r="F85">
        <v>238.8</v>
      </c>
      <c r="G85">
        <v>159</v>
      </c>
    </row>
    <row r="86" spans="1:7" x14ac:dyDescent="0.35">
      <c r="A86" t="s">
        <v>1833</v>
      </c>
      <c r="B86" t="s">
        <v>1834</v>
      </c>
      <c r="C86" t="s">
        <v>1585</v>
      </c>
      <c r="D86" t="s">
        <v>1786</v>
      </c>
      <c r="E86" t="s">
        <v>1835</v>
      </c>
      <c r="F86">
        <v>388.46</v>
      </c>
      <c r="G86">
        <v>208</v>
      </c>
    </row>
    <row r="87" spans="1:7" x14ac:dyDescent="0.35">
      <c r="A87" t="s">
        <v>1836</v>
      </c>
      <c r="B87" t="s">
        <v>1837</v>
      </c>
      <c r="C87" t="s">
        <v>1560</v>
      </c>
      <c r="D87" t="s">
        <v>1576</v>
      </c>
      <c r="E87" t="s">
        <v>1838</v>
      </c>
      <c r="F87">
        <v>119.57</v>
      </c>
      <c r="G87">
        <v>210</v>
      </c>
    </row>
    <row r="88" spans="1:7" x14ac:dyDescent="0.35">
      <c r="A88" t="s">
        <v>1839</v>
      </c>
      <c r="B88" t="s">
        <v>1840</v>
      </c>
      <c r="C88" t="s">
        <v>1585</v>
      </c>
      <c r="D88" t="s">
        <v>1599</v>
      </c>
      <c r="E88" t="s">
        <v>1841</v>
      </c>
      <c r="F88">
        <v>176.07</v>
      </c>
      <c r="G88">
        <v>82</v>
      </c>
    </row>
    <row r="89" spans="1:7" x14ac:dyDescent="0.35">
      <c r="A89" t="s">
        <v>1842</v>
      </c>
      <c r="B89" t="s">
        <v>1843</v>
      </c>
      <c r="C89" t="s">
        <v>1585</v>
      </c>
      <c r="D89" t="s">
        <v>1586</v>
      </c>
      <c r="E89" t="s">
        <v>1844</v>
      </c>
      <c r="F89">
        <v>371.38</v>
      </c>
      <c r="G89">
        <v>220</v>
      </c>
    </row>
    <row r="90" spans="1:7" x14ac:dyDescent="0.35">
      <c r="A90" t="s">
        <v>1845</v>
      </c>
      <c r="B90" t="s">
        <v>1846</v>
      </c>
      <c r="C90" t="s">
        <v>1594</v>
      </c>
      <c r="D90" t="s">
        <v>1576</v>
      </c>
      <c r="E90" t="s">
        <v>1847</v>
      </c>
      <c r="F90">
        <v>131.24</v>
      </c>
      <c r="G90">
        <v>232</v>
      </c>
    </row>
    <row r="91" spans="1:7" x14ac:dyDescent="0.35">
      <c r="A91" t="s">
        <v>1848</v>
      </c>
      <c r="B91" t="s">
        <v>1849</v>
      </c>
      <c r="C91" t="s">
        <v>1580</v>
      </c>
      <c r="D91" t="s">
        <v>1721</v>
      </c>
      <c r="E91" t="s">
        <v>1850</v>
      </c>
      <c r="F91">
        <v>183.04</v>
      </c>
      <c r="G91">
        <v>457</v>
      </c>
    </row>
    <row r="92" spans="1:7" x14ac:dyDescent="0.35">
      <c r="A92" t="s">
        <v>1851</v>
      </c>
      <c r="B92" t="s">
        <v>1852</v>
      </c>
      <c r="C92" t="s">
        <v>1555</v>
      </c>
      <c r="D92" t="s">
        <v>1576</v>
      </c>
      <c r="E92" t="s">
        <v>1853</v>
      </c>
      <c r="F92">
        <v>340.14</v>
      </c>
      <c r="G92">
        <v>361</v>
      </c>
    </row>
    <row r="93" spans="1:7" x14ac:dyDescent="0.35">
      <c r="A93" t="s">
        <v>1854</v>
      </c>
      <c r="B93" t="s">
        <v>1855</v>
      </c>
      <c r="C93" t="s">
        <v>1560</v>
      </c>
      <c r="D93" t="s">
        <v>1689</v>
      </c>
      <c r="E93" t="s">
        <v>1856</v>
      </c>
      <c r="F93">
        <v>438.25</v>
      </c>
      <c r="G93">
        <v>496</v>
      </c>
    </row>
    <row r="94" spans="1:7" x14ac:dyDescent="0.35">
      <c r="A94" t="s">
        <v>1857</v>
      </c>
      <c r="B94" t="s">
        <v>1858</v>
      </c>
      <c r="C94" t="s">
        <v>1585</v>
      </c>
      <c r="D94" t="s">
        <v>1617</v>
      </c>
      <c r="E94" t="s">
        <v>1859</v>
      </c>
      <c r="F94">
        <v>447.43</v>
      </c>
      <c r="G94">
        <v>191</v>
      </c>
    </row>
    <row r="95" spans="1:7" x14ac:dyDescent="0.35">
      <c r="A95" t="s">
        <v>1860</v>
      </c>
      <c r="B95" t="s">
        <v>1861</v>
      </c>
      <c r="C95" t="s">
        <v>1555</v>
      </c>
      <c r="D95" t="s">
        <v>1556</v>
      </c>
      <c r="E95" t="s">
        <v>1862</v>
      </c>
      <c r="F95">
        <v>377.52</v>
      </c>
      <c r="G95">
        <v>485</v>
      </c>
    </row>
    <row r="96" spans="1:7" x14ac:dyDescent="0.35">
      <c r="A96" t="s">
        <v>1863</v>
      </c>
      <c r="B96" t="s">
        <v>1864</v>
      </c>
      <c r="C96" t="s">
        <v>1580</v>
      </c>
      <c r="D96" t="s">
        <v>1581</v>
      </c>
      <c r="E96" t="s">
        <v>1865</v>
      </c>
      <c r="F96">
        <v>358.47</v>
      </c>
      <c r="G96">
        <v>213</v>
      </c>
    </row>
    <row r="97" spans="1:7" x14ac:dyDescent="0.35">
      <c r="A97" t="s">
        <v>1866</v>
      </c>
      <c r="B97" t="s">
        <v>1867</v>
      </c>
      <c r="C97" t="s">
        <v>1594</v>
      </c>
      <c r="D97" t="s">
        <v>1576</v>
      </c>
      <c r="E97" t="s">
        <v>1868</v>
      </c>
      <c r="F97">
        <v>60.65</v>
      </c>
      <c r="G97">
        <v>75</v>
      </c>
    </row>
    <row r="98" spans="1:7" x14ac:dyDescent="0.35">
      <c r="A98" t="s">
        <v>1869</v>
      </c>
      <c r="B98" t="s">
        <v>1870</v>
      </c>
      <c r="C98" t="s">
        <v>1560</v>
      </c>
      <c r="D98" t="s">
        <v>1565</v>
      </c>
      <c r="E98" t="s">
        <v>1871</v>
      </c>
      <c r="F98">
        <v>358.47</v>
      </c>
      <c r="G98">
        <v>143</v>
      </c>
    </row>
    <row r="99" spans="1:7" x14ac:dyDescent="0.35">
      <c r="A99" t="s">
        <v>1872</v>
      </c>
      <c r="B99" t="s">
        <v>1873</v>
      </c>
      <c r="C99" t="s">
        <v>1594</v>
      </c>
      <c r="D99" t="s">
        <v>1670</v>
      </c>
      <c r="E99" t="s">
        <v>1874</v>
      </c>
      <c r="F99">
        <v>245.98</v>
      </c>
      <c r="G99">
        <v>471</v>
      </c>
    </row>
    <row r="100" spans="1:7" x14ac:dyDescent="0.35">
      <c r="A100" t="s">
        <v>1875</v>
      </c>
      <c r="B100" t="s">
        <v>1876</v>
      </c>
      <c r="C100" t="s">
        <v>1555</v>
      </c>
      <c r="D100" t="s">
        <v>1590</v>
      </c>
      <c r="E100" t="s">
        <v>1877</v>
      </c>
      <c r="F100">
        <v>431.67</v>
      </c>
      <c r="G100">
        <v>73</v>
      </c>
    </row>
    <row r="101" spans="1:7" x14ac:dyDescent="0.35">
      <c r="A101" t="s">
        <v>1878</v>
      </c>
      <c r="B101" t="s">
        <v>1879</v>
      </c>
      <c r="C101" t="s">
        <v>1585</v>
      </c>
      <c r="D101" t="s">
        <v>1599</v>
      </c>
      <c r="E101" t="s">
        <v>1880</v>
      </c>
      <c r="F101">
        <v>201.41</v>
      </c>
      <c r="G101">
        <v>146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61126-23E0-4F24-8E53-5A052AEDEFE0}">
  <dimension ref="A1:E21"/>
  <sheetViews>
    <sheetView workbookViewId="0">
      <selection activeCell="B18" sqref="B18"/>
    </sheetView>
  </sheetViews>
  <sheetFormatPr defaultRowHeight="14.5" x14ac:dyDescent="0.35"/>
  <cols>
    <col min="1" max="1" width="10.36328125" bestFit="1" customWidth="1"/>
    <col min="2" max="2" width="30.1796875" bestFit="1" customWidth="1"/>
    <col min="4" max="4" width="17.81640625" bestFit="1" customWidth="1"/>
    <col min="5" max="5" width="12.54296875" bestFit="1" customWidth="1"/>
  </cols>
  <sheetData>
    <row r="1" spans="1:5" x14ac:dyDescent="0.35">
      <c r="A1" t="s">
        <v>1881</v>
      </c>
      <c r="B1" t="s">
        <v>1882</v>
      </c>
      <c r="C1" t="s">
        <v>1883</v>
      </c>
      <c r="D1" t="s">
        <v>4</v>
      </c>
      <c r="E1" t="s">
        <v>1884</v>
      </c>
    </row>
    <row r="2" spans="1:5" x14ac:dyDescent="0.35">
      <c r="A2" t="s">
        <v>1885</v>
      </c>
      <c r="B2" t="s">
        <v>1886</v>
      </c>
      <c r="C2" t="s">
        <v>1887</v>
      </c>
      <c r="D2" t="s">
        <v>1888</v>
      </c>
      <c r="E2" t="s">
        <v>1889</v>
      </c>
    </row>
    <row r="3" spans="1:5" x14ac:dyDescent="0.35">
      <c r="A3" t="s">
        <v>1890</v>
      </c>
      <c r="B3" t="s">
        <v>1891</v>
      </c>
      <c r="C3" t="s">
        <v>1892</v>
      </c>
      <c r="D3" t="s">
        <v>1893</v>
      </c>
      <c r="E3" t="s">
        <v>1889</v>
      </c>
    </row>
    <row r="4" spans="1:5" x14ac:dyDescent="0.35">
      <c r="A4" t="s">
        <v>1894</v>
      </c>
      <c r="B4" t="s">
        <v>1895</v>
      </c>
      <c r="C4" t="s">
        <v>1896</v>
      </c>
      <c r="D4" t="s">
        <v>1897</v>
      </c>
      <c r="E4" t="s">
        <v>1898</v>
      </c>
    </row>
    <row r="5" spans="1:5" x14ac:dyDescent="0.35">
      <c r="A5" t="s">
        <v>1899</v>
      </c>
      <c r="B5" t="s">
        <v>1900</v>
      </c>
      <c r="C5" t="s">
        <v>1892</v>
      </c>
      <c r="D5" t="s">
        <v>1901</v>
      </c>
      <c r="E5" t="s">
        <v>1898</v>
      </c>
    </row>
    <row r="6" spans="1:5" x14ac:dyDescent="0.35">
      <c r="A6" t="s">
        <v>1902</v>
      </c>
      <c r="B6" t="s">
        <v>1903</v>
      </c>
      <c r="C6" t="s">
        <v>1896</v>
      </c>
      <c r="D6" t="s">
        <v>1904</v>
      </c>
      <c r="E6" t="s">
        <v>1905</v>
      </c>
    </row>
    <row r="7" spans="1:5" x14ac:dyDescent="0.35">
      <c r="A7" t="s">
        <v>1906</v>
      </c>
      <c r="B7" t="s">
        <v>1907</v>
      </c>
      <c r="C7" t="s">
        <v>1892</v>
      </c>
      <c r="D7" t="s">
        <v>1908</v>
      </c>
      <c r="E7" t="s">
        <v>1898</v>
      </c>
    </row>
    <row r="8" spans="1:5" x14ac:dyDescent="0.35">
      <c r="A8" t="s">
        <v>1909</v>
      </c>
      <c r="B8" t="s">
        <v>1910</v>
      </c>
      <c r="C8" t="s">
        <v>1887</v>
      </c>
      <c r="D8" t="s">
        <v>1911</v>
      </c>
      <c r="E8" t="s">
        <v>1905</v>
      </c>
    </row>
    <row r="9" spans="1:5" x14ac:dyDescent="0.35">
      <c r="A9" t="s">
        <v>1912</v>
      </c>
      <c r="B9" t="s">
        <v>1913</v>
      </c>
      <c r="C9" t="s">
        <v>1896</v>
      </c>
      <c r="D9" t="s">
        <v>1914</v>
      </c>
      <c r="E9" t="s">
        <v>1905</v>
      </c>
    </row>
    <row r="10" spans="1:5" x14ac:dyDescent="0.35">
      <c r="A10" t="s">
        <v>1915</v>
      </c>
      <c r="B10" t="s">
        <v>1916</v>
      </c>
      <c r="C10" t="s">
        <v>1917</v>
      </c>
      <c r="D10" t="s">
        <v>1918</v>
      </c>
      <c r="E10" t="s">
        <v>1905</v>
      </c>
    </row>
    <row r="11" spans="1:5" x14ac:dyDescent="0.35">
      <c r="A11" t="s">
        <v>1919</v>
      </c>
      <c r="B11" t="s">
        <v>1920</v>
      </c>
      <c r="C11" t="s">
        <v>1896</v>
      </c>
      <c r="D11" t="s">
        <v>1921</v>
      </c>
      <c r="E11" t="s">
        <v>1889</v>
      </c>
    </row>
    <row r="12" spans="1:5" x14ac:dyDescent="0.35">
      <c r="A12" t="s">
        <v>1922</v>
      </c>
      <c r="B12" t="s">
        <v>1923</v>
      </c>
      <c r="C12" t="s">
        <v>1887</v>
      </c>
      <c r="D12" t="s">
        <v>1924</v>
      </c>
      <c r="E12" t="s">
        <v>1905</v>
      </c>
    </row>
    <row r="13" spans="1:5" x14ac:dyDescent="0.35">
      <c r="A13" t="s">
        <v>1925</v>
      </c>
      <c r="B13" t="s">
        <v>1926</v>
      </c>
      <c r="C13" t="s">
        <v>1896</v>
      </c>
      <c r="D13" t="s">
        <v>399</v>
      </c>
      <c r="E13" t="s">
        <v>1905</v>
      </c>
    </row>
    <row r="14" spans="1:5" x14ac:dyDescent="0.35">
      <c r="A14" t="s">
        <v>1927</v>
      </c>
      <c r="B14" t="s">
        <v>1928</v>
      </c>
      <c r="C14" t="s">
        <v>1892</v>
      </c>
      <c r="D14" t="s">
        <v>1929</v>
      </c>
      <c r="E14" t="s">
        <v>1905</v>
      </c>
    </row>
    <row r="15" spans="1:5" x14ac:dyDescent="0.35">
      <c r="A15" t="s">
        <v>1930</v>
      </c>
      <c r="B15" t="s">
        <v>1931</v>
      </c>
      <c r="C15" t="s">
        <v>1887</v>
      </c>
      <c r="D15" t="s">
        <v>133</v>
      </c>
      <c r="E15" t="s">
        <v>1889</v>
      </c>
    </row>
    <row r="16" spans="1:5" x14ac:dyDescent="0.35">
      <c r="A16" t="s">
        <v>1932</v>
      </c>
      <c r="B16" t="s">
        <v>1933</v>
      </c>
      <c r="C16" t="s">
        <v>1896</v>
      </c>
      <c r="D16" t="s">
        <v>211</v>
      </c>
      <c r="E16" t="s">
        <v>1898</v>
      </c>
    </row>
    <row r="17" spans="1:5" x14ac:dyDescent="0.35">
      <c r="A17" t="s">
        <v>1934</v>
      </c>
      <c r="B17" t="s">
        <v>1935</v>
      </c>
      <c r="C17" t="s">
        <v>1892</v>
      </c>
      <c r="D17" t="s">
        <v>1936</v>
      </c>
      <c r="E17" t="s">
        <v>1889</v>
      </c>
    </row>
    <row r="18" spans="1:5" x14ac:dyDescent="0.35">
      <c r="A18" t="s">
        <v>1937</v>
      </c>
      <c r="B18" t="s">
        <v>1938</v>
      </c>
      <c r="C18" t="s">
        <v>1917</v>
      </c>
      <c r="D18" t="s">
        <v>1939</v>
      </c>
      <c r="E18" t="s">
        <v>1889</v>
      </c>
    </row>
    <row r="19" spans="1:5" x14ac:dyDescent="0.35">
      <c r="A19" t="s">
        <v>1940</v>
      </c>
      <c r="B19" t="s">
        <v>1941</v>
      </c>
      <c r="C19" t="s">
        <v>1892</v>
      </c>
      <c r="D19" t="s">
        <v>1942</v>
      </c>
      <c r="E19" t="s">
        <v>1889</v>
      </c>
    </row>
    <row r="20" spans="1:5" x14ac:dyDescent="0.35">
      <c r="A20" t="s">
        <v>1943</v>
      </c>
      <c r="B20" t="s">
        <v>1944</v>
      </c>
      <c r="C20" t="s">
        <v>1887</v>
      </c>
      <c r="D20" t="s">
        <v>1945</v>
      </c>
      <c r="E20" t="s">
        <v>1889</v>
      </c>
    </row>
    <row r="21" spans="1:5" x14ac:dyDescent="0.35">
      <c r="A21" t="s">
        <v>1946</v>
      </c>
      <c r="B21" t="s">
        <v>1947</v>
      </c>
      <c r="C21" t="s">
        <v>1887</v>
      </c>
      <c r="D21" t="s">
        <v>1948</v>
      </c>
      <c r="E21" t="s">
        <v>1905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0113C-FDC7-41CD-A504-DECAF7D53D62}">
  <dimension ref="A1:AK2001"/>
  <sheetViews>
    <sheetView topLeftCell="S1" workbookViewId="0">
      <selection activeCell="AE16" sqref="AE16"/>
    </sheetView>
  </sheetViews>
  <sheetFormatPr defaultRowHeight="14.5" x14ac:dyDescent="0.35"/>
  <cols>
    <col min="1" max="1" width="10.08984375" bestFit="1" customWidth="1"/>
    <col min="2" max="2" width="13" bestFit="1" customWidth="1"/>
    <col min="3" max="3" width="14.08984375" bestFit="1" customWidth="1"/>
    <col min="4" max="4" width="12.54296875" bestFit="1" customWidth="1"/>
    <col min="5" max="5" width="10.36328125" bestFit="1" customWidth="1"/>
    <col min="6" max="6" width="10.453125" bestFit="1" customWidth="1"/>
    <col min="7" max="7" width="11.7265625" style="5" bestFit="1" customWidth="1"/>
    <col min="8" max="8" width="10.453125" bestFit="1" customWidth="1"/>
    <col min="9" max="9" width="15.6328125" bestFit="1" customWidth="1"/>
    <col min="10" max="10" width="15.26953125" bestFit="1" customWidth="1"/>
    <col min="11" max="11" width="8.7265625" style="8" bestFit="1" customWidth="1"/>
    <col min="12" max="12" width="30.1796875" style="8" bestFit="1" customWidth="1"/>
    <col min="13" max="13" width="17.81640625" style="8" bestFit="1" customWidth="1"/>
    <col min="14" max="14" width="12.54296875" bestFit="1" customWidth="1"/>
    <col min="15" max="15" width="25.81640625" bestFit="1" customWidth="1"/>
    <col min="16" max="16" width="10.54296875" bestFit="1" customWidth="1"/>
    <col min="17" max="17" width="14.6328125" bestFit="1" customWidth="1"/>
    <col min="18" max="18" width="27.81640625" bestFit="1" customWidth="1"/>
    <col min="19" max="19" width="6.81640625" bestFit="1" customWidth="1"/>
    <col min="20" max="20" width="7.6328125" bestFit="1" customWidth="1"/>
    <col min="21" max="21" width="20.1796875" bestFit="1" customWidth="1"/>
    <col min="22" max="22" width="6.1796875" bestFit="1" customWidth="1"/>
    <col min="23" max="23" width="9.26953125" bestFit="1" customWidth="1"/>
    <col min="24" max="24" width="21.08984375" bestFit="1" customWidth="1"/>
    <col min="25" max="25" width="14.1796875" bestFit="1" customWidth="1"/>
    <col min="26" max="26" width="9.81640625" bestFit="1" customWidth="1"/>
    <col min="27" max="27" width="14.6328125" bestFit="1" customWidth="1"/>
    <col min="28" max="28" width="8.26953125" bestFit="1" customWidth="1"/>
    <col min="29" max="29" width="10.453125" bestFit="1" customWidth="1"/>
    <col min="30" max="30" width="11.90625" bestFit="1" customWidth="1"/>
  </cols>
  <sheetData>
    <row r="1" spans="1:37" x14ac:dyDescent="0.35">
      <c r="A1" t="s">
        <v>1949</v>
      </c>
      <c r="B1" t="s">
        <v>1950</v>
      </c>
      <c r="C1" t="s">
        <v>0</v>
      </c>
      <c r="D1" t="s">
        <v>1546</v>
      </c>
      <c r="E1" t="s">
        <v>1881</v>
      </c>
      <c r="F1" t="s">
        <v>1951</v>
      </c>
      <c r="G1" s="5" t="s">
        <v>1952</v>
      </c>
      <c r="H1" t="s">
        <v>1953</v>
      </c>
      <c r="I1" t="s">
        <v>1954</v>
      </c>
      <c r="J1" t="s">
        <v>1955</v>
      </c>
      <c r="K1" t="s">
        <v>1883</v>
      </c>
      <c r="L1" t="s">
        <v>1882</v>
      </c>
      <c r="M1" t="s">
        <v>3978</v>
      </c>
      <c r="N1" t="s">
        <v>1884</v>
      </c>
      <c r="O1" t="s">
        <v>1547</v>
      </c>
      <c r="P1" t="s">
        <v>1548</v>
      </c>
      <c r="Q1" t="s">
        <v>1549</v>
      </c>
      <c r="R1" t="s">
        <v>1550</v>
      </c>
      <c r="S1" t="s">
        <v>1551</v>
      </c>
      <c r="T1" t="s">
        <v>1552</v>
      </c>
      <c r="U1" t="s">
        <v>1</v>
      </c>
      <c r="V1" t="s">
        <v>2</v>
      </c>
      <c r="W1" t="s">
        <v>3</v>
      </c>
      <c r="X1" t="s">
        <v>3979</v>
      </c>
      <c r="Y1" t="s">
        <v>5</v>
      </c>
      <c r="Z1" t="s">
        <v>6</v>
      </c>
      <c r="AA1" t="s">
        <v>7</v>
      </c>
      <c r="AB1" s="4" t="s">
        <v>3977</v>
      </c>
      <c r="AC1" s="4" t="s">
        <v>3976</v>
      </c>
      <c r="AD1" s="4" t="s">
        <v>3983</v>
      </c>
    </row>
    <row r="2" spans="1:37" ht="15" thickBot="1" x14ac:dyDescent="0.4">
      <c r="A2" t="s">
        <v>1956</v>
      </c>
      <c r="B2" s="2">
        <v>45480</v>
      </c>
      <c r="C2" t="s">
        <v>1282</v>
      </c>
      <c r="D2" t="s">
        <v>1872</v>
      </c>
      <c r="E2" t="s">
        <v>1899</v>
      </c>
      <c r="F2">
        <v>1</v>
      </c>
      <c r="G2" s="5">
        <v>218.04</v>
      </c>
      <c r="H2">
        <v>0.09</v>
      </c>
      <c r="I2" t="s">
        <v>1957</v>
      </c>
      <c r="J2">
        <v>198.41640000000001</v>
      </c>
      <c r="K2" t="str">
        <f>_xlfn.XLOOKUP(Sales_DB[[#This Row],[Store_ID]],Store_DB[Store_ID],Store_DB[Region])</f>
        <v>North</v>
      </c>
      <c r="L2" t="str">
        <f>_xlfn.XLOOKUP(Sales_DB[[#This Row],[Store_ID]],Store_DB[Store_ID],Store_DB[Store_Name])</f>
        <v>Johnson-Wright</v>
      </c>
      <c r="M2" t="str">
        <f>_xlfn.XLOOKUP(Sales_DB[[#This Row],[Store_ID]],Store_DB[Store_ID],Store_DB[City])</f>
        <v>Hoodberg</v>
      </c>
      <c r="N2" t="str">
        <f>_xlfn.XLOOKUP(Sales_DB[[#This Row],[Store_ID]],Store_DB[Store_ID],Store_DB[Store_Type])</f>
        <v>Outlet</v>
      </c>
      <c r="O2" t="str">
        <f>_xlfn.XLOOKUP(Sales_DB[[#This Row],[Product_ID]],Product_DB[Product_ID],Product_DB[Product_Name])</f>
        <v>Cricket Bat</v>
      </c>
      <c r="P2" t="str">
        <f>_xlfn.XLOOKUP(Sales_DB[[#This Row],[Product_ID]],Product_DB[Product_ID],Product_DB[Category])</f>
        <v>Sports</v>
      </c>
      <c r="Q2" t="str">
        <f>_xlfn.XLOOKUP(Sales_DB[[#This Row],[Product_ID]],Product_DB[Product_ID],Product_DB[Sub_Category])</f>
        <v>Team Sports</v>
      </c>
      <c r="R2" t="str">
        <f>_xlfn.XLOOKUP(Sales_DB[[#This Row],[Product_ID]],Product_DB[Product_ID],Product_DB[Brand])</f>
        <v>Khan LLC</v>
      </c>
      <c r="S2">
        <f>_xlfn.XLOOKUP(Sales_DB[[#This Row],[Product_ID]],Product_DB[Product_ID],Product_DB[Cost])</f>
        <v>245.98</v>
      </c>
      <c r="T2">
        <f>_xlfn.XLOOKUP(Sales_DB[[#This Row],[Product_ID]],Product_DB[Product_ID],Product_DB[Stock])</f>
        <v>471</v>
      </c>
      <c r="U2" t="str">
        <f>_xlfn.XLOOKUP(Sales_DB[[#This Row],[Customer_ID]],Final_Cust_db[Customer_ID],Final_Cust_db[Name])</f>
        <v>Sarah Smith</v>
      </c>
      <c r="V2">
        <f>_xlfn.XLOOKUP(Sales_DB[[#This Row],[Customer_ID]],Final_Cust_db[Customer_ID],Final_Cust_db[Age])</f>
        <v>55</v>
      </c>
      <c r="W2" t="str">
        <f>_xlfn.XLOOKUP(Sales_DB[[#This Row],[Customer_ID]],Final_Cust_db[Customer_ID],Final_Cust_db[Gender])</f>
        <v>Male</v>
      </c>
      <c r="X2" t="str">
        <f>_xlfn.XLOOKUP(Sales_DB[[#This Row],[Customer_ID]],Final_Cust_db[Customer_ID],Final_Cust_db[City])</f>
        <v>Kathleenport</v>
      </c>
      <c r="Y2" t="str">
        <f>_xlfn.XLOOKUP(Sales_DB[[#This Row],[Customer_ID]],Final_Cust_db[Customer_ID],Final_Cust_db[State])</f>
        <v>Wyoming</v>
      </c>
      <c r="Z2" t="str">
        <f>_xlfn.XLOOKUP(Sales_DB[[#This Row],[Customer_ID]],Final_Cust_db[Customer_ID],Final_Cust_db[Country])</f>
        <v>USA</v>
      </c>
      <c r="AA2" t="str">
        <f>_xlfn.XLOOKUP(Sales_DB[[#This Row],[Customer_ID]],Final_Cust_db[Customer_ID],Final_Cust_db[Loyality_Level])</f>
        <v>Gold</v>
      </c>
      <c r="AB2" s="8">
        <f>Sales_DB[[#This Row],[Cost]]*Sales_DB[[#This Row],[Quantity]]</f>
        <v>245.98</v>
      </c>
      <c r="AC2" s="8">
        <f>Sales_DB[[#This Row],[Total_Amount]]-Sales_DB[[#This Row],[Spend]]</f>
        <v>-47.56359999999998</v>
      </c>
      <c r="AD2" s="8">
        <f>MONTH(Sales_DB[[#This Row],[Order_Date]])</f>
        <v>7</v>
      </c>
      <c r="AJ2">
        <f>COUNTA(A:A)</f>
        <v>2001</v>
      </c>
    </row>
    <row r="3" spans="1:37" x14ac:dyDescent="0.35">
      <c r="A3" t="s">
        <v>1958</v>
      </c>
      <c r="B3" s="2">
        <v>45285</v>
      </c>
      <c r="C3" t="s">
        <v>1450</v>
      </c>
      <c r="D3" t="s">
        <v>1803</v>
      </c>
      <c r="E3" t="s">
        <v>1940</v>
      </c>
      <c r="F3">
        <v>3</v>
      </c>
      <c r="G3" s="5">
        <v>104.47</v>
      </c>
      <c r="H3">
        <v>0.27</v>
      </c>
      <c r="I3" t="s">
        <v>1959</v>
      </c>
      <c r="J3">
        <v>228.7893</v>
      </c>
      <c r="K3" t="str">
        <f>_xlfn.XLOOKUP(Sales_DB[[#This Row],[Store_ID]],Store_DB[Store_ID],Store_DB[Region])</f>
        <v>North</v>
      </c>
      <c r="L3" t="str">
        <f>_xlfn.XLOOKUP(Sales_DB[[#This Row],[Store_ID]],Store_DB[Store_ID],Store_DB[Store_Name])</f>
        <v>Holloway Ltd</v>
      </c>
      <c r="M3" t="str">
        <f>_xlfn.XLOOKUP(Sales_DB[[#This Row],[Store_ID]],Store_DB[Store_ID],Store_DB[City])</f>
        <v>Bensonhaven</v>
      </c>
      <c r="N3" t="str">
        <f>_xlfn.XLOOKUP(Sales_DB[[#This Row],[Store_ID]],Store_DB[Store_ID],Store_DB[Store_Type])</f>
        <v>Flagship</v>
      </c>
      <c r="O3" t="str">
        <f>_xlfn.XLOOKUP(Sales_DB[[#This Row],[Product_ID]],Product_DB[Product_ID],Product_DB[Product_Name])</f>
        <v>Bluetooth Car Audio System</v>
      </c>
      <c r="P3" t="str">
        <f>_xlfn.XLOOKUP(Sales_DB[[#This Row],[Product_ID]],Product_DB[Product_ID],Product_DB[Category])</f>
        <v>Electronics</v>
      </c>
      <c r="Q3" t="str">
        <f>_xlfn.XLOOKUP(Sales_DB[[#This Row],[Product_ID]],Product_DB[Product_ID],Product_DB[Sub_Category])</f>
        <v>Audio</v>
      </c>
      <c r="R3" t="str">
        <f>_xlfn.XLOOKUP(Sales_DB[[#This Row],[Product_ID]],Product_DB[Product_ID],Product_DB[Brand])</f>
        <v>Bruce-Bowen</v>
      </c>
      <c r="S3">
        <f>_xlfn.XLOOKUP(Sales_DB[[#This Row],[Product_ID]],Product_DB[Product_ID],Product_DB[Cost])</f>
        <v>403.71</v>
      </c>
      <c r="T3">
        <f>_xlfn.XLOOKUP(Sales_DB[[#This Row],[Product_ID]],Product_DB[Product_ID],Product_DB[Stock])</f>
        <v>159</v>
      </c>
      <c r="U3" t="str">
        <f>_xlfn.XLOOKUP(Sales_DB[[#This Row],[Customer_ID]],Final_Cust_db[Customer_ID],Final_Cust_db[Name])</f>
        <v>Michael Foley</v>
      </c>
      <c r="V3">
        <f>_xlfn.XLOOKUP(Sales_DB[[#This Row],[Customer_ID]],Final_Cust_db[Customer_ID],Final_Cust_db[Age])</f>
        <v>63</v>
      </c>
      <c r="W3" t="str">
        <f>_xlfn.XLOOKUP(Sales_DB[[#This Row],[Customer_ID]],Final_Cust_db[Customer_ID],Final_Cust_db[Gender])</f>
        <v>Female</v>
      </c>
      <c r="X3" t="str">
        <f>_xlfn.XLOOKUP(Sales_DB[[#This Row],[Customer_ID]],Final_Cust_db[Customer_ID],Final_Cust_db[City])</f>
        <v>Oneillfurt</v>
      </c>
      <c r="Y3" t="str">
        <f>_xlfn.XLOOKUP(Sales_DB[[#This Row],[Customer_ID]],Final_Cust_db[Customer_ID],Final_Cust_db[State])</f>
        <v>Vermont</v>
      </c>
      <c r="Z3" t="str">
        <f>_xlfn.XLOOKUP(Sales_DB[[#This Row],[Customer_ID]],Final_Cust_db[Customer_ID],Final_Cust_db[Country])</f>
        <v>USA</v>
      </c>
      <c r="AA3" t="str">
        <f>_xlfn.XLOOKUP(Sales_DB[[#This Row],[Customer_ID]],Final_Cust_db[Customer_ID],Final_Cust_db[Loyality_Level])</f>
        <v>Gold</v>
      </c>
      <c r="AB3" s="8">
        <f>Sales_DB[[#This Row],[Cost]]*Sales_DB[[#This Row],[Quantity]]</f>
        <v>1211.1299999999999</v>
      </c>
      <c r="AC3" s="8">
        <f>Sales_DB[[#This Row],[Total_Amount]]-Sales_DB[[#This Row],[Spend]]</f>
        <v>-982.34069999999986</v>
      </c>
      <c r="AD3" s="8">
        <f>MONTH(Sales_DB[[#This Row],[Order_Date]])</f>
        <v>12</v>
      </c>
      <c r="AG3" s="7" t="s">
        <v>1955</v>
      </c>
      <c r="AH3" s="7"/>
      <c r="AJ3" s="7"/>
      <c r="AK3" s="7"/>
    </row>
    <row r="4" spans="1:37" x14ac:dyDescent="0.35">
      <c r="A4" t="s">
        <v>1960</v>
      </c>
      <c r="B4" s="2">
        <v>45446</v>
      </c>
      <c r="C4" t="s">
        <v>215</v>
      </c>
      <c r="D4" t="s">
        <v>1726</v>
      </c>
      <c r="E4" t="s">
        <v>1915</v>
      </c>
      <c r="F4">
        <v>4</v>
      </c>
      <c r="G4" s="5">
        <v>914.05</v>
      </c>
      <c r="H4">
        <v>0.25</v>
      </c>
      <c r="I4" t="s">
        <v>1957</v>
      </c>
      <c r="J4">
        <v>2742.15</v>
      </c>
      <c r="K4" t="str">
        <f>_xlfn.XLOOKUP(Sales_DB[[#This Row],[Store_ID]],Store_DB[Store_ID],Store_DB[Region])</f>
        <v>West</v>
      </c>
      <c r="L4" t="str">
        <f>_xlfn.XLOOKUP(Sales_DB[[#This Row],[Store_ID]],Store_DB[Store_ID],Store_DB[Store_Name])</f>
        <v>Bean, Jones and Park</v>
      </c>
      <c r="M4" t="str">
        <f>_xlfn.XLOOKUP(Sales_DB[[#This Row],[Store_ID]],Store_DB[Store_ID],Store_DB[City])</f>
        <v>Thompsonborough</v>
      </c>
      <c r="N4" t="str">
        <f>_xlfn.XLOOKUP(Sales_DB[[#This Row],[Store_ID]],Store_DB[Store_ID],Store_DB[Store_Type])</f>
        <v>Online</v>
      </c>
      <c r="O4" t="str">
        <f>_xlfn.XLOOKUP(Sales_DB[[#This Row],[Product_ID]],Product_DB[Product_ID],Product_DB[Product_Name])</f>
        <v>Men'S Roll-On Perfume</v>
      </c>
      <c r="P4" t="str">
        <f>_xlfn.XLOOKUP(Sales_DB[[#This Row],[Product_ID]],Product_DB[Product_ID],Product_DB[Category])</f>
        <v>Beauty</v>
      </c>
      <c r="Q4" t="str">
        <f>_xlfn.XLOOKUP(Sales_DB[[#This Row],[Product_ID]],Product_DB[Product_ID],Product_DB[Sub_Category])</f>
        <v>Fragrance</v>
      </c>
      <c r="R4" t="str">
        <f>_xlfn.XLOOKUP(Sales_DB[[#This Row],[Product_ID]],Product_DB[Product_ID],Product_DB[Brand])</f>
        <v>Sullivan and Sons</v>
      </c>
      <c r="S4">
        <f>_xlfn.XLOOKUP(Sales_DB[[#This Row],[Product_ID]],Product_DB[Product_ID],Product_DB[Cost])</f>
        <v>43.29</v>
      </c>
      <c r="T4">
        <f>_xlfn.XLOOKUP(Sales_DB[[#This Row],[Product_ID]],Product_DB[Product_ID],Product_DB[Stock])</f>
        <v>267</v>
      </c>
      <c r="U4" t="str">
        <f>_xlfn.XLOOKUP(Sales_DB[[#This Row],[Customer_ID]],Final_Cust_db[Customer_ID],Final_Cust_db[Name])</f>
        <v>Christopher Sutton</v>
      </c>
      <c r="V4">
        <f>_xlfn.XLOOKUP(Sales_DB[[#This Row],[Customer_ID]],Final_Cust_db[Customer_ID],Final_Cust_db[Age])</f>
        <v>49</v>
      </c>
      <c r="W4" t="str">
        <f>_xlfn.XLOOKUP(Sales_DB[[#This Row],[Customer_ID]],Final_Cust_db[Customer_ID],Final_Cust_db[Gender])</f>
        <v>Female</v>
      </c>
      <c r="X4" t="str">
        <f>_xlfn.XLOOKUP(Sales_DB[[#This Row],[Customer_ID]],Final_Cust_db[Customer_ID],Final_Cust_db[City])</f>
        <v>Deborahberg</v>
      </c>
      <c r="Y4" t="str">
        <f>_xlfn.XLOOKUP(Sales_DB[[#This Row],[Customer_ID]],Final_Cust_db[Customer_ID],Final_Cust_db[State])</f>
        <v>Pennsylvania</v>
      </c>
      <c r="Z4" t="str">
        <f>_xlfn.XLOOKUP(Sales_DB[[#This Row],[Customer_ID]],Final_Cust_db[Customer_ID],Final_Cust_db[Country])</f>
        <v>USA</v>
      </c>
      <c r="AA4" t="str">
        <f>_xlfn.XLOOKUP(Sales_DB[[#This Row],[Customer_ID]],Final_Cust_db[Customer_ID],Final_Cust_db[Loyality_Level])</f>
        <v>Gold</v>
      </c>
      <c r="AB4" s="8">
        <f>Sales_DB[[#This Row],[Cost]]*Sales_DB[[#This Row],[Quantity]]</f>
        <v>173.16</v>
      </c>
      <c r="AC4" s="8">
        <f>Sales_DB[[#This Row],[Total_Amount]]-Sales_DB[[#This Row],[Spend]]</f>
        <v>2568.9900000000002</v>
      </c>
      <c r="AD4" s="8">
        <f>MONTH(Sales_DB[[#This Row],[Order_Date]])</f>
        <v>6</v>
      </c>
    </row>
    <row r="5" spans="1:37" x14ac:dyDescent="0.35">
      <c r="A5" t="s">
        <v>1961</v>
      </c>
      <c r="B5" s="2">
        <v>45259</v>
      </c>
      <c r="C5" t="s">
        <v>1095</v>
      </c>
      <c r="D5" t="s">
        <v>1809</v>
      </c>
      <c r="E5" t="s">
        <v>1915</v>
      </c>
      <c r="F5">
        <v>1</v>
      </c>
      <c r="G5" s="5">
        <v>921.51</v>
      </c>
      <c r="H5">
        <v>0.16</v>
      </c>
      <c r="I5" t="s">
        <v>1962</v>
      </c>
      <c r="J5">
        <v>774.0684</v>
      </c>
      <c r="K5" t="str">
        <f>_xlfn.XLOOKUP(Sales_DB[[#This Row],[Store_ID]],Store_DB[Store_ID],Store_DB[Region])</f>
        <v>West</v>
      </c>
      <c r="L5" t="str">
        <f>_xlfn.XLOOKUP(Sales_DB[[#This Row],[Store_ID]],Store_DB[Store_ID],Store_DB[Store_Name])</f>
        <v>Bean, Jones and Park</v>
      </c>
      <c r="M5" t="str">
        <f>_xlfn.XLOOKUP(Sales_DB[[#This Row],[Store_ID]],Store_DB[Store_ID],Store_DB[City])</f>
        <v>Thompsonborough</v>
      </c>
      <c r="N5" t="str">
        <f>_xlfn.XLOOKUP(Sales_DB[[#This Row],[Store_ID]],Store_DB[Store_ID],Store_DB[Store_Type])</f>
        <v>Online</v>
      </c>
      <c r="O5" t="str">
        <f>_xlfn.XLOOKUP(Sales_DB[[#This Row],[Product_ID]],Product_DB[Product_ID],Product_DB[Product_Name])</f>
        <v>Wireless Mouse</v>
      </c>
      <c r="P5" t="str">
        <f>_xlfn.XLOOKUP(Sales_DB[[#This Row],[Product_ID]],Product_DB[Product_ID],Product_DB[Category])</f>
        <v>Electronics</v>
      </c>
      <c r="Q5" t="str">
        <f>_xlfn.XLOOKUP(Sales_DB[[#This Row],[Product_ID]],Product_DB[Product_ID],Product_DB[Sub_Category])</f>
        <v>Computer</v>
      </c>
      <c r="R5" t="str">
        <f>_xlfn.XLOOKUP(Sales_DB[[#This Row],[Product_ID]],Product_DB[Product_ID],Product_DB[Brand])</f>
        <v>Larson Ltd</v>
      </c>
      <c r="S5">
        <f>_xlfn.XLOOKUP(Sales_DB[[#This Row],[Product_ID]],Product_DB[Product_ID],Product_DB[Cost])</f>
        <v>392.89</v>
      </c>
      <c r="T5">
        <f>_xlfn.XLOOKUP(Sales_DB[[#This Row],[Product_ID]],Product_DB[Product_ID],Product_DB[Stock])</f>
        <v>320</v>
      </c>
      <c r="U5" t="str">
        <f>_xlfn.XLOOKUP(Sales_DB[[#This Row],[Customer_ID]],Final_Cust_db[Customer_ID],Final_Cust_db[Name])</f>
        <v>John Jordan</v>
      </c>
      <c r="V5">
        <f>_xlfn.XLOOKUP(Sales_DB[[#This Row],[Customer_ID]],Final_Cust_db[Customer_ID],Final_Cust_db[Age])</f>
        <v>58</v>
      </c>
      <c r="W5" t="str">
        <f>_xlfn.XLOOKUP(Sales_DB[[#This Row],[Customer_ID]],Final_Cust_db[Customer_ID],Final_Cust_db[Gender])</f>
        <v>Female</v>
      </c>
      <c r="X5" t="str">
        <f>_xlfn.XLOOKUP(Sales_DB[[#This Row],[Customer_ID]],Final_Cust_db[Customer_ID],Final_Cust_db[City])</f>
        <v>Port Crystalberg</v>
      </c>
      <c r="Y5" t="str">
        <f>_xlfn.XLOOKUP(Sales_DB[[#This Row],[Customer_ID]],Final_Cust_db[Customer_ID],Final_Cust_db[State])</f>
        <v>Tennessee</v>
      </c>
      <c r="Z5" t="str">
        <f>_xlfn.XLOOKUP(Sales_DB[[#This Row],[Customer_ID]],Final_Cust_db[Customer_ID],Final_Cust_db[Country])</f>
        <v>USA</v>
      </c>
      <c r="AA5" t="str">
        <f>_xlfn.XLOOKUP(Sales_DB[[#This Row],[Customer_ID]],Final_Cust_db[Customer_ID],Final_Cust_db[Loyality_Level])</f>
        <v>Platinum</v>
      </c>
      <c r="AB5" s="8">
        <f>Sales_DB[[#This Row],[Cost]]*Sales_DB[[#This Row],[Quantity]]</f>
        <v>392.89</v>
      </c>
      <c r="AC5" s="8">
        <f>Sales_DB[[#This Row],[Total_Amount]]-Sales_DB[[#This Row],[Spend]]</f>
        <v>381.17840000000001</v>
      </c>
      <c r="AD5" s="8">
        <f>MONTH(Sales_DB[[#This Row],[Order_Date]])</f>
        <v>11</v>
      </c>
      <c r="AG5" t="s">
        <v>3963</v>
      </c>
      <c r="AH5">
        <v>1085.4537287000001</v>
      </c>
    </row>
    <row r="6" spans="1:37" x14ac:dyDescent="0.35">
      <c r="A6" t="s">
        <v>1963</v>
      </c>
      <c r="B6" s="2">
        <v>45297</v>
      </c>
      <c r="C6" t="s">
        <v>1526</v>
      </c>
      <c r="D6" t="s">
        <v>1757</v>
      </c>
      <c r="E6" t="s">
        <v>1906</v>
      </c>
      <c r="F6">
        <v>3</v>
      </c>
      <c r="G6" s="5">
        <v>745.3</v>
      </c>
      <c r="H6">
        <v>0.18</v>
      </c>
      <c r="I6" t="s">
        <v>1957</v>
      </c>
      <c r="J6">
        <v>1833.4380000000001</v>
      </c>
      <c r="K6" t="str">
        <f>_xlfn.XLOOKUP(Sales_DB[[#This Row],[Store_ID]],Store_DB[Store_ID],Store_DB[Region])</f>
        <v>North</v>
      </c>
      <c r="L6" t="str">
        <f>_xlfn.XLOOKUP(Sales_DB[[#This Row],[Store_ID]],Store_DB[Store_ID],Store_DB[Store_Name])</f>
        <v>Gray Ltd</v>
      </c>
      <c r="M6" t="str">
        <f>_xlfn.XLOOKUP(Sales_DB[[#This Row],[Store_ID]],Store_DB[Store_ID],Store_DB[City])</f>
        <v>New Michaelchester</v>
      </c>
      <c r="N6" t="str">
        <f>_xlfn.XLOOKUP(Sales_DB[[#This Row],[Store_ID]],Store_DB[Store_ID],Store_DB[Store_Type])</f>
        <v>Outlet</v>
      </c>
      <c r="O6" t="str">
        <f>_xlfn.XLOOKUP(Sales_DB[[#This Row],[Product_ID]],Product_DB[Product_ID],Product_DB[Product_Name])</f>
        <v>Men'S Hair Styling Gel</v>
      </c>
      <c r="P6" t="str">
        <f>_xlfn.XLOOKUP(Sales_DB[[#This Row],[Product_ID]],Product_DB[Product_ID],Product_DB[Category])</f>
        <v>Beauty</v>
      </c>
      <c r="Q6" t="str">
        <f>_xlfn.XLOOKUP(Sales_DB[[#This Row],[Product_ID]],Product_DB[Product_ID],Product_DB[Sub_Category])</f>
        <v>Haircare</v>
      </c>
      <c r="R6" t="str">
        <f>_xlfn.XLOOKUP(Sales_DB[[#This Row],[Product_ID]],Product_DB[Product_ID],Product_DB[Brand])</f>
        <v>Cline-Mccarthy</v>
      </c>
      <c r="S6">
        <f>_xlfn.XLOOKUP(Sales_DB[[#This Row],[Product_ID]],Product_DB[Product_ID],Product_DB[Cost])</f>
        <v>17.309999999999999</v>
      </c>
      <c r="T6">
        <f>_xlfn.XLOOKUP(Sales_DB[[#This Row],[Product_ID]],Product_DB[Product_ID],Product_DB[Stock])</f>
        <v>399</v>
      </c>
      <c r="U6" t="str">
        <f>_xlfn.XLOOKUP(Sales_DB[[#This Row],[Customer_ID]],Final_Cust_db[Customer_ID],Final_Cust_db[Name])</f>
        <v>Amanda Powell</v>
      </c>
      <c r="V6">
        <f>_xlfn.XLOOKUP(Sales_DB[[#This Row],[Customer_ID]],Final_Cust_db[Customer_ID],Final_Cust_db[Age])</f>
        <v>28</v>
      </c>
      <c r="W6" t="str">
        <f>_xlfn.XLOOKUP(Sales_DB[[#This Row],[Customer_ID]],Final_Cust_db[Customer_ID],Final_Cust_db[Gender])</f>
        <v>Male</v>
      </c>
      <c r="X6" t="str">
        <f>_xlfn.XLOOKUP(Sales_DB[[#This Row],[Customer_ID]],Final_Cust_db[Customer_ID],Final_Cust_db[City])</f>
        <v>South William</v>
      </c>
      <c r="Y6" t="str">
        <f>_xlfn.XLOOKUP(Sales_DB[[#This Row],[Customer_ID]],Final_Cust_db[Customer_ID],Final_Cust_db[State])</f>
        <v>Alabama</v>
      </c>
      <c r="Z6" t="str">
        <f>_xlfn.XLOOKUP(Sales_DB[[#This Row],[Customer_ID]],Final_Cust_db[Customer_ID],Final_Cust_db[Country])</f>
        <v>USA</v>
      </c>
      <c r="AA6" t="str">
        <f>_xlfn.XLOOKUP(Sales_DB[[#This Row],[Customer_ID]],Final_Cust_db[Customer_ID],Final_Cust_db[Loyality_Level])</f>
        <v>Silver</v>
      </c>
      <c r="AB6" s="8">
        <f>Sales_DB[[#This Row],[Cost]]*Sales_DB[[#This Row],[Quantity]]</f>
        <v>51.929999999999993</v>
      </c>
      <c r="AC6" s="8">
        <f>Sales_DB[[#This Row],[Total_Amount]]-Sales_DB[[#This Row],[Spend]]</f>
        <v>1781.508</v>
      </c>
      <c r="AD6" s="8">
        <f>MONTH(Sales_DB[[#This Row],[Order_Date]])</f>
        <v>1</v>
      </c>
      <c r="AG6" t="s">
        <v>3964</v>
      </c>
      <c r="AH6">
        <v>18.352420915751456</v>
      </c>
    </row>
    <row r="7" spans="1:37" x14ac:dyDescent="0.35">
      <c r="A7" t="s">
        <v>1964</v>
      </c>
      <c r="B7" s="2">
        <v>45499</v>
      </c>
      <c r="C7" t="s">
        <v>409</v>
      </c>
      <c r="D7" t="s">
        <v>1615</v>
      </c>
      <c r="E7" t="s">
        <v>1912</v>
      </c>
      <c r="F7">
        <v>3</v>
      </c>
      <c r="G7" s="5">
        <v>147.01</v>
      </c>
      <c r="H7">
        <v>0.19</v>
      </c>
      <c r="I7" t="s">
        <v>1962</v>
      </c>
      <c r="J7">
        <v>357.23430000000002</v>
      </c>
      <c r="K7" t="str">
        <f>_xlfn.XLOOKUP(Sales_DB[[#This Row],[Store_ID]],Store_DB[Store_ID],Store_DB[Region])</f>
        <v>South</v>
      </c>
      <c r="L7" t="str">
        <f>_xlfn.XLOOKUP(Sales_DB[[#This Row],[Store_ID]],Store_DB[Store_ID],Store_DB[Store_Name])</f>
        <v>Martinez-Mullins</v>
      </c>
      <c r="M7" t="str">
        <f>_xlfn.XLOOKUP(Sales_DB[[#This Row],[Store_ID]],Store_DB[Store_ID],Store_DB[City])</f>
        <v>Williamsfurt</v>
      </c>
      <c r="N7" t="str">
        <f>_xlfn.XLOOKUP(Sales_DB[[#This Row],[Store_ID]],Store_DB[Store_ID],Store_DB[Store_Type])</f>
        <v>Online</v>
      </c>
      <c r="O7" t="str">
        <f>_xlfn.XLOOKUP(Sales_DB[[#This Row],[Product_ID]],Product_DB[Product_ID],Product_DB[Product_Name])</f>
        <v>4K Home Projector</v>
      </c>
      <c r="P7" t="str">
        <f>_xlfn.XLOOKUP(Sales_DB[[#This Row],[Product_ID]],Product_DB[Product_ID],Product_DB[Category])</f>
        <v>Electronics</v>
      </c>
      <c r="Q7" t="str">
        <f>_xlfn.XLOOKUP(Sales_DB[[#This Row],[Product_ID]],Product_DB[Product_ID],Product_DB[Sub_Category])</f>
        <v>Appliances</v>
      </c>
      <c r="R7" t="str">
        <f>_xlfn.XLOOKUP(Sales_DB[[#This Row],[Product_ID]],Product_DB[Product_ID],Product_DB[Brand])</f>
        <v>Thomas LLC</v>
      </c>
      <c r="S7">
        <f>_xlfn.XLOOKUP(Sales_DB[[#This Row],[Product_ID]],Product_DB[Product_ID],Product_DB[Cost])</f>
        <v>465.34</v>
      </c>
      <c r="T7">
        <f>_xlfn.XLOOKUP(Sales_DB[[#This Row],[Product_ID]],Product_DB[Product_ID],Product_DB[Stock])</f>
        <v>301</v>
      </c>
      <c r="U7" t="str">
        <f>_xlfn.XLOOKUP(Sales_DB[[#This Row],[Customer_ID]],Final_Cust_db[Customer_ID],Final_Cust_db[Name])</f>
        <v>Anthony Phillips</v>
      </c>
      <c r="V7">
        <f>_xlfn.XLOOKUP(Sales_DB[[#This Row],[Customer_ID]],Final_Cust_db[Customer_ID],Final_Cust_db[Age])</f>
        <v>18</v>
      </c>
      <c r="W7" t="str">
        <f>_xlfn.XLOOKUP(Sales_DB[[#This Row],[Customer_ID]],Final_Cust_db[Customer_ID],Final_Cust_db[Gender])</f>
        <v>Female</v>
      </c>
      <c r="X7" t="str">
        <f>_xlfn.XLOOKUP(Sales_DB[[#This Row],[Customer_ID]],Final_Cust_db[Customer_ID],Final_Cust_db[City])</f>
        <v>North Davidport</v>
      </c>
      <c r="Y7" t="str">
        <f>_xlfn.XLOOKUP(Sales_DB[[#This Row],[Customer_ID]],Final_Cust_db[Customer_ID],Final_Cust_db[State])</f>
        <v>Rhode Island</v>
      </c>
      <c r="Z7" t="str">
        <f>_xlfn.XLOOKUP(Sales_DB[[#This Row],[Customer_ID]],Final_Cust_db[Customer_ID],Final_Cust_db[Country])</f>
        <v>USA</v>
      </c>
      <c r="AA7" t="str">
        <f>_xlfn.XLOOKUP(Sales_DB[[#This Row],[Customer_ID]],Final_Cust_db[Customer_ID],Final_Cust_db[Loyality_Level])</f>
        <v>Platinum</v>
      </c>
      <c r="AB7" s="8">
        <f>Sales_DB[[#This Row],[Cost]]*Sales_DB[[#This Row],[Quantity]]</f>
        <v>1396.02</v>
      </c>
      <c r="AC7" s="8">
        <f>Sales_DB[[#This Row],[Total_Amount]]-Sales_DB[[#This Row],[Spend]]</f>
        <v>-1038.7856999999999</v>
      </c>
      <c r="AD7" s="8">
        <f>MONTH(Sales_DB[[#This Row],[Order_Date]])</f>
        <v>7</v>
      </c>
      <c r="AG7" t="s">
        <v>3965</v>
      </c>
      <c r="AH7">
        <v>867.42399999999998</v>
      </c>
    </row>
    <row r="8" spans="1:37" x14ac:dyDescent="0.35">
      <c r="A8" t="s">
        <v>1965</v>
      </c>
      <c r="B8" s="2">
        <v>45850</v>
      </c>
      <c r="C8" t="s">
        <v>78</v>
      </c>
      <c r="D8" t="s">
        <v>1748</v>
      </c>
      <c r="E8" t="s">
        <v>1902</v>
      </c>
      <c r="F8">
        <v>2</v>
      </c>
      <c r="G8" s="5">
        <v>785.31</v>
      </c>
      <c r="H8">
        <v>0.15</v>
      </c>
      <c r="I8" t="s">
        <v>1959</v>
      </c>
      <c r="J8">
        <v>1335.027</v>
      </c>
      <c r="K8" t="str">
        <f>_xlfn.XLOOKUP(Sales_DB[[#This Row],[Store_ID]],Store_DB[Store_ID],Store_DB[Region])</f>
        <v>South</v>
      </c>
      <c r="L8" t="str">
        <f>_xlfn.XLOOKUP(Sales_DB[[#This Row],[Store_ID]],Store_DB[Store_ID],Store_DB[Store_Name])</f>
        <v>Alexander Group</v>
      </c>
      <c r="M8" t="str">
        <f>_xlfn.XLOOKUP(Sales_DB[[#This Row],[Store_ID]],Store_DB[Store_ID],Store_DB[City])</f>
        <v>Port Sharon</v>
      </c>
      <c r="N8" t="str">
        <f>_xlfn.XLOOKUP(Sales_DB[[#This Row],[Store_ID]],Store_DB[Store_ID],Store_DB[Store_Type])</f>
        <v>Online</v>
      </c>
      <c r="O8" t="str">
        <f>_xlfn.XLOOKUP(Sales_DB[[#This Row],[Product_ID]],Product_DB[Product_ID],Product_DB[Product_Name])</f>
        <v>Premium Blanket Throw</v>
      </c>
      <c r="P8" t="str">
        <f>_xlfn.XLOOKUP(Sales_DB[[#This Row],[Product_ID]],Product_DB[Product_ID],Product_DB[Category])</f>
        <v>Home</v>
      </c>
      <c r="Q8" t="str">
        <f>_xlfn.XLOOKUP(Sales_DB[[#This Row],[Product_ID]],Product_DB[Product_ID],Product_DB[Sub_Category])</f>
        <v>Decor</v>
      </c>
      <c r="R8" t="str">
        <f>_xlfn.XLOOKUP(Sales_DB[[#This Row],[Product_ID]],Product_DB[Product_ID],Product_DB[Brand])</f>
        <v>Hernandez, Kennedy and Porter</v>
      </c>
      <c r="S8">
        <f>_xlfn.XLOOKUP(Sales_DB[[#This Row],[Product_ID]],Product_DB[Product_ID],Product_DB[Cost])</f>
        <v>461.47</v>
      </c>
      <c r="T8">
        <f>_xlfn.XLOOKUP(Sales_DB[[#This Row],[Product_ID]],Product_DB[Product_ID],Product_DB[Stock])</f>
        <v>190</v>
      </c>
      <c r="U8" t="str">
        <f>_xlfn.XLOOKUP(Sales_DB[[#This Row],[Customer_ID]],Final_Cust_db[Customer_ID],Final_Cust_db[Name])</f>
        <v>John Scott</v>
      </c>
      <c r="V8">
        <f>_xlfn.XLOOKUP(Sales_DB[[#This Row],[Customer_ID]],Final_Cust_db[Customer_ID],Final_Cust_db[Age])</f>
        <v>24</v>
      </c>
      <c r="W8" t="str">
        <f>_xlfn.XLOOKUP(Sales_DB[[#This Row],[Customer_ID]],Final_Cust_db[Customer_ID],Final_Cust_db[Gender])</f>
        <v>Female</v>
      </c>
      <c r="X8" t="str">
        <f>_xlfn.XLOOKUP(Sales_DB[[#This Row],[Customer_ID]],Final_Cust_db[Customer_ID],Final_Cust_db[City])</f>
        <v>South Christopher</v>
      </c>
      <c r="Y8" t="str">
        <f>_xlfn.XLOOKUP(Sales_DB[[#This Row],[Customer_ID]],Final_Cust_db[Customer_ID],Final_Cust_db[State])</f>
        <v>Pennsylvania</v>
      </c>
      <c r="Z8" t="str">
        <f>_xlfn.XLOOKUP(Sales_DB[[#This Row],[Customer_ID]],Final_Cust_db[Customer_ID],Final_Cust_db[Country])</f>
        <v>USA</v>
      </c>
      <c r="AA8" t="str">
        <f>_xlfn.XLOOKUP(Sales_DB[[#This Row],[Customer_ID]],Final_Cust_db[Customer_ID],Final_Cust_db[Loyality_Level])</f>
        <v>Bronze</v>
      </c>
      <c r="AB8" s="8">
        <f>Sales_DB[[#This Row],[Cost]]*Sales_DB[[#This Row],[Quantity]]</f>
        <v>922.94</v>
      </c>
      <c r="AC8" s="8">
        <f>Sales_DB[[#This Row],[Total_Amount]]-Sales_DB[[#This Row],[Spend]]</f>
        <v>412.08699999999999</v>
      </c>
      <c r="AD8" s="8">
        <f>MONTH(Sales_DB[[#This Row],[Order_Date]])</f>
        <v>7</v>
      </c>
      <c r="AG8" t="s">
        <v>3966</v>
      </c>
      <c r="AH8">
        <v>0</v>
      </c>
    </row>
    <row r="9" spans="1:37" x14ac:dyDescent="0.35">
      <c r="A9" t="s">
        <v>1966</v>
      </c>
      <c r="B9" s="2">
        <v>45248</v>
      </c>
      <c r="C9" t="s">
        <v>517</v>
      </c>
      <c r="D9" t="s">
        <v>1791</v>
      </c>
      <c r="E9" t="s">
        <v>1915</v>
      </c>
      <c r="F9">
        <v>4</v>
      </c>
      <c r="G9" s="5">
        <v>342.39</v>
      </c>
      <c r="H9">
        <v>0.23</v>
      </c>
      <c r="I9" t="s">
        <v>1959</v>
      </c>
      <c r="J9">
        <v>1054.5612000000001</v>
      </c>
      <c r="K9" t="str">
        <f>_xlfn.XLOOKUP(Sales_DB[[#This Row],[Store_ID]],Store_DB[Store_ID],Store_DB[Region])</f>
        <v>West</v>
      </c>
      <c r="L9" t="str">
        <f>_xlfn.XLOOKUP(Sales_DB[[#This Row],[Store_ID]],Store_DB[Store_ID],Store_DB[Store_Name])</f>
        <v>Bean, Jones and Park</v>
      </c>
      <c r="M9" t="str">
        <f>_xlfn.XLOOKUP(Sales_DB[[#This Row],[Store_ID]],Store_DB[Store_ID],Store_DB[City])</f>
        <v>Thompsonborough</v>
      </c>
      <c r="N9" t="str">
        <f>_xlfn.XLOOKUP(Sales_DB[[#This Row],[Store_ID]],Store_DB[Store_ID],Store_DB[Store_Type])</f>
        <v>Online</v>
      </c>
      <c r="O9" t="str">
        <f>_xlfn.XLOOKUP(Sales_DB[[#This Row],[Product_ID]],Product_DB[Product_ID],Product_DB[Product_Name])</f>
        <v>Kitchen Storage Rack</v>
      </c>
      <c r="P9" t="str">
        <f>_xlfn.XLOOKUP(Sales_DB[[#This Row],[Product_ID]],Product_DB[Product_ID],Product_DB[Category])</f>
        <v>Home</v>
      </c>
      <c r="Q9" t="str">
        <f>_xlfn.XLOOKUP(Sales_DB[[#This Row],[Product_ID]],Product_DB[Product_ID],Product_DB[Sub_Category])</f>
        <v>Storage</v>
      </c>
      <c r="R9" t="str">
        <f>_xlfn.XLOOKUP(Sales_DB[[#This Row],[Product_ID]],Product_DB[Product_ID],Product_DB[Brand])</f>
        <v>Duran Group</v>
      </c>
      <c r="S9">
        <f>_xlfn.XLOOKUP(Sales_DB[[#This Row],[Product_ID]],Product_DB[Product_ID],Product_DB[Cost])</f>
        <v>138.05000000000001</v>
      </c>
      <c r="T9">
        <f>_xlfn.XLOOKUP(Sales_DB[[#This Row],[Product_ID]],Product_DB[Product_ID],Product_DB[Stock])</f>
        <v>89</v>
      </c>
      <c r="U9" t="str">
        <f>_xlfn.XLOOKUP(Sales_DB[[#This Row],[Customer_ID]],Final_Cust_db[Customer_ID],Final_Cust_db[Name])</f>
        <v>Patrick Roberts</v>
      </c>
      <c r="V9">
        <f>_xlfn.XLOOKUP(Sales_DB[[#This Row],[Customer_ID]],Final_Cust_db[Customer_ID],Final_Cust_db[Age])</f>
        <v>41</v>
      </c>
      <c r="W9" t="str">
        <f>_xlfn.XLOOKUP(Sales_DB[[#This Row],[Customer_ID]],Final_Cust_db[Customer_ID],Final_Cust_db[Gender])</f>
        <v>Female</v>
      </c>
      <c r="X9" t="str">
        <f>_xlfn.XLOOKUP(Sales_DB[[#This Row],[Customer_ID]],Final_Cust_db[Customer_ID],Final_Cust_db[City])</f>
        <v>Jaredville</v>
      </c>
      <c r="Y9" t="str">
        <f>_xlfn.XLOOKUP(Sales_DB[[#This Row],[Customer_ID]],Final_Cust_db[Customer_ID],Final_Cust_db[State])</f>
        <v>Missouri</v>
      </c>
      <c r="Z9" t="str">
        <f>_xlfn.XLOOKUP(Sales_DB[[#This Row],[Customer_ID]],Final_Cust_db[Customer_ID],Final_Cust_db[Country])</f>
        <v>USA</v>
      </c>
      <c r="AA9" t="str">
        <f>_xlfn.XLOOKUP(Sales_DB[[#This Row],[Customer_ID]],Final_Cust_db[Customer_ID],Final_Cust_db[Loyality_Level])</f>
        <v>Platinum</v>
      </c>
      <c r="AB9" s="8">
        <f>Sales_DB[[#This Row],[Cost]]*Sales_DB[[#This Row],[Quantity]]</f>
        <v>552.20000000000005</v>
      </c>
      <c r="AC9" s="8">
        <f>Sales_DB[[#This Row],[Total_Amount]]-Sales_DB[[#This Row],[Spend]]</f>
        <v>502.36120000000005</v>
      </c>
      <c r="AD9" s="8">
        <f>MONTH(Sales_DB[[#This Row],[Order_Date]])</f>
        <v>11</v>
      </c>
      <c r="AG9" t="s">
        <v>3967</v>
      </c>
      <c r="AH9">
        <v>820.74521438618387</v>
      </c>
    </row>
    <row r="10" spans="1:37" x14ac:dyDescent="0.35">
      <c r="A10" t="s">
        <v>1967</v>
      </c>
      <c r="B10" s="2">
        <v>45781</v>
      </c>
      <c r="C10" t="s">
        <v>622</v>
      </c>
      <c r="D10" t="s">
        <v>1878</v>
      </c>
      <c r="E10" t="s">
        <v>1906</v>
      </c>
      <c r="F10">
        <v>3</v>
      </c>
      <c r="G10" s="5">
        <v>448.25</v>
      </c>
      <c r="H10">
        <v>7.0000000000000007E-2</v>
      </c>
      <c r="I10" t="s">
        <v>1959</v>
      </c>
      <c r="J10">
        <v>1250.6175000000001</v>
      </c>
      <c r="K10" t="str">
        <f>_xlfn.XLOOKUP(Sales_DB[[#This Row],[Store_ID]],Store_DB[Store_ID],Store_DB[Region])</f>
        <v>North</v>
      </c>
      <c r="L10" t="str">
        <f>_xlfn.XLOOKUP(Sales_DB[[#This Row],[Store_ID]],Store_DB[Store_ID],Store_DB[Store_Name])</f>
        <v>Gray Ltd</v>
      </c>
      <c r="M10" t="str">
        <f>_xlfn.XLOOKUP(Sales_DB[[#This Row],[Store_ID]],Store_DB[Store_ID],Store_DB[City])</f>
        <v>New Michaelchester</v>
      </c>
      <c r="N10" t="str">
        <f>_xlfn.XLOOKUP(Sales_DB[[#This Row],[Store_ID]],Store_DB[Store_ID],Store_DB[Store_Type])</f>
        <v>Outlet</v>
      </c>
      <c r="O10" t="str">
        <f>_xlfn.XLOOKUP(Sales_DB[[#This Row],[Product_ID]],Product_DB[Product_ID],Product_DB[Product_Name])</f>
        <v>Stainless Steel Cookware Set</v>
      </c>
      <c r="P10" t="str">
        <f>_xlfn.XLOOKUP(Sales_DB[[#This Row],[Product_ID]],Product_DB[Product_ID],Product_DB[Category])</f>
        <v>Home</v>
      </c>
      <c r="Q10" t="str">
        <f>_xlfn.XLOOKUP(Sales_DB[[#This Row],[Product_ID]],Product_DB[Product_ID],Product_DB[Sub_Category])</f>
        <v>Kitchen</v>
      </c>
      <c r="R10" t="str">
        <f>_xlfn.XLOOKUP(Sales_DB[[#This Row],[Product_ID]],Product_DB[Product_ID],Product_DB[Brand])</f>
        <v>Campbell Ltd</v>
      </c>
      <c r="S10">
        <f>_xlfn.XLOOKUP(Sales_DB[[#This Row],[Product_ID]],Product_DB[Product_ID],Product_DB[Cost])</f>
        <v>201.41</v>
      </c>
      <c r="T10">
        <f>_xlfn.XLOOKUP(Sales_DB[[#This Row],[Product_ID]],Product_DB[Product_ID],Product_DB[Stock])</f>
        <v>146</v>
      </c>
      <c r="U10" t="str">
        <f>_xlfn.XLOOKUP(Sales_DB[[#This Row],[Customer_ID]],Final_Cust_db[Customer_ID],Final_Cust_db[Name])</f>
        <v>Dr.Suzanne Bullock</v>
      </c>
      <c r="V10">
        <f>_xlfn.XLOOKUP(Sales_DB[[#This Row],[Customer_ID]],Final_Cust_db[Customer_ID],Final_Cust_db[Age])</f>
        <v>60</v>
      </c>
      <c r="W10" t="str">
        <f>_xlfn.XLOOKUP(Sales_DB[[#This Row],[Customer_ID]],Final_Cust_db[Customer_ID],Final_Cust_db[Gender])</f>
        <v>Female</v>
      </c>
      <c r="X10" t="str">
        <f>_xlfn.XLOOKUP(Sales_DB[[#This Row],[Customer_ID]],Final_Cust_db[Customer_ID],Final_Cust_db[City])</f>
        <v>Lake Blaketon</v>
      </c>
      <c r="Y10" t="str">
        <f>_xlfn.XLOOKUP(Sales_DB[[#This Row],[Customer_ID]],Final_Cust_db[Customer_ID],Final_Cust_db[State])</f>
        <v>Alabama</v>
      </c>
      <c r="Z10" t="str">
        <f>_xlfn.XLOOKUP(Sales_DB[[#This Row],[Customer_ID]],Final_Cust_db[Customer_ID],Final_Cust_db[Country])</f>
        <v>USA</v>
      </c>
      <c r="AA10" t="str">
        <f>_xlfn.XLOOKUP(Sales_DB[[#This Row],[Customer_ID]],Final_Cust_db[Customer_ID],Final_Cust_db[Loyality_Level])</f>
        <v>Platinum</v>
      </c>
      <c r="AB10" s="8">
        <f>Sales_DB[[#This Row],[Cost]]*Sales_DB[[#This Row],[Quantity]]</f>
        <v>604.23</v>
      </c>
      <c r="AC10" s="8">
        <f>Sales_DB[[#This Row],[Total_Amount]]-Sales_DB[[#This Row],[Spend]]</f>
        <v>646.38750000000005</v>
      </c>
      <c r="AD10" s="8">
        <f>MONTH(Sales_DB[[#This Row],[Order_Date]])</f>
        <v>5</v>
      </c>
      <c r="AG10" t="s">
        <v>3968</v>
      </c>
      <c r="AH10">
        <v>673622.70693782286</v>
      </c>
    </row>
    <row r="11" spans="1:37" x14ac:dyDescent="0.35">
      <c r="A11" t="s">
        <v>1968</v>
      </c>
      <c r="B11" s="2">
        <v>45869</v>
      </c>
      <c r="C11" t="s">
        <v>1441</v>
      </c>
      <c r="D11" t="s">
        <v>1675</v>
      </c>
      <c r="E11" t="s">
        <v>1885</v>
      </c>
      <c r="F11">
        <v>2</v>
      </c>
      <c r="G11" s="5">
        <v>873.17</v>
      </c>
      <c r="H11">
        <v>0.23</v>
      </c>
      <c r="I11" t="s">
        <v>1959</v>
      </c>
      <c r="J11">
        <v>1344.6818000000001</v>
      </c>
      <c r="K11" t="str">
        <f>_xlfn.XLOOKUP(Sales_DB[[#This Row],[Store_ID]],Store_DB[Store_ID],Store_DB[Region])</f>
        <v>East</v>
      </c>
      <c r="L11" t="str">
        <f>_xlfn.XLOOKUP(Sales_DB[[#This Row],[Store_ID]],Store_DB[Store_ID],Store_DB[Store_Name])</f>
        <v>Rivera-Warner</v>
      </c>
      <c r="M11" t="str">
        <f>_xlfn.XLOOKUP(Sales_DB[[#This Row],[Store_ID]],Store_DB[Store_ID],Store_DB[City])</f>
        <v>Washingtonfurt</v>
      </c>
      <c r="N11" t="str">
        <f>_xlfn.XLOOKUP(Sales_DB[[#This Row],[Store_ID]],Store_DB[Store_ID],Store_DB[Store_Type])</f>
        <v>Flagship</v>
      </c>
      <c r="O11" t="str">
        <f>_xlfn.XLOOKUP(Sales_DB[[#This Row],[Product_ID]],Product_DB[Product_ID],Product_DB[Product_Name])</f>
        <v>Modern Wall Clock</v>
      </c>
      <c r="P11" t="str">
        <f>_xlfn.XLOOKUP(Sales_DB[[#This Row],[Product_ID]],Product_DB[Product_ID],Product_DB[Category])</f>
        <v>Home</v>
      </c>
      <c r="Q11" t="str">
        <f>_xlfn.XLOOKUP(Sales_DB[[#This Row],[Product_ID]],Product_DB[Product_ID],Product_DB[Sub_Category])</f>
        <v>Decor</v>
      </c>
      <c r="R11" t="str">
        <f>_xlfn.XLOOKUP(Sales_DB[[#This Row],[Product_ID]],Product_DB[Product_ID],Product_DB[Brand])</f>
        <v>Weiss-Watson</v>
      </c>
      <c r="S11">
        <f>_xlfn.XLOOKUP(Sales_DB[[#This Row],[Product_ID]],Product_DB[Product_ID],Product_DB[Cost])</f>
        <v>179.77</v>
      </c>
      <c r="T11">
        <f>_xlfn.XLOOKUP(Sales_DB[[#This Row],[Product_ID]],Product_DB[Product_ID],Product_DB[Stock])</f>
        <v>305</v>
      </c>
      <c r="U11" t="str">
        <f>_xlfn.XLOOKUP(Sales_DB[[#This Row],[Customer_ID]],Final_Cust_db[Customer_ID],Final_Cust_db[Name])</f>
        <v>David Pierce</v>
      </c>
      <c r="V11">
        <f>_xlfn.XLOOKUP(Sales_DB[[#This Row],[Customer_ID]],Final_Cust_db[Customer_ID],Final_Cust_db[Age])</f>
        <v>45</v>
      </c>
      <c r="W11" t="str">
        <f>_xlfn.XLOOKUP(Sales_DB[[#This Row],[Customer_ID]],Final_Cust_db[Customer_ID],Final_Cust_db[Gender])</f>
        <v>Female</v>
      </c>
      <c r="X11" t="str">
        <f>_xlfn.XLOOKUP(Sales_DB[[#This Row],[Customer_ID]],Final_Cust_db[Customer_ID],Final_Cust_db[City])</f>
        <v>Grayland</v>
      </c>
      <c r="Y11" t="str">
        <f>_xlfn.XLOOKUP(Sales_DB[[#This Row],[Customer_ID]],Final_Cust_db[Customer_ID],Final_Cust_db[State])</f>
        <v>Washington</v>
      </c>
      <c r="Z11" t="str">
        <f>_xlfn.XLOOKUP(Sales_DB[[#This Row],[Customer_ID]],Final_Cust_db[Customer_ID],Final_Cust_db[Country])</f>
        <v>USA</v>
      </c>
      <c r="AA11" t="str">
        <f>_xlfn.XLOOKUP(Sales_DB[[#This Row],[Customer_ID]],Final_Cust_db[Customer_ID],Final_Cust_db[Loyality_Level])</f>
        <v>Platinum</v>
      </c>
      <c r="AB11" s="8">
        <f>Sales_DB[[#This Row],[Cost]]*Sales_DB[[#This Row],[Quantity]]</f>
        <v>359.54</v>
      </c>
      <c r="AC11" s="8">
        <f>Sales_DB[[#This Row],[Total_Amount]]-Sales_DB[[#This Row],[Spend]]</f>
        <v>985.1418000000001</v>
      </c>
      <c r="AD11" s="8">
        <f>MONTH(Sales_DB[[#This Row],[Order_Date]])</f>
        <v>7</v>
      </c>
      <c r="AG11" t="s">
        <v>3969</v>
      </c>
      <c r="AH11">
        <v>4.202509003034427E-2</v>
      </c>
    </row>
    <row r="12" spans="1:37" x14ac:dyDescent="0.35">
      <c r="A12" t="s">
        <v>1969</v>
      </c>
      <c r="B12" s="2">
        <v>45335</v>
      </c>
      <c r="C12" t="s">
        <v>245</v>
      </c>
      <c r="D12" t="s">
        <v>1646</v>
      </c>
      <c r="E12" t="s">
        <v>1932</v>
      </c>
      <c r="F12">
        <v>1</v>
      </c>
      <c r="G12" s="5">
        <v>278.63</v>
      </c>
      <c r="H12">
        <v>7.0000000000000007E-2</v>
      </c>
      <c r="I12" t="s">
        <v>1957</v>
      </c>
      <c r="J12">
        <v>259.1259</v>
      </c>
      <c r="K12" t="str">
        <f>_xlfn.XLOOKUP(Sales_DB[[#This Row],[Store_ID]],Store_DB[Store_ID],Store_DB[Region])</f>
        <v>South</v>
      </c>
      <c r="L12" t="str">
        <f>_xlfn.XLOOKUP(Sales_DB[[#This Row],[Store_ID]],Store_DB[Store_ID],Store_DB[Store_Name])</f>
        <v>Mcdonald Inc</v>
      </c>
      <c r="M12" t="str">
        <f>_xlfn.XLOOKUP(Sales_DB[[#This Row],[Store_ID]],Store_DB[Store_ID],Store_DB[City])</f>
        <v>Christopherland</v>
      </c>
      <c r="N12" t="str">
        <f>_xlfn.XLOOKUP(Sales_DB[[#This Row],[Store_ID]],Store_DB[Store_ID],Store_DB[Store_Type])</f>
        <v>Outlet</v>
      </c>
      <c r="O12" t="str">
        <f>_xlfn.XLOOKUP(Sales_DB[[#This Row],[Product_ID]],Product_DB[Product_ID],Product_DB[Product_Name])</f>
        <v>Foldable Camping Chair</v>
      </c>
      <c r="P12" t="str">
        <f>_xlfn.XLOOKUP(Sales_DB[[#This Row],[Product_ID]],Product_DB[Product_ID],Product_DB[Category])</f>
        <v>Sports</v>
      </c>
      <c r="Q12" t="str">
        <f>_xlfn.XLOOKUP(Sales_DB[[#This Row],[Product_ID]],Product_DB[Product_ID],Product_DB[Sub_Category])</f>
        <v>Outdoor</v>
      </c>
      <c r="R12" t="str">
        <f>_xlfn.XLOOKUP(Sales_DB[[#This Row],[Product_ID]],Product_DB[Product_ID],Product_DB[Brand])</f>
        <v>Cook Ltd</v>
      </c>
      <c r="S12">
        <f>_xlfn.XLOOKUP(Sales_DB[[#This Row],[Product_ID]],Product_DB[Product_ID],Product_DB[Cost])</f>
        <v>166.06</v>
      </c>
      <c r="T12">
        <f>_xlfn.XLOOKUP(Sales_DB[[#This Row],[Product_ID]],Product_DB[Product_ID],Product_DB[Stock])</f>
        <v>340</v>
      </c>
      <c r="U12" t="str">
        <f>_xlfn.XLOOKUP(Sales_DB[[#This Row],[Customer_ID]],Final_Cust_db[Customer_ID],Final_Cust_db[Name])</f>
        <v>Michael Thomas</v>
      </c>
      <c r="V12">
        <f>_xlfn.XLOOKUP(Sales_DB[[#This Row],[Customer_ID]],Final_Cust_db[Customer_ID],Final_Cust_db[Age])</f>
        <v>21</v>
      </c>
      <c r="W12" t="str">
        <f>_xlfn.XLOOKUP(Sales_DB[[#This Row],[Customer_ID]],Final_Cust_db[Customer_ID],Final_Cust_db[Gender])</f>
        <v>Female</v>
      </c>
      <c r="X12" t="str">
        <f>_xlfn.XLOOKUP(Sales_DB[[#This Row],[Customer_ID]],Final_Cust_db[Customer_ID],Final_Cust_db[City])</f>
        <v>Woodmouth</v>
      </c>
      <c r="Y12" t="str">
        <f>_xlfn.XLOOKUP(Sales_DB[[#This Row],[Customer_ID]],Final_Cust_db[Customer_ID],Final_Cust_db[State])</f>
        <v>Nevada</v>
      </c>
      <c r="Z12" t="str">
        <f>_xlfn.XLOOKUP(Sales_DB[[#This Row],[Customer_ID]],Final_Cust_db[Customer_ID],Final_Cust_db[Country])</f>
        <v>USA</v>
      </c>
      <c r="AA12" t="str">
        <f>_xlfn.XLOOKUP(Sales_DB[[#This Row],[Customer_ID]],Final_Cust_db[Customer_ID],Final_Cust_db[Loyality_Level])</f>
        <v>Silver</v>
      </c>
      <c r="AB12" s="8">
        <f>Sales_DB[[#This Row],[Cost]]*Sales_DB[[#This Row],[Quantity]]</f>
        <v>166.06</v>
      </c>
      <c r="AC12" s="8">
        <f>Sales_DB[[#This Row],[Total_Amount]]-Sales_DB[[#This Row],[Spend]]</f>
        <v>93.065899999999999</v>
      </c>
      <c r="AD12" s="8">
        <f>MONTH(Sales_DB[[#This Row],[Order_Date]])</f>
        <v>2</v>
      </c>
      <c r="AG12" t="s">
        <v>3970</v>
      </c>
      <c r="AH12">
        <v>0.8777957909114239</v>
      </c>
    </row>
    <row r="13" spans="1:37" x14ac:dyDescent="0.35">
      <c r="A13" t="s">
        <v>1970</v>
      </c>
      <c r="B13" s="2">
        <v>45801</v>
      </c>
      <c r="C13" t="s">
        <v>1017</v>
      </c>
      <c r="D13" t="s">
        <v>1694</v>
      </c>
      <c r="E13" t="s">
        <v>1890</v>
      </c>
      <c r="F13">
        <v>4</v>
      </c>
      <c r="G13" s="5">
        <v>286.92</v>
      </c>
      <c r="H13">
        <v>0.17</v>
      </c>
      <c r="I13" t="s">
        <v>1957</v>
      </c>
      <c r="J13">
        <v>952.57439999999997</v>
      </c>
      <c r="K13" t="str">
        <f>_xlfn.XLOOKUP(Sales_DB[[#This Row],[Store_ID]],Store_DB[Store_ID],Store_DB[Region])</f>
        <v>North</v>
      </c>
      <c r="L13" t="str">
        <f>_xlfn.XLOOKUP(Sales_DB[[#This Row],[Store_ID]],Store_DB[Store_ID],Store_DB[Store_Name])</f>
        <v>Martinez, Adkins and Johnson</v>
      </c>
      <c r="M13" t="str">
        <f>_xlfn.XLOOKUP(Sales_DB[[#This Row],[Store_ID]],Store_DB[Store_ID],Store_DB[City])</f>
        <v>Danielmouth</v>
      </c>
      <c r="N13" t="str">
        <f>_xlfn.XLOOKUP(Sales_DB[[#This Row],[Store_ID]],Store_DB[Store_ID],Store_DB[Store_Type])</f>
        <v>Flagship</v>
      </c>
      <c r="O13" t="str">
        <f>_xlfn.XLOOKUP(Sales_DB[[#This Row],[Product_ID]],Product_DB[Product_ID],Product_DB[Product_Name])</f>
        <v>Portable Power Bank</v>
      </c>
      <c r="P13" t="str">
        <f>_xlfn.XLOOKUP(Sales_DB[[#This Row],[Product_ID]],Product_DB[Product_ID],Product_DB[Category])</f>
        <v>Electronics</v>
      </c>
      <c r="Q13" t="str">
        <f>_xlfn.XLOOKUP(Sales_DB[[#This Row],[Product_ID]],Product_DB[Product_ID],Product_DB[Sub_Category])</f>
        <v>Mobile</v>
      </c>
      <c r="R13" t="str">
        <f>_xlfn.XLOOKUP(Sales_DB[[#This Row],[Product_ID]],Product_DB[Product_ID],Product_DB[Brand])</f>
        <v>Cummings and Sons</v>
      </c>
      <c r="S13">
        <f>_xlfn.XLOOKUP(Sales_DB[[#This Row],[Product_ID]],Product_DB[Product_ID],Product_DB[Cost])</f>
        <v>326.06</v>
      </c>
      <c r="T13">
        <f>_xlfn.XLOOKUP(Sales_DB[[#This Row],[Product_ID]],Product_DB[Product_ID],Product_DB[Stock])</f>
        <v>301</v>
      </c>
      <c r="U13" t="str">
        <f>_xlfn.XLOOKUP(Sales_DB[[#This Row],[Customer_ID]],Final_Cust_db[Customer_ID],Final_Cust_db[Name])</f>
        <v>Jessica Gonzalez</v>
      </c>
      <c r="V13">
        <f>_xlfn.XLOOKUP(Sales_DB[[#This Row],[Customer_ID]],Final_Cust_db[Customer_ID],Final_Cust_db[Age])</f>
        <v>34</v>
      </c>
      <c r="W13" t="str">
        <f>_xlfn.XLOOKUP(Sales_DB[[#This Row],[Customer_ID]],Final_Cust_db[Customer_ID],Final_Cust_db[Gender])</f>
        <v>Female</v>
      </c>
      <c r="X13" t="str">
        <f>_xlfn.XLOOKUP(Sales_DB[[#This Row],[Customer_ID]],Final_Cust_db[Customer_ID],Final_Cust_db[City])</f>
        <v>South Darrenland</v>
      </c>
      <c r="Y13" t="str">
        <f>_xlfn.XLOOKUP(Sales_DB[[#This Row],[Customer_ID]],Final_Cust_db[Customer_ID],Final_Cust_db[State])</f>
        <v>Iowa</v>
      </c>
      <c r="Z13" t="str">
        <f>_xlfn.XLOOKUP(Sales_DB[[#This Row],[Customer_ID]],Final_Cust_db[Customer_ID],Final_Cust_db[Country])</f>
        <v>USA</v>
      </c>
      <c r="AA13" t="str">
        <f>_xlfn.XLOOKUP(Sales_DB[[#This Row],[Customer_ID]],Final_Cust_db[Customer_ID],Final_Cust_db[Loyality_Level])</f>
        <v>Bronze</v>
      </c>
      <c r="AB13" s="8">
        <f>Sales_DB[[#This Row],[Cost]]*Sales_DB[[#This Row],[Quantity]]</f>
        <v>1304.24</v>
      </c>
      <c r="AC13" s="8">
        <f>Sales_DB[[#This Row],[Total_Amount]]-Sales_DB[[#This Row],[Spend]]</f>
        <v>-351.66560000000004</v>
      </c>
      <c r="AD13" s="8">
        <f>MONTH(Sales_DB[[#This Row],[Order_Date]])</f>
        <v>5</v>
      </c>
      <c r="AG13" t="s">
        <v>3971</v>
      </c>
      <c r="AH13">
        <v>3908.2428</v>
      </c>
    </row>
    <row r="14" spans="1:37" x14ac:dyDescent="0.35">
      <c r="A14" t="s">
        <v>1971</v>
      </c>
      <c r="B14" s="2">
        <v>45528</v>
      </c>
      <c r="C14" t="s">
        <v>770</v>
      </c>
      <c r="D14" t="s">
        <v>1845</v>
      </c>
      <c r="E14" t="s">
        <v>1902</v>
      </c>
      <c r="F14">
        <v>4</v>
      </c>
      <c r="G14" s="5">
        <v>644.58000000000004</v>
      </c>
      <c r="H14">
        <v>0.01</v>
      </c>
      <c r="I14" t="s">
        <v>1957</v>
      </c>
      <c r="J14">
        <v>2552.5367999999999</v>
      </c>
      <c r="K14" t="str">
        <f>_xlfn.XLOOKUP(Sales_DB[[#This Row],[Store_ID]],Store_DB[Store_ID],Store_DB[Region])</f>
        <v>South</v>
      </c>
      <c r="L14" t="str">
        <f>_xlfn.XLOOKUP(Sales_DB[[#This Row],[Store_ID]],Store_DB[Store_ID],Store_DB[Store_Name])</f>
        <v>Alexander Group</v>
      </c>
      <c r="M14" t="str">
        <f>_xlfn.XLOOKUP(Sales_DB[[#This Row],[Store_ID]],Store_DB[Store_ID],Store_DB[City])</f>
        <v>Port Sharon</v>
      </c>
      <c r="N14" t="str">
        <f>_xlfn.XLOOKUP(Sales_DB[[#This Row],[Store_ID]],Store_DB[Store_ID],Store_DB[Store_Type])</f>
        <v>Online</v>
      </c>
      <c r="O14" t="str">
        <f>_xlfn.XLOOKUP(Sales_DB[[#This Row],[Product_ID]],Product_DB[Product_ID],Product_DB[Product_Name])</f>
        <v>Sports Wrist Sweatbands</v>
      </c>
      <c r="P14" t="str">
        <f>_xlfn.XLOOKUP(Sales_DB[[#This Row],[Product_ID]],Product_DB[Product_ID],Product_DB[Category])</f>
        <v>Sports</v>
      </c>
      <c r="Q14" t="str">
        <f>_xlfn.XLOOKUP(Sales_DB[[#This Row],[Product_ID]],Product_DB[Product_ID],Product_DB[Sub_Category])</f>
        <v>Accessories</v>
      </c>
      <c r="R14" t="str">
        <f>_xlfn.XLOOKUP(Sales_DB[[#This Row],[Product_ID]],Product_DB[Product_ID],Product_DB[Brand])</f>
        <v>Olsen-Daniels</v>
      </c>
      <c r="S14">
        <f>_xlfn.XLOOKUP(Sales_DB[[#This Row],[Product_ID]],Product_DB[Product_ID],Product_DB[Cost])</f>
        <v>131.24</v>
      </c>
      <c r="T14">
        <f>_xlfn.XLOOKUP(Sales_DB[[#This Row],[Product_ID]],Product_DB[Product_ID],Product_DB[Stock])</f>
        <v>232</v>
      </c>
      <c r="U14" t="str">
        <f>_xlfn.XLOOKUP(Sales_DB[[#This Row],[Customer_ID]],Final_Cust_db[Customer_ID],Final_Cust_db[Name])</f>
        <v>Wesley Short</v>
      </c>
      <c r="V14">
        <f>_xlfn.XLOOKUP(Sales_DB[[#This Row],[Customer_ID]],Final_Cust_db[Customer_ID],Final_Cust_db[Age])</f>
        <v>41</v>
      </c>
      <c r="W14" t="str">
        <f>_xlfn.XLOOKUP(Sales_DB[[#This Row],[Customer_ID]],Final_Cust_db[Customer_ID],Final_Cust_db[Gender])</f>
        <v>Female</v>
      </c>
      <c r="X14" t="str">
        <f>_xlfn.XLOOKUP(Sales_DB[[#This Row],[Customer_ID]],Final_Cust_db[Customer_ID],Final_Cust_db[City])</f>
        <v>Susanstad</v>
      </c>
      <c r="Y14" t="str">
        <f>_xlfn.XLOOKUP(Sales_DB[[#This Row],[Customer_ID]],Final_Cust_db[Customer_ID],Final_Cust_db[State])</f>
        <v>Montana</v>
      </c>
      <c r="Z14" t="str">
        <f>_xlfn.XLOOKUP(Sales_DB[[#This Row],[Customer_ID]],Final_Cust_db[Customer_ID],Final_Cust_db[Country])</f>
        <v>USA</v>
      </c>
      <c r="AA14" t="str">
        <f>_xlfn.XLOOKUP(Sales_DB[[#This Row],[Customer_ID]],Final_Cust_db[Customer_ID],Final_Cust_db[Loyality_Level])</f>
        <v>Gold</v>
      </c>
      <c r="AB14" s="8">
        <f>Sales_DB[[#This Row],[Cost]]*Sales_DB[[#This Row],[Quantity]]</f>
        <v>524.96</v>
      </c>
      <c r="AC14" s="8">
        <f>Sales_DB[[#This Row],[Total_Amount]]-Sales_DB[[#This Row],[Spend]]</f>
        <v>2027.5767999999998</v>
      </c>
      <c r="AD14" s="8">
        <f>MONTH(Sales_DB[[#This Row],[Order_Date]])</f>
        <v>8</v>
      </c>
      <c r="AG14" t="s">
        <v>3972</v>
      </c>
      <c r="AH14">
        <v>0</v>
      </c>
    </row>
    <row r="15" spans="1:37" x14ac:dyDescent="0.35">
      <c r="A15" t="s">
        <v>1972</v>
      </c>
      <c r="B15" s="2">
        <v>45875</v>
      </c>
      <c r="C15" t="s">
        <v>1381</v>
      </c>
      <c r="D15" t="s">
        <v>1678</v>
      </c>
      <c r="E15" t="s">
        <v>1937</v>
      </c>
      <c r="F15">
        <v>2</v>
      </c>
      <c r="G15" s="5">
        <v>316.89999999999998</v>
      </c>
      <c r="H15">
        <v>0.3</v>
      </c>
      <c r="I15" t="s">
        <v>1959</v>
      </c>
      <c r="J15">
        <v>443.66</v>
      </c>
      <c r="K15" t="str">
        <f>_xlfn.XLOOKUP(Sales_DB[[#This Row],[Store_ID]],Store_DB[Store_ID],Store_DB[Region])</f>
        <v>West</v>
      </c>
      <c r="L15" t="str">
        <f>_xlfn.XLOOKUP(Sales_DB[[#This Row],[Store_ID]],Store_DB[Store_ID],Store_DB[Store_Name])</f>
        <v>Frederick-Wright</v>
      </c>
      <c r="M15" t="str">
        <f>_xlfn.XLOOKUP(Sales_DB[[#This Row],[Store_ID]],Store_DB[Store_ID],Store_DB[City])</f>
        <v>New Jimmymouth</v>
      </c>
      <c r="N15" t="str">
        <f>_xlfn.XLOOKUP(Sales_DB[[#This Row],[Store_ID]],Store_DB[Store_ID],Store_DB[Store_Type])</f>
        <v>Flagship</v>
      </c>
      <c r="O15" t="str">
        <f>_xlfn.XLOOKUP(Sales_DB[[#This Row],[Product_ID]],Product_DB[Product_ID],Product_DB[Product_Name])</f>
        <v>Gaming Mechanical Keyboard</v>
      </c>
      <c r="P15" t="str">
        <f>_xlfn.XLOOKUP(Sales_DB[[#This Row],[Product_ID]],Product_DB[Product_ID],Product_DB[Category])</f>
        <v>Electronics</v>
      </c>
      <c r="Q15" t="str">
        <f>_xlfn.XLOOKUP(Sales_DB[[#This Row],[Product_ID]],Product_DB[Product_ID],Product_DB[Sub_Category])</f>
        <v>Computer</v>
      </c>
      <c r="R15" t="str">
        <f>_xlfn.XLOOKUP(Sales_DB[[#This Row],[Product_ID]],Product_DB[Product_ID],Product_DB[Brand])</f>
        <v>Lucero LLC</v>
      </c>
      <c r="S15">
        <f>_xlfn.XLOOKUP(Sales_DB[[#This Row],[Product_ID]],Product_DB[Product_ID],Product_DB[Cost])</f>
        <v>419.28</v>
      </c>
      <c r="T15">
        <f>_xlfn.XLOOKUP(Sales_DB[[#This Row],[Product_ID]],Product_DB[Product_ID],Product_DB[Stock])</f>
        <v>86</v>
      </c>
      <c r="U15" t="str">
        <f>_xlfn.XLOOKUP(Sales_DB[[#This Row],[Customer_ID]],Final_Cust_db[Customer_ID],Final_Cust_db[Name])</f>
        <v>Adam Castro</v>
      </c>
      <c r="V15">
        <f>_xlfn.XLOOKUP(Sales_DB[[#This Row],[Customer_ID]],Final_Cust_db[Customer_ID],Final_Cust_db[Age])</f>
        <v>51</v>
      </c>
      <c r="W15" t="str">
        <f>_xlfn.XLOOKUP(Sales_DB[[#This Row],[Customer_ID]],Final_Cust_db[Customer_ID],Final_Cust_db[Gender])</f>
        <v>Male</v>
      </c>
      <c r="X15" t="str">
        <f>_xlfn.XLOOKUP(Sales_DB[[#This Row],[Customer_ID]],Final_Cust_db[Customer_ID],Final_Cust_db[City])</f>
        <v>New Donnabury</v>
      </c>
      <c r="Y15" t="str">
        <f>_xlfn.XLOOKUP(Sales_DB[[#This Row],[Customer_ID]],Final_Cust_db[Customer_ID],Final_Cust_db[State])</f>
        <v>Texas</v>
      </c>
      <c r="Z15" t="str">
        <f>_xlfn.XLOOKUP(Sales_DB[[#This Row],[Customer_ID]],Final_Cust_db[Customer_ID],Final_Cust_db[Country])</f>
        <v>USA</v>
      </c>
      <c r="AA15" t="str">
        <f>_xlfn.XLOOKUP(Sales_DB[[#This Row],[Customer_ID]],Final_Cust_db[Customer_ID],Final_Cust_db[Loyality_Level])</f>
        <v>Silver</v>
      </c>
      <c r="AB15" s="8">
        <f>Sales_DB[[#This Row],[Cost]]*Sales_DB[[#This Row],[Quantity]]</f>
        <v>838.56</v>
      </c>
      <c r="AC15" s="8">
        <f>Sales_DB[[#This Row],[Total_Amount]]-Sales_DB[[#This Row],[Spend]]</f>
        <v>-394.89999999999992</v>
      </c>
      <c r="AD15" s="8">
        <f>MONTH(Sales_DB[[#This Row],[Order_Date]])</f>
        <v>8</v>
      </c>
      <c r="AG15" t="s">
        <v>3973</v>
      </c>
      <c r="AH15">
        <v>3908.2428</v>
      </c>
    </row>
    <row r="16" spans="1:37" x14ac:dyDescent="0.35">
      <c r="A16" t="s">
        <v>1973</v>
      </c>
      <c r="B16" s="2">
        <v>45829</v>
      </c>
      <c r="C16" t="s">
        <v>1101</v>
      </c>
      <c r="D16" t="s">
        <v>1646</v>
      </c>
      <c r="E16" t="s">
        <v>1934</v>
      </c>
      <c r="F16">
        <v>4</v>
      </c>
      <c r="G16" s="5">
        <v>403.47</v>
      </c>
      <c r="H16">
        <v>0.28999999999999998</v>
      </c>
      <c r="I16" t="s">
        <v>1959</v>
      </c>
      <c r="J16">
        <v>1145.8548000000001</v>
      </c>
      <c r="K16" t="str">
        <f>_xlfn.XLOOKUP(Sales_DB[[#This Row],[Store_ID]],Store_DB[Store_ID],Store_DB[Region])</f>
        <v>North</v>
      </c>
      <c r="L16" t="str">
        <f>_xlfn.XLOOKUP(Sales_DB[[#This Row],[Store_ID]],Store_DB[Store_ID],Store_DB[Store_Name])</f>
        <v>Shelton PLC</v>
      </c>
      <c r="M16" t="str">
        <f>_xlfn.XLOOKUP(Sales_DB[[#This Row],[Store_ID]],Store_DB[Store_ID],Store_DB[City])</f>
        <v>East Jenniferstad</v>
      </c>
      <c r="N16" t="str">
        <f>_xlfn.XLOOKUP(Sales_DB[[#This Row],[Store_ID]],Store_DB[Store_ID],Store_DB[Store_Type])</f>
        <v>Flagship</v>
      </c>
      <c r="O16" t="str">
        <f>_xlfn.XLOOKUP(Sales_DB[[#This Row],[Product_ID]],Product_DB[Product_ID],Product_DB[Product_Name])</f>
        <v>Foldable Camping Chair</v>
      </c>
      <c r="P16" t="str">
        <f>_xlfn.XLOOKUP(Sales_DB[[#This Row],[Product_ID]],Product_DB[Product_ID],Product_DB[Category])</f>
        <v>Sports</v>
      </c>
      <c r="Q16" t="str">
        <f>_xlfn.XLOOKUP(Sales_DB[[#This Row],[Product_ID]],Product_DB[Product_ID],Product_DB[Sub_Category])</f>
        <v>Outdoor</v>
      </c>
      <c r="R16" t="str">
        <f>_xlfn.XLOOKUP(Sales_DB[[#This Row],[Product_ID]],Product_DB[Product_ID],Product_DB[Brand])</f>
        <v>Cook Ltd</v>
      </c>
      <c r="S16">
        <f>_xlfn.XLOOKUP(Sales_DB[[#This Row],[Product_ID]],Product_DB[Product_ID],Product_DB[Cost])</f>
        <v>166.06</v>
      </c>
      <c r="T16">
        <f>_xlfn.XLOOKUP(Sales_DB[[#This Row],[Product_ID]],Product_DB[Product_ID],Product_DB[Stock])</f>
        <v>340</v>
      </c>
      <c r="U16" t="str">
        <f>_xlfn.XLOOKUP(Sales_DB[[#This Row],[Customer_ID]],Final_Cust_db[Customer_ID],Final_Cust_db[Name])</f>
        <v>Sherry Cabrera</v>
      </c>
      <c r="V16">
        <f>_xlfn.XLOOKUP(Sales_DB[[#This Row],[Customer_ID]],Final_Cust_db[Customer_ID],Final_Cust_db[Age])</f>
        <v>55</v>
      </c>
      <c r="W16" t="str">
        <f>_xlfn.XLOOKUP(Sales_DB[[#This Row],[Customer_ID]],Final_Cust_db[Customer_ID],Final_Cust_db[Gender])</f>
        <v>Male</v>
      </c>
      <c r="X16" t="str">
        <f>_xlfn.XLOOKUP(Sales_DB[[#This Row],[Customer_ID]],Final_Cust_db[Customer_ID],Final_Cust_db[City])</f>
        <v>Shannonview</v>
      </c>
      <c r="Y16" t="str">
        <f>_xlfn.XLOOKUP(Sales_DB[[#This Row],[Customer_ID]],Final_Cust_db[Customer_ID],Final_Cust_db[State])</f>
        <v>Pennsylvania</v>
      </c>
      <c r="Z16" t="str">
        <f>_xlfn.XLOOKUP(Sales_DB[[#This Row],[Customer_ID]],Final_Cust_db[Customer_ID],Final_Cust_db[Country])</f>
        <v>USA</v>
      </c>
      <c r="AA16" t="str">
        <f>_xlfn.XLOOKUP(Sales_DB[[#This Row],[Customer_ID]],Final_Cust_db[Customer_ID],Final_Cust_db[Loyality_Level])</f>
        <v>Silver</v>
      </c>
      <c r="AB16" s="8">
        <f>Sales_DB[[#This Row],[Cost]]*Sales_DB[[#This Row],[Quantity]]</f>
        <v>664.24</v>
      </c>
      <c r="AC16" s="8">
        <f>Sales_DB[[#This Row],[Total_Amount]]-Sales_DB[[#This Row],[Spend]]</f>
        <v>481.61480000000006</v>
      </c>
      <c r="AD16" s="8">
        <f>MONTH(Sales_DB[[#This Row],[Order_Date]])</f>
        <v>6</v>
      </c>
      <c r="AG16" t="s">
        <v>3974</v>
      </c>
      <c r="AH16">
        <v>2170907.4574000002</v>
      </c>
    </row>
    <row r="17" spans="1:37" ht="15" thickBot="1" x14ac:dyDescent="0.4">
      <c r="A17" t="s">
        <v>1974</v>
      </c>
      <c r="B17" s="2">
        <v>45636</v>
      </c>
      <c r="C17" t="s">
        <v>1359</v>
      </c>
      <c r="D17" t="s">
        <v>1684</v>
      </c>
      <c r="E17" t="s">
        <v>1919</v>
      </c>
      <c r="F17">
        <v>3</v>
      </c>
      <c r="G17" s="5">
        <v>871.34</v>
      </c>
      <c r="H17">
        <v>0.04</v>
      </c>
      <c r="I17" t="s">
        <v>1962</v>
      </c>
      <c r="J17">
        <v>2509.4591999999998</v>
      </c>
      <c r="K17" t="str">
        <f>_xlfn.XLOOKUP(Sales_DB[[#This Row],[Store_ID]],Store_DB[Store_ID],Store_DB[Region])</f>
        <v>South</v>
      </c>
      <c r="L17" t="str">
        <f>_xlfn.XLOOKUP(Sales_DB[[#This Row],[Store_ID]],Store_DB[Store_ID],Store_DB[Store_Name])</f>
        <v>Moore, Padilla and Butler</v>
      </c>
      <c r="M17" t="str">
        <f>_xlfn.XLOOKUP(Sales_DB[[#This Row],[Store_ID]],Store_DB[Store_ID],Store_DB[City])</f>
        <v>East Johnstad</v>
      </c>
      <c r="N17" t="str">
        <f>_xlfn.XLOOKUP(Sales_DB[[#This Row],[Store_ID]],Store_DB[Store_ID],Store_DB[Store_Type])</f>
        <v>Flagship</v>
      </c>
      <c r="O17" t="str">
        <f>_xlfn.XLOOKUP(Sales_DB[[#This Row],[Product_ID]],Product_DB[Product_ID],Product_DB[Product_Name])</f>
        <v>Women'S Summer Dress</v>
      </c>
      <c r="P17" t="str">
        <f>_xlfn.XLOOKUP(Sales_DB[[#This Row],[Product_ID]],Product_DB[Product_ID],Product_DB[Category])</f>
        <v>Clothing</v>
      </c>
      <c r="Q17" t="str">
        <f>_xlfn.XLOOKUP(Sales_DB[[#This Row],[Product_ID]],Product_DB[Product_ID],Product_DB[Sub_Category])</f>
        <v>Tops</v>
      </c>
      <c r="R17" t="str">
        <f>_xlfn.XLOOKUP(Sales_DB[[#This Row],[Product_ID]],Product_DB[Product_ID],Product_DB[Brand])</f>
        <v>Smith-Mills</v>
      </c>
      <c r="S17">
        <f>_xlfn.XLOOKUP(Sales_DB[[#This Row],[Product_ID]],Product_DB[Product_ID],Product_DB[Cost])</f>
        <v>223.43</v>
      </c>
      <c r="T17">
        <f>_xlfn.XLOOKUP(Sales_DB[[#This Row],[Product_ID]],Product_DB[Product_ID],Product_DB[Stock])</f>
        <v>154</v>
      </c>
      <c r="U17" t="str">
        <f>_xlfn.XLOOKUP(Sales_DB[[#This Row],[Customer_ID]],Final_Cust_db[Customer_ID],Final_Cust_db[Name])</f>
        <v>Lindsay Beasley</v>
      </c>
      <c r="V17">
        <f>_xlfn.XLOOKUP(Sales_DB[[#This Row],[Customer_ID]],Final_Cust_db[Customer_ID],Final_Cust_db[Age])</f>
        <v>37</v>
      </c>
      <c r="W17" t="str">
        <f>_xlfn.XLOOKUP(Sales_DB[[#This Row],[Customer_ID]],Final_Cust_db[Customer_ID],Final_Cust_db[Gender])</f>
        <v>Female</v>
      </c>
      <c r="X17" t="str">
        <f>_xlfn.XLOOKUP(Sales_DB[[#This Row],[Customer_ID]],Final_Cust_db[Customer_ID],Final_Cust_db[City])</f>
        <v>Wesleyhaven</v>
      </c>
      <c r="Y17" t="str">
        <f>_xlfn.XLOOKUP(Sales_DB[[#This Row],[Customer_ID]],Final_Cust_db[Customer_ID],Final_Cust_db[State])</f>
        <v>Idaho</v>
      </c>
      <c r="Z17" t="str">
        <f>_xlfn.XLOOKUP(Sales_DB[[#This Row],[Customer_ID]],Final_Cust_db[Customer_ID],Final_Cust_db[Country])</f>
        <v>USA</v>
      </c>
      <c r="AA17" t="str">
        <f>_xlfn.XLOOKUP(Sales_DB[[#This Row],[Customer_ID]],Final_Cust_db[Customer_ID],Final_Cust_db[Loyality_Level])</f>
        <v>Silver</v>
      </c>
      <c r="AB17" s="8">
        <f>Sales_DB[[#This Row],[Cost]]*Sales_DB[[#This Row],[Quantity]]</f>
        <v>670.29</v>
      </c>
      <c r="AC17" s="8">
        <f>Sales_DB[[#This Row],[Total_Amount]]-Sales_DB[[#This Row],[Spend]]</f>
        <v>1839.1691999999998</v>
      </c>
      <c r="AD17" s="8">
        <f>MONTH(Sales_DB[[#This Row],[Order_Date]])</f>
        <v>12</v>
      </c>
      <c r="AG17" s="6" t="s">
        <v>3975</v>
      </c>
      <c r="AH17" s="6">
        <v>2000</v>
      </c>
      <c r="AJ17" s="6"/>
      <c r="AK17" s="6"/>
    </row>
    <row r="18" spans="1:37" x14ac:dyDescent="0.35">
      <c r="A18" t="s">
        <v>1975</v>
      </c>
      <c r="B18" s="2">
        <v>45913</v>
      </c>
      <c r="C18" t="s">
        <v>887</v>
      </c>
      <c r="D18" t="s">
        <v>1775</v>
      </c>
      <c r="E18" t="s">
        <v>1946</v>
      </c>
      <c r="F18">
        <v>2</v>
      </c>
      <c r="G18" s="5">
        <v>451.98</v>
      </c>
      <c r="H18">
        <v>0.25</v>
      </c>
      <c r="I18" t="s">
        <v>1957</v>
      </c>
      <c r="J18">
        <v>677.97</v>
      </c>
      <c r="K18" t="str">
        <f>_xlfn.XLOOKUP(Sales_DB[[#This Row],[Store_ID]],Store_DB[Store_ID],Store_DB[Region])</f>
        <v>East</v>
      </c>
      <c r="L18" t="str">
        <f>_xlfn.XLOOKUP(Sales_DB[[#This Row],[Store_ID]],Store_DB[Store_ID],Store_DB[Store_Name])</f>
        <v>Mann-Austin</v>
      </c>
      <c r="M18" t="str">
        <f>_xlfn.XLOOKUP(Sales_DB[[#This Row],[Store_ID]],Store_DB[Store_ID],Store_DB[City])</f>
        <v>Vasquezborough</v>
      </c>
      <c r="N18" t="str">
        <f>_xlfn.XLOOKUP(Sales_DB[[#This Row],[Store_ID]],Store_DB[Store_ID],Store_DB[Store_Type])</f>
        <v>Online</v>
      </c>
      <c r="O18" t="str">
        <f>_xlfn.XLOOKUP(Sales_DB[[#This Row],[Product_ID]],Product_DB[Product_ID],Product_DB[Product_Name])</f>
        <v>Adjustable Dumbbells 20Kg</v>
      </c>
      <c r="P18" t="str">
        <f>_xlfn.XLOOKUP(Sales_DB[[#This Row],[Product_ID]],Product_DB[Product_ID],Product_DB[Category])</f>
        <v>Sports</v>
      </c>
      <c r="Q18" t="str">
        <f>_xlfn.XLOOKUP(Sales_DB[[#This Row],[Product_ID]],Product_DB[Product_ID],Product_DB[Sub_Category])</f>
        <v>Fitness</v>
      </c>
      <c r="R18" t="str">
        <f>_xlfn.XLOOKUP(Sales_DB[[#This Row],[Product_ID]],Product_DB[Product_ID],Product_DB[Brand])</f>
        <v>Montgomery, Benton and Miller</v>
      </c>
      <c r="S18">
        <f>_xlfn.XLOOKUP(Sales_DB[[#This Row],[Product_ID]],Product_DB[Product_ID],Product_DB[Cost])</f>
        <v>240.63</v>
      </c>
      <c r="T18">
        <f>_xlfn.XLOOKUP(Sales_DB[[#This Row],[Product_ID]],Product_DB[Product_ID],Product_DB[Stock])</f>
        <v>423</v>
      </c>
      <c r="U18" t="str">
        <f>_xlfn.XLOOKUP(Sales_DB[[#This Row],[Customer_ID]],Final_Cust_db[Customer_ID],Final_Cust_db[Name])</f>
        <v>Arthur Warren</v>
      </c>
      <c r="V18">
        <f>_xlfn.XLOOKUP(Sales_DB[[#This Row],[Customer_ID]],Final_Cust_db[Customer_ID],Final_Cust_db[Age])</f>
        <v>38</v>
      </c>
      <c r="W18" t="str">
        <f>_xlfn.XLOOKUP(Sales_DB[[#This Row],[Customer_ID]],Final_Cust_db[Customer_ID],Final_Cust_db[Gender])</f>
        <v>Male</v>
      </c>
      <c r="X18" t="str">
        <f>_xlfn.XLOOKUP(Sales_DB[[#This Row],[Customer_ID]],Final_Cust_db[Customer_ID],Final_Cust_db[City])</f>
        <v>Ericshire</v>
      </c>
      <c r="Y18" t="str">
        <f>_xlfn.XLOOKUP(Sales_DB[[#This Row],[Customer_ID]],Final_Cust_db[Customer_ID],Final_Cust_db[State])</f>
        <v>Nevada</v>
      </c>
      <c r="Z18" t="str">
        <f>_xlfn.XLOOKUP(Sales_DB[[#This Row],[Customer_ID]],Final_Cust_db[Customer_ID],Final_Cust_db[Country])</f>
        <v>USA</v>
      </c>
      <c r="AA18" t="str">
        <f>_xlfn.XLOOKUP(Sales_DB[[#This Row],[Customer_ID]],Final_Cust_db[Customer_ID],Final_Cust_db[Loyality_Level])</f>
        <v>Gold</v>
      </c>
      <c r="AB18" s="8">
        <f>Sales_DB[[#This Row],[Cost]]*Sales_DB[[#This Row],[Quantity]]</f>
        <v>481.26</v>
      </c>
      <c r="AC18" s="8">
        <f>Sales_DB[[#This Row],[Total_Amount]]-Sales_DB[[#This Row],[Spend]]</f>
        <v>196.71000000000004</v>
      </c>
      <c r="AD18" s="8">
        <f>MONTH(Sales_DB[[#This Row],[Order_Date]])</f>
        <v>9</v>
      </c>
    </row>
    <row r="19" spans="1:37" x14ac:dyDescent="0.35">
      <c r="A19" t="s">
        <v>1976</v>
      </c>
      <c r="B19" s="2">
        <v>45637</v>
      </c>
      <c r="C19" t="s">
        <v>292</v>
      </c>
      <c r="D19" t="s">
        <v>1656</v>
      </c>
      <c r="E19" t="s">
        <v>1902</v>
      </c>
      <c r="F19">
        <v>2</v>
      </c>
      <c r="G19" s="5">
        <v>502.69</v>
      </c>
      <c r="H19">
        <v>0.23</v>
      </c>
      <c r="I19" t="s">
        <v>1957</v>
      </c>
      <c r="J19">
        <v>774.14260000000002</v>
      </c>
      <c r="K19" t="str">
        <f>_xlfn.XLOOKUP(Sales_DB[[#This Row],[Store_ID]],Store_DB[Store_ID],Store_DB[Region])</f>
        <v>South</v>
      </c>
      <c r="L19" t="str">
        <f>_xlfn.XLOOKUP(Sales_DB[[#This Row],[Store_ID]],Store_DB[Store_ID],Store_DB[Store_Name])</f>
        <v>Alexander Group</v>
      </c>
      <c r="M19" t="str">
        <f>_xlfn.XLOOKUP(Sales_DB[[#This Row],[Store_ID]],Store_DB[Store_ID],Store_DB[City])</f>
        <v>Port Sharon</v>
      </c>
      <c r="N19" t="str">
        <f>_xlfn.XLOOKUP(Sales_DB[[#This Row],[Store_ID]],Store_DB[Store_ID],Store_DB[Store_Type])</f>
        <v>Online</v>
      </c>
      <c r="O19" t="str">
        <f>_xlfn.XLOOKUP(Sales_DB[[#This Row],[Product_ID]],Product_DB[Product_ID],Product_DB[Product_Name])</f>
        <v>Decorative Floor Vase</v>
      </c>
      <c r="P19" t="str">
        <f>_xlfn.XLOOKUP(Sales_DB[[#This Row],[Product_ID]],Product_DB[Product_ID],Product_DB[Category])</f>
        <v>Home</v>
      </c>
      <c r="Q19" t="str">
        <f>_xlfn.XLOOKUP(Sales_DB[[#This Row],[Product_ID]],Product_DB[Product_ID],Product_DB[Sub_Category])</f>
        <v>Decor</v>
      </c>
      <c r="R19" t="str">
        <f>_xlfn.XLOOKUP(Sales_DB[[#This Row],[Product_ID]],Product_DB[Product_ID],Product_DB[Brand])</f>
        <v>Khan, Jones and Paul</v>
      </c>
      <c r="S19">
        <f>_xlfn.XLOOKUP(Sales_DB[[#This Row],[Product_ID]],Product_DB[Product_ID],Product_DB[Cost])</f>
        <v>238.8</v>
      </c>
      <c r="T19">
        <f>_xlfn.XLOOKUP(Sales_DB[[#This Row],[Product_ID]],Product_DB[Product_ID],Product_DB[Stock])</f>
        <v>378</v>
      </c>
      <c r="U19" t="str">
        <f>_xlfn.XLOOKUP(Sales_DB[[#This Row],[Customer_ID]],Final_Cust_db[Customer_ID],Final_Cust_db[Name])</f>
        <v>Molly Gardner</v>
      </c>
      <c r="V19">
        <f>_xlfn.XLOOKUP(Sales_DB[[#This Row],[Customer_ID]],Final_Cust_db[Customer_ID],Final_Cust_db[Age])</f>
        <v>22</v>
      </c>
      <c r="W19" t="str">
        <f>_xlfn.XLOOKUP(Sales_DB[[#This Row],[Customer_ID]],Final_Cust_db[Customer_ID],Final_Cust_db[Gender])</f>
        <v>Female</v>
      </c>
      <c r="X19" t="str">
        <f>_xlfn.XLOOKUP(Sales_DB[[#This Row],[Customer_ID]],Final_Cust_db[Customer_ID],Final_Cust_db[City])</f>
        <v>Nicoleborough</v>
      </c>
      <c r="Y19" t="str">
        <f>_xlfn.XLOOKUP(Sales_DB[[#This Row],[Customer_ID]],Final_Cust_db[Customer_ID],Final_Cust_db[State])</f>
        <v>Arkansas</v>
      </c>
      <c r="Z19" t="str">
        <f>_xlfn.XLOOKUP(Sales_DB[[#This Row],[Customer_ID]],Final_Cust_db[Customer_ID],Final_Cust_db[Country])</f>
        <v>USA</v>
      </c>
      <c r="AA19" t="str">
        <f>_xlfn.XLOOKUP(Sales_DB[[#This Row],[Customer_ID]],Final_Cust_db[Customer_ID],Final_Cust_db[Loyality_Level])</f>
        <v>Platinum</v>
      </c>
      <c r="AB19" s="8">
        <f>Sales_DB[[#This Row],[Cost]]*Sales_DB[[#This Row],[Quantity]]</f>
        <v>477.6</v>
      </c>
      <c r="AC19" s="8">
        <f>Sales_DB[[#This Row],[Total_Amount]]-Sales_DB[[#This Row],[Spend]]</f>
        <v>296.54259999999999</v>
      </c>
      <c r="AD19" s="8">
        <f>MONTH(Sales_DB[[#This Row],[Order_Date]])</f>
        <v>12</v>
      </c>
    </row>
    <row r="20" spans="1:37" x14ac:dyDescent="0.35">
      <c r="A20" t="s">
        <v>1977</v>
      </c>
      <c r="B20" s="2">
        <v>45517</v>
      </c>
      <c r="C20" t="s">
        <v>342</v>
      </c>
      <c r="D20" t="s">
        <v>1694</v>
      </c>
      <c r="E20" t="s">
        <v>1902</v>
      </c>
      <c r="F20">
        <v>2</v>
      </c>
      <c r="G20" s="5">
        <v>559.23</v>
      </c>
      <c r="H20">
        <v>0.25</v>
      </c>
      <c r="I20" t="s">
        <v>1962</v>
      </c>
      <c r="J20">
        <v>838.84500000000003</v>
      </c>
      <c r="K20" t="str">
        <f>_xlfn.XLOOKUP(Sales_DB[[#This Row],[Store_ID]],Store_DB[Store_ID],Store_DB[Region])</f>
        <v>South</v>
      </c>
      <c r="L20" t="str">
        <f>_xlfn.XLOOKUP(Sales_DB[[#This Row],[Store_ID]],Store_DB[Store_ID],Store_DB[Store_Name])</f>
        <v>Alexander Group</v>
      </c>
      <c r="M20" t="str">
        <f>_xlfn.XLOOKUP(Sales_DB[[#This Row],[Store_ID]],Store_DB[Store_ID],Store_DB[City])</f>
        <v>Port Sharon</v>
      </c>
      <c r="N20" t="str">
        <f>_xlfn.XLOOKUP(Sales_DB[[#This Row],[Store_ID]],Store_DB[Store_ID],Store_DB[Store_Type])</f>
        <v>Online</v>
      </c>
      <c r="O20" t="str">
        <f>_xlfn.XLOOKUP(Sales_DB[[#This Row],[Product_ID]],Product_DB[Product_ID],Product_DB[Product_Name])</f>
        <v>Portable Power Bank</v>
      </c>
      <c r="P20" t="str">
        <f>_xlfn.XLOOKUP(Sales_DB[[#This Row],[Product_ID]],Product_DB[Product_ID],Product_DB[Category])</f>
        <v>Electronics</v>
      </c>
      <c r="Q20" t="str">
        <f>_xlfn.XLOOKUP(Sales_DB[[#This Row],[Product_ID]],Product_DB[Product_ID],Product_DB[Sub_Category])</f>
        <v>Mobile</v>
      </c>
      <c r="R20" t="str">
        <f>_xlfn.XLOOKUP(Sales_DB[[#This Row],[Product_ID]],Product_DB[Product_ID],Product_DB[Brand])</f>
        <v>Cummings and Sons</v>
      </c>
      <c r="S20">
        <f>_xlfn.XLOOKUP(Sales_DB[[#This Row],[Product_ID]],Product_DB[Product_ID],Product_DB[Cost])</f>
        <v>326.06</v>
      </c>
      <c r="T20">
        <f>_xlfn.XLOOKUP(Sales_DB[[#This Row],[Product_ID]],Product_DB[Product_ID],Product_DB[Stock])</f>
        <v>301</v>
      </c>
      <c r="U20" t="str">
        <f>_xlfn.XLOOKUP(Sales_DB[[#This Row],[Customer_ID]],Final_Cust_db[Customer_ID],Final_Cust_db[Name])</f>
        <v>David Patterson</v>
      </c>
      <c r="V20">
        <f>_xlfn.XLOOKUP(Sales_DB[[#This Row],[Customer_ID]],Final_Cust_db[Customer_ID],Final_Cust_db[Age])</f>
        <v>43</v>
      </c>
      <c r="W20" t="str">
        <f>_xlfn.XLOOKUP(Sales_DB[[#This Row],[Customer_ID]],Final_Cust_db[Customer_ID],Final_Cust_db[Gender])</f>
        <v>Female</v>
      </c>
      <c r="X20" t="str">
        <f>_xlfn.XLOOKUP(Sales_DB[[#This Row],[Customer_ID]],Final_Cust_db[Customer_ID],Final_Cust_db[City])</f>
        <v>New Amyport</v>
      </c>
      <c r="Y20" t="str">
        <f>_xlfn.XLOOKUP(Sales_DB[[#This Row],[Customer_ID]],Final_Cust_db[Customer_ID],Final_Cust_db[State])</f>
        <v>Nevada</v>
      </c>
      <c r="Z20" t="str">
        <f>_xlfn.XLOOKUP(Sales_DB[[#This Row],[Customer_ID]],Final_Cust_db[Customer_ID],Final_Cust_db[Country])</f>
        <v>USA</v>
      </c>
      <c r="AA20" t="str">
        <f>_xlfn.XLOOKUP(Sales_DB[[#This Row],[Customer_ID]],Final_Cust_db[Customer_ID],Final_Cust_db[Loyality_Level])</f>
        <v>Gold</v>
      </c>
      <c r="AB20" s="8">
        <f>Sales_DB[[#This Row],[Cost]]*Sales_DB[[#This Row],[Quantity]]</f>
        <v>652.12</v>
      </c>
      <c r="AC20" s="8">
        <f>Sales_DB[[#This Row],[Total_Amount]]-Sales_DB[[#This Row],[Spend]]</f>
        <v>186.72500000000002</v>
      </c>
      <c r="AD20" s="8">
        <f>MONTH(Sales_DB[[#This Row],[Order_Date]])</f>
        <v>8</v>
      </c>
      <c r="AG20" t="e">
        <f>SUM(#REF!)</f>
        <v>#REF!</v>
      </c>
    </row>
    <row r="21" spans="1:37" x14ac:dyDescent="0.35">
      <c r="A21" t="s">
        <v>1978</v>
      </c>
      <c r="B21" s="2">
        <v>45369</v>
      </c>
      <c r="C21" t="s">
        <v>776</v>
      </c>
      <c r="D21" t="s">
        <v>1760</v>
      </c>
      <c r="E21" t="s">
        <v>1930</v>
      </c>
      <c r="F21">
        <v>4</v>
      </c>
      <c r="G21" s="5">
        <v>522.45000000000005</v>
      </c>
      <c r="H21">
        <v>0.04</v>
      </c>
      <c r="I21" t="s">
        <v>1962</v>
      </c>
      <c r="J21">
        <v>1782.4512</v>
      </c>
      <c r="K21" t="str">
        <f>_xlfn.XLOOKUP(Sales_DB[[#This Row],[Store_ID]],Store_DB[Store_ID],Store_DB[Region])</f>
        <v>East</v>
      </c>
      <c r="L21" t="str">
        <f>_xlfn.XLOOKUP(Sales_DB[[#This Row],[Store_ID]],Store_DB[Store_ID],Store_DB[Store_Name])</f>
        <v>Gardner, Humphrey and Contreras</v>
      </c>
      <c r="M21" t="str">
        <f>_xlfn.XLOOKUP(Sales_DB[[#This Row],[Store_ID]],Store_DB[Store_ID],Store_DB[City])</f>
        <v>Johnsonville</v>
      </c>
      <c r="N21" t="str">
        <f>_xlfn.XLOOKUP(Sales_DB[[#This Row],[Store_ID]],Store_DB[Store_ID],Store_DB[Store_Type])</f>
        <v>Flagship</v>
      </c>
      <c r="O21" t="str">
        <f>_xlfn.XLOOKUP(Sales_DB[[#This Row],[Product_ID]],Product_DB[Product_ID],Product_DB[Product_Name])</f>
        <v>Luxury Perfume Spray</v>
      </c>
      <c r="P21" t="str">
        <f>_xlfn.XLOOKUP(Sales_DB[[#This Row],[Product_ID]],Product_DB[Product_ID],Product_DB[Category])</f>
        <v>Beauty</v>
      </c>
      <c r="Q21" t="str">
        <f>_xlfn.XLOOKUP(Sales_DB[[#This Row],[Product_ID]],Product_DB[Product_ID],Product_DB[Sub_Category])</f>
        <v>Fragrance</v>
      </c>
      <c r="R21" t="str">
        <f>_xlfn.XLOOKUP(Sales_DB[[#This Row],[Product_ID]],Product_DB[Product_ID],Product_DB[Brand])</f>
        <v>Gibson, Green and Lopez</v>
      </c>
      <c r="S21">
        <f>_xlfn.XLOOKUP(Sales_DB[[#This Row],[Product_ID]],Product_DB[Product_ID],Product_DB[Cost])</f>
        <v>482.75</v>
      </c>
      <c r="T21">
        <f>_xlfn.XLOOKUP(Sales_DB[[#This Row],[Product_ID]],Product_DB[Product_ID],Product_DB[Stock])</f>
        <v>444</v>
      </c>
      <c r="U21" t="str">
        <f>_xlfn.XLOOKUP(Sales_DB[[#This Row],[Customer_ID]],Final_Cust_db[Customer_ID],Final_Cust_db[Name])</f>
        <v>Maria Hill</v>
      </c>
      <c r="V21">
        <f>_xlfn.XLOOKUP(Sales_DB[[#This Row],[Customer_ID]],Final_Cust_db[Customer_ID],Final_Cust_db[Age])</f>
        <v>58</v>
      </c>
      <c r="W21" t="str">
        <f>_xlfn.XLOOKUP(Sales_DB[[#This Row],[Customer_ID]],Final_Cust_db[Customer_ID],Final_Cust_db[Gender])</f>
        <v>Female</v>
      </c>
      <c r="X21" t="str">
        <f>_xlfn.XLOOKUP(Sales_DB[[#This Row],[Customer_ID]],Final_Cust_db[Customer_ID],Final_Cust_db[City])</f>
        <v>Zamoraborough</v>
      </c>
      <c r="Y21" t="str">
        <f>_xlfn.XLOOKUP(Sales_DB[[#This Row],[Customer_ID]],Final_Cust_db[Customer_ID],Final_Cust_db[State])</f>
        <v>Nevada</v>
      </c>
      <c r="Z21" t="str">
        <f>_xlfn.XLOOKUP(Sales_DB[[#This Row],[Customer_ID]],Final_Cust_db[Customer_ID],Final_Cust_db[Country])</f>
        <v>USA</v>
      </c>
      <c r="AA21" t="str">
        <f>_xlfn.XLOOKUP(Sales_DB[[#This Row],[Customer_ID]],Final_Cust_db[Customer_ID],Final_Cust_db[Loyality_Level])</f>
        <v>Platinum</v>
      </c>
      <c r="AB21" s="8">
        <f>Sales_DB[[#This Row],[Cost]]*Sales_DB[[#This Row],[Quantity]]</f>
        <v>1931</v>
      </c>
      <c r="AC21" s="8">
        <f>Sales_DB[[#This Row],[Total_Amount]]-Sales_DB[[#This Row],[Spend]]</f>
        <v>-148.54880000000003</v>
      </c>
      <c r="AD21" s="8">
        <f>MONTH(Sales_DB[[#This Row],[Order_Date]])</f>
        <v>3</v>
      </c>
      <c r="AG21">
        <f>SUM(N:N)</f>
        <v>0</v>
      </c>
    </row>
    <row r="22" spans="1:37" x14ac:dyDescent="0.35">
      <c r="A22" t="s">
        <v>1979</v>
      </c>
      <c r="B22" s="2">
        <v>45843</v>
      </c>
      <c r="C22" t="s">
        <v>493</v>
      </c>
      <c r="D22" t="s">
        <v>1797</v>
      </c>
      <c r="E22" t="s">
        <v>1940</v>
      </c>
      <c r="F22">
        <v>3</v>
      </c>
      <c r="G22" s="5">
        <v>986.04</v>
      </c>
      <c r="H22">
        <v>0.27</v>
      </c>
      <c r="I22" t="s">
        <v>1962</v>
      </c>
      <c r="J22">
        <v>2159.4276</v>
      </c>
      <c r="K22" t="str">
        <f>_xlfn.XLOOKUP(Sales_DB[[#This Row],[Store_ID]],Store_DB[Store_ID],Store_DB[Region])</f>
        <v>North</v>
      </c>
      <c r="L22" t="str">
        <f>_xlfn.XLOOKUP(Sales_DB[[#This Row],[Store_ID]],Store_DB[Store_ID],Store_DB[Store_Name])</f>
        <v>Holloway Ltd</v>
      </c>
      <c r="M22" t="str">
        <f>_xlfn.XLOOKUP(Sales_DB[[#This Row],[Store_ID]],Store_DB[Store_ID],Store_DB[City])</f>
        <v>Bensonhaven</v>
      </c>
      <c r="N22" t="str">
        <f>_xlfn.XLOOKUP(Sales_DB[[#This Row],[Store_ID]],Store_DB[Store_ID],Store_DB[Store_Type])</f>
        <v>Flagship</v>
      </c>
      <c r="O22" t="str">
        <f>_xlfn.XLOOKUP(Sales_DB[[#This Row],[Product_ID]],Product_DB[Product_ID],Product_DB[Product_Name])</f>
        <v>Professional Jump Rope</v>
      </c>
      <c r="P22" t="str">
        <f>_xlfn.XLOOKUP(Sales_DB[[#This Row],[Product_ID]],Product_DB[Product_ID],Product_DB[Category])</f>
        <v>Sports</v>
      </c>
      <c r="Q22" t="str">
        <f>_xlfn.XLOOKUP(Sales_DB[[#This Row],[Product_ID]],Product_DB[Product_ID],Product_DB[Sub_Category])</f>
        <v>Fitness</v>
      </c>
      <c r="R22" t="str">
        <f>_xlfn.XLOOKUP(Sales_DB[[#This Row],[Product_ID]],Product_DB[Product_ID],Product_DB[Brand])</f>
        <v>Davis PLC</v>
      </c>
      <c r="S22">
        <f>_xlfn.XLOOKUP(Sales_DB[[#This Row],[Product_ID]],Product_DB[Product_ID],Product_DB[Cost])</f>
        <v>477.61</v>
      </c>
      <c r="T22">
        <f>_xlfn.XLOOKUP(Sales_DB[[#This Row],[Product_ID]],Product_DB[Product_ID],Product_DB[Stock])</f>
        <v>300</v>
      </c>
      <c r="U22" t="str">
        <f>_xlfn.XLOOKUP(Sales_DB[[#This Row],[Customer_ID]],Final_Cust_db[Customer_ID],Final_Cust_db[Name])</f>
        <v>Justin Cross</v>
      </c>
      <c r="V22">
        <f>_xlfn.XLOOKUP(Sales_DB[[#This Row],[Customer_ID]],Final_Cust_db[Customer_ID],Final_Cust_db[Age])</f>
        <v>62</v>
      </c>
      <c r="W22" t="str">
        <f>_xlfn.XLOOKUP(Sales_DB[[#This Row],[Customer_ID]],Final_Cust_db[Customer_ID],Final_Cust_db[Gender])</f>
        <v>Female</v>
      </c>
      <c r="X22" t="str">
        <f>_xlfn.XLOOKUP(Sales_DB[[#This Row],[Customer_ID]],Final_Cust_db[Customer_ID],Final_Cust_db[City])</f>
        <v>North Anthonychester</v>
      </c>
      <c r="Y22" t="str">
        <f>_xlfn.XLOOKUP(Sales_DB[[#This Row],[Customer_ID]],Final_Cust_db[Customer_ID],Final_Cust_db[State])</f>
        <v>Nevada</v>
      </c>
      <c r="Z22" t="str">
        <f>_xlfn.XLOOKUP(Sales_DB[[#This Row],[Customer_ID]],Final_Cust_db[Customer_ID],Final_Cust_db[Country])</f>
        <v>USA</v>
      </c>
      <c r="AA22" t="str">
        <f>_xlfn.XLOOKUP(Sales_DB[[#This Row],[Customer_ID]],Final_Cust_db[Customer_ID],Final_Cust_db[Loyality_Level])</f>
        <v>Bronze</v>
      </c>
      <c r="AB22" s="8">
        <f>Sales_DB[[#This Row],[Cost]]*Sales_DB[[#This Row],[Quantity]]</f>
        <v>1432.83</v>
      </c>
      <c r="AC22" s="8">
        <f>Sales_DB[[#This Row],[Total_Amount]]-Sales_DB[[#This Row],[Spend]]</f>
        <v>726.59760000000006</v>
      </c>
      <c r="AD22" s="8">
        <f>MONTH(Sales_DB[[#This Row],[Order_Date]])</f>
        <v>7</v>
      </c>
      <c r="AH22">
        <f>2170907-1275847</f>
        <v>895060</v>
      </c>
      <c r="AJ22">
        <v>895060</v>
      </c>
    </row>
    <row r="23" spans="1:37" x14ac:dyDescent="0.35">
      <c r="A23" t="s">
        <v>1980</v>
      </c>
      <c r="B23" s="2">
        <v>45447</v>
      </c>
      <c r="C23" t="s">
        <v>1245</v>
      </c>
      <c r="D23" t="s">
        <v>1707</v>
      </c>
      <c r="E23" t="s">
        <v>1943</v>
      </c>
      <c r="F23">
        <v>1</v>
      </c>
      <c r="G23" s="5">
        <v>589.55999999999995</v>
      </c>
      <c r="H23">
        <v>0.22</v>
      </c>
      <c r="I23" t="s">
        <v>1957</v>
      </c>
      <c r="J23">
        <v>459.85680000000002</v>
      </c>
      <c r="K23" t="str">
        <f>_xlfn.XLOOKUP(Sales_DB[[#This Row],[Store_ID]],Store_DB[Store_ID],Store_DB[Region])</f>
        <v>East</v>
      </c>
      <c r="L23" t="str">
        <f>_xlfn.XLOOKUP(Sales_DB[[#This Row],[Store_ID]],Store_DB[Store_ID],Store_DB[Store_Name])</f>
        <v>Guerrero-Schmitt</v>
      </c>
      <c r="M23" t="str">
        <f>_xlfn.XLOOKUP(Sales_DB[[#This Row],[Store_ID]],Store_DB[Store_ID],Store_DB[City])</f>
        <v>East Stevechester</v>
      </c>
      <c r="N23" t="str">
        <f>_xlfn.XLOOKUP(Sales_DB[[#This Row],[Store_ID]],Store_DB[Store_ID],Store_DB[Store_Type])</f>
        <v>Flagship</v>
      </c>
      <c r="O23" t="str">
        <f>_xlfn.XLOOKUP(Sales_DB[[#This Row],[Product_ID]],Product_DB[Product_ID],Product_DB[Product_Name])</f>
        <v>Usb External Hard Drive</v>
      </c>
      <c r="P23" t="str">
        <f>_xlfn.XLOOKUP(Sales_DB[[#This Row],[Product_ID]],Product_DB[Product_ID],Product_DB[Category])</f>
        <v>Electronics</v>
      </c>
      <c r="Q23" t="str">
        <f>_xlfn.XLOOKUP(Sales_DB[[#This Row],[Product_ID]],Product_DB[Product_ID],Product_DB[Sub_Category])</f>
        <v>Computer</v>
      </c>
      <c r="R23" t="str">
        <f>_xlfn.XLOOKUP(Sales_DB[[#This Row],[Product_ID]],Product_DB[Product_ID],Product_DB[Brand])</f>
        <v>Robinson Inc</v>
      </c>
      <c r="S23">
        <f>_xlfn.XLOOKUP(Sales_DB[[#This Row],[Product_ID]],Product_DB[Product_ID],Product_DB[Cost])</f>
        <v>253.33</v>
      </c>
      <c r="T23">
        <f>_xlfn.XLOOKUP(Sales_DB[[#This Row],[Product_ID]],Product_DB[Product_ID],Product_DB[Stock])</f>
        <v>266</v>
      </c>
      <c r="U23" t="str">
        <f>_xlfn.XLOOKUP(Sales_DB[[#This Row],[Customer_ID]],Final_Cust_db[Customer_ID],Final_Cust_db[Name])</f>
        <v>Alexander Byrd</v>
      </c>
      <c r="V23">
        <f>_xlfn.XLOOKUP(Sales_DB[[#This Row],[Customer_ID]],Final_Cust_db[Customer_ID],Final_Cust_db[Age])</f>
        <v>25</v>
      </c>
      <c r="W23" t="str">
        <f>_xlfn.XLOOKUP(Sales_DB[[#This Row],[Customer_ID]],Final_Cust_db[Customer_ID],Final_Cust_db[Gender])</f>
        <v>Female</v>
      </c>
      <c r="X23" t="str">
        <f>_xlfn.XLOOKUP(Sales_DB[[#This Row],[Customer_ID]],Final_Cust_db[Customer_ID],Final_Cust_db[City])</f>
        <v>Parkerview</v>
      </c>
      <c r="Y23" t="str">
        <f>_xlfn.XLOOKUP(Sales_DB[[#This Row],[Customer_ID]],Final_Cust_db[Customer_ID],Final_Cust_db[State])</f>
        <v>New York</v>
      </c>
      <c r="Z23" t="str">
        <f>_xlfn.XLOOKUP(Sales_DB[[#This Row],[Customer_ID]],Final_Cust_db[Customer_ID],Final_Cust_db[Country])</f>
        <v>USA</v>
      </c>
      <c r="AA23" t="str">
        <f>_xlfn.XLOOKUP(Sales_DB[[#This Row],[Customer_ID]],Final_Cust_db[Customer_ID],Final_Cust_db[Loyality_Level])</f>
        <v>Silver</v>
      </c>
      <c r="AB23" s="8">
        <f>Sales_DB[[#This Row],[Cost]]*Sales_DB[[#This Row],[Quantity]]</f>
        <v>253.33</v>
      </c>
      <c r="AC23" s="8">
        <f>Sales_DB[[#This Row],[Total_Amount]]-Sales_DB[[#This Row],[Spend]]</f>
        <v>206.52680000000001</v>
      </c>
      <c r="AD23" s="8">
        <f>MONTH(Sales_DB[[#This Row],[Order_Date]])</f>
        <v>6</v>
      </c>
    </row>
    <row r="24" spans="1:37" x14ac:dyDescent="0.35">
      <c r="A24" t="s">
        <v>1981</v>
      </c>
      <c r="B24" s="2">
        <v>45394</v>
      </c>
      <c r="C24" t="s">
        <v>1476</v>
      </c>
      <c r="D24" t="s">
        <v>1788</v>
      </c>
      <c r="E24" t="s">
        <v>1922</v>
      </c>
      <c r="F24">
        <v>3</v>
      </c>
      <c r="G24" s="5">
        <v>979.42</v>
      </c>
      <c r="H24">
        <v>0.03</v>
      </c>
      <c r="I24" t="s">
        <v>1959</v>
      </c>
      <c r="J24">
        <v>2850.1122</v>
      </c>
      <c r="K24" t="str">
        <f>_xlfn.XLOOKUP(Sales_DB[[#This Row],[Store_ID]],Store_DB[Store_ID],Store_DB[Region])</f>
        <v>East</v>
      </c>
      <c r="L24" t="str">
        <f>_xlfn.XLOOKUP(Sales_DB[[#This Row],[Store_ID]],Store_DB[Store_ID],Store_DB[Store_Name])</f>
        <v>Hill, Wagner and Ballard</v>
      </c>
      <c r="M24" t="str">
        <f>_xlfn.XLOOKUP(Sales_DB[[#This Row],[Store_ID]],Store_DB[Store_ID],Store_DB[City])</f>
        <v>East Davidville</v>
      </c>
      <c r="N24" t="str">
        <f>_xlfn.XLOOKUP(Sales_DB[[#This Row],[Store_ID]],Store_DB[Store_ID],Store_DB[Store_Type])</f>
        <v>Online</v>
      </c>
      <c r="O24" t="str">
        <f>_xlfn.XLOOKUP(Sales_DB[[#This Row],[Product_ID]],Product_DB[Product_ID],Product_DB[Product_Name])</f>
        <v>Men'S Sports Shorts</v>
      </c>
      <c r="P24" t="str">
        <f>_xlfn.XLOOKUP(Sales_DB[[#This Row],[Product_ID]],Product_DB[Product_ID],Product_DB[Category])</f>
        <v>Clothing</v>
      </c>
      <c r="Q24" t="str">
        <f>_xlfn.XLOOKUP(Sales_DB[[#This Row],[Product_ID]],Product_DB[Product_ID],Product_DB[Sub_Category])</f>
        <v>Bottoms</v>
      </c>
      <c r="R24" t="str">
        <f>_xlfn.XLOOKUP(Sales_DB[[#This Row],[Product_ID]],Product_DB[Product_ID],Product_DB[Brand])</f>
        <v>Fitzpatrick Ltd</v>
      </c>
      <c r="S24">
        <f>_xlfn.XLOOKUP(Sales_DB[[#This Row],[Product_ID]],Product_DB[Product_ID],Product_DB[Cost])</f>
        <v>218.22</v>
      </c>
      <c r="T24">
        <f>_xlfn.XLOOKUP(Sales_DB[[#This Row],[Product_ID]],Product_DB[Product_ID],Product_DB[Stock])</f>
        <v>224</v>
      </c>
      <c r="U24" t="str">
        <f>_xlfn.XLOOKUP(Sales_DB[[#This Row],[Customer_ID]],Final_Cust_db[Customer_ID],Final_Cust_db[Name])</f>
        <v>Elizabeth Foster</v>
      </c>
      <c r="V24">
        <f>_xlfn.XLOOKUP(Sales_DB[[#This Row],[Customer_ID]],Final_Cust_db[Customer_ID],Final_Cust_db[Age])</f>
        <v>33</v>
      </c>
      <c r="W24" t="str">
        <f>_xlfn.XLOOKUP(Sales_DB[[#This Row],[Customer_ID]],Final_Cust_db[Customer_ID],Final_Cust_db[Gender])</f>
        <v>Female</v>
      </c>
      <c r="X24" t="str">
        <f>_xlfn.XLOOKUP(Sales_DB[[#This Row],[Customer_ID]],Final_Cust_db[Customer_ID],Final_Cust_db[City])</f>
        <v>Anthonymouth</v>
      </c>
      <c r="Y24" t="str">
        <f>_xlfn.XLOOKUP(Sales_DB[[#This Row],[Customer_ID]],Final_Cust_db[Customer_ID],Final_Cust_db[State])</f>
        <v>Oklahoma</v>
      </c>
      <c r="Z24" t="str">
        <f>_xlfn.XLOOKUP(Sales_DB[[#This Row],[Customer_ID]],Final_Cust_db[Customer_ID],Final_Cust_db[Country])</f>
        <v>USA</v>
      </c>
      <c r="AA24" t="str">
        <f>_xlfn.XLOOKUP(Sales_DB[[#This Row],[Customer_ID]],Final_Cust_db[Customer_ID],Final_Cust_db[Loyality_Level])</f>
        <v>Gold</v>
      </c>
      <c r="AB24" s="8">
        <f>Sales_DB[[#This Row],[Cost]]*Sales_DB[[#This Row],[Quantity]]</f>
        <v>654.66</v>
      </c>
      <c r="AC24" s="8">
        <f>Sales_DB[[#This Row],[Total_Amount]]-Sales_DB[[#This Row],[Spend]]</f>
        <v>2195.4522000000002</v>
      </c>
      <c r="AD24" s="8">
        <f>MONTH(Sales_DB[[#This Row],[Order_Date]])</f>
        <v>4</v>
      </c>
    </row>
    <row r="25" spans="1:37" x14ac:dyDescent="0.35">
      <c r="A25" t="s">
        <v>1982</v>
      </c>
      <c r="B25" s="2">
        <v>45466</v>
      </c>
      <c r="C25" t="s">
        <v>1161</v>
      </c>
      <c r="D25" t="s">
        <v>1604</v>
      </c>
      <c r="E25" t="s">
        <v>1915</v>
      </c>
      <c r="F25">
        <v>1</v>
      </c>
      <c r="G25" s="5">
        <v>719.28</v>
      </c>
      <c r="H25">
        <v>0.08</v>
      </c>
      <c r="I25" t="s">
        <v>1957</v>
      </c>
      <c r="J25">
        <v>661.73760000000004</v>
      </c>
      <c r="K25" t="str">
        <f>_xlfn.XLOOKUP(Sales_DB[[#This Row],[Store_ID]],Store_DB[Store_ID],Store_DB[Region])</f>
        <v>West</v>
      </c>
      <c r="L25" t="str">
        <f>_xlfn.XLOOKUP(Sales_DB[[#This Row],[Store_ID]],Store_DB[Store_ID],Store_DB[Store_Name])</f>
        <v>Bean, Jones and Park</v>
      </c>
      <c r="M25" t="str">
        <f>_xlfn.XLOOKUP(Sales_DB[[#This Row],[Store_ID]],Store_DB[Store_ID],Store_DB[City])</f>
        <v>Thompsonborough</v>
      </c>
      <c r="N25" t="str">
        <f>_xlfn.XLOOKUP(Sales_DB[[#This Row],[Store_ID]],Store_DB[Store_ID],Store_DB[Store_Type])</f>
        <v>Online</v>
      </c>
      <c r="O25" t="str">
        <f>_xlfn.XLOOKUP(Sales_DB[[#This Row],[Product_ID]],Product_DB[Product_ID],Product_DB[Product_Name])</f>
        <v>Hair Strengthening Shampoo</v>
      </c>
      <c r="P25" t="str">
        <f>_xlfn.XLOOKUP(Sales_DB[[#This Row],[Product_ID]],Product_DB[Product_ID],Product_DB[Category])</f>
        <v>Beauty</v>
      </c>
      <c r="Q25" t="str">
        <f>_xlfn.XLOOKUP(Sales_DB[[#This Row],[Product_ID]],Product_DB[Product_ID],Product_DB[Sub_Category])</f>
        <v>Haircare</v>
      </c>
      <c r="R25" t="str">
        <f>_xlfn.XLOOKUP(Sales_DB[[#This Row],[Product_ID]],Product_DB[Product_ID],Product_DB[Brand])</f>
        <v>Rice LLC</v>
      </c>
      <c r="S25">
        <f>_xlfn.XLOOKUP(Sales_DB[[#This Row],[Product_ID]],Product_DB[Product_ID],Product_DB[Cost])</f>
        <v>115.82</v>
      </c>
      <c r="T25">
        <f>_xlfn.XLOOKUP(Sales_DB[[#This Row],[Product_ID]],Product_DB[Product_ID],Product_DB[Stock])</f>
        <v>460</v>
      </c>
      <c r="U25" t="str">
        <f>_xlfn.XLOOKUP(Sales_DB[[#This Row],[Customer_ID]],Final_Cust_db[Customer_ID],Final_Cust_db[Name])</f>
        <v>Miranda King</v>
      </c>
      <c r="V25">
        <f>_xlfn.XLOOKUP(Sales_DB[[#This Row],[Customer_ID]],Final_Cust_db[Customer_ID],Final_Cust_db[Age])</f>
        <v>34</v>
      </c>
      <c r="W25" t="str">
        <f>_xlfn.XLOOKUP(Sales_DB[[#This Row],[Customer_ID]],Final_Cust_db[Customer_ID],Final_Cust_db[Gender])</f>
        <v>Female</v>
      </c>
      <c r="X25" t="str">
        <f>_xlfn.XLOOKUP(Sales_DB[[#This Row],[Customer_ID]],Final_Cust_db[Customer_ID],Final_Cust_db[City])</f>
        <v>West Mathew</v>
      </c>
      <c r="Y25" t="str">
        <f>_xlfn.XLOOKUP(Sales_DB[[#This Row],[Customer_ID]],Final_Cust_db[Customer_ID],Final_Cust_db[State])</f>
        <v>New York</v>
      </c>
      <c r="Z25" t="str">
        <f>_xlfn.XLOOKUP(Sales_DB[[#This Row],[Customer_ID]],Final_Cust_db[Customer_ID],Final_Cust_db[Country])</f>
        <v>USA</v>
      </c>
      <c r="AA25" t="str">
        <f>_xlfn.XLOOKUP(Sales_DB[[#This Row],[Customer_ID]],Final_Cust_db[Customer_ID],Final_Cust_db[Loyality_Level])</f>
        <v>Platinum</v>
      </c>
      <c r="AB25" s="8">
        <f>Sales_DB[[#This Row],[Cost]]*Sales_DB[[#This Row],[Quantity]]</f>
        <v>115.82</v>
      </c>
      <c r="AC25" s="8">
        <f>Sales_DB[[#This Row],[Total_Amount]]-Sales_DB[[#This Row],[Spend]]</f>
        <v>545.91759999999999</v>
      </c>
      <c r="AD25" s="8">
        <f>MONTH(Sales_DB[[#This Row],[Order_Date]])</f>
        <v>6</v>
      </c>
      <c r="AG25" s="5">
        <f>AVERAGE(G:G)</f>
        <v>513.99746999999991</v>
      </c>
    </row>
    <row r="26" spans="1:37" x14ac:dyDescent="0.35">
      <c r="A26" t="s">
        <v>1983</v>
      </c>
      <c r="B26" s="2">
        <v>45908</v>
      </c>
      <c r="C26" t="s">
        <v>619</v>
      </c>
      <c r="D26" t="s">
        <v>1781</v>
      </c>
      <c r="E26" t="s">
        <v>1909</v>
      </c>
      <c r="F26">
        <v>3</v>
      </c>
      <c r="G26" s="5">
        <v>77.599999999999994</v>
      </c>
      <c r="H26">
        <v>7.0000000000000007E-2</v>
      </c>
      <c r="I26" t="s">
        <v>1957</v>
      </c>
      <c r="J26">
        <v>216.50399999999999</v>
      </c>
      <c r="K26" t="str">
        <f>_xlfn.XLOOKUP(Sales_DB[[#This Row],[Store_ID]],Store_DB[Store_ID],Store_DB[Region])</f>
        <v>East</v>
      </c>
      <c r="L26" t="str">
        <f>_xlfn.XLOOKUP(Sales_DB[[#This Row],[Store_ID]],Store_DB[Store_ID],Store_DB[Store_Name])</f>
        <v>Benson-Elliott</v>
      </c>
      <c r="M26" t="str">
        <f>_xlfn.XLOOKUP(Sales_DB[[#This Row],[Store_ID]],Store_DB[Store_ID],Store_DB[City])</f>
        <v>Port Josephberg</v>
      </c>
      <c r="N26" t="str">
        <f>_xlfn.XLOOKUP(Sales_DB[[#This Row],[Store_ID]],Store_DB[Store_ID],Store_DB[Store_Type])</f>
        <v>Online</v>
      </c>
      <c r="O26" t="str">
        <f>_xlfn.XLOOKUP(Sales_DB[[#This Row],[Product_ID]],Product_DB[Product_ID],Product_DB[Product_Name])</f>
        <v>Smart Led Light Strip</v>
      </c>
      <c r="P26" t="str">
        <f>_xlfn.XLOOKUP(Sales_DB[[#This Row],[Product_ID]],Product_DB[Product_ID],Product_DB[Category])</f>
        <v>Electronics</v>
      </c>
      <c r="Q26" t="str">
        <f>_xlfn.XLOOKUP(Sales_DB[[#This Row],[Product_ID]],Product_DB[Product_ID],Product_DB[Sub_Category])</f>
        <v>Accessories</v>
      </c>
      <c r="R26" t="str">
        <f>_xlfn.XLOOKUP(Sales_DB[[#This Row],[Product_ID]],Product_DB[Product_ID],Product_DB[Brand])</f>
        <v>Flores-Davis</v>
      </c>
      <c r="S26">
        <f>_xlfn.XLOOKUP(Sales_DB[[#This Row],[Product_ID]],Product_DB[Product_ID],Product_DB[Cost])</f>
        <v>349.17</v>
      </c>
      <c r="T26">
        <f>_xlfn.XLOOKUP(Sales_DB[[#This Row],[Product_ID]],Product_DB[Product_ID],Product_DB[Stock])</f>
        <v>476</v>
      </c>
      <c r="U26" t="str">
        <f>_xlfn.XLOOKUP(Sales_DB[[#This Row],[Customer_ID]],Final_Cust_db[Customer_ID],Final_Cust_db[Name])</f>
        <v>Jennifer Pruitt</v>
      </c>
      <c r="V26">
        <f>_xlfn.XLOOKUP(Sales_DB[[#This Row],[Customer_ID]],Final_Cust_db[Customer_ID],Final_Cust_db[Age])</f>
        <v>53</v>
      </c>
      <c r="W26" t="str">
        <f>_xlfn.XLOOKUP(Sales_DB[[#This Row],[Customer_ID]],Final_Cust_db[Customer_ID],Final_Cust_db[Gender])</f>
        <v>Male</v>
      </c>
      <c r="X26" t="str">
        <f>_xlfn.XLOOKUP(Sales_DB[[#This Row],[Customer_ID]],Final_Cust_db[Customer_ID],Final_Cust_db[City])</f>
        <v>East Justin</v>
      </c>
      <c r="Y26" t="str">
        <f>_xlfn.XLOOKUP(Sales_DB[[#This Row],[Customer_ID]],Final_Cust_db[Customer_ID],Final_Cust_db[State])</f>
        <v>Missouri</v>
      </c>
      <c r="Z26" t="str">
        <f>_xlfn.XLOOKUP(Sales_DB[[#This Row],[Customer_ID]],Final_Cust_db[Customer_ID],Final_Cust_db[Country])</f>
        <v>USA</v>
      </c>
      <c r="AA26" t="str">
        <f>_xlfn.XLOOKUP(Sales_DB[[#This Row],[Customer_ID]],Final_Cust_db[Customer_ID],Final_Cust_db[Loyality_Level])</f>
        <v>Silver</v>
      </c>
      <c r="AB26" s="8">
        <f>Sales_DB[[#This Row],[Cost]]*Sales_DB[[#This Row],[Quantity]]</f>
        <v>1047.51</v>
      </c>
      <c r="AC26" s="8">
        <f>Sales_DB[[#This Row],[Total_Amount]]-Sales_DB[[#This Row],[Spend]]</f>
        <v>-831.00599999999997</v>
      </c>
      <c r="AD26" s="8">
        <f>MONTH(Sales_DB[[#This Row],[Order_Date]])</f>
        <v>9</v>
      </c>
      <c r="AG26" s="5">
        <f>MEDIAN(G:G)</f>
        <v>522.57000000000005</v>
      </c>
    </row>
    <row r="27" spans="1:37" x14ac:dyDescent="0.35">
      <c r="A27" t="s">
        <v>1984</v>
      </c>
      <c r="B27" s="2">
        <v>45552</v>
      </c>
      <c r="C27" t="s">
        <v>1200</v>
      </c>
      <c r="D27" t="s">
        <v>1574</v>
      </c>
      <c r="E27" t="s">
        <v>1899</v>
      </c>
      <c r="F27">
        <v>4</v>
      </c>
      <c r="G27" s="5">
        <v>852.71</v>
      </c>
      <c r="H27">
        <v>0.14000000000000001</v>
      </c>
      <c r="I27" t="s">
        <v>1959</v>
      </c>
      <c r="J27">
        <v>2933.3224</v>
      </c>
      <c r="K27" t="str">
        <f>_xlfn.XLOOKUP(Sales_DB[[#This Row],[Store_ID]],Store_DB[Store_ID],Store_DB[Region])</f>
        <v>North</v>
      </c>
      <c r="L27" t="str">
        <f>_xlfn.XLOOKUP(Sales_DB[[#This Row],[Store_ID]],Store_DB[Store_ID],Store_DB[Store_Name])</f>
        <v>Johnson-Wright</v>
      </c>
      <c r="M27" t="str">
        <f>_xlfn.XLOOKUP(Sales_DB[[#This Row],[Store_ID]],Store_DB[Store_ID],Store_DB[City])</f>
        <v>Hoodberg</v>
      </c>
      <c r="N27" t="str">
        <f>_xlfn.XLOOKUP(Sales_DB[[#This Row],[Store_ID]],Store_DB[Store_ID],Store_DB[Store_Type])</f>
        <v>Outlet</v>
      </c>
      <c r="O27" t="str">
        <f>_xlfn.XLOOKUP(Sales_DB[[#This Row],[Product_ID]],Product_DB[Product_ID],Product_DB[Product_Name])</f>
        <v>Men'S Leather Belt</v>
      </c>
      <c r="P27" t="str">
        <f>_xlfn.XLOOKUP(Sales_DB[[#This Row],[Product_ID]],Product_DB[Product_ID],Product_DB[Category])</f>
        <v>Clothing</v>
      </c>
      <c r="Q27" t="str">
        <f>_xlfn.XLOOKUP(Sales_DB[[#This Row],[Product_ID]],Product_DB[Product_ID],Product_DB[Sub_Category])</f>
        <v>Accessories</v>
      </c>
      <c r="R27" t="str">
        <f>_xlfn.XLOOKUP(Sales_DB[[#This Row],[Product_ID]],Product_DB[Product_ID],Product_DB[Brand])</f>
        <v>Baldwin, Garza and Gonzalez</v>
      </c>
      <c r="S27">
        <f>_xlfn.XLOOKUP(Sales_DB[[#This Row],[Product_ID]],Product_DB[Product_ID],Product_DB[Cost])</f>
        <v>261</v>
      </c>
      <c r="T27">
        <f>_xlfn.XLOOKUP(Sales_DB[[#This Row],[Product_ID]],Product_DB[Product_ID],Product_DB[Stock])</f>
        <v>59</v>
      </c>
      <c r="U27" t="str">
        <f>_xlfn.XLOOKUP(Sales_DB[[#This Row],[Customer_ID]],Final_Cust_db[Customer_ID],Final_Cust_db[Name])</f>
        <v>Erika Padilla</v>
      </c>
      <c r="V27">
        <f>_xlfn.XLOOKUP(Sales_DB[[#This Row],[Customer_ID]],Final_Cust_db[Customer_ID],Final_Cust_db[Age])</f>
        <v>50</v>
      </c>
      <c r="W27" t="str">
        <f>_xlfn.XLOOKUP(Sales_DB[[#This Row],[Customer_ID]],Final_Cust_db[Customer_ID],Final_Cust_db[Gender])</f>
        <v>Male</v>
      </c>
      <c r="X27" t="str">
        <f>_xlfn.XLOOKUP(Sales_DB[[#This Row],[Customer_ID]],Final_Cust_db[Customer_ID],Final_Cust_db[City])</f>
        <v>Andrewsland</v>
      </c>
      <c r="Y27" t="str">
        <f>_xlfn.XLOOKUP(Sales_DB[[#This Row],[Customer_ID]],Final_Cust_db[Customer_ID],Final_Cust_db[State])</f>
        <v>Alabama</v>
      </c>
      <c r="Z27" t="str">
        <f>_xlfn.XLOOKUP(Sales_DB[[#This Row],[Customer_ID]],Final_Cust_db[Customer_ID],Final_Cust_db[Country])</f>
        <v>USA</v>
      </c>
      <c r="AA27" t="str">
        <f>_xlfn.XLOOKUP(Sales_DB[[#This Row],[Customer_ID]],Final_Cust_db[Customer_ID],Final_Cust_db[Loyality_Level])</f>
        <v>Silver</v>
      </c>
      <c r="AB27" s="8">
        <f>Sales_DB[[#This Row],[Cost]]*Sales_DB[[#This Row],[Quantity]]</f>
        <v>1044</v>
      </c>
      <c r="AC27" s="8">
        <f>Sales_DB[[#This Row],[Total_Amount]]-Sales_DB[[#This Row],[Spend]]</f>
        <v>1889.3224</v>
      </c>
      <c r="AD27" s="8">
        <f>MONTH(Sales_DB[[#This Row],[Order_Date]])</f>
        <v>9</v>
      </c>
    </row>
    <row r="28" spans="1:37" x14ac:dyDescent="0.35">
      <c r="A28" t="s">
        <v>1985</v>
      </c>
      <c r="B28" s="2">
        <v>45294</v>
      </c>
      <c r="C28" t="s">
        <v>699</v>
      </c>
      <c r="D28" t="s">
        <v>1875</v>
      </c>
      <c r="E28" t="s">
        <v>1915</v>
      </c>
      <c r="F28">
        <v>4</v>
      </c>
      <c r="G28" s="5">
        <v>156.16</v>
      </c>
      <c r="H28">
        <v>0.02</v>
      </c>
      <c r="I28" t="s">
        <v>1957</v>
      </c>
      <c r="J28">
        <v>599.65440000000001</v>
      </c>
      <c r="K28" t="str">
        <f>_xlfn.XLOOKUP(Sales_DB[[#This Row],[Store_ID]],Store_DB[Store_ID],Store_DB[Region])</f>
        <v>West</v>
      </c>
      <c r="L28" t="str">
        <f>_xlfn.XLOOKUP(Sales_DB[[#This Row],[Store_ID]],Store_DB[Store_ID],Store_DB[Store_Name])</f>
        <v>Bean, Jones and Park</v>
      </c>
      <c r="M28" t="str">
        <f>_xlfn.XLOOKUP(Sales_DB[[#This Row],[Store_ID]],Store_DB[Store_ID],Store_DB[City])</f>
        <v>Thompsonborough</v>
      </c>
      <c r="N28" t="str">
        <f>_xlfn.XLOOKUP(Sales_DB[[#This Row],[Store_ID]],Store_DB[Store_ID],Store_DB[Store_Type])</f>
        <v>Online</v>
      </c>
      <c r="O28" t="str">
        <f>_xlfn.XLOOKUP(Sales_DB[[#This Row],[Product_ID]],Product_DB[Product_ID],Product_DB[Product_Name])</f>
        <v>Portable Bluetooth Speaker</v>
      </c>
      <c r="P28" t="str">
        <f>_xlfn.XLOOKUP(Sales_DB[[#This Row],[Product_ID]],Product_DB[Product_ID],Product_DB[Category])</f>
        <v>Electronics</v>
      </c>
      <c r="Q28" t="str">
        <f>_xlfn.XLOOKUP(Sales_DB[[#This Row],[Product_ID]],Product_DB[Product_ID],Product_DB[Sub_Category])</f>
        <v>Audio</v>
      </c>
      <c r="R28" t="str">
        <f>_xlfn.XLOOKUP(Sales_DB[[#This Row],[Product_ID]],Product_DB[Product_ID],Product_DB[Brand])</f>
        <v>Flores-King</v>
      </c>
      <c r="S28">
        <f>_xlfn.XLOOKUP(Sales_DB[[#This Row],[Product_ID]],Product_DB[Product_ID],Product_DB[Cost])</f>
        <v>431.67</v>
      </c>
      <c r="T28">
        <f>_xlfn.XLOOKUP(Sales_DB[[#This Row],[Product_ID]],Product_DB[Product_ID],Product_DB[Stock])</f>
        <v>73</v>
      </c>
      <c r="U28" t="str">
        <f>_xlfn.XLOOKUP(Sales_DB[[#This Row],[Customer_ID]],Final_Cust_db[Customer_ID],Final_Cust_db[Name])</f>
        <v>Stuart Johnson</v>
      </c>
      <c r="V28">
        <f>_xlfn.XLOOKUP(Sales_DB[[#This Row],[Customer_ID]],Final_Cust_db[Customer_ID],Final_Cust_db[Age])</f>
        <v>42</v>
      </c>
      <c r="W28" t="str">
        <f>_xlfn.XLOOKUP(Sales_DB[[#This Row],[Customer_ID]],Final_Cust_db[Customer_ID],Final_Cust_db[Gender])</f>
        <v>Female</v>
      </c>
      <c r="X28" t="str">
        <f>_xlfn.XLOOKUP(Sales_DB[[#This Row],[Customer_ID]],Final_Cust_db[Customer_ID],Final_Cust_db[City])</f>
        <v>West Markport</v>
      </c>
      <c r="Y28" t="str">
        <f>_xlfn.XLOOKUP(Sales_DB[[#This Row],[Customer_ID]],Final_Cust_db[Customer_ID],Final_Cust_db[State])</f>
        <v>North Dakota</v>
      </c>
      <c r="Z28" t="str">
        <f>_xlfn.XLOOKUP(Sales_DB[[#This Row],[Customer_ID]],Final_Cust_db[Customer_ID],Final_Cust_db[Country])</f>
        <v>USA</v>
      </c>
      <c r="AA28" t="str">
        <f>_xlfn.XLOOKUP(Sales_DB[[#This Row],[Customer_ID]],Final_Cust_db[Customer_ID],Final_Cust_db[Loyality_Level])</f>
        <v>Platinum</v>
      </c>
      <c r="AB28" s="8">
        <f>Sales_DB[[#This Row],[Cost]]*Sales_DB[[#This Row],[Quantity]]</f>
        <v>1726.68</v>
      </c>
      <c r="AC28" s="8">
        <f>Sales_DB[[#This Row],[Total_Amount]]-Sales_DB[[#This Row],[Spend]]</f>
        <v>-1127.0255999999999</v>
      </c>
      <c r="AD28" s="8">
        <f>MONTH(Sales_DB[[#This Row],[Order_Date]])</f>
        <v>1</v>
      </c>
    </row>
    <row r="29" spans="1:37" x14ac:dyDescent="0.35">
      <c r="A29" t="s">
        <v>1986</v>
      </c>
      <c r="B29" s="2">
        <v>45710</v>
      </c>
      <c r="C29" t="s">
        <v>660</v>
      </c>
      <c r="D29" t="s">
        <v>1812</v>
      </c>
      <c r="E29" t="s">
        <v>1915</v>
      </c>
      <c r="F29">
        <v>3</v>
      </c>
      <c r="G29" s="5">
        <v>815.49</v>
      </c>
      <c r="H29">
        <v>0.17</v>
      </c>
      <c r="I29" t="s">
        <v>1957</v>
      </c>
      <c r="J29">
        <v>2030.5700999999999</v>
      </c>
      <c r="K29" t="str">
        <f>_xlfn.XLOOKUP(Sales_DB[[#This Row],[Store_ID]],Store_DB[Store_ID],Store_DB[Region])</f>
        <v>West</v>
      </c>
      <c r="L29" t="str">
        <f>_xlfn.XLOOKUP(Sales_DB[[#This Row],[Store_ID]],Store_DB[Store_ID],Store_DB[Store_Name])</f>
        <v>Bean, Jones and Park</v>
      </c>
      <c r="M29" t="str">
        <f>_xlfn.XLOOKUP(Sales_DB[[#This Row],[Store_ID]],Store_DB[Store_ID],Store_DB[City])</f>
        <v>Thompsonborough</v>
      </c>
      <c r="N29" t="str">
        <f>_xlfn.XLOOKUP(Sales_DB[[#This Row],[Store_ID]],Store_DB[Store_ID],Store_DB[Store_Type])</f>
        <v>Online</v>
      </c>
      <c r="O29" t="str">
        <f>_xlfn.XLOOKUP(Sales_DB[[#This Row],[Product_ID]],Product_DB[Product_ID],Product_DB[Product_Name])</f>
        <v>Wifi Mesh Router</v>
      </c>
      <c r="P29" t="str">
        <f>_xlfn.XLOOKUP(Sales_DB[[#This Row],[Product_ID]],Product_DB[Product_ID],Product_DB[Category])</f>
        <v>Electronics</v>
      </c>
      <c r="Q29" t="str">
        <f>_xlfn.XLOOKUP(Sales_DB[[#This Row],[Product_ID]],Product_DB[Product_ID],Product_DB[Sub_Category])</f>
        <v>Appliances</v>
      </c>
      <c r="R29" t="str">
        <f>_xlfn.XLOOKUP(Sales_DB[[#This Row],[Product_ID]],Product_DB[Product_ID],Product_DB[Brand])</f>
        <v>White, Reeves and Woods</v>
      </c>
      <c r="S29">
        <f>_xlfn.XLOOKUP(Sales_DB[[#This Row],[Product_ID]],Product_DB[Product_ID],Product_DB[Cost])</f>
        <v>480.9</v>
      </c>
      <c r="T29">
        <f>_xlfn.XLOOKUP(Sales_DB[[#This Row],[Product_ID]],Product_DB[Product_ID],Product_DB[Stock])</f>
        <v>104</v>
      </c>
      <c r="U29" t="str">
        <f>_xlfn.XLOOKUP(Sales_DB[[#This Row],[Customer_ID]],Final_Cust_db[Customer_ID],Final_Cust_db[Name])</f>
        <v>Anna Perez</v>
      </c>
      <c r="V29">
        <f>_xlfn.XLOOKUP(Sales_DB[[#This Row],[Customer_ID]],Final_Cust_db[Customer_ID],Final_Cust_db[Age])</f>
        <v>30</v>
      </c>
      <c r="W29" t="str">
        <f>_xlfn.XLOOKUP(Sales_DB[[#This Row],[Customer_ID]],Final_Cust_db[Customer_ID],Final_Cust_db[Gender])</f>
        <v>Male</v>
      </c>
      <c r="X29" t="str">
        <f>_xlfn.XLOOKUP(Sales_DB[[#This Row],[Customer_ID]],Final_Cust_db[Customer_ID],Final_Cust_db[City])</f>
        <v>South Jerry</v>
      </c>
      <c r="Y29" t="str">
        <f>_xlfn.XLOOKUP(Sales_DB[[#This Row],[Customer_ID]],Final_Cust_db[Customer_ID],Final_Cust_db[State])</f>
        <v>Maine</v>
      </c>
      <c r="Z29" t="str">
        <f>_xlfn.XLOOKUP(Sales_DB[[#This Row],[Customer_ID]],Final_Cust_db[Customer_ID],Final_Cust_db[Country])</f>
        <v>USA</v>
      </c>
      <c r="AA29" t="str">
        <f>_xlfn.XLOOKUP(Sales_DB[[#This Row],[Customer_ID]],Final_Cust_db[Customer_ID],Final_Cust_db[Loyality_Level])</f>
        <v>Platinum</v>
      </c>
      <c r="AB29" s="8">
        <f>Sales_DB[[#This Row],[Cost]]*Sales_DB[[#This Row],[Quantity]]</f>
        <v>1442.6999999999998</v>
      </c>
      <c r="AC29" s="8">
        <f>Sales_DB[[#This Row],[Total_Amount]]-Sales_DB[[#This Row],[Spend]]</f>
        <v>587.87010000000009</v>
      </c>
      <c r="AD29" s="8">
        <f>MONTH(Sales_DB[[#This Row],[Order_Date]])</f>
        <v>2</v>
      </c>
    </row>
    <row r="30" spans="1:37" x14ac:dyDescent="0.35">
      <c r="A30" t="s">
        <v>1987</v>
      </c>
      <c r="B30" s="2">
        <v>45923</v>
      </c>
      <c r="C30" t="s">
        <v>505</v>
      </c>
      <c r="D30" t="s">
        <v>1608</v>
      </c>
      <c r="E30" t="s">
        <v>1894</v>
      </c>
      <c r="F30">
        <v>2</v>
      </c>
      <c r="G30" s="5">
        <v>74.209999999999994</v>
      </c>
      <c r="H30">
        <v>0.11</v>
      </c>
      <c r="I30" t="s">
        <v>1959</v>
      </c>
      <c r="J30">
        <v>132.09379999999999</v>
      </c>
      <c r="K30" t="str">
        <f>_xlfn.XLOOKUP(Sales_DB[[#This Row],[Store_ID]],Store_DB[Store_ID],Store_DB[Region])</f>
        <v>South</v>
      </c>
      <c r="L30" t="str">
        <f>_xlfn.XLOOKUP(Sales_DB[[#This Row],[Store_ID]],Store_DB[Store_ID],Store_DB[Store_Name])</f>
        <v>Black-Horn</v>
      </c>
      <c r="M30" t="str">
        <f>_xlfn.XLOOKUP(Sales_DB[[#This Row],[Store_ID]],Store_DB[Store_ID],Store_DB[City])</f>
        <v>North Nancyview</v>
      </c>
      <c r="N30" t="str">
        <f>_xlfn.XLOOKUP(Sales_DB[[#This Row],[Store_ID]],Store_DB[Store_ID],Store_DB[Store_Type])</f>
        <v>Outlet</v>
      </c>
      <c r="O30" t="str">
        <f>_xlfn.XLOOKUP(Sales_DB[[#This Row],[Product_ID]],Product_DB[Product_ID],Product_DB[Product_Name])</f>
        <v>Usb-C Fast Charger</v>
      </c>
      <c r="P30" t="str">
        <f>_xlfn.XLOOKUP(Sales_DB[[#This Row],[Product_ID]],Product_DB[Product_ID],Product_DB[Category])</f>
        <v>Electronics</v>
      </c>
      <c r="Q30" t="str">
        <f>_xlfn.XLOOKUP(Sales_DB[[#This Row],[Product_ID]],Product_DB[Product_ID],Product_DB[Sub_Category])</f>
        <v>Accessories</v>
      </c>
      <c r="R30" t="str">
        <f>_xlfn.XLOOKUP(Sales_DB[[#This Row],[Product_ID]],Product_DB[Product_ID],Product_DB[Brand])</f>
        <v>Dawson-Perkins</v>
      </c>
      <c r="S30">
        <f>_xlfn.XLOOKUP(Sales_DB[[#This Row],[Product_ID]],Product_DB[Product_ID],Product_DB[Cost])</f>
        <v>242.23</v>
      </c>
      <c r="T30">
        <f>_xlfn.XLOOKUP(Sales_DB[[#This Row],[Product_ID]],Product_DB[Product_ID],Product_DB[Stock])</f>
        <v>453</v>
      </c>
      <c r="U30" t="str">
        <f>_xlfn.XLOOKUP(Sales_DB[[#This Row],[Customer_ID]],Final_Cust_db[Customer_ID],Final_Cust_db[Name])</f>
        <v>Theresa Campbell</v>
      </c>
      <c r="V30">
        <f>_xlfn.XLOOKUP(Sales_DB[[#This Row],[Customer_ID]],Final_Cust_db[Customer_ID],Final_Cust_db[Age])</f>
        <v>42</v>
      </c>
      <c r="W30" t="str">
        <f>_xlfn.XLOOKUP(Sales_DB[[#This Row],[Customer_ID]],Final_Cust_db[Customer_ID],Final_Cust_db[Gender])</f>
        <v>Female</v>
      </c>
      <c r="X30" t="str">
        <f>_xlfn.XLOOKUP(Sales_DB[[#This Row],[Customer_ID]],Final_Cust_db[Customer_ID],Final_Cust_db[City])</f>
        <v>New Brian</v>
      </c>
      <c r="Y30" t="str">
        <f>_xlfn.XLOOKUP(Sales_DB[[#This Row],[Customer_ID]],Final_Cust_db[Customer_ID],Final_Cust_db[State])</f>
        <v>Wisconsin</v>
      </c>
      <c r="Z30" t="str">
        <f>_xlfn.XLOOKUP(Sales_DB[[#This Row],[Customer_ID]],Final_Cust_db[Customer_ID],Final_Cust_db[Country])</f>
        <v>USA</v>
      </c>
      <c r="AA30" t="str">
        <f>_xlfn.XLOOKUP(Sales_DB[[#This Row],[Customer_ID]],Final_Cust_db[Customer_ID],Final_Cust_db[Loyality_Level])</f>
        <v>Bronze</v>
      </c>
      <c r="AB30" s="8">
        <f>Sales_DB[[#This Row],[Cost]]*Sales_DB[[#This Row],[Quantity]]</f>
        <v>484.46</v>
      </c>
      <c r="AC30" s="8">
        <f>Sales_DB[[#This Row],[Total_Amount]]-Sales_DB[[#This Row],[Spend]]</f>
        <v>-352.36619999999999</v>
      </c>
      <c r="AD30" s="8">
        <f>MONTH(Sales_DB[[#This Row],[Order_Date]])</f>
        <v>9</v>
      </c>
    </row>
    <row r="31" spans="1:37" x14ac:dyDescent="0.35">
      <c r="A31" t="s">
        <v>1988</v>
      </c>
      <c r="B31" s="2">
        <v>45302</v>
      </c>
      <c r="C31" t="s">
        <v>1101</v>
      </c>
      <c r="D31" t="s">
        <v>1878</v>
      </c>
      <c r="E31" t="s">
        <v>1899</v>
      </c>
      <c r="F31">
        <v>3</v>
      </c>
      <c r="G31" s="5">
        <v>451.67</v>
      </c>
      <c r="H31">
        <v>0.15</v>
      </c>
      <c r="I31" t="s">
        <v>1957</v>
      </c>
      <c r="J31">
        <v>1535.6780000000001</v>
      </c>
      <c r="K31" t="str">
        <f>_xlfn.XLOOKUP(Sales_DB[[#This Row],[Store_ID]],Store_DB[Store_ID],Store_DB[Region])</f>
        <v>North</v>
      </c>
      <c r="L31" t="str">
        <f>_xlfn.XLOOKUP(Sales_DB[[#This Row],[Store_ID]],Store_DB[Store_ID],Store_DB[Store_Name])</f>
        <v>Johnson-Wright</v>
      </c>
      <c r="M31" t="str">
        <f>_xlfn.XLOOKUP(Sales_DB[[#This Row],[Store_ID]],Store_DB[Store_ID],Store_DB[City])</f>
        <v>Hoodberg</v>
      </c>
      <c r="N31" t="str">
        <f>_xlfn.XLOOKUP(Sales_DB[[#This Row],[Store_ID]],Store_DB[Store_ID],Store_DB[Store_Type])</f>
        <v>Outlet</v>
      </c>
      <c r="O31" t="str">
        <f>_xlfn.XLOOKUP(Sales_DB[[#This Row],[Product_ID]],Product_DB[Product_ID],Product_DB[Product_Name])</f>
        <v>Stainless Steel Cookware Set</v>
      </c>
      <c r="P31" t="str">
        <f>_xlfn.XLOOKUP(Sales_DB[[#This Row],[Product_ID]],Product_DB[Product_ID],Product_DB[Category])</f>
        <v>Home</v>
      </c>
      <c r="Q31" t="str">
        <f>_xlfn.XLOOKUP(Sales_DB[[#This Row],[Product_ID]],Product_DB[Product_ID],Product_DB[Sub_Category])</f>
        <v>Kitchen</v>
      </c>
      <c r="R31" t="str">
        <f>_xlfn.XLOOKUP(Sales_DB[[#This Row],[Product_ID]],Product_DB[Product_ID],Product_DB[Brand])</f>
        <v>Campbell Ltd</v>
      </c>
      <c r="S31">
        <f>_xlfn.XLOOKUP(Sales_DB[[#This Row],[Product_ID]],Product_DB[Product_ID],Product_DB[Cost])</f>
        <v>201.41</v>
      </c>
      <c r="T31">
        <f>_xlfn.XLOOKUP(Sales_DB[[#This Row],[Product_ID]],Product_DB[Product_ID],Product_DB[Stock])</f>
        <v>146</v>
      </c>
      <c r="U31" t="str">
        <f>_xlfn.XLOOKUP(Sales_DB[[#This Row],[Customer_ID]],Final_Cust_db[Customer_ID],Final_Cust_db[Name])</f>
        <v>Sherry Cabrera</v>
      </c>
      <c r="V31">
        <f>_xlfn.XLOOKUP(Sales_DB[[#This Row],[Customer_ID]],Final_Cust_db[Customer_ID],Final_Cust_db[Age])</f>
        <v>55</v>
      </c>
      <c r="W31" t="str">
        <f>_xlfn.XLOOKUP(Sales_DB[[#This Row],[Customer_ID]],Final_Cust_db[Customer_ID],Final_Cust_db[Gender])</f>
        <v>Male</v>
      </c>
      <c r="X31" t="str">
        <f>_xlfn.XLOOKUP(Sales_DB[[#This Row],[Customer_ID]],Final_Cust_db[Customer_ID],Final_Cust_db[City])</f>
        <v>Shannonview</v>
      </c>
      <c r="Y31" t="str">
        <f>_xlfn.XLOOKUP(Sales_DB[[#This Row],[Customer_ID]],Final_Cust_db[Customer_ID],Final_Cust_db[State])</f>
        <v>Pennsylvania</v>
      </c>
      <c r="Z31" t="str">
        <f>_xlfn.XLOOKUP(Sales_DB[[#This Row],[Customer_ID]],Final_Cust_db[Customer_ID],Final_Cust_db[Country])</f>
        <v>USA</v>
      </c>
      <c r="AA31" t="str">
        <f>_xlfn.XLOOKUP(Sales_DB[[#This Row],[Customer_ID]],Final_Cust_db[Customer_ID],Final_Cust_db[Loyality_Level])</f>
        <v>Silver</v>
      </c>
      <c r="AB31" s="8">
        <f>Sales_DB[[#This Row],[Cost]]*Sales_DB[[#This Row],[Quantity]]</f>
        <v>604.23</v>
      </c>
      <c r="AC31" s="8">
        <f>Sales_DB[[#This Row],[Total_Amount]]-Sales_DB[[#This Row],[Spend]]</f>
        <v>931.44800000000009</v>
      </c>
      <c r="AD31" s="8">
        <f>MONTH(Sales_DB[[#This Row],[Order_Date]])</f>
        <v>1</v>
      </c>
    </row>
    <row r="32" spans="1:37" x14ac:dyDescent="0.35">
      <c r="A32" t="s">
        <v>1989</v>
      </c>
      <c r="B32" s="2">
        <v>45217</v>
      </c>
      <c r="C32" t="s">
        <v>122</v>
      </c>
      <c r="D32" t="s">
        <v>1574</v>
      </c>
      <c r="E32" t="s">
        <v>1946</v>
      </c>
      <c r="F32">
        <v>1</v>
      </c>
      <c r="G32" s="5">
        <v>429.38</v>
      </c>
      <c r="H32">
        <v>0.13</v>
      </c>
      <c r="I32" t="s">
        <v>1959</v>
      </c>
      <c r="J32">
        <v>373.56060000000002</v>
      </c>
      <c r="K32" t="str">
        <f>_xlfn.XLOOKUP(Sales_DB[[#This Row],[Store_ID]],Store_DB[Store_ID],Store_DB[Region])</f>
        <v>East</v>
      </c>
      <c r="L32" t="str">
        <f>_xlfn.XLOOKUP(Sales_DB[[#This Row],[Store_ID]],Store_DB[Store_ID],Store_DB[Store_Name])</f>
        <v>Mann-Austin</v>
      </c>
      <c r="M32" t="str">
        <f>_xlfn.XLOOKUP(Sales_DB[[#This Row],[Store_ID]],Store_DB[Store_ID],Store_DB[City])</f>
        <v>Vasquezborough</v>
      </c>
      <c r="N32" t="str">
        <f>_xlfn.XLOOKUP(Sales_DB[[#This Row],[Store_ID]],Store_DB[Store_ID],Store_DB[Store_Type])</f>
        <v>Online</v>
      </c>
      <c r="O32" t="str">
        <f>_xlfn.XLOOKUP(Sales_DB[[#This Row],[Product_ID]],Product_DB[Product_ID],Product_DB[Product_Name])</f>
        <v>Men'S Leather Belt</v>
      </c>
      <c r="P32" t="str">
        <f>_xlfn.XLOOKUP(Sales_DB[[#This Row],[Product_ID]],Product_DB[Product_ID],Product_DB[Category])</f>
        <v>Clothing</v>
      </c>
      <c r="Q32" t="str">
        <f>_xlfn.XLOOKUP(Sales_DB[[#This Row],[Product_ID]],Product_DB[Product_ID],Product_DB[Sub_Category])</f>
        <v>Accessories</v>
      </c>
      <c r="R32" t="str">
        <f>_xlfn.XLOOKUP(Sales_DB[[#This Row],[Product_ID]],Product_DB[Product_ID],Product_DB[Brand])</f>
        <v>Baldwin, Garza and Gonzalez</v>
      </c>
      <c r="S32">
        <f>_xlfn.XLOOKUP(Sales_DB[[#This Row],[Product_ID]],Product_DB[Product_ID],Product_DB[Cost])</f>
        <v>261</v>
      </c>
      <c r="T32">
        <f>_xlfn.XLOOKUP(Sales_DB[[#This Row],[Product_ID]],Product_DB[Product_ID],Product_DB[Stock])</f>
        <v>59</v>
      </c>
      <c r="U32" t="str">
        <f>_xlfn.XLOOKUP(Sales_DB[[#This Row],[Customer_ID]],Final_Cust_db[Customer_ID],Final_Cust_db[Name])</f>
        <v>Joshua Ryan</v>
      </c>
      <c r="V32">
        <f>_xlfn.XLOOKUP(Sales_DB[[#This Row],[Customer_ID]],Final_Cust_db[Customer_ID],Final_Cust_db[Age])</f>
        <v>27</v>
      </c>
      <c r="W32" t="str">
        <f>_xlfn.XLOOKUP(Sales_DB[[#This Row],[Customer_ID]],Final_Cust_db[Customer_ID],Final_Cust_db[Gender])</f>
        <v>Female</v>
      </c>
      <c r="X32" t="str">
        <f>_xlfn.XLOOKUP(Sales_DB[[#This Row],[Customer_ID]],Final_Cust_db[Customer_ID],Final_Cust_db[City])</f>
        <v>New David</v>
      </c>
      <c r="Y32" t="str">
        <f>_xlfn.XLOOKUP(Sales_DB[[#This Row],[Customer_ID]],Final_Cust_db[Customer_ID],Final_Cust_db[State])</f>
        <v>New Jersey</v>
      </c>
      <c r="Z32" t="str">
        <f>_xlfn.XLOOKUP(Sales_DB[[#This Row],[Customer_ID]],Final_Cust_db[Customer_ID],Final_Cust_db[Country])</f>
        <v>USA</v>
      </c>
      <c r="AA32" t="str">
        <f>_xlfn.XLOOKUP(Sales_DB[[#This Row],[Customer_ID]],Final_Cust_db[Customer_ID],Final_Cust_db[Loyality_Level])</f>
        <v>Platinum</v>
      </c>
      <c r="AB32" s="8">
        <f>Sales_DB[[#This Row],[Cost]]*Sales_DB[[#This Row],[Quantity]]</f>
        <v>261</v>
      </c>
      <c r="AC32" s="8">
        <f>Sales_DB[[#This Row],[Total_Amount]]-Sales_DB[[#This Row],[Spend]]</f>
        <v>112.56060000000002</v>
      </c>
      <c r="AD32" s="8">
        <f>MONTH(Sales_DB[[#This Row],[Order_Date]])</f>
        <v>10</v>
      </c>
    </row>
    <row r="33" spans="1:30" x14ac:dyDescent="0.35">
      <c r="A33" t="s">
        <v>1990</v>
      </c>
      <c r="B33" s="2">
        <v>45593</v>
      </c>
      <c r="C33" t="s">
        <v>1291</v>
      </c>
      <c r="D33" t="s">
        <v>1739</v>
      </c>
      <c r="E33" t="s">
        <v>1927</v>
      </c>
      <c r="F33">
        <v>2</v>
      </c>
      <c r="G33" s="5">
        <v>148.96</v>
      </c>
      <c r="H33">
        <v>0.03</v>
      </c>
      <c r="I33" t="s">
        <v>1962</v>
      </c>
      <c r="J33">
        <v>288.98239999999998</v>
      </c>
      <c r="K33" t="str">
        <f>_xlfn.XLOOKUP(Sales_DB[[#This Row],[Store_ID]],Store_DB[Store_ID],Store_DB[Region])</f>
        <v>North</v>
      </c>
      <c r="L33" t="str">
        <f>_xlfn.XLOOKUP(Sales_DB[[#This Row],[Store_ID]],Store_DB[Store_ID],Store_DB[Store_Name])</f>
        <v>Thomas, Bridges and Harris</v>
      </c>
      <c r="M33" t="str">
        <f>_xlfn.XLOOKUP(Sales_DB[[#This Row],[Store_ID]],Store_DB[Store_ID],Store_DB[City])</f>
        <v>Sabrinatown</v>
      </c>
      <c r="N33" t="str">
        <f>_xlfn.XLOOKUP(Sales_DB[[#This Row],[Store_ID]],Store_DB[Store_ID],Store_DB[Store_Type])</f>
        <v>Online</v>
      </c>
      <c r="O33" t="str">
        <f>_xlfn.XLOOKUP(Sales_DB[[#This Row],[Product_ID]],Product_DB[Product_ID],Product_DB[Product_Name])</f>
        <v>Men'S Track Pants</v>
      </c>
      <c r="P33" t="str">
        <f>_xlfn.XLOOKUP(Sales_DB[[#This Row],[Product_ID]],Product_DB[Product_ID],Product_DB[Category])</f>
        <v>Clothing</v>
      </c>
      <c r="Q33" t="str">
        <f>_xlfn.XLOOKUP(Sales_DB[[#This Row],[Product_ID]],Product_DB[Product_ID],Product_DB[Sub_Category])</f>
        <v>Bottoms</v>
      </c>
      <c r="R33" t="str">
        <f>_xlfn.XLOOKUP(Sales_DB[[#This Row],[Product_ID]],Product_DB[Product_ID],Product_DB[Brand])</f>
        <v>Hamilton, Woods and Walker</v>
      </c>
      <c r="S33">
        <f>_xlfn.XLOOKUP(Sales_DB[[#This Row],[Product_ID]],Product_DB[Product_ID],Product_DB[Cost])</f>
        <v>386.56</v>
      </c>
      <c r="T33">
        <f>_xlfn.XLOOKUP(Sales_DB[[#This Row],[Product_ID]],Product_DB[Product_ID],Product_DB[Stock])</f>
        <v>125</v>
      </c>
      <c r="U33" t="str">
        <f>_xlfn.XLOOKUP(Sales_DB[[#This Row],[Customer_ID]],Final_Cust_db[Customer_ID],Final_Cust_db[Name])</f>
        <v>Shane Brown</v>
      </c>
      <c r="V33">
        <f>_xlfn.XLOOKUP(Sales_DB[[#This Row],[Customer_ID]],Final_Cust_db[Customer_ID],Final_Cust_db[Age])</f>
        <v>23</v>
      </c>
      <c r="W33" t="str">
        <f>_xlfn.XLOOKUP(Sales_DB[[#This Row],[Customer_ID]],Final_Cust_db[Customer_ID],Final_Cust_db[Gender])</f>
        <v>Female</v>
      </c>
      <c r="X33" t="str">
        <f>_xlfn.XLOOKUP(Sales_DB[[#This Row],[Customer_ID]],Final_Cust_db[Customer_ID],Final_Cust_db[City])</f>
        <v>East Andrea</v>
      </c>
      <c r="Y33" t="str">
        <f>_xlfn.XLOOKUP(Sales_DB[[#This Row],[Customer_ID]],Final_Cust_db[Customer_ID],Final_Cust_db[State])</f>
        <v>Michigan</v>
      </c>
      <c r="Z33" t="str">
        <f>_xlfn.XLOOKUP(Sales_DB[[#This Row],[Customer_ID]],Final_Cust_db[Customer_ID],Final_Cust_db[Country])</f>
        <v>USA</v>
      </c>
      <c r="AA33" t="str">
        <f>_xlfn.XLOOKUP(Sales_DB[[#This Row],[Customer_ID]],Final_Cust_db[Customer_ID],Final_Cust_db[Loyality_Level])</f>
        <v>Gold</v>
      </c>
      <c r="AB33" s="8">
        <f>Sales_DB[[#This Row],[Cost]]*Sales_DB[[#This Row],[Quantity]]</f>
        <v>773.12</v>
      </c>
      <c r="AC33" s="8">
        <f>Sales_DB[[#This Row],[Total_Amount]]-Sales_DB[[#This Row],[Spend]]</f>
        <v>-484.13760000000002</v>
      </c>
      <c r="AD33" s="8">
        <f>MONTH(Sales_DB[[#This Row],[Order_Date]])</f>
        <v>10</v>
      </c>
    </row>
    <row r="34" spans="1:30" x14ac:dyDescent="0.35">
      <c r="A34" t="s">
        <v>1991</v>
      </c>
      <c r="B34" s="2">
        <v>45597</v>
      </c>
      <c r="C34" t="s">
        <v>1250</v>
      </c>
      <c r="D34" t="s">
        <v>1806</v>
      </c>
      <c r="E34" t="s">
        <v>1915</v>
      </c>
      <c r="F34">
        <v>4</v>
      </c>
      <c r="G34" s="5">
        <v>313.83</v>
      </c>
      <c r="H34">
        <v>0.08</v>
      </c>
      <c r="I34" t="s">
        <v>1957</v>
      </c>
      <c r="J34">
        <v>1154.8943999999999</v>
      </c>
      <c r="K34" t="str">
        <f>_xlfn.XLOOKUP(Sales_DB[[#This Row],[Store_ID]],Store_DB[Store_ID],Store_DB[Region])</f>
        <v>West</v>
      </c>
      <c r="L34" t="str">
        <f>_xlfn.XLOOKUP(Sales_DB[[#This Row],[Store_ID]],Store_DB[Store_ID],Store_DB[Store_Name])</f>
        <v>Bean, Jones and Park</v>
      </c>
      <c r="M34" t="str">
        <f>_xlfn.XLOOKUP(Sales_DB[[#This Row],[Store_ID]],Store_DB[Store_ID],Store_DB[City])</f>
        <v>Thompsonborough</v>
      </c>
      <c r="N34" t="str">
        <f>_xlfn.XLOOKUP(Sales_DB[[#This Row],[Store_ID]],Store_DB[Store_ID],Store_DB[Store_Type])</f>
        <v>Online</v>
      </c>
      <c r="O34" t="str">
        <f>_xlfn.XLOOKUP(Sales_DB[[#This Row],[Product_ID]],Product_DB[Product_ID],Product_DB[Product_Name])</f>
        <v>Women'S Ankle Boots</v>
      </c>
      <c r="P34" t="str">
        <f>_xlfn.XLOOKUP(Sales_DB[[#This Row],[Product_ID]],Product_DB[Product_ID],Product_DB[Category])</f>
        <v>Clothing</v>
      </c>
      <c r="Q34" t="str">
        <f>_xlfn.XLOOKUP(Sales_DB[[#This Row],[Product_ID]],Product_DB[Product_ID],Product_DB[Sub_Category])</f>
        <v>Footwear</v>
      </c>
      <c r="R34" t="str">
        <f>_xlfn.XLOOKUP(Sales_DB[[#This Row],[Product_ID]],Product_DB[Product_ID],Product_DB[Brand])</f>
        <v>Poole PLC</v>
      </c>
      <c r="S34">
        <f>_xlfn.XLOOKUP(Sales_DB[[#This Row],[Product_ID]],Product_DB[Product_ID],Product_DB[Cost])</f>
        <v>158.13999999999999</v>
      </c>
      <c r="T34">
        <f>_xlfn.XLOOKUP(Sales_DB[[#This Row],[Product_ID]],Product_DB[Product_ID],Product_DB[Stock])</f>
        <v>82</v>
      </c>
      <c r="U34" t="str">
        <f>_xlfn.XLOOKUP(Sales_DB[[#This Row],[Customer_ID]],Final_Cust_db[Customer_ID],Final_Cust_db[Name])</f>
        <v>Jennifer Johnson</v>
      </c>
      <c r="V34">
        <f>_xlfn.XLOOKUP(Sales_DB[[#This Row],[Customer_ID]],Final_Cust_db[Customer_ID],Final_Cust_db[Age])</f>
        <v>54</v>
      </c>
      <c r="W34" t="str">
        <f>_xlfn.XLOOKUP(Sales_DB[[#This Row],[Customer_ID]],Final_Cust_db[Customer_ID],Final_Cust_db[Gender])</f>
        <v>Male</v>
      </c>
      <c r="X34" t="str">
        <f>_xlfn.XLOOKUP(Sales_DB[[#This Row],[Customer_ID]],Final_Cust_db[Customer_ID],Final_Cust_db[City])</f>
        <v>Cheyenneborough</v>
      </c>
      <c r="Y34" t="str">
        <f>_xlfn.XLOOKUP(Sales_DB[[#This Row],[Customer_ID]],Final_Cust_db[Customer_ID],Final_Cust_db[State])</f>
        <v>New Hampshire</v>
      </c>
      <c r="Z34" t="str">
        <f>_xlfn.XLOOKUP(Sales_DB[[#This Row],[Customer_ID]],Final_Cust_db[Customer_ID],Final_Cust_db[Country])</f>
        <v>USA</v>
      </c>
      <c r="AA34" t="str">
        <f>_xlfn.XLOOKUP(Sales_DB[[#This Row],[Customer_ID]],Final_Cust_db[Customer_ID],Final_Cust_db[Loyality_Level])</f>
        <v>Bronze</v>
      </c>
      <c r="AB34" s="8">
        <f>Sales_DB[[#This Row],[Cost]]*Sales_DB[[#This Row],[Quantity]]</f>
        <v>632.55999999999995</v>
      </c>
      <c r="AC34" s="8">
        <f>Sales_DB[[#This Row],[Total_Amount]]-Sales_DB[[#This Row],[Spend]]</f>
        <v>522.33439999999996</v>
      </c>
      <c r="AD34" s="8">
        <f>MONTH(Sales_DB[[#This Row],[Order_Date]])</f>
        <v>11</v>
      </c>
    </row>
    <row r="35" spans="1:30" x14ac:dyDescent="0.35">
      <c r="A35" t="s">
        <v>1992</v>
      </c>
      <c r="B35" s="2">
        <v>45620</v>
      </c>
      <c r="C35" t="s">
        <v>1410</v>
      </c>
      <c r="D35" t="s">
        <v>1604</v>
      </c>
      <c r="E35" t="s">
        <v>1909</v>
      </c>
      <c r="F35">
        <v>2</v>
      </c>
      <c r="G35" s="5">
        <v>717.31</v>
      </c>
      <c r="H35">
        <v>0.15</v>
      </c>
      <c r="I35" t="s">
        <v>1957</v>
      </c>
      <c r="J35">
        <v>1219.4269999999999</v>
      </c>
      <c r="K35" t="str">
        <f>_xlfn.XLOOKUP(Sales_DB[[#This Row],[Store_ID]],Store_DB[Store_ID],Store_DB[Region])</f>
        <v>East</v>
      </c>
      <c r="L35" t="str">
        <f>_xlfn.XLOOKUP(Sales_DB[[#This Row],[Store_ID]],Store_DB[Store_ID],Store_DB[Store_Name])</f>
        <v>Benson-Elliott</v>
      </c>
      <c r="M35" t="str">
        <f>_xlfn.XLOOKUP(Sales_DB[[#This Row],[Store_ID]],Store_DB[Store_ID],Store_DB[City])</f>
        <v>Port Josephberg</v>
      </c>
      <c r="N35" t="str">
        <f>_xlfn.XLOOKUP(Sales_DB[[#This Row],[Store_ID]],Store_DB[Store_ID],Store_DB[Store_Type])</f>
        <v>Online</v>
      </c>
      <c r="O35" t="str">
        <f>_xlfn.XLOOKUP(Sales_DB[[#This Row],[Product_ID]],Product_DB[Product_ID],Product_DB[Product_Name])</f>
        <v>Hair Strengthening Shampoo</v>
      </c>
      <c r="P35" t="str">
        <f>_xlfn.XLOOKUP(Sales_DB[[#This Row],[Product_ID]],Product_DB[Product_ID],Product_DB[Category])</f>
        <v>Beauty</v>
      </c>
      <c r="Q35" t="str">
        <f>_xlfn.XLOOKUP(Sales_DB[[#This Row],[Product_ID]],Product_DB[Product_ID],Product_DB[Sub_Category])</f>
        <v>Haircare</v>
      </c>
      <c r="R35" t="str">
        <f>_xlfn.XLOOKUP(Sales_DB[[#This Row],[Product_ID]],Product_DB[Product_ID],Product_DB[Brand])</f>
        <v>Rice LLC</v>
      </c>
      <c r="S35">
        <f>_xlfn.XLOOKUP(Sales_DB[[#This Row],[Product_ID]],Product_DB[Product_ID],Product_DB[Cost])</f>
        <v>115.82</v>
      </c>
      <c r="T35">
        <f>_xlfn.XLOOKUP(Sales_DB[[#This Row],[Product_ID]],Product_DB[Product_ID],Product_DB[Stock])</f>
        <v>460</v>
      </c>
      <c r="U35" t="str">
        <f>_xlfn.XLOOKUP(Sales_DB[[#This Row],[Customer_ID]],Final_Cust_db[Customer_ID],Final_Cust_db[Name])</f>
        <v>April Phillips</v>
      </c>
      <c r="V35">
        <f>_xlfn.XLOOKUP(Sales_DB[[#This Row],[Customer_ID]],Final_Cust_db[Customer_ID],Final_Cust_db[Age])</f>
        <v>62</v>
      </c>
      <c r="W35" t="str">
        <f>_xlfn.XLOOKUP(Sales_DB[[#This Row],[Customer_ID]],Final_Cust_db[Customer_ID],Final_Cust_db[Gender])</f>
        <v>Female</v>
      </c>
      <c r="X35" t="str">
        <f>_xlfn.XLOOKUP(Sales_DB[[#This Row],[Customer_ID]],Final_Cust_db[Customer_ID],Final_Cust_db[City])</f>
        <v>Lake Carolyn</v>
      </c>
      <c r="Y35" t="str">
        <f>_xlfn.XLOOKUP(Sales_DB[[#This Row],[Customer_ID]],Final_Cust_db[Customer_ID],Final_Cust_db[State])</f>
        <v>Hawaii</v>
      </c>
      <c r="Z35" t="str">
        <f>_xlfn.XLOOKUP(Sales_DB[[#This Row],[Customer_ID]],Final_Cust_db[Customer_ID],Final_Cust_db[Country])</f>
        <v>USA</v>
      </c>
      <c r="AA35" t="str">
        <f>_xlfn.XLOOKUP(Sales_DB[[#This Row],[Customer_ID]],Final_Cust_db[Customer_ID],Final_Cust_db[Loyality_Level])</f>
        <v>Platinum</v>
      </c>
      <c r="AB35" s="8">
        <f>Sales_DB[[#This Row],[Cost]]*Sales_DB[[#This Row],[Quantity]]</f>
        <v>231.64</v>
      </c>
      <c r="AC35" s="8">
        <f>Sales_DB[[#This Row],[Total_Amount]]-Sales_DB[[#This Row],[Spend]]</f>
        <v>987.78699999999992</v>
      </c>
      <c r="AD35" s="8">
        <f>MONTH(Sales_DB[[#This Row],[Order_Date]])</f>
        <v>11</v>
      </c>
    </row>
    <row r="36" spans="1:30" x14ac:dyDescent="0.35">
      <c r="A36" t="s">
        <v>1993</v>
      </c>
      <c r="B36" s="2">
        <v>45215</v>
      </c>
      <c r="C36" t="s">
        <v>1089</v>
      </c>
      <c r="D36" t="s">
        <v>1818</v>
      </c>
      <c r="E36" t="s">
        <v>1890</v>
      </c>
      <c r="F36">
        <v>3</v>
      </c>
      <c r="G36" s="5">
        <v>873.22</v>
      </c>
      <c r="H36">
        <v>0.18</v>
      </c>
      <c r="I36" t="s">
        <v>1957</v>
      </c>
      <c r="J36">
        <v>2148.1212</v>
      </c>
      <c r="K36" t="str">
        <f>_xlfn.XLOOKUP(Sales_DB[[#This Row],[Store_ID]],Store_DB[Store_ID],Store_DB[Region])</f>
        <v>North</v>
      </c>
      <c r="L36" t="str">
        <f>_xlfn.XLOOKUP(Sales_DB[[#This Row],[Store_ID]],Store_DB[Store_ID],Store_DB[Store_Name])</f>
        <v>Martinez, Adkins and Johnson</v>
      </c>
      <c r="M36" t="str">
        <f>_xlfn.XLOOKUP(Sales_DB[[#This Row],[Store_ID]],Store_DB[Store_ID],Store_DB[City])</f>
        <v>Danielmouth</v>
      </c>
      <c r="N36" t="str">
        <f>_xlfn.XLOOKUP(Sales_DB[[#This Row],[Store_ID]],Store_DB[Store_ID],Store_DB[Store_Type])</f>
        <v>Flagship</v>
      </c>
      <c r="O36" t="str">
        <f>_xlfn.XLOOKUP(Sales_DB[[#This Row],[Product_ID]],Product_DB[Product_ID],Product_DB[Product_Name])</f>
        <v>Decorative Lamp Shade</v>
      </c>
      <c r="P36" t="str">
        <f>_xlfn.XLOOKUP(Sales_DB[[#This Row],[Product_ID]],Product_DB[Product_ID],Product_DB[Category])</f>
        <v>Home</v>
      </c>
      <c r="Q36" t="str">
        <f>_xlfn.XLOOKUP(Sales_DB[[#This Row],[Product_ID]],Product_DB[Product_ID],Product_DB[Sub_Category])</f>
        <v>Lighting</v>
      </c>
      <c r="R36" t="str">
        <f>_xlfn.XLOOKUP(Sales_DB[[#This Row],[Product_ID]],Product_DB[Product_ID],Product_DB[Brand])</f>
        <v>Ramirez-Hanson</v>
      </c>
      <c r="S36">
        <f>_xlfn.XLOOKUP(Sales_DB[[#This Row],[Product_ID]],Product_DB[Product_ID],Product_DB[Cost])</f>
        <v>228.53</v>
      </c>
      <c r="T36">
        <f>_xlfn.XLOOKUP(Sales_DB[[#This Row],[Product_ID]],Product_DB[Product_ID],Product_DB[Stock])</f>
        <v>469</v>
      </c>
      <c r="U36" t="str">
        <f>_xlfn.XLOOKUP(Sales_DB[[#This Row],[Customer_ID]],Final_Cust_db[Customer_ID],Final_Cust_db[Name])</f>
        <v>Evelyn Brown</v>
      </c>
      <c r="V36">
        <f>_xlfn.XLOOKUP(Sales_DB[[#This Row],[Customer_ID]],Final_Cust_db[Customer_ID],Final_Cust_db[Age])</f>
        <v>39</v>
      </c>
      <c r="W36" t="str">
        <f>_xlfn.XLOOKUP(Sales_DB[[#This Row],[Customer_ID]],Final_Cust_db[Customer_ID],Final_Cust_db[Gender])</f>
        <v>Male</v>
      </c>
      <c r="X36" t="str">
        <f>_xlfn.XLOOKUP(Sales_DB[[#This Row],[Customer_ID]],Final_Cust_db[Customer_ID],Final_Cust_db[City])</f>
        <v>West Victoriaborough</v>
      </c>
      <c r="Y36" t="str">
        <f>_xlfn.XLOOKUP(Sales_DB[[#This Row],[Customer_ID]],Final_Cust_db[Customer_ID],Final_Cust_db[State])</f>
        <v>New Mexico</v>
      </c>
      <c r="Z36" t="str">
        <f>_xlfn.XLOOKUP(Sales_DB[[#This Row],[Customer_ID]],Final_Cust_db[Customer_ID],Final_Cust_db[Country])</f>
        <v>USA</v>
      </c>
      <c r="AA36" t="str">
        <f>_xlfn.XLOOKUP(Sales_DB[[#This Row],[Customer_ID]],Final_Cust_db[Customer_ID],Final_Cust_db[Loyality_Level])</f>
        <v>Gold</v>
      </c>
      <c r="AB36" s="8">
        <f>Sales_DB[[#This Row],[Cost]]*Sales_DB[[#This Row],[Quantity]]</f>
        <v>685.59</v>
      </c>
      <c r="AC36" s="8">
        <f>Sales_DB[[#This Row],[Total_Amount]]-Sales_DB[[#This Row],[Spend]]</f>
        <v>1462.5311999999999</v>
      </c>
      <c r="AD36" s="8">
        <f>MONTH(Sales_DB[[#This Row],[Order_Date]])</f>
        <v>10</v>
      </c>
    </row>
    <row r="37" spans="1:30" x14ac:dyDescent="0.35">
      <c r="A37" t="s">
        <v>1994</v>
      </c>
      <c r="B37" s="2">
        <v>45878</v>
      </c>
      <c r="C37" t="s">
        <v>714</v>
      </c>
      <c r="D37" t="s">
        <v>1619</v>
      </c>
      <c r="E37" t="s">
        <v>1899</v>
      </c>
      <c r="F37">
        <v>4</v>
      </c>
      <c r="G37" s="5">
        <v>109.36</v>
      </c>
      <c r="H37">
        <v>0.19</v>
      </c>
      <c r="I37" t="s">
        <v>1962</v>
      </c>
      <c r="J37">
        <v>354.32639999999998</v>
      </c>
      <c r="K37" t="str">
        <f>_xlfn.XLOOKUP(Sales_DB[[#This Row],[Store_ID]],Store_DB[Store_ID],Store_DB[Region])</f>
        <v>North</v>
      </c>
      <c r="L37" t="str">
        <f>_xlfn.XLOOKUP(Sales_DB[[#This Row],[Store_ID]],Store_DB[Store_ID],Store_DB[Store_Name])</f>
        <v>Johnson-Wright</v>
      </c>
      <c r="M37" t="str">
        <f>_xlfn.XLOOKUP(Sales_DB[[#This Row],[Store_ID]],Store_DB[Store_ID],Store_DB[City])</f>
        <v>Hoodberg</v>
      </c>
      <c r="N37" t="str">
        <f>_xlfn.XLOOKUP(Sales_DB[[#This Row],[Store_ID]],Store_DB[Store_ID],Store_DB[Store_Type])</f>
        <v>Outlet</v>
      </c>
      <c r="O37" t="str">
        <f>_xlfn.XLOOKUP(Sales_DB[[#This Row],[Product_ID]],Product_DB[Product_ID],Product_DB[Product_Name])</f>
        <v>Beard Grooming Kit</v>
      </c>
      <c r="P37" t="str">
        <f>_xlfn.XLOOKUP(Sales_DB[[#This Row],[Product_ID]],Product_DB[Product_ID],Product_DB[Category])</f>
        <v>Beauty</v>
      </c>
      <c r="Q37" t="str">
        <f>_xlfn.XLOOKUP(Sales_DB[[#This Row],[Product_ID]],Product_DB[Product_ID],Product_DB[Sub_Category])</f>
        <v>Grooming</v>
      </c>
      <c r="R37" t="str">
        <f>_xlfn.XLOOKUP(Sales_DB[[#This Row],[Product_ID]],Product_DB[Product_ID],Product_DB[Brand])</f>
        <v>Erickson-Green</v>
      </c>
      <c r="S37">
        <f>_xlfn.XLOOKUP(Sales_DB[[#This Row],[Product_ID]],Product_DB[Product_ID],Product_DB[Cost])</f>
        <v>337.42</v>
      </c>
      <c r="T37">
        <f>_xlfn.XLOOKUP(Sales_DB[[#This Row],[Product_ID]],Product_DB[Product_ID],Product_DB[Stock])</f>
        <v>256</v>
      </c>
      <c r="U37" t="str">
        <f>_xlfn.XLOOKUP(Sales_DB[[#This Row],[Customer_ID]],Final_Cust_db[Customer_ID],Final_Cust_db[Name])</f>
        <v>Julia Jackson</v>
      </c>
      <c r="V37">
        <f>_xlfn.XLOOKUP(Sales_DB[[#This Row],[Customer_ID]],Final_Cust_db[Customer_ID],Final_Cust_db[Age])</f>
        <v>46</v>
      </c>
      <c r="W37" t="str">
        <f>_xlfn.XLOOKUP(Sales_DB[[#This Row],[Customer_ID]],Final_Cust_db[Customer_ID],Final_Cust_db[Gender])</f>
        <v>Male</v>
      </c>
      <c r="X37" t="str">
        <f>_xlfn.XLOOKUP(Sales_DB[[#This Row],[Customer_ID]],Final_Cust_db[Customer_ID],Final_Cust_db[City])</f>
        <v>Edwardland</v>
      </c>
      <c r="Y37" t="str">
        <f>_xlfn.XLOOKUP(Sales_DB[[#This Row],[Customer_ID]],Final_Cust_db[Customer_ID],Final_Cust_db[State])</f>
        <v>California</v>
      </c>
      <c r="Z37" t="str">
        <f>_xlfn.XLOOKUP(Sales_DB[[#This Row],[Customer_ID]],Final_Cust_db[Customer_ID],Final_Cust_db[Country])</f>
        <v>USA</v>
      </c>
      <c r="AA37" t="str">
        <f>_xlfn.XLOOKUP(Sales_DB[[#This Row],[Customer_ID]],Final_Cust_db[Customer_ID],Final_Cust_db[Loyality_Level])</f>
        <v>Platinum</v>
      </c>
      <c r="AB37" s="8">
        <f>Sales_DB[[#This Row],[Cost]]*Sales_DB[[#This Row],[Quantity]]</f>
        <v>1349.68</v>
      </c>
      <c r="AC37" s="8">
        <f>Sales_DB[[#This Row],[Total_Amount]]-Sales_DB[[#This Row],[Spend]]</f>
        <v>-995.35360000000014</v>
      </c>
      <c r="AD37" s="8">
        <f>MONTH(Sales_DB[[#This Row],[Order_Date]])</f>
        <v>8</v>
      </c>
    </row>
    <row r="38" spans="1:30" x14ac:dyDescent="0.35">
      <c r="A38" t="s">
        <v>1995</v>
      </c>
      <c r="B38" s="2">
        <v>45635</v>
      </c>
      <c r="C38" t="s">
        <v>314</v>
      </c>
      <c r="D38" t="s">
        <v>1574</v>
      </c>
      <c r="E38" t="s">
        <v>1912</v>
      </c>
      <c r="F38">
        <v>3</v>
      </c>
      <c r="G38" s="5">
        <v>559.52</v>
      </c>
      <c r="H38">
        <v>0.16</v>
      </c>
      <c r="I38" t="s">
        <v>1959</v>
      </c>
      <c r="J38">
        <v>1409.9903999999999</v>
      </c>
      <c r="K38" t="str">
        <f>_xlfn.XLOOKUP(Sales_DB[[#This Row],[Store_ID]],Store_DB[Store_ID],Store_DB[Region])</f>
        <v>South</v>
      </c>
      <c r="L38" t="str">
        <f>_xlfn.XLOOKUP(Sales_DB[[#This Row],[Store_ID]],Store_DB[Store_ID],Store_DB[Store_Name])</f>
        <v>Martinez-Mullins</v>
      </c>
      <c r="M38" t="str">
        <f>_xlfn.XLOOKUP(Sales_DB[[#This Row],[Store_ID]],Store_DB[Store_ID],Store_DB[City])</f>
        <v>Williamsfurt</v>
      </c>
      <c r="N38" t="str">
        <f>_xlfn.XLOOKUP(Sales_DB[[#This Row],[Store_ID]],Store_DB[Store_ID],Store_DB[Store_Type])</f>
        <v>Online</v>
      </c>
      <c r="O38" t="str">
        <f>_xlfn.XLOOKUP(Sales_DB[[#This Row],[Product_ID]],Product_DB[Product_ID],Product_DB[Product_Name])</f>
        <v>Men'S Leather Belt</v>
      </c>
      <c r="P38" t="str">
        <f>_xlfn.XLOOKUP(Sales_DB[[#This Row],[Product_ID]],Product_DB[Product_ID],Product_DB[Category])</f>
        <v>Clothing</v>
      </c>
      <c r="Q38" t="str">
        <f>_xlfn.XLOOKUP(Sales_DB[[#This Row],[Product_ID]],Product_DB[Product_ID],Product_DB[Sub_Category])</f>
        <v>Accessories</v>
      </c>
      <c r="R38" t="str">
        <f>_xlfn.XLOOKUP(Sales_DB[[#This Row],[Product_ID]],Product_DB[Product_ID],Product_DB[Brand])</f>
        <v>Baldwin, Garza and Gonzalez</v>
      </c>
      <c r="S38">
        <f>_xlfn.XLOOKUP(Sales_DB[[#This Row],[Product_ID]],Product_DB[Product_ID],Product_DB[Cost])</f>
        <v>261</v>
      </c>
      <c r="T38">
        <f>_xlfn.XLOOKUP(Sales_DB[[#This Row],[Product_ID]],Product_DB[Product_ID],Product_DB[Stock])</f>
        <v>59</v>
      </c>
      <c r="U38" t="str">
        <f>_xlfn.XLOOKUP(Sales_DB[[#This Row],[Customer_ID]],Final_Cust_db[Customer_ID],Final_Cust_db[Name])</f>
        <v>Tammy Miller Md</v>
      </c>
      <c r="V38">
        <f>_xlfn.XLOOKUP(Sales_DB[[#This Row],[Customer_ID]],Final_Cust_db[Customer_ID],Final_Cust_db[Age])</f>
        <v>19</v>
      </c>
      <c r="W38" t="str">
        <f>_xlfn.XLOOKUP(Sales_DB[[#This Row],[Customer_ID]],Final_Cust_db[Customer_ID],Final_Cust_db[Gender])</f>
        <v>Female</v>
      </c>
      <c r="X38" t="str">
        <f>_xlfn.XLOOKUP(Sales_DB[[#This Row],[Customer_ID]],Final_Cust_db[Customer_ID],Final_Cust_db[City])</f>
        <v>Austinfurt</v>
      </c>
      <c r="Y38" t="str">
        <f>_xlfn.XLOOKUP(Sales_DB[[#This Row],[Customer_ID]],Final_Cust_db[Customer_ID],Final_Cust_db[State])</f>
        <v>Mississippi</v>
      </c>
      <c r="Z38" t="str">
        <f>_xlfn.XLOOKUP(Sales_DB[[#This Row],[Customer_ID]],Final_Cust_db[Customer_ID],Final_Cust_db[Country])</f>
        <v>USA</v>
      </c>
      <c r="AA38" t="str">
        <f>_xlfn.XLOOKUP(Sales_DB[[#This Row],[Customer_ID]],Final_Cust_db[Customer_ID],Final_Cust_db[Loyality_Level])</f>
        <v>Gold</v>
      </c>
      <c r="AB38" s="8">
        <f>Sales_DB[[#This Row],[Cost]]*Sales_DB[[#This Row],[Quantity]]</f>
        <v>783</v>
      </c>
      <c r="AC38" s="8">
        <f>Sales_DB[[#This Row],[Total_Amount]]-Sales_DB[[#This Row],[Spend]]</f>
        <v>626.99039999999991</v>
      </c>
      <c r="AD38" s="8">
        <f>MONTH(Sales_DB[[#This Row],[Order_Date]])</f>
        <v>12</v>
      </c>
    </row>
    <row r="39" spans="1:30" x14ac:dyDescent="0.35">
      <c r="A39" t="s">
        <v>1996</v>
      </c>
      <c r="B39" s="2">
        <v>45329</v>
      </c>
      <c r="C39" t="s">
        <v>1523</v>
      </c>
      <c r="D39" t="s">
        <v>1597</v>
      </c>
      <c r="E39" t="s">
        <v>1940</v>
      </c>
      <c r="F39">
        <v>3</v>
      </c>
      <c r="G39" s="5">
        <v>121.76</v>
      </c>
      <c r="H39">
        <v>0.27</v>
      </c>
      <c r="I39" t="s">
        <v>1959</v>
      </c>
      <c r="J39">
        <v>266.65440000000001</v>
      </c>
      <c r="K39" t="str">
        <f>_xlfn.XLOOKUP(Sales_DB[[#This Row],[Store_ID]],Store_DB[Store_ID],Store_DB[Region])</f>
        <v>North</v>
      </c>
      <c r="L39" t="str">
        <f>_xlfn.XLOOKUP(Sales_DB[[#This Row],[Store_ID]],Store_DB[Store_ID],Store_DB[Store_Name])</f>
        <v>Holloway Ltd</v>
      </c>
      <c r="M39" t="str">
        <f>_xlfn.XLOOKUP(Sales_DB[[#This Row],[Store_ID]],Store_DB[Store_ID],Store_DB[City])</f>
        <v>Bensonhaven</v>
      </c>
      <c r="N39" t="str">
        <f>_xlfn.XLOOKUP(Sales_DB[[#This Row],[Store_ID]],Store_DB[Store_ID],Store_DB[Store_Type])</f>
        <v>Flagship</v>
      </c>
      <c r="O39" t="str">
        <f>_xlfn.XLOOKUP(Sales_DB[[#This Row],[Product_ID]],Product_DB[Product_ID],Product_DB[Product_Name])</f>
        <v>Ceramic Kitchen Bowl Set</v>
      </c>
      <c r="P39" t="str">
        <f>_xlfn.XLOOKUP(Sales_DB[[#This Row],[Product_ID]],Product_DB[Product_ID],Product_DB[Category])</f>
        <v>Home</v>
      </c>
      <c r="Q39" t="str">
        <f>_xlfn.XLOOKUP(Sales_DB[[#This Row],[Product_ID]],Product_DB[Product_ID],Product_DB[Sub_Category])</f>
        <v>Kitchen</v>
      </c>
      <c r="R39" t="str">
        <f>_xlfn.XLOOKUP(Sales_DB[[#This Row],[Product_ID]],Product_DB[Product_ID],Product_DB[Brand])</f>
        <v>Hamilton Group</v>
      </c>
      <c r="S39">
        <f>_xlfn.XLOOKUP(Sales_DB[[#This Row],[Product_ID]],Product_DB[Product_ID],Product_DB[Cost])</f>
        <v>298.86</v>
      </c>
      <c r="T39">
        <f>_xlfn.XLOOKUP(Sales_DB[[#This Row],[Product_ID]],Product_DB[Product_ID],Product_DB[Stock])</f>
        <v>308</v>
      </c>
      <c r="U39" t="str">
        <f>_xlfn.XLOOKUP(Sales_DB[[#This Row],[Customer_ID]],Final_Cust_db[Customer_ID],Final_Cust_db[Name])</f>
        <v>Darrell Miller</v>
      </c>
      <c r="V39">
        <f>_xlfn.XLOOKUP(Sales_DB[[#This Row],[Customer_ID]],Final_Cust_db[Customer_ID],Final_Cust_db[Age])</f>
        <v>59</v>
      </c>
      <c r="W39" t="str">
        <f>_xlfn.XLOOKUP(Sales_DB[[#This Row],[Customer_ID]],Final_Cust_db[Customer_ID],Final_Cust_db[Gender])</f>
        <v>Female</v>
      </c>
      <c r="X39" t="str">
        <f>_xlfn.XLOOKUP(Sales_DB[[#This Row],[Customer_ID]],Final_Cust_db[Customer_ID],Final_Cust_db[City])</f>
        <v>Port Carol</v>
      </c>
      <c r="Y39" t="str">
        <f>_xlfn.XLOOKUP(Sales_DB[[#This Row],[Customer_ID]],Final_Cust_db[Customer_ID],Final_Cust_db[State])</f>
        <v>Florida</v>
      </c>
      <c r="Z39" t="str">
        <f>_xlfn.XLOOKUP(Sales_DB[[#This Row],[Customer_ID]],Final_Cust_db[Customer_ID],Final_Cust_db[Country])</f>
        <v>USA</v>
      </c>
      <c r="AA39" t="str">
        <f>_xlfn.XLOOKUP(Sales_DB[[#This Row],[Customer_ID]],Final_Cust_db[Customer_ID],Final_Cust_db[Loyality_Level])</f>
        <v>Platinum</v>
      </c>
      <c r="AB39" s="8">
        <f>Sales_DB[[#This Row],[Cost]]*Sales_DB[[#This Row],[Quantity]]</f>
        <v>896.58</v>
      </c>
      <c r="AC39" s="8">
        <f>Sales_DB[[#This Row],[Total_Amount]]-Sales_DB[[#This Row],[Spend]]</f>
        <v>-629.92560000000003</v>
      </c>
      <c r="AD39" s="8">
        <f>MONTH(Sales_DB[[#This Row],[Order_Date]])</f>
        <v>2</v>
      </c>
    </row>
    <row r="40" spans="1:30" x14ac:dyDescent="0.35">
      <c r="A40" t="s">
        <v>1997</v>
      </c>
      <c r="B40" s="2">
        <v>45378</v>
      </c>
      <c r="C40" t="s">
        <v>628</v>
      </c>
      <c r="D40" t="s">
        <v>1675</v>
      </c>
      <c r="E40" t="s">
        <v>1930</v>
      </c>
      <c r="F40">
        <v>4</v>
      </c>
      <c r="G40" s="5">
        <v>735.32</v>
      </c>
      <c r="H40">
        <v>0.06</v>
      </c>
      <c r="I40" t="s">
        <v>1962</v>
      </c>
      <c r="J40">
        <v>2764.8031999999998</v>
      </c>
      <c r="K40" t="str">
        <f>_xlfn.XLOOKUP(Sales_DB[[#This Row],[Store_ID]],Store_DB[Store_ID],Store_DB[Region])</f>
        <v>East</v>
      </c>
      <c r="L40" t="str">
        <f>_xlfn.XLOOKUP(Sales_DB[[#This Row],[Store_ID]],Store_DB[Store_ID],Store_DB[Store_Name])</f>
        <v>Gardner, Humphrey and Contreras</v>
      </c>
      <c r="M40" t="str">
        <f>_xlfn.XLOOKUP(Sales_DB[[#This Row],[Store_ID]],Store_DB[Store_ID],Store_DB[City])</f>
        <v>Johnsonville</v>
      </c>
      <c r="N40" t="str">
        <f>_xlfn.XLOOKUP(Sales_DB[[#This Row],[Store_ID]],Store_DB[Store_ID],Store_DB[Store_Type])</f>
        <v>Flagship</v>
      </c>
      <c r="O40" t="str">
        <f>_xlfn.XLOOKUP(Sales_DB[[#This Row],[Product_ID]],Product_DB[Product_ID],Product_DB[Product_Name])</f>
        <v>Modern Wall Clock</v>
      </c>
      <c r="P40" t="str">
        <f>_xlfn.XLOOKUP(Sales_DB[[#This Row],[Product_ID]],Product_DB[Product_ID],Product_DB[Category])</f>
        <v>Home</v>
      </c>
      <c r="Q40" t="str">
        <f>_xlfn.XLOOKUP(Sales_DB[[#This Row],[Product_ID]],Product_DB[Product_ID],Product_DB[Sub_Category])</f>
        <v>Decor</v>
      </c>
      <c r="R40" t="str">
        <f>_xlfn.XLOOKUP(Sales_DB[[#This Row],[Product_ID]],Product_DB[Product_ID],Product_DB[Brand])</f>
        <v>Weiss-Watson</v>
      </c>
      <c r="S40">
        <f>_xlfn.XLOOKUP(Sales_DB[[#This Row],[Product_ID]],Product_DB[Product_ID],Product_DB[Cost])</f>
        <v>179.77</v>
      </c>
      <c r="T40">
        <f>_xlfn.XLOOKUP(Sales_DB[[#This Row],[Product_ID]],Product_DB[Product_ID],Product_DB[Stock])</f>
        <v>305</v>
      </c>
      <c r="U40" t="str">
        <f>_xlfn.XLOOKUP(Sales_DB[[#This Row],[Customer_ID]],Final_Cust_db[Customer_ID],Final_Cust_db[Name])</f>
        <v>Daniel Austin</v>
      </c>
      <c r="V40">
        <f>_xlfn.XLOOKUP(Sales_DB[[#This Row],[Customer_ID]],Final_Cust_db[Customer_ID],Final_Cust_db[Age])</f>
        <v>29</v>
      </c>
      <c r="W40" t="str">
        <f>_xlfn.XLOOKUP(Sales_DB[[#This Row],[Customer_ID]],Final_Cust_db[Customer_ID],Final_Cust_db[Gender])</f>
        <v>Male</v>
      </c>
      <c r="X40" t="str">
        <f>_xlfn.XLOOKUP(Sales_DB[[#This Row],[Customer_ID]],Final_Cust_db[Customer_ID],Final_Cust_db[City])</f>
        <v>Lake Howardberg</v>
      </c>
      <c r="Y40" t="str">
        <f>_xlfn.XLOOKUP(Sales_DB[[#This Row],[Customer_ID]],Final_Cust_db[Customer_ID],Final_Cust_db[State])</f>
        <v>Kentucky</v>
      </c>
      <c r="Z40" t="str">
        <f>_xlfn.XLOOKUP(Sales_DB[[#This Row],[Customer_ID]],Final_Cust_db[Customer_ID],Final_Cust_db[Country])</f>
        <v>USA</v>
      </c>
      <c r="AA40" t="str">
        <f>_xlfn.XLOOKUP(Sales_DB[[#This Row],[Customer_ID]],Final_Cust_db[Customer_ID],Final_Cust_db[Loyality_Level])</f>
        <v>Gold</v>
      </c>
      <c r="AB40" s="8">
        <f>Sales_DB[[#This Row],[Cost]]*Sales_DB[[#This Row],[Quantity]]</f>
        <v>719.08</v>
      </c>
      <c r="AC40" s="8">
        <f>Sales_DB[[#This Row],[Total_Amount]]-Sales_DB[[#This Row],[Spend]]</f>
        <v>2045.7231999999999</v>
      </c>
      <c r="AD40" s="8">
        <f>MONTH(Sales_DB[[#This Row],[Order_Date]])</f>
        <v>3</v>
      </c>
    </row>
    <row r="41" spans="1:30" x14ac:dyDescent="0.35">
      <c r="A41" t="s">
        <v>1998</v>
      </c>
      <c r="B41" s="2">
        <v>45264</v>
      </c>
      <c r="C41" t="s">
        <v>1347</v>
      </c>
      <c r="D41" t="s">
        <v>1863</v>
      </c>
      <c r="E41" t="s">
        <v>1899</v>
      </c>
      <c r="F41">
        <v>2</v>
      </c>
      <c r="G41" s="5">
        <v>600.73</v>
      </c>
      <c r="H41">
        <v>0.08</v>
      </c>
      <c r="I41" t="s">
        <v>1957</v>
      </c>
      <c r="J41">
        <v>1105.3432</v>
      </c>
      <c r="K41" t="str">
        <f>_xlfn.XLOOKUP(Sales_DB[[#This Row],[Store_ID]],Store_DB[Store_ID],Store_DB[Region])</f>
        <v>North</v>
      </c>
      <c r="L41" t="str">
        <f>_xlfn.XLOOKUP(Sales_DB[[#This Row],[Store_ID]],Store_DB[Store_ID],Store_DB[Store_Name])</f>
        <v>Johnson-Wright</v>
      </c>
      <c r="M41" t="str">
        <f>_xlfn.XLOOKUP(Sales_DB[[#This Row],[Store_ID]],Store_DB[Store_ID],Store_DB[City])</f>
        <v>Hoodberg</v>
      </c>
      <c r="N41" t="str">
        <f>_xlfn.XLOOKUP(Sales_DB[[#This Row],[Store_ID]],Store_DB[Store_ID],Store_DB[Store_Type])</f>
        <v>Outlet</v>
      </c>
      <c r="O41" t="str">
        <f>_xlfn.XLOOKUP(Sales_DB[[#This Row],[Product_ID]],Product_DB[Product_ID],Product_DB[Product_Name])</f>
        <v>Vitamin E Body Lotion</v>
      </c>
      <c r="P41" t="str">
        <f>_xlfn.XLOOKUP(Sales_DB[[#This Row],[Product_ID]],Product_DB[Product_ID],Product_DB[Category])</f>
        <v>Beauty</v>
      </c>
      <c r="Q41" t="str">
        <f>_xlfn.XLOOKUP(Sales_DB[[#This Row],[Product_ID]],Product_DB[Product_ID],Product_DB[Sub_Category])</f>
        <v>Skincare</v>
      </c>
      <c r="R41" t="str">
        <f>_xlfn.XLOOKUP(Sales_DB[[#This Row],[Product_ID]],Product_DB[Product_ID],Product_DB[Brand])</f>
        <v>Hoffman-Williams</v>
      </c>
      <c r="S41">
        <f>_xlfn.XLOOKUP(Sales_DB[[#This Row],[Product_ID]],Product_DB[Product_ID],Product_DB[Cost])</f>
        <v>358.47</v>
      </c>
      <c r="T41">
        <f>_xlfn.XLOOKUP(Sales_DB[[#This Row],[Product_ID]],Product_DB[Product_ID],Product_DB[Stock])</f>
        <v>213</v>
      </c>
      <c r="U41" t="str">
        <f>_xlfn.XLOOKUP(Sales_DB[[#This Row],[Customer_ID]],Final_Cust_db[Customer_ID],Final_Cust_db[Name])</f>
        <v>John Smith</v>
      </c>
      <c r="V41">
        <f>_xlfn.XLOOKUP(Sales_DB[[#This Row],[Customer_ID]],Final_Cust_db[Customer_ID],Final_Cust_db[Age])</f>
        <v>27</v>
      </c>
      <c r="W41" t="str">
        <f>_xlfn.XLOOKUP(Sales_DB[[#This Row],[Customer_ID]],Final_Cust_db[Customer_ID],Final_Cust_db[Gender])</f>
        <v>Male</v>
      </c>
      <c r="X41" t="str">
        <f>_xlfn.XLOOKUP(Sales_DB[[#This Row],[Customer_ID]],Final_Cust_db[Customer_ID],Final_Cust_db[City])</f>
        <v>South Andrewport</v>
      </c>
      <c r="Y41" t="str">
        <f>_xlfn.XLOOKUP(Sales_DB[[#This Row],[Customer_ID]],Final_Cust_db[Customer_ID],Final_Cust_db[State])</f>
        <v>California</v>
      </c>
      <c r="Z41" t="str">
        <f>_xlfn.XLOOKUP(Sales_DB[[#This Row],[Customer_ID]],Final_Cust_db[Customer_ID],Final_Cust_db[Country])</f>
        <v>USA</v>
      </c>
      <c r="AA41" t="str">
        <f>_xlfn.XLOOKUP(Sales_DB[[#This Row],[Customer_ID]],Final_Cust_db[Customer_ID],Final_Cust_db[Loyality_Level])</f>
        <v>Platinum</v>
      </c>
      <c r="AB41" s="8">
        <f>Sales_DB[[#This Row],[Cost]]*Sales_DB[[#This Row],[Quantity]]</f>
        <v>716.94</v>
      </c>
      <c r="AC41" s="8">
        <f>Sales_DB[[#This Row],[Total_Amount]]-Sales_DB[[#This Row],[Spend]]</f>
        <v>388.40319999999997</v>
      </c>
      <c r="AD41" s="8">
        <f>MONTH(Sales_DB[[#This Row],[Order_Date]])</f>
        <v>12</v>
      </c>
    </row>
    <row r="42" spans="1:30" x14ac:dyDescent="0.35">
      <c r="A42" t="s">
        <v>1999</v>
      </c>
      <c r="B42" s="2">
        <v>45486</v>
      </c>
      <c r="C42" t="s">
        <v>268</v>
      </c>
      <c r="D42" t="s">
        <v>1653</v>
      </c>
      <c r="E42" t="s">
        <v>1946</v>
      </c>
      <c r="F42">
        <v>2</v>
      </c>
      <c r="G42" s="5">
        <v>873.86</v>
      </c>
      <c r="H42">
        <v>7.0000000000000007E-2</v>
      </c>
      <c r="I42" t="s">
        <v>1962</v>
      </c>
      <c r="J42">
        <v>1625.3796</v>
      </c>
      <c r="K42" t="str">
        <f>_xlfn.XLOOKUP(Sales_DB[[#This Row],[Store_ID]],Store_DB[Store_ID],Store_DB[Region])</f>
        <v>East</v>
      </c>
      <c r="L42" t="str">
        <f>_xlfn.XLOOKUP(Sales_DB[[#This Row],[Store_ID]],Store_DB[Store_ID],Store_DB[Store_Name])</f>
        <v>Mann-Austin</v>
      </c>
      <c r="M42" t="str">
        <f>_xlfn.XLOOKUP(Sales_DB[[#This Row],[Store_ID]],Store_DB[Store_ID],Store_DB[City])</f>
        <v>Vasquezborough</v>
      </c>
      <c r="N42" t="str">
        <f>_xlfn.XLOOKUP(Sales_DB[[#This Row],[Store_ID]],Store_DB[Store_ID],Store_DB[Store_Type])</f>
        <v>Online</v>
      </c>
      <c r="O42" t="str">
        <f>_xlfn.XLOOKUP(Sales_DB[[#This Row],[Product_ID]],Product_DB[Product_ID],Product_DB[Product_Name])</f>
        <v>Wireless Bluetooth Speaker</v>
      </c>
      <c r="P42" t="str">
        <f>_xlfn.XLOOKUP(Sales_DB[[#This Row],[Product_ID]],Product_DB[Product_ID],Product_DB[Category])</f>
        <v>Electronics</v>
      </c>
      <c r="Q42" t="str">
        <f>_xlfn.XLOOKUP(Sales_DB[[#This Row],[Product_ID]],Product_DB[Product_ID],Product_DB[Sub_Category])</f>
        <v>Audio</v>
      </c>
      <c r="R42" t="str">
        <f>_xlfn.XLOOKUP(Sales_DB[[#This Row],[Product_ID]],Product_DB[Product_ID],Product_DB[Brand])</f>
        <v>Reed-Schmidt</v>
      </c>
      <c r="S42">
        <f>_xlfn.XLOOKUP(Sales_DB[[#This Row],[Product_ID]],Product_DB[Product_ID],Product_DB[Cost])</f>
        <v>322.41000000000003</v>
      </c>
      <c r="T42">
        <f>_xlfn.XLOOKUP(Sales_DB[[#This Row],[Product_ID]],Product_DB[Product_ID],Product_DB[Stock])</f>
        <v>213</v>
      </c>
      <c r="U42" t="str">
        <f>_xlfn.XLOOKUP(Sales_DB[[#This Row],[Customer_ID]],Final_Cust_db[Customer_ID],Final_Cust_db[Name])</f>
        <v>Tonya Burch</v>
      </c>
      <c r="V42">
        <f>_xlfn.XLOOKUP(Sales_DB[[#This Row],[Customer_ID]],Final_Cust_db[Customer_ID],Final_Cust_db[Age])</f>
        <v>39</v>
      </c>
      <c r="W42" t="str">
        <f>_xlfn.XLOOKUP(Sales_DB[[#This Row],[Customer_ID]],Final_Cust_db[Customer_ID],Final_Cust_db[Gender])</f>
        <v>Female</v>
      </c>
      <c r="X42" t="str">
        <f>_xlfn.XLOOKUP(Sales_DB[[#This Row],[Customer_ID]],Final_Cust_db[Customer_ID],Final_Cust_db[City])</f>
        <v>Olsonhaven</v>
      </c>
      <c r="Y42" t="str">
        <f>_xlfn.XLOOKUP(Sales_DB[[#This Row],[Customer_ID]],Final_Cust_db[Customer_ID],Final_Cust_db[State])</f>
        <v>Iowa</v>
      </c>
      <c r="Z42" t="str">
        <f>_xlfn.XLOOKUP(Sales_DB[[#This Row],[Customer_ID]],Final_Cust_db[Customer_ID],Final_Cust_db[Country])</f>
        <v>USA</v>
      </c>
      <c r="AA42" t="str">
        <f>_xlfn.XLOOKUP(Sales_DB[[#This Row],[Customer_ID]],Final_Cust_db[Customer_ID],Final_Cust_db[Loyality_Level])</f>
        <v>Gold</v>
      </c>
      <c r="AB42" s="8">
        <f>Sales_DB[[#This Row],[Cost]]*Sales_DB[[#This Row],[Quantity]]</f>
        <v>644.82000000000005</v>
      </c>
      <c r="AC42" s="8">
        <f>Sales_DB[[#This Row],[Total_Amount]]-Sales_DB[[#This Row],[Spend]]</f>
        <v>980.55959999999993</v>
      </c>
      <c r="AD42" s="8">
        <f>MONTH(Sales_DB[[#This Row],[Order_Date]])</f>
        <v>7</v>
      </c>
    </row>
    <row r="43" spans="1:30" x14ac:dyDescent="0.35">
      <c r="A43" t="s">
        <v>2000</v>
      </c>
      <c r="B43" s="2">
        <v>45241</v>
      </c>
      <c r="C43" t="s">
        <v>963</v>
      </c>
      <c r="D43" t="s">
        <v>1643</v>
      </c>
      <c r="E43" t="s">
        <v>1915</v>
      </c>
      <c r="F43">
        <v>3</v>
      </c>
      <c r="G43" s="5">
        <v>342.47</v>
      </c>
      <c r="H43">
        <v>0.08</v>
      </c>
      <c r="I43" t="s">
        <v>1959</v>
      </c>
      <c r="J43">
        <v>945.21720000000016</v>
      </c>
      <c r="K43" t="str">
        <f>_xlfn.XLOOKUP(Sales_DB[[#This Row],[Store_ID]],Store_DB[Store_ID],Store_DB[Region])</f>
        <v>West</v>
      </c>
      <c r="L43" t="str">
        <f>_xlfn.XLOOKUP(Sales_DB[[#This Row],[Store_ID]],Store_DB[Store_ID],Store_DB[Store_Name])</f>
        <v>Bean, Jones and Park</v>
      </c>
      <c r="M43" t="str">
        <f>_xlfn.XLOOKUP(Sales_DB[[#This Row],[Store_ID]],Store_DB[Store_ID],Store_DB[City])</f>
        <v>Thompsonborough</v>
      </c>
      <c r="N43" t="str">
        <f>_xlfn.XLOOKUP(Sales_DB[[#This Row],[Store_ID]],Store_DB[Store_ID],Store_DB[Store_Type])</f>
        <v>Online</v>
      </c>
      <c r="O43" t="str">
        <f>_xlfn.XLOOKUP(Sales_DB[[#This Row],[Product_ID]],Product_DB[Product_ID],Product_DB[Product_Name])</f>
        <v>Men'S Formal Shirt</v>
      </c>
      <c r="P43" t="str">
        <f>_xlfn.XLOOKUP(Sales_DB[[#This Row],[Product_ID]],Product_DB[Product_ID],Product_DB[Category])</f>
        <v>Clothing</v>
      </c>
      <c r="Q43" t="str">
        <f>_xlfn.XLOOKUP(Sales_DB[[#This Row],[Product_ID]],Product_DB[Product_ID],Product_DB[Sub_Category])</f>
        <v>Tops</v>
      </c>
      <c r="R43" t="str">
        <f>_xlfn.XLOOKUP(Sales_DB[[#This Row],[Product_ID]],Product_DB[Product_ID],Product_DB[Brand])</f>
        <v>Moon, Mora and Santos</v>
      </c>
      <c r="S43">
        <f>_xlfn.XLOOKUP(Sales_DB[[#This Row],[Product_ID]],Product_DB[Product_ID],Product_DB[Cost])</f>
        <v>238.8</v>
      </c>
      <c r="T43">
        <f>_xlfn.XLOOKUP(Sales_DB[[#This Row],[Product_ID]],Product_DB[Product_ID],Product_DB[Stock])</f>
        <v>360</v>
      </c>
      <c r="U43" t="str">
        <f>_xlfn.XLOOKUP(Sales_DB[[#This Row],[Customer_ID]],Final_Cust_db[Customer_ID],Final_Cust_db[Name])</f>
        <v>Edward Cole</v>
      </c>
      <c r="V43">
        <f>_xlfn.XLOOKUP(Sales_DB[[#This Row],[Customer_ID]],Final_Cust_db[Customer_ID],Final_Cust_db[Age])</f>
        <v>36</v>
      </c>
      <c r="W43" t="str">
        <f>_xlfn.XLOOKUP(Sales_DB[[#This Row],[Customer_ID]],Final_Cust_db[Customer_ID],Final_Cust_db[Gender])</f>
        <v>Male</v>
      </c>
      <c r="X43" t="str">
        <f>_xlfn.XLOOKUP(Sales_DB[[#This Row],[Customer_ID]],Final_Cust_db[Customer_ID],Final_Cust_db[City])</f>
        <v>Lake Charlotte</v>
      </c>
      <c r="Y43" t="str">
        <f>_xlfn.XLOOKUP(Sales_DB[[#This Row],[Customer_ID]],Final_Cust_db[Customer_ID],Final_Cust_db[State])</f>
        <v>Arizona</v>
      </c>
      <c r="Z43" t="str">
        <f>_xlfn.XLOOKUP(Sales_DB[[#This Row],[Customer_ID]],Final_Cust_db[Customer_ID],Final_Cust_db[Country])</f>
        <v>USA</v>
      </c>
      <c r="AA43" t="str">
        <f>_xlfn.XLOOKUP(Sales_DB[[#This Row],[Customer_ID]],Final_Cust_db[Customer_ID],Final_Cust_db[Loyality_Level])</f>
        <v>Gold</v>
      </c>
      <c r="AB43" s="8">
        <f>Sales_DB[[#This Row],[Cost]]*Sales_DB[[#This Row],[Quantity]]</f>
        <v>716.40000000000009</v>
      </c>
      <c r="AC43" s="8">
        <f>Sales_DB[[#This Row],[Total_Amount]]-Sales_DB[[#This Row],[Spend]]</f>
        <v>228.81720000000007</v>
      </c>
      <c r="AD43" s="8">
        <f>MONTH(Sales_DB[[#This Row],[Order_Date]])</f>
        <v>11</v>
      </c>
    </row>
    <row r="44" spans="1:30" x14ac:dyDescent="0.35">
      <c r="A44" t="s">
        <v>2001</v>
      </c>
      <c r="B44" s="2">
        <v>45649</v>
      </c>
      <c r="C44" t="s">
        <v>1062</v>
      </c>
      <c r="D44" t="s">
        <v>1662</v>
      </c>
      <c r="E44" t="s">
        <v>1919</v>
      </c>
      <c r="F44">
        <v>2</v>
      </c>
      <c r="G44" s="5">
        <v>915.15</v>
      </c>
      <c r="H44">
        <v>0.16</v>
      </c>
      <c r="I44" t="s">
        <v>1959</v>
      </c>
      <c r="J44">
        <v>1537.452</v>
      </c>
      <c r="K44" t="str">
        <f>_xlfn.XLOOKUP(Sales_DB[[#This Row],[Store_ID]],Store_DB[Store_ID],Store_DB[Region])</f>
        <v>South</v>
      </c>
      <c r="L44" t="str">
        <f>_xlfn.XLOOKUP(Sales_DB[[#This Row],[Store_ID]],Store_DB[Store_ID],Store_DB[Store_Name])</f>
        <v>Moore, Padilla and Butler</v>
      </c>
      <c r="M44" t="str">
        <f>_xlfn.XLOOKUP(Sales_DB[[#This Row],[Store_ID]],Store_DB[Store_ID],Store_DB[City])</f>
        <v>East Johnstad</v>
      </c>
      <c r="N44" t="str">
        <f>_xlfn.XLOOKUP(Sales_DB[[#This Row],[Store_ID]],Store_DB[Store_ID],Store_DB[Store_Type])</f>
        <v>Flagship</v>
      </c>
      <c r="O44" t="str">
        <f>_xlfn.XLOOKUP(Sales_DB[[#This Row],[Product_ID]],Product_DB[Product_ID],Product_DB[Product_Name])</f>
        <v>Fabric Sofa Throw Blanket</v>
      </c>
      <c r="P44" t="str">
        <f>_xlfn.XLOOKUP(Sales_DB[[#This Row],[Product_ID]],Product_DB[Product_ID],Product_DB[Category])</f>
        <v>Home</v>
      </c>
      <c r="Q44" t="str">
        <f>_xlfn.XLOOKUP(Sales_DB[[#This Row],[Product_ID]],Product_DB[Product_ID],Product_DB[Sub_Category])</f>
        <v>Decor</v>
      </c>
      <c r="R44" t="str">
        <f>_xlfn.XLOOKUP(Sales_DB[[#This Row],[Product_ID]],Product_DB[Product_ID],Product_DB[Brand])</f>
        <v>Hoffman Group</v>
      </c>
      <c r="S44">
        <f>_xlfn.XLOOKUP(Sales_DB[[#This Row],[Product_ID]],Product_DB[Product_ID],Product_DB[Cost])</f>
        <v>218.48</v>
      </c>
      <c r="T44">
        <f>_xlfn.XLOOKUP(Sales_DB[[#This Row],[Product_ID]],Product_DB[Product_ID],Product_DB[Stock])</f>
        <v>276</v>
      </c>
      <c r="U44" t="str">
        <f>_xlfn.XLOOKUP(Sales_DB[[#This Row],[Customer_ID]],Final_Cust_db[Customer_ID],Final_Cust_db[Name])</f>
        <v>Jennifer Woods</v>
      </c>
      <c r="V44">
        <f>_xlfn.XLOOKUP(Sales_DB[[#This Row],[Customer_ID]],Final_Cust_db[Customer_ID],Final_Cust_db[Age])</f>
        <v>37</v>
      </c>
      <c r="W44" t="str">
        <f>_xlfn.XLOOKUP(Sales_DB[[#This Row],[Customer_ID]],Final_Cust_db[Customer_ID],Final_Cust_db[Gender])</f>
        <v>Male</v>
      </c>
      <c r="X44" t="str">
        <f>_xlfn.XLOOKUP(Sales_DB[[#This Row],[Customer_ID]],Final_Cust_db[Customer_ID],Final_Cust_db[City])</f>
        <v>West Brendamouth</v>
      </c>
      <c r="Y44" t="str">
        <f>_xlfn.XLOOKUP(Sales_DB[[#This Row],[Customer_ID]],Final_Cust_db[Customer_ID],Final_Cust_db[State])</f>
        <v>North Carolina</v>
      </c>
      <c r="Z44" t="str">
        <f>_xlfn.XLOOKUP(Sales_DB[[#This Row],[Customer_ID]],Final_Cust_db[Customer_ID],Final_Cust_db[Country])</f>
        <v>USA</v>
      </c>
      <c r="AA44" t="str">
        <f>_xlfn.XLOOKUP(Sales_DB[[#This Row],[Customer_ID]],Final_Cust_db[Customer_ID],Final_Cust_db[Loyality_Level])</f>
        <v>Platinum</v>
      </c>
      <c r="AB44" s="8">
        <f>Sales_DB[[#This Row],[Cost]]*Sales_DB[[#This Row],[Quantity]]</f>
        <v>436.96</v>
      </c>
      <c r="AC44" s="8">
        <f>Sales_DB[[#This Row],[Total_Amount]]-Sales_DB[[#This Row],[Spend]]</f>
        <v>1100.492</v>
      </c>
      <c r="AD44" s="8">
        <f>MONTH(Sales_DB[[#This Row],[Order_Date]])</f>
        <v>12</v>
      </c>
    </row>
    <row r="45" spans="1:30" x14ac:dyDescent="0.35">
      <c r="A45" t="s">
        <v>2002</v>
      </c>
      <c r="B45" s="2">
        <v>45677</v>
      </c>
      <c r="C45" t="s">
        <v>308</v>
      </c>
      <c r="D45" t="s">
        <v>1675</v>
      </c>
      <c r="E45" t="s">
        <v>1940</v>
      </c>
      <c r="F45">
        <v>3</v>
      </c>
      <c r="G45" s="5">
        <v>863.11</v>
      </c>
      <c r="H45">
        <v>0.28000000000000003</v>
      </c>
      <c r="I45" t="s">
        <v>1959</v>
      </c>
      <c r="J45">
        <v>1864.3176000000001</v>
      </c>
      <c r="K45" t="str">
        <f>_xlfn.XLOOKUP(Sales_DB[[#This Row],[Store_ID]],Store_DB[Store_ID],Store_DB[Region])</f>
        <v>North</v>
      </c>
      <c r="L45" t="str">
        <f>_xlfn.XLOOKUP(Sales_DB[[#This Row],[Store_ID]],Store_DB[Store_ID],Store_DB[Store_Name])</f>
        <v>Holloway Ltd</v>
      </c>
      <c r="M45" t="str">
        <f>_xlfn.XLOOKUP(Sales_DB[[#This Row],[Store_ID]],Store_DB[Store_ID],Store_DB[City])</f>
        <v>Bensonhaven</v>
      </c>
      <c r="N45" t="str">
        <f>_xlfn.XLOOKUP(Sales_DB[[#This Row],[Store_ID]],Store_DB[Store_ID],Store_DB[Store_Type])</f>
        <v>Flagship</v>
      </c>
      <c r="O45" t="str">
        <f>_xlfn.XLOOKUP(Sales_DB[[#This Row],[Product_ID]],Product_DB[Product_ID],Product_DB[Product_Name])</f>
        <v>Modern Wall Clock</v>
      </c>
      <c r="P45" t="str">
        <f>_xlfn.XLOOKUP(Sales_DB[[#This Row],[Product_ID]],Product_DB[Product_ID],Product_DB[Category])</f>
        <v>Home</v>
      </c>
      <c r="Q45" t="str">
        <f>_xlfn.XLOOKUP(Sales_DB[[#This Row],[Product_ID]],Product_DB[Product_ID],Product_DB[Sub_Category])</f>
        <v>Decor</v>
      </c>
      <c r="R45" t="str">
        <f>_xlfn.XLOOKUP(Sales_DB[[#This Row],[Product_ID]],Product_DB[Product_ID],Product_DB[Brand])</f>
        <v>Weiss-Watson</v>
      </c>
      <c r="S45">
        <f>_xlfn.XLOOKUP(Sales_DB[[#This Row],[Product_ID]],Product_DB[Product_ID],Product_DB[Cost])</f>
        <v>179.77</v>
      </c>
      <c r="T45">
        <f>_xlfn.XLOOKUP(Sales_DB[[#This Row],[Product_ID]],Product_DB[Product_ID],Product_DB[Stock])</f>
        <v>305</v>
      </c>
      <c r="U45" t="str">
        <f>_xlfn.XLOOKUP(Sales_DB[[#This Row],[Customer_ID]],Final_Cust_db[Customer_ID],Final_Cust_db[Name])</f>
        <v>Christy Hoffman</v>
      </c>
      <c r="V45">
        <f>_xlfn.XLOOKUP(Sales_DB[[#This Row],[Customer_ID]],Final_Cust_db[Customer_ID],Final_Cust_db[Age])</f>
        <v>26</v>
      </c>
      <c r="W45" t="str">
        <f>_xlfn.XLOOKUP(Sales_DB[[#This Row],[Customer_ID]],Final_Cust_db[Customer_ID],Final_Cust_db[Gender])</f>
        <v>Female</v>
      </c>
      <c r="X45" t="str">
        <f>_xlfn.XLOOKUP(Sales_DB[[#This Row],[Customer_ID]],Final_Cust_db[Customer_ID],Final_Cust_db[City])</f>
        <v>Garyberg</v>
      </c>
      <c r="Y45" t="str">
        <f>_xlfn.XLOOKUP(Sales_DB[[#This Row],[Customer_ID]],Final_Cust_db[Customer_ID],Final_Cust_db[State])</f>
        <v>Indiana</v>
      </c>
      <c r="Z45" t="str">
        <f>_xlfn.XLOOKUP(Sales_DB[[#This Row],[Customer_ID]],Final_Cust_db[Customer_ID],Final_Cust_db[Country])</f>
        <v>USA</v>
      </c>
      <c r="AA45" t="str">
        <f>_xlfn.XLOOKUP(Sales_DB[[#This Row],[Customer_ID]],Final_Cust_db[Customer_ID],Final_Cust_db[Loyality_Level])</f>
        <v>Platinum</v>
      </c>
      <c r="AB45" s="8">
        <f>Sales_DB[[#This Row],[Cost]]*Sales_DB[[#This Row],[Quantity]]</f>
        <v>539.31000000000006</v>
      </c>
      <c r="AC45" s="8">
        <f>Sales_DB[[#This Row],[Total_Amount]]-Sales_DB[[#This Row],[Spend]]</f>
        <v>1325.0075999999999</v>
      </c>
      <c r="AD45" s="8">
        <f>MONTH(Sales_DB[[#This Row],[Order_Date]])</f>
        <v>1</v>
      </c>
    </row>
    <row r="46" spans="1:30" x14ac:dyDescent="0.35">
      <c r="A46" t="s">
        <v>2003</v>
      </c>
      <c r="B46" s="2">
        <v>45538</v>
      </c>
      <c r="C46" t="s">
        <v>669</v>
      </c>
      <c r="D46" t="s">
        <v>1707</v>
      </c>
      <c r="E46" t="s">
        <v>1927</v>
      </c>
      <c r="F46">
        <v>2</v>
      </c>
      <c r="G46" s="5">
        <v>209.32</v>
      </c>
      <c r="H46">
        <v>0.23</v>
      </c>
      <c r="I46" t="s">
        <v>1962</v>
      </c>
      <c r="J46">
        <v>322.3528</v>
      </c>
      <c r="K46" t="str">
        <f>_xlfn.XLOOKUP(Sales_DB[[#This Row],[Store_ID]],Store_DB[Store_ID],Store_DB[Region])</f>
        <v>North</v>
      </c>
      <c r="L46" t="str">
        <f>_xlfn.XLOOKUP(Sales_DB[[#This Row],[Store_ID]],Store_DB[Store_ID],Store_DB[Store_Name])</f>
        <v>Thomas, Bridges and Harris</v>
      </c>
      <c r="M46" t="str">
        <f>_xlfn.XLOOKUP(Sales_DB[[#This Row],[Store_ID]],Store_DB[Store_ID],Store_DB[City])</f>
        <v>Sabrinatown</v>
      </c>
      <c r="N46" t="str">
        <f>_xlfn.XLOOKUP(Sales_DB[[#This Row],[Store_ID]],Store_DB[Store_ID],Store_DB[Store_Type])</f>
        <v>Online</v>
      </c>
      <c r="O46" t="str">
        <f>_xlfn.XLOOKUP(Sales_DB[[#This Row],[Product_ID]],Product_DB[Product_ID],Product_DB[Product_Name])</f>
        <v>Usb External Hard Drive</v>
      </c>
      <c r="P46" t="str">
        <f>_xlfn.XLOOKUP(Sales_DB[[#This Row],[Product_ID]],Product_DB[Product_ID],Product_DB[Category])</f>
        <v>Electronics</v>
      </c>
      <c r="Q46" t="str">
        <f>_xlfn.XLOOKUP(Sales_DB[[#This Row],[Product_ID]],Product_DB[Product_ID],Product_DB[Sub_Category])</f>
        <v>Computer</v>
      </c>
      <c r="R46" t="str">
        <f>_xlfn.XLOOKUP(Sales_DB[[#This Row],[Product_ID]],Product_DB[Product_ID],Product_DB[Brand])</f>
        <v>Robinson Inc</v>
      </c>
      <c r="S46">
        <f>_xlfn.XLOOKUP(Sales_DB[[#This Row],[Product_ID]],Product_DB[Product_ID],Product_DB[Cost])</f>
        <v>253.33</v>
      </c>
      <c r="T46">
        <f>_xlfn.XLOOKUP(Sales_DB[[#This Row],[Product_ID]],Product_DB[Product_ID],Product_DB[Stock])</f>
        <v>266</v>
      </c>
      <c r="U46" t="str">
        <f>_xlfn.XLOOKUP(Sales_DB[[#This Row],[Customer_ID]],Final_Cust_db[Customer_ID],Final_Cust_db[Name])</f>
        <v>Sarah Brady</v>
      </c>
      <c r="V46">
        <f>_xlfn.XLOOKUP(Sales_DB[[#This Row],[Customer_ID]],Final_Cust_db[Customer_ID],Final_Cust_db[Age])</f>
        <v>47</v>
      </c>
      <c r="W46" t="str">
        <f>_xlfn.XLOOKUP(Sales_DB[[#This Row],[Customer_ID]],Final_Cust_db[Customer_ID],Final_Cust_db[Gender])</f>
        <v>Male</v>
      </c>
      <c r="X46" t="str">
        <f>_xlfn.XLOOKUP(Sales_DB[[#This Row],[Customer_ID]],Final_Cust_db[Customer_ID],Final_Cust_db[City])</f>
        <v>Johnsonland</v>
      </c>
      <c r="Y46" t="str">
        <f>_xlfn.XLOOKUP(Sales_DB[[#This Row],[Customer_ID]],Final_Cust_db[Customer_ID],Final_Cust_db[State])</f>
        <v>Iowa</v>
      </c>
      <c r="Z46" t="str">
        <f>_xlfn.XLOOKUP(Sales_DB[[#This Row],[Customer_ID]],Final_Cust_db[Customer_ID],Final_Cust_db[Country])</f>
        <v>USA</v>
      </c>
      <c r="AA46" t="str">
        <f>_xlfn.XLOOKUP(Sales_DB[[#This Row],[Customer_ID]],Final_Cust_db[Customer_ID],Final_Cust_db[Loyality_Level])</f>
        <v>Platinum</v>
      </c>
      <c r="AB46" s="8">
        <f>Sales_DB[[#This Row],[Cost]]*Sales_DB[[#This Row],[Quantity]]</f>
        <v>506.66</v>
      </c>
      <c r="AC46" s="8">
        <f>Sales_DB[[#This Row],[Total_Amount]]-Sales_DB[[#This Row],[Spend]]</f>
        <v>-184.30720000000002</v>
      </c>
      <c r="AD46" s="8">
        <f>MONTH(Sales_DB[[#This Row],[Order_Date]])</f>
        <v>9</v>
      </c>
    </row>
    <row r="47" spans="1:30" x14ac:dyDescent="0.35">
      <c r="A47" t="s">
        <v>2004</v>
      </c>
      <c r="B47" s="2">
        <v>45606</v>
      </c>
      <c r="C47" t="s">
        <v>1459</v>
      </c>
      <c r="D47" t="s">
        <v>1757</v>
      </c>
      <c r="E47" t="s">
        <v>1915</v>
      </c>
      <c r="F47">
        <v>4</v>
      </c>
      <c r="G47" s="5">
        <v>288.60000000000002</v>
      </c>
      <c r="H47">
        <v>0.09</v>
      </c>
      <c r="I47" t="s">
        <v>1959</v>
      </c>
      <c r="J47">
        <v>1050.5039999999999</v>
      </c>
      <c r="K47" t="str">
        <f>_xlfn.XLOOKUP(Sales_DB[[#This Row],[Store_ID]],Store_DB[Store_ID],Store_DB[Region])</f>
        <v>West</v>
      </c>
      <c r="L47" t="str">
        <f>_xlfn.XLOOKUP(Sales_DB[[#This Row],[Store_ID]],Store_DB[Store_ID],Store_DB[Store_Name])</f>
        <v>Bean, Jones and Park</v>
      </c>
      <c r="M47" t="str">
        <f>_xlfn.XLOOKUP(Sales_DB[[#This Row],[Store_ID]],Store_DB[Store_ID],Store_DB[City])</f>
        <v>Thompsonborough</v>
      </c>
      <c r="N47" t="str">
        <f>_xlfn.XLOOKUP(Sales_DB[[#This Row],[Store_ID]],Store_DB[Store_ID],Store_DB[Store_Type])</f>
        <v>Online</v>
      </c>
      <c r="O47" t="str">
        <f>_xlfn.XLOOKUP(Sales_DB[[#This Row],[Product_ID]],Product_DB[Product_ID],Product_DB[Product_Name])</f>
        <v>Men'S Hair Styling Gel</v>
      </c>
      <c r="P47" t="str">
        <f>_xlfn.XLOOKUP(Sales_DB[[#This Row],[Product_ID]],Product_DB[Product_ID],Product_DB[Category])</f>
        <v>Beauty</v>
      </c>
      <c r="Q47" t="str">
        <f>_xlfn.XLOOKUP(Sales_DB[[#This Row],[Product_ID]],Product_DB[Product_ID],Product_DB[Sub_Category])</f>
        <v>Haircare</v>
      </c>
      <c r="R47" t="str">
        <f>_xlfn.XLOOKUP(Sales_DB[[#This Row],[Product_ID]],Product_DB[Product_ID],Product_DB[Brand])</f>
        <v>Cline-Mccarthy</v>
      </c>
      <c r="S47">
        <f>_xlfn.XLOOKUP(Sales_DB[[#This Row],[Product_ID]],Product_DB[Product_ID],Product_DB[Cost])</f>
        <v>17.309999999999999</v>
      </c>
      <c r="T47">
        <f>_xlfn.XLOOKUP(Sales_DB[[#This Row],[Product_ID]],Product_DB[Product_ID],Product_DB[Stock])</f>
        <v>399</v>
      </c>
      <c r="U47" t="str">
        <f>_xlfn.XLOOKUP(Sales_DB[[#This Row],[Customer_ID]],Final_Cust_db[Customer_ID],Final_Cust_db[Name])</f>
        <v>Manuel Fisher</v>
      </c>
      <c r="V47">
        <f>_xlfn.XLOOKUP(Sales_DB[[#This Row],[Customer_ID]],Final_Cust_db[Customer_ID],Final_Cust_db[Age])</f>
        <v>21</v>
      </c>
      <c r="W47" t="str">
        <f>_xlfn.XLOOKUP(Sales_DB[[#This Row],[Customer_ID]],Final_Cust_db[Customer_ID],Final_Cust_db[Gender])</f>
        <v>Female</v>
      </c>
      <c r="X47" t="str">
        <f>_xlfn.XLOOKUP(Sales_DB[[#This Row],[Customer_ID]],Final_Cust_db[Customer_ID],Final_Cust_db[City])</f>
        <v>Kanebury</v>
      </c>
      <c r="Y47" t="str">
        <f>_xlfn.XLOOKUP(Sales_DB[[#This Row],[Customer_ID]],Final_Cust_db[Customer_ID],Final_Cust_db[State])</f>
        <v>New Hampshire</v>
      </c>
      <c r="Z47" t="str">
        <f>_xlfn.XLOOKUP(Sales_DB[[#This Row],[Customer_ID]],Final_Cust_db[Customer_ID],Final_Cust_db[Country])</f>
        <v>USA</v>
      </c>
      <c r="AA47" t="str">
        <f>_xlfn.XLOOKUP(Sales_DB[[#This Row],[Customer_ID]],Final_Cust_db[Customer_ID],Final_Cust_db[Loyality_Level])</f>
        <v>Gold</v>
      </c>
      <c r="AB47" s="8">
        <f>Sales_DB[[#This Row],[Cost]]*Sales_DB[[#This Row],[Quantity]]</f>
        <v>69.239999999999995</v>
      </c>
      <c r="AC47" s="8">
        <f>Sales_DB[[#This Row],[Total_Amount]]-Sales_DB[[#This Row],[Spend]]</f>
        <v>981.2639999999999</v>
      </c>
      <c r="AD47" s="8">
        <f>MONTH(Sales_DB[[#This Row],[Order_Date]])</f>
        <v>11</v>
      </c>
    </row>
    <row r="48" spans="1:30" x14ac:dyDescent="0.35">
      <c r="A48" t="s">
        <v>2005</v>
      </c>
      <c r="B48" s="2">
        <v>45570</v>
      </c>
      <c r="C48" t="s">
        <v>262</v>
      </c>
      <c r="D48" t="s">
        <v>1815</v>
      </c>
      <c r="E48" t="s">
        <v>1937</v>
      </c>
      <c r="F48">
        <v>1</v>
      </c>
      <c r="G48" s="5">
        <v>418.69</v>
      </c>
      <c r="H48">
        <v>0.06</v>
      </c>
      <c r="I48" t="s">
        <v>1959</v>
      </c>
      <c r="J48">
        <v>393.5686</v>
      </c>
      <c r="K48" t="str">
        <f>_xlfn.XLOOKUP(Sales_DB[[#This Row],[Store_ID]],Store_DB[Store_ID],Store_DB[Region])</f>
        <v>West</v>
      </c>
      <c r="L48" t="str">
        <f>_xlfn.XLOOKUP(Sales_DB[[#This Row],[Store_ID]],Store_DB[Store_ID],Store_DB[Store_Name])</f>
        <v>Frederick-Wright</v>
      </c>
      <c r="M48" t="str">
        <f>_xlfn.XLOOKUP(Sales_DB[[#This Row],[Store_ID]],Store_DB[Store_ID],Store_DB[City])</f>
        <v>New Jimmymouth</v>
      </c>
      <c r="N48" t="str">
        <f>_xlfn.XLOOKUP(Sales_DB[[#This Row],[Store_ID]],Store_DB[Store_ID],Store_DB[Store_Type])</f>
        <v>Flagship</v>
      </c>
      <c r="O48" t="str">
        <f>_xlfn.XLOOKUP(Sales_DB[[#This Row],[Product_ID]],Product_DB[Product_ID],Product_DB[Product_Name])</f>
        <v>Essential Oil Diffuser</v>
      </c>
      <c r="P48" t="str">
        <f>_xlfn.XLOOKUP(Sales_DB[[#This Row],[Product_ID]],Product_DB[Product_ID],Product_DB[Category])</f>
        <v>Home</v>
      </c>
      <c r="Q48" t="str">
        <f>_xlfn.XLOOKUP(Sales_DB[[#This Row],[Product_ID]],Product_DB[Product_ID],Product_DB[Sub_Category])</f>
        <v>Decor</v>
      </c>
      <c r="R48" t="str">
        <f>_xlfn.XLOOKUP(Sales_DB[[#This Row],[Product_ID]],Product_DB[Product_ID],Product_DB[Brand])</f>
        <v>Hernandez Inc</v>
      </c>
      <c r="S48">
        <f>_xlfn.XLOOKUP(Sales_DB[[#This Row],[Product_ID]],Product_DB[Product_ID],Product_DB[Cost])</f>
        <v>325.26</v>
      </c>
      <c r="T48">
        <f>_xlfn.XLOOKUP(Sales_DB[[#This Row],[Product_ID]],Product_DB[Product_ID],Product_DB[Stock])</f>
        <v>400</v>
      </c>
      <c r="U48" t="str">
        <f>_xlfn.XLOOKUP(Sales_DB[[#This Row],[Customer_ID]],Final_Cust_db[Customer_ID],Final_Cust_db[Name])</f>
        <v>Eric Singh</v>
      </c>
      <c r="V48">
        <f>_xlfn.XLOOKUP(Sales_DB[[#This Row],[Customer_ID]],Final_Cust_db[Customer_ID],Final_Cust_db[Age])</f>
        <v>29</v>
      </c>
      <c r="W48" t="str">
        <f>_xlfn.XLOOKUP(Sales_DB[[#This Row],[Customer_ID]],Final_Cust_db[Customer_ID],Final_Cust_db[Gender])</f>
        <v>Female</v>
      </c>
      <c r="X48" t="str">
        <f>_xlfn.XLOOKUP(Sales_DB[[#This Row],[Customer_ID]],Final_Cust_db[Customer_ID],Final_Cust_db[City])</f>
        <v>Port Lisa</v>
      </c>
      <c r="Y48" t="str">
        <f>_xlfn.XLOOKUP(Sales_DB[[#This Row],[Customer_ID]],Final_Cust_db[Customer_ID],Final_Cust_db[State])</f>
        <v>New Mexico</v>
      </c>
      <c r="Z48" t="str">
        <f>_xlfn.XLOOKUP(Sales_DB[[#This Row],[Customer_ID]],Final_Cust_db[Customer_ID],Final_Cust_db[Country])</f>
        <v>USA</v>
      </c>
      <c r="AA48" t="str">
        <f>_xlfn.XLOOKUP(Sales_DB[[#This Row],[Customer_ID]],Final_Cust_db[Customer_ID],Final_Cust_db[Loyality_Level])</f>
        <v>Gold</v>
      </c>
      <c r="AB48" s="8">
        <f>Sales_DB[[#This Row],[Cost]]*Sales_DB[[#This Row],[Quantity]]</f>
        <v>325.26</v>
      </c>
      <c r="AC48" s="8">
        <f>Sales_DB[[#This Row],[Total_Amount]]-Sales_DB[[#This Row],[Spend]]</f>
        <v>68.308600000000013</v>
      </c>
      <c r="AD48" s="8">
        <f>MONTH(Sales_DB[[#This Row],[Order_Date]])</f>
        <v>10</v>
      </c>
    </row>
    <row r="49" spans="1:30" x14ac:dyDescent="0.35">
      <c r="A49" t="s">
        <v>2006</v>
      </c>
      <c r="B49" s="2">
        <v>45466</v>
      </c>
      <c r="C49" t="s">
        <v>46</v>
      </c>
      <c r="D49" t="s">
        <v>1665</v>
      </c>
      <c r="E49" t="s">
        <v>1925</v>
      </c>
      <c r="F49">
        <v>1</v>
      </c>
      <c r="G49" s="5">
        <v>135.78</v>
      </c>
      <c r="H49">
        <v>0.14000000000000001</v>
      </c>
      <c r="I49" t="s">
        <v>1959</v>
      </c>
      <c r="J49">
        <v>116.77079999999999</v>
      </c>
      <c r="K49" t="str">
        <f>_xlfn.XLOOKUP(Sales_DB[[#This Row],[Store_ID]],Store_DB[Store_ID],Store_DB[Region])</f>
        <v>South</v>
      </c>
      <c r="L49" t="str">
        <f>_xlfn.XLOOKUP(Sales_DB[[#This Row],[Store_ID]],Store_DB[Store_ID],Store_DB[Store_Name])</f>
        <v>Aguirre-Keller</v>
      </c>
      <c r="M49" t="str">
        <f>_xlfn.XLOOKUP(Sales_DB[[#This Row],[Store_ID]],Store_DB[Store_ID],Store_DB[City])</f>
        <v>Lake Michael</v>
      </c>
      <c r="N49" t="str">
        <f>_xlfn.XLOOKUP(Sales_DB[[#This Row],[Store_ID]],Store_DB[Store_ID],Store_DB[Store_Type])</f>
        <v>Online</v>
      </c>
      <c r="O49" t="str">
        <f>_xlfn.XLOOKUP(Sales_DB[[#This Row],[Product_ID]],Product_DB[Product_ID],Product_DB[Product_Name])</f>
        <v>Stainless Steel Cutlery Set</v>
      </c>
      <c r="P49" t="str">
        <f>_xlfn.XLOOKUP(Sales_DB[[#This Row],[Product_ID]],Product_DB[Product_ID],Product_DB[Category])</f>
        <v>Home</v>
      </c>
      <c r="Q49" t="str">
        <f>_xlfn.XLOOKUP(Sales_DB[[#This Row],[Product_ID]],Product_DB[Product_ID],Product_DB[Sub_Category])</f>
        <v>Kitchen</v>
      </c>
      <c r="R49" t="str">
        <f>_xlfn.XLOOKUP(Sales_DB[[#This Row],[Product_ID]],Product_DB[Product_ID],Product_DB[Brand])</f>
        <v>Stevens, Fernandez and Martin</v>
      </c>
      <c r="S49">
        <f>_xlfn.XLOOKUP(Sales_DB[[#This Row],[Product_ID]],Product_DB[Product_ID],Product_DB[Cost])</f>
        <v>19.52</v>
      </c>
      <c r="T49">
        <f>_xlfn.XLOOKUP(Sales_DB[[#This Row],[Product_ID]],Product_DB[Product_ID],Product_DB[Stock])</f>
        <v>57</v>
      </c>
      <c r="U49" t="str">
        <f>_xlfn.XLOOKUP(Sales_DB[[#This Row],[Customer_ID]],Final_Cust_db[Customer_ID],Final_Cust_db[Name])</f>
        <v>Melissa Howard</v>
      </c>
      <c r="V49">
        <f>_xlfn.XLOOKUP(Sales_DB[[#This Row],[Customer_ID]],Final_Cust_db[Customer_ID],Final_Cust_db[Age])</f>
        <v>53</v>
      </c>
      <c r="W49" t="str">
        <f>_xlfn.XLOOKUP(Sales_DB[[#This Row],[Customer_ID]],Final_Cust_db[Customer_ID],Final_Cust_db[Gender])</f>
        <v>Female</v>
      </c>
      <c r="X49" t="str">
        <f>_xlfn.XLOOKUP(Sales_DB[[#This Row],[Customer_ID]],Final_Cust_db[Customer_ID],Final_Cust_db[City])</f>
        <v>Maynardton</v>
      </c>
      <c r="Y49" t="str">
        <f>_xlfn.XLOOKUP(Sales_DB[[#This Row],[Customer_ID]],Final_Cust_db[Customer_ID],Final_Cust_db[State])</f>
        <v>New Hampshire</v>
      </c>
      <c r="Z49" t="str">
        <f>_xlfn.XLOOKUP(Sales_DB[[#This Row],[Customer_ID]],Final_Cust_db[Customer_ID],Final_Cust_db[Country])</f>
        <v>USA</v>
      </c>
      <c r="AA49" t="str">
        <f>_xlfn.XLOOKUP(Sales_DB[[#This Row],[Customer_ID]],Final_Cust_db[Customer_ID],Final_Cust_db[Loyality_Level])</f>
        <v>Gold</v>
      </c>
      <c r="AB49" s="8">
        <f>Sales_DB[[#This Row],[Cost]]*Sales_DB[[#This Row],[Quantity]]</f>
        <v>19.52</v>
      </c>
      <c r="AC49" s="8">
        <f>Sales_DB[[#This Row],[Total_Amount]]-Sales_DB[[#This Row],[Spend]]</f>
        <v>97.250799999999998</v>
      </c>
      <c r="AD49" s="8">
        <f>MONTH(Sales_DB[[#This Row],[Order_Date]])</f>
        <v>6</v>
      </c>
    </row>
    <row r="50" spans="1:30" x14ac:dyDescent="0.35">
      <c r="A50" t="s">
        <v>2007</v>
      </c>
      <c r="B50" s="2">
        <v>45218</v>
      </c>
      <c r="C50" t="s">
        <v>669</v>
      </c>
      <c r="D50" t="s">
        <v>1710</v>
      </c>
      <c r="E50" t="s">
        <v>1940</v>
      </c>
      <c r="F50">
        <v>1</v>
      </c>
      <c r="G50" s="5">
        <v>517.13</v>
      </c>
      <c r="H50">
        <v>0.28000000000000003</v>
      </c>
      <c r="I50" t="s">
        <v>1957</v>
      </c>
      <c r="J50">
        <v>372.33359999999999</v>
      </c>
      <c r="K50" t="str">
        <f>_xlfn.XLOOKUP(Sales_DB[[#This Row],[Store_ID]],Store_DB[Store_ID],Store_DB[Region])</f>
        <v>North</v>
      </c>
      <c r="L50" t="str">
        <f>_xlfn.XLOOKUP(Sales_DB[[#This Row],[Store_ID]],Store_DB[Store_ID],Store_DB[Store_Name])</f>
        <v>Holloway Ltd</v>
      </c>
      <c r="M50" t="str">
        <f>_xlfn.XLOOKUP(Sales_DB[[#This Row],[Store_ID]],Store_DB[Store_ID],Store_DB[City])</f>
        <v>Bensonhaven</v>
      </c>
      <c r="N50" t="str">
        <f>_xlfn.XLOOKUP(Sales_DB[[#This Row],[Store_ID]],Store_DB[Store_ID],Store_DB[Store_Type])</f>
        <v>Flagship</v>
      </c>
      <c r="O50" t="str">
        <f>_xlfn.XLOOKUP(Sales_DB[[#This Row],[Product_ID]],Product_DB[Product_ID],Product_DB[Product_Name])</f>
        <v>Adjustable Jump Rope</v>
      </c>
      <c r="P50" t="str">
        <f>_xlfn.XLOOKUP(Sales_DB[[#This Row],[Product_ID]],Product_DB[Product_ID],Product_DB[Category])</f>
        <v>Sports</v>
      </c>
      <c r="Q50" t="str">
        <f>_xlfn.XLOOKUP(Sales_DB[[#This Row],[Product_ID]],Product_DB[Product_ID],Product_DB[Sub_Category])</f>
        <v>Fitness</v>
      </c>
      <c r="R50" t="str">
        <f>_xlfn.XLOOKUP(Sales_DB[[#This Row],[Product_ID]],Product_DB[Product_ID],Product_DB[Brand])</f>
        <v>Cox Inc</v>
      </c>
      <c r="S50">
        <f>_xlfn.XLOOKUP(Sales_DB[[#This Row],[Product_ID]],Product_DB[Product_ID],Product_DB[Cost])</f>
        <v>167.12</v>
      </c>
      <c r="T50">
        <f>_xlfn.XLOOKUP(Sales_DB[[#This Row],[Product_ID]],Product_DB[Product_ID],Product_DB[Stock])</f>
        <v>316</v>
      </c>
      <c r="U50" t="str">
        <f>_xlfn.XLOOKUP(Sales_DB[[#This Row],[Customer_ID]],Final_Cust_db[Customer_ID],Final_Cust_db[Name])</f>
        <v>Sarah Brady</v>
      </c>
      <c r="V50">
        <f>_xlfn.XLOOKUP(Sales_DB[[#This Row],[Customer_ID]],Final_Cust_db[Customer_ID],Final_Cust_db[Age])</f>
        <v>47</v>
      </c>
      <c r="W50" t="str">
        <f>_xlfn.XLOOKUP(Sales_DB[[#This Row],[Customer_ID]],Final_Cust_db[Customer_ID],Final_Cust_db[Gender])</f>
        <v>Male</v>
      </c>
      <c r="X50" t="str">
        <f>_xlfn.XLOOKUP(Sales_DB[[#This Row],[Customer_ID]],Final_Cust_db[Customer_ID],Final_Cust_db[City])</f>
        <v>Johnsonland</v>
      </c>
      <c r="Y50" t="str">
        <f>_xlfn.XLOOKUP(Sales_DB[[#This Row],[Customer_ID]],Final_Cust_db[Customer_ID],Final_Cust_db[State])</f>
        <v>Iowa</v>
      </c>
      <c r="Z50" t="str">
        <f>_xlfn.XLOOKUP(Sales_DB[[#This Row],[Customer_ID]],Final_Cust_db[Customer_ID],Final_Cust_db[Country])</f>
        <v>USA</v>
      </c>
      <c r="AA50" t="str">
        <f>_xlfn.XLOOKUP(Sales_DB[[#This Row],[Customer_ID]],Final_Cust_db[Customer_ID],Final_Cust_db[Loyality_Level])</f>
        <v>Platinum</v>
      </c>
      <c r="AB50" s="8">
        <f>Sales_DB[[#This Row],[Cost]]*Sales_DB[[#This Row],[Quantity]]</f>
        <v>167.12</v>
      </c>
      <c r="AC50" s="8">
        <f>Sales_DB[[#This Row],[Total_Amount]]-Sales_DB[[#This Row],[Spend]]</f>
        <v>205.21359999999999</v>
      </c>
      <c r="AD50" s="8">
        <f>MONTH(Sales_DB[[#This Row],[Order_Date]])</f>
        <v>10</v>
      </c>
    </row>
    <row r="51" spans="1:30" x14ac:dyDescent="0.35">
      <c r="A51" t="s">
        <v>2008</v>
      </c>
      <c r="B51" s="2">
        <v>45607</v>
      </c>
      <c r="C51" t="s">
        <v>1314</v>
      </c>
      <c r="D51" t="s">
        <v>1636</v>
      </c>
      <c r="E51" t="s">
        <v>1937</v>
      </c>
      <c r="F51">
        <v>2</v>
      </c>
      <c r="G51" s="5">
        <v>384.66</v>
      </c>
      <c r="H51">
        <v>0.08</v>
      </c>
      <c r="I51" t="s">
        <v>1962</v>
      </c>
      <c r="J51">
        <v>707.77440000000013</v>
      </c>
      <c r="K51" t="str">
        <f>_xlfn.XLOOKUP(Sales_DB[[#This Row],[Store_ID]],Store_DB[Store_ID],Store_DB[Region])</f>
        <v>West</v>
      </c>
      <c r="L51" t="str">
        <f>_xlfn.XLOOKUP(Sales_DB[[#This Row],[Store_ID]],Store_DB[Store_ID],Store_DB[Store_Name])</f>
        <v>Frederick-Wright</v>
      </c>
      <c r="M51" t="str">
        <f>_xlfn.XLOOKUP(Sales_DB[[#This Row],[Store_ID]],Store_DB[Store_ID],Store_DB[City])</f>
        <v>New Jimmymouth</v>
      </c>
      <c r="N51" t="str">
        <f>_xlfn.XLOOKUP(Sales_DB[[#This Row],[Store_ID]],Store_DB[Store_ID],Store_DB[Store_Type])</f>
        <v>Flagship</v>
      </c>
      <c r="O51" t="str">
        <f>_xlfn.XLOOKUP(Sales_DB[[#This Row],[Product_ID]],Product_DB[Product_ID],Product_DB[Product_Name])</f>
        <v>Multi-Purpose Storage Box</v>
      </c>
      <c r="P51" t="str">
        <f>_xlfn.XLOOKUP(Sales_DB[[#This Row],[Product_ID]],Product_DB[Product_ID],Product_DB[Category])</f>
        <v>Home</v>
      </c>
      <c r="Q51" t="str">
        <f>_xlfn.XLOOKUP(Sales_DB[[#This Row],[Product_ID]],Product_DB[Product_ID],Product_DB[Sub_Category])</f>
        <v>Storage</v>
      </c>
      <c r="R51" t="str">
        <f>_xlfn.XLOOKUP(Sales_DB[[#This Row],[Product_ID]],Product_DB[Product_ID],Product_DB[Brand])</f>
        <v>Gardner-Montes</v>
      </c>
      <c r="S51">
        <f>_xlfn.XLOOKUP(Sales_DB[[#This Row],[Product_ID]],Product_DB[Product_ID],Product_DB[Cost])</f>
        <v>123.46</v>
      </c>
      <c r="T51">
        <f>_xlfn.XLOOKUP(Sales_DB[[#This Row],[Product_ID]],Product_DB[Product_ID],Product_DB[Stock])</f>
        <v>76</v>
      </c>
      <c r="U51" t="str">
        <f>_xlfn.XLOOKUP(Sales_DB[[#This Row],[Customer_ID]],Final_Cust_db[Customer_ID],Final_Cust_db[Name])</f>
        <v>Dr.Tamara White Md</v>
      </c>
      <c r="V51">
        <f>_xlfn.XLOOKUP(Sales_DB[[#This Row],[Customer_ID]],Final_Cust_db[Customer_ID],Final_Cust_db[Age])</f>
        <v>60</v>
      </c>
      <c r="W51" t="str">
        <f>_xlfn.XLOOKUP(Sales_DB[[#This Row],[Customer_ID]],Final_Cust_db[Customer_ID],Final_Cust_db[Gender])</f>
        <v>Male</v>
      </c>
      <c r="X51" t="str">
        <f>_xlfn.XLOOKUP(Sales_DB[[#This Row],[Customer_ID]],Final_Cust_db[Customer_ID],Final_Cust_db[City])</f>
        <v>New Benjamin</v>
      </c>
      <c r="Y51" t="str">
        <f>_xlfn.XLOOKUP(Sales_DB[[#This Row],[Customer_ID]],Final_Cust_db[Customer_ID],Final_Cust_db[State])</f>
        <v>North Carolina</v>
      </c>
      <c r="Z51" t="str">
        <f>_xlfn.XLOOKUP(Sales_DB[[#This Row],[Customer_ID]],Final_Cust_db[Customer_ID],Final_Cust_db[Country])</f>
        <v>USA</v>
      </c>
      <c r="AA51" t="str">
        <f>_xlfn.XLOOKUP(Sales_DB[[#This Row],[Customer_ID]],Final_Cust_db[Customer_ID],Final_Cust_db[Loyality_Level])</f>
        <v>Bronze</v>
      </c>
      <c r="AB51" s="8">
        <f>Sales_DB[[#This Row],[Cost]]*Sales_DB[[#This Row],[Quantity]]</f>
        <v>246.92</v>
      </c>
      <c r="AC51" s="8">
        <f>Sales_DB[[#This Row],[Total_Amount]]-Sales_DB[[#This Row],[Spend]]</f>
        <v>460.85440000000017</v>
      </c>
      <c r="AD51" s="8">
        <f>MONTH(Sales_DB[[#This Row],[Order_Date]])</f>
        <v>11</v>
      </c>
    </row>
    <row r="52" spans="1:30" x14ac:dyDescent="0.35">
      <c r="A52" t="s">
        <v>2009</v>
      </c>
      <c r="B52" s="2">
        <v>45291</v>
      </c>
      <c r="C52" t="s">
        <v>262</v>
      </c>
      <c r="D52" t="s">
        <v>1736</v>
      </c>
      <c r="E52" t="s">
        <v>1919</v>
      </c>
      <c r="F52">
        <v>3</v>
      </c>
      <c r="G52" s="5">
        <v>83.7</v>
      </c>
      <c r="H52">
        <v>0.24</v>
      </c>
      <c r="I52" t="s">
        <v>1959</v>
      </c>
      <c r="J52">
        <v>190.83600000000001</v>
      </c>
      <c r="K52" t="str">
        <f>_xlfn.XLOOKUP(Sales_DB[[#This Row],[Store_ID]],Store_DB[Store_ID],Store_DB[Region])</f>
        <v>South</v>
      </c>
      <c r="L52" t="str">
        <f>_xlfn.XLOOKUP(Sales_DB[[#This Row],[Store_ID]],Store_DB[Store_ID],Store_DB[Store_Name])</f>
        <v>Moore, Padilla and Butler</v>
      </c>
      <c r="M52" t="str">
        <f>_xlfn.XLOOKUP(Sales_DB[[#This Row],[Store_ID]],Store_DB[Store_ID],Store_DB[City])</f>
        <v>East Johnstad</v>
      </c>
      <c r="N52" t="str">
        <f>_xlfn.XLOOKUP(Sales_DB[[#This Row],[Store_ID]],Store_DB[Store_ID],Store_DB[Store_Type])</f>
        <v>Flagship</v>
      </c>
      <c r="O52" t="str">
        <f>_xlfn.XLOOKUP(Sales_DB[[#This Row],[Product_ID]],Product_DB[Product_ID],Product_DB[Product_Name])</f>
        <v>Rugby Ball</v>
      </c>
      <c r="P52" t="str">
        <f>_xlfn.XLOOKUP(Sales_DB[[#This Row],[Product_ID]],Product_DB[Product_ID],Product_DB[Category])</f>
        <v>Sports</v>
      </c>
      <c r="Q52" t="str">
        <f>_xlfn.XLOOKUP(Sales_DB[[#This Row],[Product_ID]],Product_DB[Product_ID],Product_DB[Sub_Category])</f>
        <v>Team Sports</v>
      </c>
      <c r="R52" t="str">
        <f>_xlfn.XLOOKUP(Sales_DB[[#This Row],[Product_ID]],Product_DB[Product_ID],Product_DB[Brand])</f>
        <v>Harris Inc</v>
      </c>
      <c r="S52">
        <f>_xlfn.XLOOKUP(Sales_DB[[#This Row],[Product_ID]],Product_DB[Product_ID],Product_DB[Cost])</f>
        <v>212.26</v>
      </c>
      <c r="T52">
        <f>_xlfn.XLOOKUP(Sales_DB[[#This Row],[Product_ID]],Product_DB[Product_ID],Product_DB[Stock])</f>
        <v>82</v>
      </c>
      <c r="U52" t="str">
        <f>_xlfn.XLOOKUP(Sales_DB[[#This Row],[Customer_ID]],Final_Cust_db[Customer_ID],Final_Cust_db[Name])</f>
        <v>Eric Singh</v>
      </c>
      <c r="V52">
        <f>_xlfn.XLOOKUP(Sales_DB[[#This Row],[Customer_ID]],Final_Cust_db[Customer_ID],Final_Cust_db[Age])</f>
        <v>29</v>
      </c>
      <c r="W52" t="str">
        <f>_xlfn.XLOOKUP(Sales_DB[[#This Row],[Customer_ID]],Final_Cust_db[Customer_ID],Final_Cust_db[Gender])</f>
        <v>Female</v>
      </c>
      <c r="X52" t="str">
        <f>_xlfn.XLOOKUP(Sales_DB[[#This Row],[Customer_ID]],Final_Cust_db[Customer_ID],Final_Cust_db[City])</f>
        <v>Port Lisa</v>
      </c>
      <c r="Y52" t="str">
        <f>_xlfn.XLOOKUP(Sales_DB[[#This Row],[Customer_ID]],Final_Cust_db[Customer_ID],Final_Cust_db[State])</f>
        <v>New Mexico</v>
      </c>
      <c r="Z52" t="str">
        <f>_xlfn.XLOOKUP(Sales_DB[[#This Row],[Customer_ID]],Final_Cust_db[Customer_ID],Final_Cust_db[Country])</f>
        <v>USA</v>
      </c>
      <c r="AA52" t="str">
        <f>_xlfn.XLOOKUP(Sales_DB[[#This Row],[Customer_ID]],Final_Cust_db[Customer_ID],Final_Cust_db[Loyality_Level])</f>
        <v>Gold</v>
      </c>
      <c r="AB52" s="8">
        <f>Sales_DB[[#This Row],[Cost]]*Sales_DB[[#This Row],[Quantity]]</f>
        <v>636.78</v>
      </c>
      <c r="AC52" s="8">
        <f>Sales_DB[[#This Row],[Total_Amount]]-Sales_DB[[#This Row],[Spend]]</f>
        <v>-445.94399999999996</v>
      </c>
      <c r="AD52" s="8">
        <f>MONTH(Sales_DB[[#This Row],[Order_Date]])</f>
        <v>12</v>
      </c>
    </row>
    <row r="53" spans="1:30" x14ac:dyDescent="0.35">
      <c r="A53" t="s">
        <v>2010</v>
      </c>
      <c r="B53" s="2">
        <v>45689</v>
      </c>
      <c r="C53" t="s">
        <v>487</v>
      </c>
      <c r="D53" t="s">
        <v>1788</v>
      </c>
      <c r="E53" t="s">
        <v>1912</v>
      </c>
      <c r="F53">
        <v>3</v>
      </c>
      <c r="G53" s="5">
        <v>76.569999999999993</v>
      </c>
      <c r="H53">
        <v>0.26</v>
      </c>
      <c r="I53" t="s">
        <v>1957</v>
      </c>
      <c r="J53">
        <v>169.9854</v>
      </c>
      <c r="K53" t="str">
        <f>_xlfn.XLOOKUP(Sales_DB[[#This Row],[Store_ID]],Store_DB[Store_ID],Store_DB[Region])</f>
        <v>South</v>
      </c>
      <c r="L53" t="str">
        <f>_xlfn.XLOOKUP(Sales_DB[[#This Row],[Store_ID]],Store_DB[Store_ID],Store_DB[Store_Name])</f>
        <v>Martinez-Mullins</v>
      </c>
      <c r="M53" t="str">
        <f>_xlfn.XLOOKUP(Sales_DB[[#This Row],[Store_ID]],Store_DB[Store_ID],Store_DB[City])</f>
        <v>Williamsfurt</v>
      </c>
      <c r="N53" t="str">
        <f>_xlfn.XLOOKUP(Sales_DB[[#This Row],[Store_ID]],Store_DB[Store_ID],Store_DB[Store_Type])</f>
        <v>Online</v>
      </c>
      <c r="O53" t="str">
        <f>_xlfn.XLOOKUP(Sales_DB[[#This Row],[Product_ID]],Product_DB[Product_ID],Product_DB[Product_Name])</f>
        <v>Men'S Sports Shorts</v>
      </c>
      <c r="P53" t="str">
        <f>_xlfn.XLOOKUP(Sales_DB[[#This Row],[Product_ID]],Product_DB[Product_ID],Product_DB[Category])</f>
        <v>Clothing</v>
      </c>
      <c r="Q53" t="str">
        <f>_xlfn.XLOOKUP(Sales_DB[[#This Row],[Product_ID]],Product_DB[Product_ID],Product_DB[Sub_Category])</f>
        <v>Bottoms</v>
      </c>
      <c r="R53" t="str">
        <f>_xlfn.XLOOKUP(Sales_DB[[#This Row],[Product_ID]],Product_DB[Product_ID],Product_DB[Brand])</f>
        <v>Fitzpatrick Ltd</v>
      </c>
      <c r="S53">
        <f>_xlfn.XLOOKUP(Sales_DB[[#This Row],[Product_ID]],Product_DB[Product_ID],Product_DB[Cost])</f>
        <v>218.22</v>
      </c>
      <c r="T53">
        <f>_xlfn.XLOOKUP(Sales_DB[[#This Row],[Product_ID]],Product_DB[Product_ID],Product_DB[Stock])</f>
        <v>224</v>
      </c>
      <c r="U53" t="str">
        <f>_xlfn.XLOOKUP(Sales_DB[[#This Row],[Customer_ID]],Final_Cust_db[Customer_ID],Final_Cust_db[Name])</f>
        <v>Maria Ramirez</v>
      </c>
      <c r="V53">
        <f>_xlfn.XLOOKUP(Sales_DB[[#This Row],[Customer_ID]],Final_Cust_db[Customer_ID],Final_Cust_db[Age])</f>
        <v>37</v>
      </c>
      <c r="W53" t="str">
        <f>_xlfn.XLOOKUP(Sales_DB[[#This Row],[Customer_ID]],Final_Cust_db[Customer_ID],Final_Cust_db[Gender])</f>
        <v>Male</v>
      </c>
      <c r="X53" t="str">
        <f>_xlfn.XLOOKUP(Sales_DB[[#This Row],[Customer_ID]],Final_Cust_db[Customer_ID],Final_Cust_db[City])</f>
        <v>West Brandon</v>
      </c>
      <c r="Y53" t="str">
        <f>_xlfn.XLOOKUP(Sales_DB[[#This Row],[Customer_ID]],Final_Cust_db[Customer_ID],Final_Cust_db[State])</f>
        <v>Montana</v>
      </c>
      <c r="Z53" t="str">
        <f>_xlfn.XLOOKUP(Sales_DB[[#This Row],[Customer_ID]],Final_Cust_db[Customer_ID],Final_Cust_db[Country])</f>
        <v>USA</v>
      </c>
      <c r="AA53" t="str">
        <f>_xlfn.XLOOKUP(Sales_DB[[#This Row],[Customer_ID]],Final_Cust_db[Customer_ID],Final_Cust_db[Loyality_Level])</f>
        <v>Bronze</v>
      </c>
      <c r="AB53" s="8">
        <f>Sales_DB[[#This Row],[Cost]]*Sales_DB[[#This Row],[Quantity]]</f>
        <v>654.66</v>
      </c>
      <c r="AC53" s="8">
        <f>Sales_DB[[#This Row],[Total_Amount]]-Sales_DB[[#This Row],[Spend]]</f>
        <v>-484.67459999999994</v>
      </c>
      <c r="AD53" s="8">
        <f>MONTH(Sales_DB[[#This Row],[Order_Date]])</f>
        <v>2</v>
      </c>
    </row>
    <row r="54" spans="1:30" x14ac:dyDescent="0.35">
      <c r="A54" t="s">
        <v>2011</v>
      </c>
      <c r="B54" s="2">
        <v>45894</v>
      </c>
      <c r="C54" t="s">
        <v>505</v>
      </c>
      <c r="D54" t="s">
        <v>1848</v>
      </c>
      <c r="E54" t="s">
        <v>1909</v>
      </c>
      <c r="F54">
        <v>3</v>
      </c>
      <c r="G54" s="5">
        <v>522.45000000000005</v>
      </c>
      <c r="H54">
        <v>0.02</v>
      </c>
      <c r="I54" t="s">
        <v>1957</v>
      </c>
      <c r="J54">
        <v>486.06330000000003</v>
      </c>
      <c r="K54" t="str">
        <f>_xlfn.XLOOKUP(Sales_DB[[#This Row],[Store_ID]],Store_DB[Store_ID],Store_DB[Region])</f>
        <v>East</v>
      </c>
      <c r="L54" t="str">
        <f>_xlfn.XLOOKUP(Sales_DB[[#This Row],[Store_ID]],Store_DB[Store_ID],Store_DB[Store_Name])</f>
        <v>Benson-Elliott</v>
      </c>
      <c r="M54" t="str">
        <f>_xlfn.XLOOKUP(Sales_DB[[#This Row],[Store_ID]],Store_DB[Store_ID],Store_DB[City])</f>
        <v>Port Josephberg</v>
      </c>
      <c r="N54" t="str">
        <f>_xlfn.XLOOKUP(Sales_DB[[#This Row],[Store_ID]],Store_DB[Store_ID],Store_DB[Store_Type])</f>
        <v>Online</v>
      </c>
      <c r="O54" t="str">
        <f>_xlfn.XLOOKUP(Sales_DB[[#This Row],[Product_ID]],Product_DB[Product_ID],Product_DB[Product_Name])</f>
        <v>Face Foundation Kit</v>
      </c>
      <c r="P54" t="str">
        <f>_xlfn.XLOOKUP(Sales_DB[[#This Row],[Product_ID]],Product_DB[Product_ID],Product_DB[Category])</f>
        <v>Beauty</v>
      </c>
      <c r="Q54" t="str">
        <f>_xlfn.XLOOKUP(Sales_DB[[#This Row],[Product_ID]],Product_DB[Product_ID],Product_DB[Sub_Category])</f>
        <v>Makeup</v>
      </c>
      <c r="R54" t="str">
        <f>_xlfn.XLOOKUP(Sales_DB[[#This Row],[Product_ID]],Product_DB[Product_ID],Product_DB[Brand])</f>
        <v>Taylor-Elliott</v>
      </c>
      <c r="S54">
        <f>_xlfn.XLOOKUP(Sales_DB[[#This Row],[Product_ID]],Product_DB[Product_ID],Product_DB[Cost])</f>
        <v>183.04</v>
      </c>
      <c r="T54">
        <f>_xlfn.XLOOKUP(Sales_DB[[#This Row],[Product_ID]],Product_DB[Product_ID],Product_DB[Stock])</f>
        <v>457</v>
      </c>
      <c r="U54" t="str">
        <f>_xlfn.XLOOKUP(Sales_DB[[#This Row],[Customer_ID]],Final_Cust_db[Customer_ID],Final_Cust_db[Name])</f>
        <v>Theresa Campbell</v>
      </c>
      <c r="V54">
        <f>_xlfn.XLOOKUP(Sales_DB[[#This Row],[Customer_ID]],Final_Cust_db[Customer_ID],Final_Cust_db[Age])</f>
        <v>42</v>
      </c>
      <c r="W54" t="str">
        <f>_xlfn.XLOOKUP(Sales_DB[[#This Row],[Customer_ID]],Final_Cust_db[Customer_ID],Final_Cust_db[Gender])</f>
        <v>Female</v>
      </c>
      <c r="X54" t="str">
        <f>_xlfn.XLOOKUP(Sales_DB[[#This Row],[Customer_ID]],Final_Cust_db[Customer_ID],Final_Cust_db[City])</f>
        <v>New Brian</v>
      </c>
      <c r="Y54" t="str">
        <f>_xlfn.XLOOKUP(Sales_DB[[#This Row],[Customer_ID]],Final_Cust_db[Customer_ID],Final_Cust_db[State])</f>
        <v>Wisconsin</v>
      </c>
      <c r="Z54" t="str">
        <f>_xlfn.XLOOKUP(Sales_DB[[#This Row],[Customer_ID]],Final_Cust_db[Customer_ID],Final_Cust_db[Country])</f>
        <v>USA</v>
      </c>
      <c r="AA54" t="str">
        <f>_xlfn.XLOOKUP(Sales_DB[[#This Row],[Customer_ID]],Final_Cust_db[Customer_ID],Final_Cust_db[Loyality_Level])</f>
        <v>Bronze</v>
      </c>
      <c r="AB54" s="8">
        <f>Sales_DB[[#This Row],[Cost]]*Sales_DB[[#This Row],[Quantity]]</f>
        <v>549.12</v>
      </c>
      <c r="AC54" s="8">
        <f>Sales_DB[[#This Row],[Total_Amount]]-Sales_DB[[#This Row],[Spend]]</f>
        <v>-63.056699999999978</v>
      </c>
      <c r="AD54" s="8">
        <f>MONTH(Sales_DB[[#This Row],[Order_Date]])</f>
        <v>8</v>
      </c>
    </row>
    <row r="55" spans="1:30" x14ac:dyDescent="0.35">
      <c r="A55" t="s">
        <v>2012</v>
      </c>
      <c r="B55" s="2">
        <v>45677</v>
      </c>
      <c r="C55" t="s">
        <v>1029</v>
      </c>
      <c r="D55" t="s">
        <v>1633</v>
      </c>
      <c r="E55" t="s">
        <v>1915</v>
      </c>
      <c r="F55">
        <v>1</v>
      </c>
      <c r="G55" s="5">
        <v>900.35</v>
      </c>
      <c r="H55">
        <v>0.13</v>
      </c>
      <c r="I55" t="s">
        <v>1962</v>
      </c>
      <c r="J55">
        <v>783.30449999999996</v>
      </c>
      <c r="K55" t="str">
        <f>_xlfn.XLOOKUP(Sales_DB[[#This Row],[Store_ID]],Store_DB[Store_ID],Store_DB[Region])</f>
        <v>West</v>
      </c>
      <c r="L55" t="str">
        <f>_xlfn.XLOOKUP(Sales_DB[[#This Row],[Store_ID]],Store_DB[Store_ID],Store_DB[Store_Name])</f>
        <v>Bean, Jones and Park</v>
      </c>
      <c r="M55" t="str">
        <f>_xlfn.XLOOKUP(Sales_DB[[#This Row],[Store_ID]],Store_DB[Store_ID],Store_DB[City])</f>
        <v>Thompsonborough</v>
      </c>
      <c r="N55" t="str">
        <f>_xlfn.XLOOKUP(Sales_DB[[#This Row],[Store_ID]],Store_DB[Store_ID],Store_DB[Store_Type])</f>
        <v>Online</v>
      </c>
      <c r="O55" t="str">
        <f>_xlfn.XLOOKUP(Sales_DB[[#This Row],[Product_ID]],Product_DB[Product_ID],Product_DB[Product_Name])</f>
        <v>Outdoor Sports Water Bottle</v>
      </c>
      <c r="P55" t="str">
        <f>_xlfn.XLOOKUP(Sales_DB[[#This Row],[Product_ID]],Product_DB[Product_ID],Product_DB[Category])</f>
        <v>Sports</v>
      </c>
      <c r="Q55" t="str">
        <f>_xlfn.XLOOKUP(Sales_DB[[#This Row],[Product_ID]],Product_DB[Product_ID],Product_DB[Sub_Category])</f>
        <v>Accessories</v>
      </c>
      <c r="R55" t="str">
        <f>_xlfn.XLOOKUP(Sales_DB[[#This Row],[Product_ID]],Product_DB[Product_ID],Product_DB[Brand])</f>
        <v>Soto-Ellis</v>
      </c>
      <c r="S55">
        <f>_xlfn.XLOOKUP(Sales_DB[[#This Row],[Product_ID]],Product_DB[Product_ID],Product_DB[Cost])</f>
        <v>131.51</v>
      </c>
      <c r="T55">
        <f>_xlfn.XLOOKUP(Sales_DB[[#This Row],[Product_ID]],Product_DB[Product_ID],Product_DB[Stock])</f>
        <v>265</v>
      </c>
      <c r="U55" t="str">
        <f>_xlfn.XLOOKUP(Sales_DB[[#This Row],[Customer_ID]],Final_Cust_db[Customer_ID],Final_Cust_db[Name])</f>
        <v>Alex Mann Ii</v>
      </c>
      <c r="V55">
        <f>_xlfn.XLOOKUP(Sales_DB[[#This Row],[Customer_ID]],Final_Cust_db[Customer_ID],Final_Cust_db[Age])</f>
        <v>58</v>
      </c>
      <c r="W55" t="str">
        <f>_xlfn.XLOOKUP(Sales_DB[[#This Row],[Customer_ID]],Final_Cust_db[Customer_ID],Final_Cust_db[Gender])</f>
        <v>Male</v>
      </c>
      <c r="X55" t="str">
        <f>_xlfn.XLOOKUP(Sales_DB[[#This Row],[Customer_ID]],Final_Cust_db[Customer_ID],Final_Cust_db[City])</f>
        <v>South Zacharychester</v>
      </c>
      <c r="Y55" t="str">
        <f>_xlfn.XLOOKUP(Sales_DB[[#This Row],[Customer_ID]],Final_Cust_db[Customer_ID],Final_Cust_db[State])</f>
        <v>Oklahoma</v>
      </c>
      <c r="Z55" t="str">
        <f>_xlfn.XLOOKUP(Sales_DB[[#This Row],[Customer_ID]],Final_Cust_db[Customer_ID],Final_Cust_db[Country])</f>
        <v>USA</v>
      </c>
      <c r="AA55" t="str">
        <f>_xlfn.XLOOKUP(Sales_DB[[#This Row],[Customer_ID]],Final_Cust_db[Customer_ID],Final_Cust_db[Loyality_Level])</f>
        <v>Bronze</v>
      </c>
      <c r="AB55" s="8">
        <f>Sales_DB[[#This Row],[Cost]]*Sales_DB[[#This Row],[Quantity]]</f>
        <v>131.51</v>
      </c>
      <c r="AC55" s="8">
        <f>Sales_DB[[#This Row],[Total_Amount]]-Sales_DB[[#This Row],[Spend]]</f>
        <v>651.79449999999997</v>
      </c>
      <c r="AD55" s="8">
        <f>MONTH(Sales_DB[[#This Row],[Order_Date]])</f>
        <v>1</v>
      </c>
    </row>
    <row r="56" spans="1:30" x14ac:dyDescent="0.35">
      <c r="A56" t="s">
        <v>2013</v>
      </c>
      <c r="B56" s="2">
        <v>45706</v>
      </c>
      <c r="C56" t="s">
        <v>345</v>
      </c>
      <c r="D56" t="s">
        <v>1698</v>
      </c>
      <c r="E56" t="s">
        <v>1922</v>
      </c>
      <c r="F56">
        <v>4</v>
      </c>
      <c r="G56" s="5">
        <v>428.09</v>
      </c>
      <c r="H56">
        <v>7.0000000000000007E-2</v>
      </c>
      <c r="I56" t="s">
        <v>1957</v>
      </c>
      <c r="J56">
        <v>1592.4947999999999</v>
      </c>
      <c r="K56" t="str">
        <f>_xlfn.XLOOKUP(Sales_DB[[#This Row],[Store_ID]],Store_DB[Store_ID],Store_DB[Region])</f>
        <v>East</v>
      </c>
      <c r="L56" t="str">
        <f>_xlfn.XLOOKUP(Sales_DB[[#This Row],[Store_ID]],Store_DB[Store_ID],Store_DB[Store_Name])</f>
        <v>Hill, Wagner and Ballard</v>
      </c>
      <c r="M56" t="str">
        <f>_xlfn.XLOOKUP(Sales_DB[[#This Row],[Store_ID]],Store_DB[Store_ID],Store_DB[City])</f>
        <v>East Davidville</v>
      </c>
      <c r="N56" t="str">
        <f>_xlfn.XLOOKUP(Sales_DB[[#This Row],[Store_ID]],Store_DB[Store_ID],Store_DB[Store_Type])</f>
        <v>Online</v>
      </c>
      <c r="O56" t="str">
        <f>_xlfn.XLOOKUP(Sales_DB[[#This Row],[Product_ID]],Product_DB[Product_ID],Product_DB[Product_Name])</f>
        <v>Noise-Canceling Headphones</v>
      </c>
      <c r="P56" t="str">
        <f>_xlfn.XLOOKUP(Sales_DB[[#This Row],[Product_ID]],Product_DB[Product_ID],Product_DB[Category])</f>
        <v>Electronics</v>
      </c>
      <c r="Q56" t="str">
        <f>_xlfn.XLOOKUP(Sales_DB[[#This Row],[Product_ID]],Product_DB[Product_ID],Product_DB[Sub_Category])</f>
        <v>Audio</v>
      </c>
      <c r="R56" t="str">
        <f>_xlfn.XLOOKUP(Sales_DB[[#This Row],[Product_ID]],Product_DB[Product_ID],Product_DB[Brand])</f>
        <v>Taylor-Hart</v>
      </c>
      <c r="S56">
        <f>_xlfn.XLOOKUP(Sales_DB[[#This Row],[Product_ID]],Product_DB[Product_ID],Product_DB[Cost])</f>
        <v>38.520000000000003</v>
      </c>
      <c r="T56">
        <f>_xlfn.XLOOKUP(Sales_DB[[#This Row],[Product_ID]],Product_DB[Product_ID],Product_DB[Stock])</f>
        <v>378</v>
      </c>
      <c r="U56" t="str">
        <f>_xlfn.XLOOKUP(Sales_DB[[#This Row],[Customer_ID]],Final_Cust_db[Customer_ID],Final_Cust_db[Name])</f>
        <v>Amy Fowler</v>
      </c>
      <c r="V56">
        <f>_xlfn.XLOOKUP(Sales_DB[[#This Row],[Customer_ID]],Final_Cust_db[Customer_ID],Final_Cust_db[Age])</f>
        <v>62</v>
      </c>
      <c r="W56" t="str">
        <f>_xlfn.XLOOKUP(Sales_DB[[#This Row],[Customer_ID]],Final_Cust_db[Customer_ID],Final_Cust_db[Gender])</f>
        <v>Female</v>
      </c>
      <c r="X56" t="str">
        <f>_xlfn.XLOOKUP(Sales_DB[[#This Row],[Customer_ID]],Final_Cust_db[Customer_ID],Final_Cust_db[City])</f>
        <v>West Bobbyshire</v>
      </c>
      <c r="Y56" t="str">
        <f>_xlfn.XLOOKUP(Sales_DB[[#This Row],[Customer_ID]],Final_Cust_db[Customer_ID],Final_Cust_db[State])</f>
        <v>New York</v>
      </c>
      <c r="Z56" t="str">
        <f>_xlfn.XLOOKUP(Sales_DB[[#This Row],[Customer_ID]],Final_Cust_db[Customer_ID],Final_Cust_db[Country])</f>
        <v>USA</v>
      </c>
      <c r="AA56" t="str">
        <f>_xlfn.XLOOKUP(Sales_DB[[#This Row],[Customer_ID]],Final_Cust_db[Customer_ID],Final_Cust_db[Loyality_Level])</f>
        <v>Platinum</v>
      </c>
      <c r="AB56" s="8">
        <f>Sales_DB[[#This Row],[Cost]]*Sales_DB[[#This Row],[Quantity]]</f>
        <v>154.08000000000001</v>
      </c>
      <c r="AC56" s="8">
        <f>Sales_DB[[#This Row],[Total_Amount]]-Sales_DB[[#This Row],[Spend]]</f>
        <v>1438.4148</v>
      </c>
      <c r="AD56" s="8">
        <f>MONTH(Sales_DB[[#This Row],[Order_Date]])</f>
        <v>2</v>
      </c>
    </row>
    <row r="57" spans="1:30" x14ac:dyDescent="0.35">
      <c r="A57" t="s">
        <v>2014</v>
      </c>
      <c r="B57" s="2">
        <v>45589</v>
      </c>
      <c r="C57" t="s">
        <v>1302</v>
      </c>
      <c r="D57" t="s">
        <v>1726</v>
      </c>
      <c r="E57" t="s">
        <v>1925</v>
      </c>
      <c r="F57">
        <v>2</v>
      </c>
      <c r="G57" s="5">
        <v>559.71</v>
      </c>
      <c r="H57">
        <v>0.3</v>
      </c>
      <c r="I57" t="s">
        <v>1962</v>
      </c>
      <c r="J57">
        <v>783.59400000000005</v>
      </c>
      <c r="K57" t="str">
        <f>_xlfn.XLOOKUP(Sales_DB[[#This Row],[Store_ID]],Store_DB[Store_ID],Store_DB[Region])</f>
        <v>South</v>
      </c>
      <c r="L57" t="str">
        <f>_xlfn.XLOOKUP(Sales_DB[[#This Row],[Store_ID]],Store_DB[Store_ID],Store_DB[Store_Name])</f>
        <v>Aguirre-Keller</v>
      </c>
      <c r="M57" t="str">
        <f>_xlfn.XLOOKUP(Sales_DB[[#This Row],[Store_ID]],Store_DB[Store_ID],Store_DB[City])</f>
        <v>Lake Michael</v>
      </c>
      <c r="N57" t="str">
        <f>_xlfn.XLOOKUP(Sales_DB[[#This Row],[Store_ID]],Store_DB[Store_ID],Store_DB[Store_Type])</f>
        <v>Online</v>
      </c>
      <c r="O57" t="str">
        <f>_xlfn.XLOOKUP(Sales_DB[[#This Row],[Product_ID]],Product_DB[Product_ID],Product_DB[Product_Name])</f>
        <v>Men'S Roll-On Perfume</v>
      </c>
      <c r="P57" t="str">
        <f>_xlfn.XLOOKUP(Sales_DB[[#This Row],[Product_ID]],Product_DB[Product_ID],Product_DB[Category])</f>
        <v>Beauty</v>
      </c>
      <c r="Q57" t="str">
        <f>_xlfn.XLOOKUP(Sales_DB[[#This Row],[Product_ID]],Product_DB[Product_ID],Product_DB[Sub_Category])</f>
        <v>Fragrance</v>
      </c>
      <c r="R57" t="str">
        <f>_xlfn.XLOOKUP(Sales_DB[[#This Row],[Product_ID]],Product_DB[Product_ID],Product_DB[Brand])</f>
        <v>Sullivan and Sons</v>
      </c>
      <c r="S57">
        <f>_xlfn.XLOOKUP(Sales_DB[[#This Row],[Product_ID]],Product_DB[Product_ID],Product_DB[Cost])</f>
        <v>43.29</v>
      </c>
      <c r="T57">
        <f>_xlfn.XLOOKUP(Sales_DB[[#This Row],[Product_ID]],Product_DB[Product_ID],Product_DB[Stock])</f>
        <v>267</v>
      </c>
      <c r="U57" t="str">
        <f>_xlfn.XLOOKUP(Sales_DB[[#This Row],[Customer_ID]],Final_Cust_db[Customer_ID],Final_Cust_db[Name])</f>
        <v>Jennifer Myers</v>
      </c>
      <c r="V57">
        <f>_xlfn.XLOOKUP(Sales_DB[[#This Row],[Customer_ID]],Final_Cust_db[Customer_ID],Final_Cust_db[Age])</f>
        <v>46</v>
      </c>
      <c r="W57" t="str">
        <f>_xlfn.XLOOKUP(Sales_DB[[#This Row],[Customer_ID]],Final_Cust_db[Customer_ID],Final_Cust_db[Gender])</f>
        <v>Male</v>
      </c>
      <c r="X57" t="str">
        <f>_xlfn.XLOOKUP(Sales_DB[[#This Row],[Customer_ID]],Final_Cust_db[Customer_ID],Final_Cust_db[City])</f>
        <v>Marthaborough</v>
      </c>
      <c r="Y57" t="str">
        <f>_xlfn.XLOOKUP(Sales_DB[[#This Row],[Customer_ID]],Final_Cust_db[Customer_ID],Final_Cust_db[State])</f>
        <v>Wisconsin</v>
      </c>
      <c r="Z57" t="str">
        <f>_xlfn.XLOOKUP(Sales_DB[[#This Row],[Customer_ID]],Final_Cust_db[Customer_ID],Final_Cust_db[Country])</f>
        <v>USA</v>
      </c>
      <c r="AA57" t="str">
        <f>_xlfn.XLOOKUP(Sales_DB[[#This Row],[Customer_ID]],Final_Cust_db[Customer_ID],Final_Cust_db[Loyality_Level])</f>
        <v>Platinum</v>
      </c>
      <c r="AB57" s="8">
        <f>Sales_DB[[#This Row],[Cost]]*Sales_DB[[#This Row],[Quantity]]</f>
        <v>86.58</v>
      </c>
      <c r="AC57" s="8">
        <f>Sales_DB[[#This Row],[Total_Amount]]-Sales_DB[[#This Row],[Spend]]</f>
        <v>697.01400000000001</v>
      </c>
      <c r="AD57" s="8">
        <f>MONTH(Sales_DB[[#This Row],[Order_Date]])</f>
        <v>10</v>
      </c>
    </row>
    <row r="58" spans="1:30" x14ac:dyDescent="0.35">
      <c r="A58" t="s">
        <v>2015</v>
      </c>
      <c r="B58" s="2">
        <v>45282</v>
      </c>
      <c r="C58" t="s">
        <v>296</v>
      </c>
      <c r="D58" t="s">
        <v>1678</v>
      </c>
      <c r="E58" t="s">
        <v>1909</v>
      </c>
      <c r="F58">
        <v>2</v>
      </c>
      <c r="G58" s="5">
        <v>833.7</v>
      </c>
      <c r="H58">
        <v>0.06</v>
      </c>
      <c r="I58" t="s">
        <v>1959</v>
      </c>
      <c r="J58">
        <v>1567.356</v>
      </c>
      <c r="K58" t="str">
        <f>_xlfn.XLOOKUP(Sales_DB[[#This Row],[Store_ID]],Store_DB[Store_ID],Store_DB[Region])</f>
        <v>East</v>
      </c>
      <c r="L58" t="str">
        <f>_xlfn.XLOOKUP(Sales_DB[[#This Row],[Store_ID]],Store_DB[Store_ID],Store_DB[Store_Name])</f>
        <v>Benson-Elliott</v>
      </c>
      <c r="M58" t="str">
        <f>_xlfn.XLOOKUP(Sales_DB[[#This Row],[Store_ID]],Store_DB[Store_ID],Store_DB[City])</f>
        <v>Port Josephberg</v>
      </c>
      <c r="N58" t="str">
        <f>_xlfn.XLOOKUP(Sales_DB[[#This Row],[Store_ID]],Store_DB[Store_ID],Store_DB[Store_Type])</f>
        <v>Online</v>
      </c>
      <c r="O58" t="str">
        <f>_xlfn.XLOOKUP(Sales_DB[[#This Row],[Product_ID]],Product_DB[Product_ID],Product_DB[Product_Name])</f>
        <v>Gaming Mechanical Keyboard</v>
      </c>
      <c r="P58" t="str">
        <f>_xlfn.XLOOKUP(Sales_DB[[#This Row],[Product_ID]],Product_DB[Product_ID],Product_DB[Category])</f>
        <v>Electronics</v>
      </c>
      <c r="Q58" t="str">
        <f>_xlfn.XLOOKUP(Sales_DB[[#This Row],[Product_ID]],Product_DB[Product_ID],Product_DB[Sub_Category])</f>
        <v>Computer</v>
      </c>
      <c r="R58" t="str">
        <f>_xlfn.XLOOKUP(Sales_DB[[#This Row],[Product_ID]],Product_DB[Product_ID],Product_DB[Brand])</f>
        <v>Lucero LLC</v>
      </c>
      <c r="S58">
        <f>_xlfn.XLOOKUP(Sales_DB[[#This Row],[Product_ID]],Product_DB[Product_ID],Product_DB[Cost])</f>
        <v>419.28</v>
      </c>
      <c r="T58">
        <f>_xlfn.XLOOKUP(Sales_DB[[#This Row],[Product_ID]],Product_DB[Product_ID],Product_DB[Stock])</f>
        <v>86</v>
      </c>
      <c r="U58" t="str">
        <f>_xlfn.XLOOKUP(Sales_DB[[#This Row],[Customer_ID]],Final_Cust_db[Customer_ID],Final_Cust_db[Name])</f>
        <v>Jennifer Garcia</v>
      </c>
      <c r="V58">
        <f>_xlfn.XLOOKUP(Sales_DB[[#This Row],[Customer_ID]],Final_Cust_db[Customer_ID],Final_Cust_db[Age])</f>
        <v>61</v>
      </c>
      <c r="W58" t="str">
        <f>_xlfn.XLOOKUP(Sales_DB[[#This Row],[Customer_ID]],Final_Cust_db[Customer_ID],Final_Cust_db[Gender])</f>
        <v>Female</v>
      </c>
      <c r="X58" t="str">
        <f>_xlfn.XLOOKUP(Sales_DB[[#This Row],[Customer_ID]],Final_Cust_db[Customer_ID],Final_Cust_db[City])</f>
        <v>New Sean</v>
      </c>
      <c r="Y58" t="str">
        <f>_xlfn.XLOOKUP(Sales_DB[[#This Row],[Customer_ID]],Final_Cust_db[Customer_ID],Final_Cust_db[State])</f>
        <v>New Mexico</v>
      </c>
      <c r="Z58" t="str">
        <f>_xlfn.XLOOKUP(Sales_DB[[#This Row],[Customer_ID]],Final_Cust_db[Customer_ID],Final_Cust_db[Country])</f>
        <v>USA</v>
      </c>
      <c r="AA58" t="str">
        <f>_xlfn.XLOOKUP(Sales_DB[[#This Row],[Customer_ID]],Final_Cust_db[Customer_ID],Final_Cust_db[Loyality_Level])</f>
        <v>Bronze</v>
      </c>
      <c r="AB58" s="8">
        <f>Sales_DB[[#This Row],[Cost]]*Sales_DB[[#This Row],[Quantity]]</f>
        <v>838.56</v>
      </c>
      <c r="AC58" s="8">
        <f>Sales_DB[[#This Row],[Total_Amount]]-Sales_DB[[#This Row],[Spend]]</f>
        <v>728.79600000000005</v>
      </c>
      <c r="AD58" s="8">
        <f>MONTH(Sales_DB[[#This Row],[Order_Date]])</f>
        <v>12</v>
      </c>
    </row>
    <row r="59" spans="1:30" x14ac:dyDescent="0.35">
      <c r="A59" t="s">
        <v>2016</v>
      </c>
      <c r="B59" s="2">
        <v>45462</v>
      </c>
      <c r="C59" t="s">
        <v>1450</v>
      </c>
      <c r="D59" t="s">
        <v>1719</v>
      </c>
      <c r="E59" t="s">
        <v>1932</v>
      </c>
      <c r="F59">
        <v>2</v>
      </c>
      <c r="G59" s="5">
        <v>680.16</v>
      </c>
      <c r="H59">
        <v>0.28000000000000003</v>
      </c>
      <c r="I59" t="s">
        <v>1957</v>
      </c>
      <c r="J59">
        <v>979.43039999999996</v>
      </c>
      <c r="K59" t="str">
        <f>_xlfn.XLOOKUP(Sales_DB[[#This Row],[Store_ID]],Store_DB[Store_ID],Store_DB[Region])</f>
        <v>South</v>
      </c>
      <c r="L59" t="str">
        <f>_xlfn.XLOOKUP(Sales_DB[[#This Row],[Store_ID]],Store_DB[Store_ID],Store_DB[Store_Name])</f>
        <v>Mcdonald Inc</v>
      </c>
      <c r="M59" t="str">
        <f>_xlfn.XLOOKUP(Sales_DB[[#This Row],[Store_ID]],Store_DB[Store_ID],Store_DB[City])</f>
        <v>Christopherland</v>
      </c>
      <c r="N59" t="str">
        <f>_xlfn.XLOOKUP(Sales_DB[[#This Row],[Store_ID]],Store_DB[Store_ID],Store_DB[Store_Type])</f>
        <v>Outlet</v>
      </c>
      <c r="O59" t="str">
        <f>_xlfn.XLOOKUP(Sales_DB[[#This Row],[Product_ID]],Product_DB[Product_ID],Product_DB[Product_Name])</f>
        <v>Makeup Brush Set</v>
      </c>
      <c r="P59" t="str">
        <f>_xlfn.XLOOKUP(Sales_DB[[#This Row],[Product_ID]],Product_DB[Product_ID],Product_DB[Category])</f>
        <v>Beauty</v>
      </c>
      <c r="Q59" t="str">
        <f>_xlfn.XLOOKUP(Sales_DB[[#This Row],[Product_ID]],Product_DB[Product_ID],Product_DB[Sub_Category])</f>
        <v>Makeup</v>
      </c>
      <c r="R59" t="str">
        <f>_xlfn.XLOOKUP(Sales_DB[[#This Row],[Product_ID]],Product_DB[Product_ID],Product_DB[Brand])</f>
        <v>Cook Inc</v>
      </c>
      <c r="S59">
        <f>_xlfn.XLOOKUP(Sales_DB[[#This Row],[Product_ID]],Product_DB[Product_ID],Product_DB[Cost])</f>
        <v>238.8</v>
      </c>
      <c r="T59">
        <f>_xlfn.XLOOKUP(Sales_DB[[#This Row],[Product_ID]],Product_DB[Product_ID],Product_DB[Stock])</f>
        <v>431</v>
      </c>
      <c r="U59" t="str">
        <f>_xlfn.XLOOKUP(Sales_DB[[#This Row],[Customer_ID]],Final_Cust_db[Customer_ID],Final_Cust_db[Name])</f>
        <v>Michael Foley</v>
      </c>
      <c r="V59">
        <f>_xlfn.XLOOKUP(Sales_DB[[#This Row],[Customer_ID]],Final_Cust_db[Customer_ID],Final_Cust_db[Age])</f>
        <v>63</v>
      </c>
      <c r="W59" t="str">
        <f>_xlfn.XLOOKUP(Sales_DB[[#This Row],[Customer_ID]],Final_Cust_db[Customer_ID],Final_Cust_db[Gender])</f>
        <v>Female</v>
      </c>
      <c r="X59" t="str">
        <f>_xlfn.XLOOKUP(Sales_DB[[#This Row],[Customer_ID]],Final_Cust_db[Customer_ID],Final_Cust_db[City])</f>
        <v>Oneillfurt</v>
      </c>
      <c r="Y59" t="str">
        <f>_xlfn.XLOOKUP(Sales_DB[[#This Row],[Customer_ID]],Final_Cust_db[Customer_ID],Final_Cust_db[State])</f>
        <v>Vermont</v>
      </c>
      <c r="Z59" t="str">
        <f>_xlfn.XLOOKUP(Sales_DB[[#This Row],[Customer_ID]],Final_Cust_db[Customer_ID],Final_Cust_db[Country])</f>
        <v>USA</v>
      </c>
      <c r="AA59" t="str">
        <f>_xlfn.XLOOKUP(Sales_DB[[#This Row],[Customer_ID]],Final_Cust_db[Customer_ID],Final_Cust_db[Loyality_Level])</f>
        <v>Gold</v>
      </c>
      <c r="AB59" s="8">
        <f>Sales_DB[[#This Row],[Cost]]*Sales_DB[[#This Row],[Quantity]]</f>
        <v>477.6</v>
      </c>
      <c r="AC59" s="8">
        <f>Sales_DB[[#This Row],[Total_Amount]]-Sales_DB[[#This Row],[Spend]]</f>
        <v>501.83039999999994</v>
      </c>
      <c r="AD59" s="8">
        <f>MONTH(Sales_DB[[#This Row],[Order_Date]])</f>
        <v>6</v>
      </c>
    </row>
    <row r="60" spans="1:30" x14ac:dyDescent="0.35">
      <c r="A60" t="s">
        <v>2017</v>
      </c>
      <c r="B60" s="2">
        <v>45633</v>
      </c>
      <c r="C60" t="s">
        <v>1267</v>
      </c>
      <c r="D60" t="s">
        <v>1615</v>
      </c>
      <c r="E60" t="s">
        <v>1912</v>
      </c>
      <c r="F60">
        <v>4</v>
      </c>
      <c r="G60" s="5">
        <v>733.42</v>
      </c>
      <c r="H60">
        <v>0.02</v>
      </c>
      <c r="I60" t="s">
        <v>1959</v>
      </c>
      <c r="J60">
        <v>2552.3015999999998</v>
      </c>
      <c r="K60" t="str">
        <f>_xlfn.XLOOKUP(Sales_DB[[#This Row],[Store_ID]],Store_DB[Store_ID],Store_DB[Region])</f>
        <v>South</v>
      </c>
      <c r="L60" t="str">
        <f>_xlfn.XLOOKUP(Sales_DB[[#This Row],[Store_ID]],Store_DB[Store_ID],Store_DB[Store_Name])</f>
        <v>Martinez-Mullins</v>
      </c>
      <c r="M60" t="str">
        <f>_xlfn.XLOOKUP(Sales_DB[[#This Row],[Store_ID]],Store_DB[Store_ID],Store_DB[City])</f>
        <v>Williamsfurt</v>
      </c>
      <c r="N60" t="str">
        <f>_xlfn.XLOOKUP(Sales_DB[[#This Row],[Store_ID]],Store_DB[Store_ID],Store_DB[Store_Type])</f>
        <v>Online</v>
      </c>
      <c r="O60" t="str">
        <f>_xlfn.XLOOKUP(Sales_DB[[#This Row],[Product_ID]],Product_DB[Product_ID],Product_DB[Product_Name])</f>
        <v>4K Home Projector</v>
      </c>
      <c r="P60" t="str">
        <f>_xlfn.XLOOKUP(Sales_DB[[#This Row],[Product_ID]],Product_DB[Product_ID],Product_DB[Category])</f>
        <v>Electronics</v>
      </c>
      <c r="Q60" t="str">
        <f>_xlfn.XLOOKUP(Sales_DB[[#This Row],[Product_ID]],Product_DB[Product_ID],Product_DB[Sub_Category])</f>
        <v>Appliances</v>
      </c>
      <c r="R60" t="str">
        <f>_xlfn.XLOOKUP(Sales_DB[[#This Row],[Product_ID]],Product_DB[Product_ID],Product_DB[Brand])</f>
        <v>Thomas LLC</v>
      </c>
      <c r="S60">
        <f>_xlfn.XLOOKUP(Sales_DB[[#This Row],[Product_ID]],Product_DB[Product_ID],Product_DB[Cost])</f>
        <v>465.34</v>
      </c>
      <c r="T60">
        <f>_xlfn.XLOOKUP(Sales_DB[[#This Row],[Product_ID]],Product_DB[Product_ID],Product_DB[Stock])</f>
        <v>301</v>
      </c>
      <c r="U60" t="str">
        <f>_xlfn.XLOOKUP(Sales_DB[[#This Row],[Customer_ID]],Final_Cust_db[Customer_ID],Final_Cust_db[Name])</f>
        <v>David Ross</v>
      </c>
      <c r="V60">
        <f>_xlfn.XLOOKUP(Sales_DB[[#This Row],[Customer_ID]],Final_Cust_db[Customer_ID],Final_Cust_db[Age])</f>
        <v>22</v>
      </c>
      <c r="W60" t="str">
        <f>_xlfn.XLOOKUP(Sales_DB[[#This Row],[Customer_ID]],Final_Cust_db[Customer_ID],Final_Cust_db[Gender])</f>
        <v>Female</v>
      </c>
      <c r="X60" t="str">
        <f>_xlfn.XLOOKUP(Sales_DB[[#This Row],[Customer_ID]],Final_Cust_db[Customer_ID],Final_Cust_db[City])</f>
        <v>South Angela</v>
      </c>
      <c r="Y60" t="str">
        <f>_xlfn.XLOOKUP(Sales_DB[[#This Row],[Customer_ID]],Final_Cust_db[Customer_ID],Final_Cust_db[State])</f>
        <v>Arkansas</v>
      </c>
      <c r="Z60" t="str">
        <f>_xlfn.XLOOKUP(Sales_DB[[#This Row],[Customer_ID]],Final_Cust_db[Customer_ID],Final_Cust_db[Country])</f>
        <v>USA</v>
      </c>
      <c r="AA60" t="str">
        <f>_xlfn.XLOOKUP(Sales_DB[[#This Row],[Customer_ID]],Final_Cust_db[Customer_ID],Final_Cust_db[Loyality_Level])</f>
        <v>Silver</v>
      </c>
      <c r="AB60" s="8">
        <f>Sales_DB[[#This Row],[Cost]]*Sales_DB[[#This Row],[Quantity]]</f>
        <v>1861.36</v>
      </c>
      <c r="AC60" s="8">
        <f>Sales_DB[[#This Row],[Total_Amount]]-Sales_DB[[#This Row],[Spend]]</f>
        <v>690.94159999999988</v>
      </c>
      <c r="AD60" s="8">
        <f>MONTH(Sales_DB[[#This Row],[Order_Date]])</f>
        <v>12</v>
      </c>
    </row>
    <row r="61" spans="1:30" x14ac:dyDescent="0.35">
      <c r="A61" t="s">
        <v>2018</v>
      </c>
      <c r="B61" s="2">
        <v>45257</v>
      </c>
      <c r="C61" t="s">
        <v>1158</v>
      </c>
      <c r="D61" t="s">
        <v>1848</v>
      </c>
      <c r="E61" t="s">
        <v>1925</v>
      </c>
      <c r="F61">
        <v>1</v>
      </c>
      <c r="G61" s="5">
        <v>996.33</v>
      </c>
      <c r="H61">
        <v>0.23</v>
      </c>
      <c r="I61" t="s">
        <v>1959</v>
      </c>
      <c r="J61">
        <v>767.17410000000007</v>
      </c>
      <c r="K61" t="str">
        <f>_xlfn.XLOOKUP(Sales_DB[[#This Row],[Store_ID]],Store_DB[Store_ID],Store_DB[Region])</f>
        <v>South</v>
      </c>
      <c r="L61" t="str">
        <f>_xlfn.XLOOKUP(Sales_DB[[#This Row],[Store_ID]],Store_DB[Store_ID],Store_DB[Store_Name])</f>
        <v>Aguirre-Keller</v>
      </c>
      <c r="M61" t="str">
        <f>_xlfn.XLOOKUP(Sales_DB[[#This Row],[Store_ID]],Store_DB[Store_ID],Store_DB[City])</f>
        <v>Lake Michael</v>
      </c>
      <c r="N61" t="str">
        <f>_xlfn.XLOOKUP(Sales_DB[[#This Row],[Store_ID]],Store_DB[Store_ID],Store_DB[Store_Type])</f>
        <v>Online</v>
      </c>
      <c r="O61" t="str">
        <f>_xlfn.XLOOKUP(Sales_DB[[#This Row],[Product_ID]],Product_DB[Product_ID],Product_DB[Product_Name])</f>
        <v>Face Foundation Kit</v>
      </c>
      <c r="P61" t="str">
        <f>_xlfn.XLOOKUP(Sales_DB[[#This Row],[Product_ID]],Product_DB[Product_ID],Product_DB[Category])</f>
        <v>Beauty</v>
      </c>
      <c r="Q61" t="str">
        <f>_xlfn.XLOOKUP(Sales_DB[[#This Row],[Product_ID]],Product_DB[Product_ID],Product_DB[Sub_Category])</f>
        <v>Makeup</v>
      </c>
      <c r="R61" t="str">
        <f>_xlfn.XLOOKUP(Sales_DB[[#This Row],[Product_ID]],Product_DB[Product_ID],Product_DB[Brand])</f>
        <v>Taylor-Elliott</v>
      </c>
      <c r="S61">
        <f>_xlfn.XLOOKUP(Sales_DB[[#This Row],[Product_ID]],Product_DB[Product_ID],Product_DB[Cost])</f>
        <v>183.04</v>
      </c>
      <c r="T61">
        <f>_xlfn.XLOOKUP(Sales_DB[[#This Row],[Product_ID]],Product_DB[Product_ID],Product_DB[Stock])</f>
        <v>457</v>
      </c>
      <c r="U61" t="str">
        <f>_xlfn.XLOOKUP(Sales_DB[[#This Row],[Customer_ID]],Final_Cust_db[Customer_ID],Final_Cust_db[Name])</f>
        <v>Melinda Johnson</v>
      </c>
      <c r="V61">
        <f>_xlfn.XLOOKUP(Sales_DB[[#This Row],[Customer_ID]],Final_Cust_db[Customer_ID],Final_Cust_db[Age])</f>
        <v>51</v>
      </c>
      <c r="W61" t="str">
        <f>_xlfn.XLOOKUP(Sales_DB[[#This Row],[Customer_ID]],Final_Cust_db[Customer_ID],Final_Cust_db[Gender])</f>
        <v>Male</v>
      </c>
      <c r="X61" t="str">
        <f>_xlfn.XLOOKUP(Sales_DB[[#This Row],[Customer_ID]],Final_Cust_db[Customer_ID],Final_Cust_db[City])</f>
        <v>Kaufmanfurt</v>
      </c>
      <c r="Y61" t="str">
        <f>_xlfn.XLOOKUP(Sales_DB[[#This Row],[Customer_ID]],Final_Cust_db[Customer_ID],Final_Cust_db[State])</f>
        <v>Ohio</v>
      </c>
      <c r="Z61" t="str">
        <f>_xlfn.XLOOKUP(Sales_DB[[#This Row],[Customer_ID]],Final_Cust_db[Customer_ID],Final_Cust_db[Country])</f>
        <v>USA</v>
      </c>
      <c r="AA61" t="str">
        <f>_xlfn.XLOOKUP(Sales_DB[[#This Row],[Customer_ID]],Final_Cust_db[Customer_ID],Final_Cust_db[Loyality_Level])</f>
        <v>Bronze</v>
      </c>
      <c r="AB61" s="8">
        <f>Sales_DB[[#This Row],[Cost]]*Sales_DB[[#This Row],[Quantity]]</f>
        <v>183.04</v>
      </c>
      <c r="AC61" s="8">
        <f>Sales_DB[[#This Row],[Total_Amount]]-Sales_DB[[#This Row],[Spend]]</f>
        <v>584.1341000000001</v>
      </c>
      <c r="AD61" s="8">
        <f>MONTH(Sales_DB[[#This Row],[Order_Date]])</f>
        <v>11</v>
      </c>
    </row>
    <row r="62" spans="1:30" x14ac:dyDescent="0.35">
      <c r="A62" t="s">
        <v>2019</v>
      </c>
      <c r="B62" s="2">
        <v>45854</v>
      </c>
      <c r="C62" t="s">
        <v>1279</v>
      </c>
      <c r="D62" t="s">
        <v>1668</v>
      </c>
      <c r="E62" t="s">
        <v>1922</v>
      </c>
      <c r="F62">
        <v>1</v>
      </c>
      <c r="G62" s="5">
        <v>198.83</v>
      </c>
      <c r="H62">
        <v>0.09</v>
      </c>
      <c r="I62" t="s">
        <v>1962</v>
      </c>
      <c r="J62">
        <v>180.93530000000001</v>
      </c>
      <c r="K62" t="str">
        <f>_xlfn.XLOOKUP(Sales_DB[[#This Row],[Store_ID]],Store_DB[Store_ID],Store_DB[Region])</f>
        <v>East</v>
      </c>
      <c r="L62" t="str">
        <f>_xlfn.XLOOKUP(Sales_DB[[#This Row],[Store_ID]],Store_DB[Store_ID],Store_DB[Store_Name])</f>
        <v>Hill, Wagner and Ballard</v>
      </c>
      <c r="M62" t="str">
        <f>_xlfn.XLOOKUP(Sales_DB[[#This Row],[Store_ID]],Store_DB[Store_ID],Store_DB[City])</f>
        <v>East Davidville</v>
      </c>
      <c r="N62" t="str">
        <f>_xlfn.XLOOKUP(Sales_DB[[#This Row],[Store_ID]],Store_DB[Store_ID],Store_DB[Store_Type])</f>
        <v>Online</v>
      </c>
      <c r="O62" t="str">
        <f>_xlfn.XLOOKUP(Sales_DB[[#This Row],[Product_ID]],Product_DB[Product_ID],Product_DB[Product_Name])</f>
        <v>Basketball</v>
      </c>
      <c r="P62" t="str">
        <f>_xlfn.XLOOKUP(Sales_DB[[#This Row],[Product_ID]],Product_DB[Product_ID],Product_DB[Category])</f>
        <v>Sports</v>
      </c>
      <c r="Q62" t="str">
        <f>_xlfn.XLOOKUP(Sales_DB[[#This Row],[Product_ID]],Product_DB[Product_ID],Product_DB[Sub_Category])</f>
        <v>Team Sports</v>
      </c>
      <c r="R62" t="str">
        <f>_xlfn.XLOOKUP(Sales_DB[[#This Row],[Product_ID]],Product_DB[Product_ID],Product_DB[Brand])</f>
        <v>Nolan-Snow</v>
      </c>
      <c r="S62">
        <f>_xlfn.XLOOKUP(Sales_DB[[#This Row],[Product_ID]],Product_DB[Product_ID],Product_DB[Cost])</f>
        <v>204.39</v>
      </c>
      <c r="T62">
        <f>_xlfn.XLOOKUP(Sales_DB[[#This Row],[Product_ID]],Product_DB[Product_ID],Product_DB[Stock])</f>
        <v>281</v>
      </c>
      <c r="U62" t="str">
        <f>_xlfn.XLOOKUP(Sales_DB[[#This Row],[Customer_ID]],Final_Cust_db[Customer_ID],Final_Cust_db[Name])</f>
        <v>Isabel Foster</v>
      </c>
      <c r="V62">
        <f>_xlfn.XLOOKUP(Sales_DB[[#This Row],[Customer_ID]],Final_Cust_db[Customer_ID],Final_Cust_db[Age])</f>
        <v>36</v>
      </c>
      <c r="W62" t="str">
        <f>_xlfn.XLOOKUP(Sales_DB[[#This Row],[Customer_ID]],Final_Cust_db[Customer_ID],Final_Cust_db[Gender])</f>
        <v>Male</v>
      </c>
      <c r="X62" t="str">
        <f>_xlfn.XLOOKUP(Sales_DB[[#This Row],[Customer_ID]],Final_Cust_db[Customer_ID],Final_Cust_db[City])</f>
        <v>Port Joshuaville</v>
      </c>
      <c r="Y62" t="str">
        <f>_xlfn.XLOOKUP(Sales_DB[[#This Row],[Customer_ID]],Final_Cust_db[Customer_ID],Final_Cust_db[State])</f>
        <v>New Jersey</v>
      </c>
      <c r="Z62" t="str">
        <f>_xlfn.XLOOKUP(Sales_DB[[#This Row],[Customer_ID]],Final_Cust_db[Customer_ID],Final_Cust_db[Country])</f>
        <v>USA</v>
      </c>
      <c r="AA62" t="str">
        <f>_xlfn.XLOOKUP(Sales_DB[[#This Row],[Customer_ID]],Final_Cust_db[Customer_ID],Final_Cust_db[Loyality_Level])</f>
        <v>Gold</v>
      </c>
      <c r="AB62" s="8">
        <f>Sales_DB[[#This Row],[Cost]]*Sales_DB[[#This Row],[Quantity]]</f>
        <v>204.39</v>
      </c>
      <c r="AC62" s="8">
        <f>Sales_DB[[#This Row],[Total_Amount]]-Sales_DB[[#This Row],[Spend]]</f>
        <v>-23.454699999999974</v>
      </c>
      <c r="AD62" s="8">
        <f>MONTH(Sales_DB[[#This Row],[Order_Date]])</f>
        <v>7</v>
      </c>
    </row>
    <row r="63" spans="1:30" x14ac:dyDescent="0.35">
      <c r="A63" t="s">
        <v>2020</v>
      </c>
      <c r="B63" s="2">
        <v>45716</v>
      </c>
      <c r="C63" t="s">
        <v>776</v>
      </c>
      <c r="D63" t="s">
        <v>1629</v>
      </c>
      <c r="E63" t="s">
        <v>1912</v>
      </c>
      <c r="F63">
        <v>1</v>
      </c>
      <c r="G63" s="5">
        <v>374.92</v>
      </c>
      <c r="H63">
        <v>0.18</v>
      </c>
      <c r="I63" t="s">
        <v>1959</v>
      </c>
      <c r="J63">
        <v>307.43439999999998</v>
      </c>
      <c r="K63" t="str">
        <f>_xlfn.XLOOKUP(Sales_DB[[#This Row],[Store_ID]],Store_DB[Store_ID],Store_DB[Region])</f>
        <v>South</v>
      </c>
      <c r="L63" t="str">
        <f>_xlfn.XLOOKUP(Sales_DB[[#This Row],[Store_ID]],Store_DB[Store_ID],Store_DB[Store_Name])</f>
        <v>Martinez-Mullins</v>
      </c>
      <c r="M63" t="str">
        <f>_xlfn.XLOOKUP(Sales_DB[[#This Row],[Store_ID]],Store_DB[Store_ID],Store_DB[City])</f>
        <v>Williamsfurt</v>
      </c>
      <c r="N63" t="str">
        <f>_xlfn.XLOOKUP(Sales_DB[[#This Row],[Store_ID]],Store_DB[Store_ID],Store_DB[Store_Type])</f>
        <v>Online</v>
      </c>
      <c r="O63" t="str">
        <f>_xlfn.XLOOKUP(Sales_DB[[#This Row],[Product_ID]],Product_DB[Product_ID],Product_DB[Product_Name])</f>
        <v>Knee Support Brace</v>
      </c>
      <c r="P63" t="str">
        <f>_xlfn.XLOOKUP(Sales_DB[[#This Row],[Product_ID]],Product_DB[Product_ID],Product_DB[Category])</f>
        <v>Sports</v>
      </c>
      <c r="Q63" t="str">
        <f>_xlfn.XLOOKUP(Sales_DB[[#This Row],[Product_ID]],Product_DB[Product_ID],Product_DB[Sub_Category])</f>
        <v>Equipment</v>
      </c>
      <c r="R63" t="str">
        <f>_xlfn.XLOOKUP(Sales_DB[[#This Row],[Product_ID]],Product_DB[Product_ID],Product_DB[Brand])</f>
        <v>May-Reese</v>
      </c>
      <c r="S63">
        <f>_xlfn.XLOOKUP(Sales_DB[[#This Row],[Product_ID]],Product_DB[Product_ID],Product_DB[Cost])</f>
        <v>21.34</v>
      </c>
      <c r="T63">
        <f>_xlfn.XLOOKUP(Sales_DB[[#This Row],[Product_ID]],Product_DB[Product_ID],Product_DB[Stock])</f>
        <v>65</v>
      </c>
      <c r="U63" t="str">
        <f>_xlfn.XLOOKUP(Sales_DB[[#This Row],[Customer_ID]],Final_Cust_db[Customer_ID],Final_Cust_db[Name])</f>
        <v>Maria Hill</v>
      </c>
      <c r="V63">
        <f>_xlfn.XLOOKUP(Sales_DB[[#This Row],[Customer_ID]],Final_Cust_db[Customer_ID],Final_Cust_db[Age])</f>
        <v>58</v>
      </c>
      <c r="W63" t="str">
        <f>_xlfn.XLOOKUP(Sales_DB[[#This Row],[Customer_ID]],Final_Cust_db[Customer_ID],Final_Cust_db[Gender])</f>
        <v>Female</v>
      </c>
      <c r="X63" t="str">
        <f>_xlfn.XLOOKUP(Sales_DB[[#This Row],[Customer_ID]],Final_Cust_db[Customer_ID],Final_Cust_db[City])</f>
        <v>Zamoraborough</v>
      </c>
      <c r="Y63" t="str">
        <f>_xlfn.XLOOKUP(Sales_DB[[#This Row],[Customer_ID]],Final_Cust_db[Customer_ID],Final_Cust_db[State])</f>
        <v>Nevada</v>
      </c>
      <c r="Z63" t="str">
        <f>_xlfn.XLOOKUP(Sales_DB[[#This Row],[Customer_ID]],Final_Cust_db[Customer_ID],Final_Cust_db[Country])</f>
        <v>USA</v>
      </c>
      <c r="AA63" t="str">
        <f>_xlfn.XLOOKUP(Sales_DB[[#This Row],[Customer_ID]],Final_Cust_db[Customer_ID],Final_Cust_db[Loyality_Level])</f>
        <v>Platinum</v>
      </c>
      <c r="AB63" s="8">
        <f>Sales_DB[[#This Row],[Cost]]*Sales_DB[[#This Row],[Quantity]]</f>
        <v>21.34</v>
      </c>
      <c r="AC63" s="8">
        <f>Sales_DB[[#This Row],[Total_Amount]]-Sales_DB[[#This Row],[Spend]]</f>
        <v>286.09440000000001</v>
      </c>
      <c r="AD63" s="8">
        <f>MONTH(Sales_DB[[#This Row],[Order_Date]])</f>
        <v>2</v>
      </c>
    </row>
    <row r="64" spans="1:30" x14ac:dyDescent="0.35">
      <c r="A64" t="s">
        <v>2021</v>
      </c>
      <c r="B64" s="2">
        <v>45515</v>
      </c>
      <c r="C64" t="s">
        <v>1441</v>
      </c>
      <c r="D64" t="s">
        <v>1860</v>
      </c>
      <c r="E64" t="s">
        <v>1937</v>
      </c>
      <c r="F64">
        <v>1</v>
      </c>
      <c r="G64" s="5">
        <v>468.94</v>
      </c>
      <c r="H64">
        <v>0.12</v>
      </c>
      <c r="I64" t="s">
        <v>1957</v>
      </c>
      <c r="J64">
        <v>412.66719999999998</v>
      </c>
      <c r="K64" t="str">
        <f>_xlfn.XLOOKUP(Sales_DB[[#This Row],[Store_ID]],Store_DB[Store_ID],Store_DB[Region])</f>
        <v>West</v>
      </c>
      <c r="L64" t="str">
        <f>_xlfn.XLOOKUP(Sales_DB[[#This Row],[Store_ID]],Store_DB[Store_ID],Store_DB[Store_Name])</f>
        <v>Frederick-Wright</v>
      </c>
      <c r="M64" t="str">
        <f>_xlfn.XLOOKUP(Sales_DB[[#This Row],[Store_ID]],Store_DB[Store_ID],Store_DB[City])</f>
        <v>New Jimmymouth</v>
      </c>
      <c r="N64" t="str">
        <f>_xlfn.XLOOKUP(Sales_DB[[#This Row],[Store_ID]],Store_DB[Store_ID],Store_DB[Store_Type])</f>
        <v>Flagship</v>
      </c>
      <c r="O64" t="str">
        <f>_xlfn.XLOOKUP(Sales_DB[[#This Row],[Product_ID]],Product_DB[Product_ID],Product_DB[Product_Name])</f>
        <v>Usb-C Laptop Charger</v>
      </c>
      <c r="P64" t="str">
        <f>_xlfn.XLOOKUP(Sales_DB[[#This Row],[Product_ID]],Product_DB[Product_ID],Product_DB[Category])</f>
        <v>Electronics</v>
      </c>
      <c r="Q64" t="str">
        <f>_xlfn.XLOOKUP(Sales_DB[[#This Row],[Product_ID]],Product_DB[Product_ID],Product_DB[Sub_Category])</f>
        <v>Computer</v>
      </c>
      <c r="R64" t="str">
        <f>_xlfn.XLOOKUP(Sales_DB[[#This Row],[Product_ID]],Product_DB[Product_ID],Product_DB[Brand])</f>
        <v>Martin LLC</v>
      </c>
      <c r="S64">
        <f>_xlfn.XLOOKUP(Sales_DB[[#This Row],[Product_ID]],Product_DB[Product_ID],Product_DB[Cost])</f>
        <v>377.52</v>
      </c>
      <c r="T64">
        <f>_xlfn.XLOOKUP(Sales_DB[[#This Row],[Product_ID]],Product_DB[Product_ID],Product_DB[Stock])</f>
        <v>485</v>
      </c>
      <c r="U64" t="str">
        <f>_xlfn.XLOOKUP(Sales_DB[[#This Row],[Customer_ID]],Final_Cust_db[Customer_ID],Final_Cust_db[Name])</f>
        <v>David Pierce</v>
      </c>
      <c r="V64">
        <f>_xlfn.XLOOKUP(Sales_DB[[#This Row],[Customer_ID]],Final_Cust_db[Customer_ID],Final_Cust_db[Age])</f>
        <v>45</v>
      </c>
      <c r="W64" t="str">
        <f>_xlfn.XLOOKUP(Sales_DB[[#This Row],[Customer_ID]],Final_Cust_db[Customer_ID],Final_Cust_db[Gender])</f>
        <v>Female</v>
      </c>
      <c r="X64" t="str">
        <f>_xlfn.XLOOKUP(Sales_DB[[#This Row],[Customer_ID]],Final_Cust_db[Customer_ID],Final_Cust_db[City])</f>
        <v>Grayland</v>
      </c>
      <c r="Y64" t="str">
        <f>_xlfn.XLOOKUP(Sales_DB[[#This Row],[Customer_ID]],Final_Cust_db[Customer_ID],Final_Cust_db[State])</f>
        <v>Washington</v>
      </c>
      <c r="Z64" t="str">
        <f>_xlfn.XLOOKUP(Sales_DB[[#This Row],[Customer_ID]],Final_Cust_db[Customer_ID],Final_Cust_db[Country])</f>
        <v>USA</v>
      </c>
      <c r="AA64" t="str">
        <f>_xlfn.XLOOKUP(Sales_DB[[#This Row],[Customer_ID]],Final_Cust_db[Customer_ID],Final_Cust_db[Loyality_Level])</f>
        <v>Platinum</v>
      </c>
      <c r="AB64" s="8">
        <f>Sales_DB[[#This Row],[Cost]]*Sales_DB[[#This Row],[Quantity]]</f>
        <v>377.52</v>
      </c>
      <c r="AC64" s="8">
        <f>Sales_DB[[#This Row],[Total_Amount]]-Sales_DB[[#This Row],[Spend]]</f>
        <v>35.147199999999998</v>
      </c>
      <c r="AD64" s="8">
        <f>MONTH(Sales_DB[[#This Row],[Order_Date]])</f>
        <v>8</v>
      </c>
    </row>
    <row r="65" spans="1:30" x14ac:dyDescent="0.35">
      <c r="A65" t="s">
        <v>2022</v>
      </c>
      <c r="B65" s="2">
        <v>45927</v>
      </c>
      <c r="C65" t="s">
        <v>440</v>
      </c>
      <c r="D65" t="s">
        <v>1848</v>
      </c>
      <c r="E65" t="s">
        <v>1927</v>
      </c>
      <c r="F65">
        <v>2</v>
      </c>
      <c r="G65" s="5">
        <v>121.37</v>
      </c>
      <c r="H65">
        <v>0.05</v>
      </c>
      <c r="I65" t="s">
        <v>1957</v>
      </c>
      <c r="J65">
        <v>230.60300000000001</v>
      </c>
      <c r="K65" t="str">
        <f>_xlfn.XLOOKUP(Sales_DB[[#This Row],[Store_ID]],Store_DB[Store_ID],Store_DB[Region])</f>
        <v>North</v>
      </c>
      <c r="L65" t="str">
        <f>_xlfn.XLOOKUP(Sales_DB[[#This Row],[Store_ID]],Store_DB[Store_ID],Store_DB[Store_Name])</f>
        <v>Thomas, Bridges and Harris</v>
      </c>
      <c r="M65" t="str">
        <f>_xlfn.XLOOKUP(Sales_DB[[#This Row],[Store_ID]],Store_DB[Store_ID],Store_DB[City])</f>
        <v>Sabrinatown</v>
      </c>
      <c r="N65" t="str">
        <f>_xlfn.XLOOKUP(Sales_DB[[#This Row],[Store_ID]],Store_DB[Store_ID],Store_DB[Store_Type])</f>
        <v>Online</v>
      </c>
      <c r="O65" t="str">
        <f>_xlfn.XLOOKUP(Sales_DB[[#This Row],[Product_ID]],Product_DB[Product_ID],Product_DB[Product_Name])</f>
        <v>Face Foundation Kit</v>
      </c>
      <c r="P65" t="str">
        <f>_xlfn.XLOOKUP(Sales_DB[[#This Row],[Product_ID]],Product_DB[Product_ID],Product_DB[Category])</f>
        <v>Beauty</v>
      </c>
      <c r="Q65" t="str">
        <f>_xlfn.XLOOKUP(Sales_DB[[#This Row],[Product_ID]],Product_DB[Product_ID],Product_DB[Sub_Category])</f>
        <v>Makeup</v>
      </c>
      <c r="R65" t="str">
        <f>_xlfn.XLOOKUP(Sales_DB[[#This Row],[Product_ID]],Product_DB[Product_ID],Product_DB[Brand])</f>
        <v>Taylor-Elliott</v>
      </c>
      <c r="S65">
        <f>_xlfn.XLOOKUP(Sales_DB[[#This Row],[Product_ID]],Product_DB[Product_ID],Product_DB[Cost])</f>
        <v>183.04</v>
      </c>
      <c r="T65">
        <f>_xlfn.XLOOKUP(Sales_DB[[#This Row],[Product_ID]],Product_DB[Product_ID],Product_DB[Stock])</f>
        <v>457</v>
      </c>
      <c r="U65" t="str">
        <f>_xlfn.XLOOKUP(Sales_DB[[#This Row],[Customer_ID]],Final_Cust_db[Customer_ID],Final_Cust_db[Name])</f>
        <v>James Wolfe</v>
      </c>
      <c r="V65">
        <f>_xlfn.XLOOKUP(Sales_DB[[#This Row],[Customer_ID]],Final_Cust_db[Customer_ID],Final_Cust_db[Age])</f>
        <v>62</v>
      </c>
      <c r="W65" t="str">
        <f>_xlfn.XLOOKUP(Sales_DB[[#This Row],[Customer_ID]],Final_Cust_db[Customer_ID],Final_Cust_db[Gender])</f>
        <v>Female</v>
      </c>
      <c r="X65" t="str">
        <f>_xlfn.XLOOKUP(Sales_DB[[#This Row],[Customer_ID]],Final_Cust_db[Customer_ID],Final_Cust_db[City])</f>
        <v>Benjaminton</v>
      </c>
      <c r="Y65" t="str">
        <f>_xlfn.XLOOKUP(Sales_DB[[#This Row],[Customer_ID]],Final_Cust_db[Customer_ID],Final_Cust_db[State])</f>
        <v>Arizona</v>
      </c>
      <c r="Z65" t="str">
        <f>_xlfn.XLOOKUP(Sales_DB[[#This Row],[Customer_ID]],Final_Cust_db[Customer_ID],Final_Cust_db[Country])</f>
        <v>USA</v>
      </c>
      <c r="AA65" t="str">
        <f>_xlfn.XLOOKUP(Sales_DB[[#This Row],[Customer_ID]],Final_Cust_db[Customer_ID],Final_Cust_db[Loyality_Level])</f>
        <v>Gold</v>
      </c>
      <c r="AB65" s="8">
        <f>Sales_DB[[#This Row],[Cost]]*Sales_DB[[#This Row],[Quantity]]</f>
        <v>366.08</v>
      </c>
      <c r="AC65" s="8">
        <f>Sales_DB[[#This Row],[Total_Amount]]-Sales_DB[[#This Row],[Spend]]</f>
        <v>-135.47699999999998</v>
      </c>
      <c r="AD65" s="8">
        <f>MONTH(Sales_DB[[#This Row],[Order_Date]])</f>
        <v>9</v>
      </c>
    </row>
    <row r="66" spans="1:30" x14ac:dyDescent="0.35">
      <c r="A66" t="s">
        <v>2023</v>
      </c>
      <c r="B66" s="2">
        <v>45914</v>
      </c>
      <c r="C66" t="s">
        <v>824</v>
      </c>
      <c r="D66" t="s">
        <v>1739</v>
      </c>
      <c r="E66" t="s">
        <v>1922</v>
      </c>
      <c r="F66">
        <v>3</v>
      </c>
      <c r="G66" s="5">
        <v>480.06</v>
      </c>
      <c r="H66">
        <v>0.01</v>
      </c>
      <c r="I66" t="s">
        <v>1957</v>
      </c>
      <c r="J66">
        <v>1085.454</v>
      </c>
      <c r="K66" t="str">
        <f>_xlfn.XLOOKUP(Sales_DB[[#This Row],[Store_ID]],Store_DB[Store_ID],Store_DB[Region])</f>
        <v>East</v>
      </c>
      <c r="L66" t="str">
        <f>_xlfn.XLOOKUP(Sales_DB[[#This Row],[Store_ID]],Store_DB[Store_ID],Store_DB[Store_Name])</f>
        <v>Hill, Wagner and Ballard</v>
      </c>
      <c r="M66" t="str">
        <f>_xlfn.XLOOKUP(Sales_DB[[#This Row],[Store_ID]],Store_DB[Store_ID],Store_DB[City])</f>
        <v>East Davidville</v>
      </c>
      <c r="N66" t="str">
        <f>_xlfn.XLOOKUP(Sales_DB[[#This Row],[Store_ID]],Store_DB[Store_ID],Store_DB[Store_Type])</f>
        <v>Online</v>
      </c>
      <c r="O66" t="str">
        <f>_xlfn.XLOOKUP(Sales_DB[[#This Row],[Product_ID]],Product_DB[Product_ID],Product_DB[Product_Name])</f>
        <v>Men'S Track Pants</v>
      </c>
      <c r="P66" t="str">
        <f>_xlfn.XLOOKUP(Sales_DB[[#This Row],[Product_ID]],Product_DB[Product_ID],Product_DB[Category])</f>
        <v>Clothing</v>
      </c>
      <c r="Q66" t="str">
        <f>_xlfn.XLOOKUP(Sales_DB[[#This Row],[Product_ID]],Product_DB[Product_ID],Product_DB[Sub_Category])</f>
        <v>Bottoms</v>
      </c>
      <c r="R66" t="str">
        <f>_xlfn.XLOOKUP(Sales_DB[[#This Row],[Product_ID]],Product_DB[Product_ID],Product_DB[Brand])</f>
        <v>Hamilton, Woods and Walker</v>
      </c>
      <c r="S66">
        <f>_xlfn.XLOOKUP(Sales_DB[[#This Row],[Product_ID]],Product_DB[Product_ID],Product_DB[Cost])</f>
        <v>386.56</v>
      </c>
      <c r="T66">
        <f>_xlfn.XLOOKUP(Sales_DB[[#This Row],[Product_ID]],Product_DB[Product_ID],Product_DB[Stock])</f>
        <v>125</v>
      </c>
      <c r="U66" t="str">
        <f>_xlfn.XLOOKUP(Sales_DB[[#This Row],[Customer_ID]],Final_Cust_db[Customer_ID],Final_Cust_db[Name])</f>
        <v>Damon Perez</v>
      </c>
      <c r="V66">
        <f>_xlfn.XLOOKUP(Sales_DB[[#This Row],[Customer_ID]],Final_Cust_db[Customer_ID],Final_Cust_db[Age])</f>
        <v>21</v>
      </c>
      <c r="W66" t="str">
        <f>_xlfn.XLOOKUP(Sales_DB[[#This Row],[Customer_ID]],Final_Cust_db[Customer_ID],Final_Cust_db[Gender])</f>
        <v>Male</v>
      </c>
      <c r="X66" t="str">
        <f>_xlfn.XLOOKUP(Sales_DB[[#This Row],[Customer_ID]],Final_Cust_db[Customer_ID],Final_Cust_db[City])</f>
        <v>Jasonton</v>
      </c>
      <c r="Y66" t="str">
        <f>_xlfn.XLOOKUP(Sales_DB[[#This Row],[Customer_ID]],Final_Cust_db[Customer_ID],Final_Cust_db[State])</f>
        <v>Ohio</v>
      </c>
      <c r="Z66" t="str">
        <f>_xlfn.XLOOKUP(Sales_DB[[#This Row],[Customer_ID]],Final_Cust_db[Customer_ID],Final_Cust_db[Country])</f>
        <v>USA</v>
      </c>
      <c r="AA66" t="str">
        <f>_xlfn.XLOOKUP(Sales_DB[[#This Row],[Customer_ID]],Final_Cust_db[Customer_ID],Final_Cust_db[Loyality_Level])</f>
        <v>Gold</v>
      </c>
      <c r="AB66" s="8">
        <f>Sales_DB[[#This Row],[Cost]]*Sales_DB[[#This Row],[Quantity]]</f>
        <v>1159.68</v>
      </c>
      <c r="AC66" s="8">
        <f>Sales_DB[[#This Row],[Total_Amount]]-Sales_DB[[#This Row],[Spend]]</f>
        <v>-74.226000000000113</v>
      </c>
      <c r="AD66" s="8">
        <f>MONTH(Sales_DB[[#This Row],[Order_Date]])</f>
        <v>9</v>
      </c>
    </row>
    <row r="67" spans="1:30" x14ac:dyDescent="0.35">
      <c r="A67" t="s">
        <v>2024</v>
      </c>
      <c r="B67" s="2">
        <v>45290</v>
      </c>
      <c r="C67" t="s">
        <v>547</v>
      </c>
      <c r="D67" t="s">
        <v>1878</v>
      </c>
      <c r="E67" t="s">
        <v>1940</v>
      </c>
      <c r="F67">
        <v>2</v>
      </c>
      <c r="G67" s="5">
        <v>856.57</v>
      </c>
      <c r="H67">
        <v>0.24</v>
      </c>
      <c r="I67" t="s">
        <v>1957</v>
      </c>
      <c r="J67">
        <v>1301.9864</v>
      </c>
      <c r="K67" t="str">
        <f>_xlfn.XLOOKUP(Sales_DB[[#This Row],[Store_ID]],Store_DB[Store_ID],Store_DB[Region])</f>
        <v>North</v>
      </c>
      <c r="L67" t="str">
        <f>_xlfn.XLOOKUP(Sales_DB[[#This Row],[Store_ID]],Store_DB[Store_ID],Store_DB[Store_Name])</f>
        <v>Holloway Ltd</v>
      </c>
      <c r="M67" t="str">
        <f>_xlfn.XLOOKUP(Sales_DB[[#This Row],[Store_ID]],Store_DB[Store_ID],Store_DB[City])</f>
        <v>Bensonhaven</v>
      </c>
      <c r="N67" t="str">
        <f>_xlfn.XLOOKUP(Sales_DB[[#This Row],[Store_ID]],Store_DB[Store_ID],Store_DB[Store_Type])</f>
        <v>Flagship</v>
      </c>
      <c r="O67" t="str">
        <f>_xlfn.XLOOKUP(Sales_DB[[#This Row],[Product_ID]],Product_DB[Product_ID],Product_DB[Product_Name])</f>
        <v>Stainless Steel Cookware Set</v>
      </c>
      <c r="P67" t="str">
        <f>_xlfn.XLOOKUP(Sales_DB[[#This Row],[Product_ID]],Product_DB[Product_ID],Product_DB[Category])</f>
        <v>Home</v>
      </c>
      <c r="Q67" t="str">
        <f>_xlfn.XLOOKUP(Sales_DB[[#This Row],[Product_ID]],Product_DB[Product_ID],Product_DB[Sub_Category])</f>
        <v>Kitchen</v>
      </c>
      <c r="R67" t="str">
        <f>_xlfn.XLOOKUP(Sales_DB[[#This Row],[Product_ID]],Product_DB[Product_ID],Product_DB[Brand])</f>
        <v>Campbell Ltd</v>
      </c>
      <c r="S67">
        <f>_xlfn.XLOOKUP(Sales_DB[[#This Row],[Product_ID]],Product_DB[Product_ID],Product_DB[Cost])</f>
        <v>201.41</v>
      </c>
      <c r="T67">
        <f>_xlfn.XLOOKUP(Sales_DB[[#This Row],[Product_ID]],Product_DB[Product_ID],Product_DB[Stock])</f>
        <v>146</v>
      </c>
      <c r="U67" t="str">
        <f>_xlfn.XLOOKUP(Sales_DB[[#This Row],[Customer_ID]],Final_Cust_db[Customer_ID],Final_Cust_db[Name])</f>
        <v>Mariah Brown</v>
      </c>
      <c r="V67">
        <f>_xlfn.XLOOKUP(Sales_DB[[#This Row],[Customer_ID]],Final_Cust_db[Customer_ID],Final_Cust_db[Age])</f>
        <v>37</v>
      </c>
      <c r="W67" t="str">
        <f>_xlfn.XLOOKUP(Sales_DB[[#This Row],[Customer_ID]],Final_Cust_db[Customer_ID],Final_Cust_db[Gender])</f>
        <v>Male</v>
      </c>
      <c r="X67" t="str">
        <f>_xlfn.XLOOKUP(Sales_DB[[#This Row],[Customer_ID]],Final_Cust_db[Customer_ID],Final_Cust_db[City])</f>
        <v>Palmerbury</v>
      </c>
      <c r="Y67" t="str">
        <f>_xlfn.XLOOKUP(Sales_DB[[#This Row],[Customer_ID]],Final_Cust_db[Customer_ID],Final_Cust_db[State])</f>
        <v>Tennessee</v>
      </c>
      <c r="Z67" t="str">
        <f>_xlfn.XLOOKUP(Sales_DB[[#This Row],[Customer_ID]],Final_Cust_db[Customer_ID],Final_Cust_db[Country])</f>
        <v>USA</v>
      </c>
      <c r="AA67" t="str">
        <f>_xlfn.XLOOKUP(Sales_DB[[#This Row],[Customer_ID]],Final_Cust_db[Customer_ID],Final_Cust_db[Loyality_Level])</f>
        <v>Silver</v>
      </c>
      <c r="AB67" s="8">
        <f>Sales_DB[[#This Row],[Cost]]*Sales_DB[[#This Row],[Quantity]]</f>
        <v>402.82</v>
      </c>
      <c r="AC67" s="8">
        <f>Sales_DB[[#This Row],[Total_Amount]]-Sales_DB[[#This Row],[Spend]]</f>
        <v>899.16640000000007</v>
      </c>
      <c r="AD67" s="8">
        <f>MONTH(Sales_DB[[#This Row],[Order_Date]])</f>
        <v>12</v>
      </c>
    </row>
    <row r="68" spans="1:30" x14ac:dyDescent="0.35">
      <c r="A68" t="s">
        <v>2025</v>
      </c>
      <c r="B68" s="2">
        <v>45213</v>
      </c>
      <c r="C68" t="s">
        <v>866</v>
      </c>
      <c r="D68" t="s">
        <v>1812</v>
      </c>
      <c r="E68" t="s">
        <v>1894</v>
      </c>
      <c r="F68">
        <v>4</v>
      </c>
      <c r="G68" s="5">
        <v>814.25</v>
      </c>
      <c r="H68">
        <v>0.18</v>
      </c>
      <c r="I68" t="s">
        <v>1957</v>
      </c>
      <c r="J68">
        <v>2670.74</v>
      </c>
      <c r="K68" t="str">
        <f>_xlfn.XLOOKUP(Sales_DB[[#This Row],[Store_ID]],Store_DB[Store_ID],Store_DB[Region])</f>
        <v>South</v>
      </c>
      <c r="L68" t="str">
        <f>_xlfn.XLOOKUP(Sales_DB[[#This Row],[Store_ID]],Store_DB[Store_ID],Store_DB[Store_Name])</f>
        <v>Black-Horn</v>
      </c>
      <c r="M68" t="str">
        <f>_xlfn.XLOOKUP(Sales_DB[[#This Row],[Store_ID]],Store_DB[Store_ID],Store_DB[City])</f>
        <v>North Nancyview</v>
      </c>
      <c r="N68" t="str">
        <f>_xlfn.XLOOKUP(Sales_DB[[#This Row],[Store_ID]],Store_DB[Store_ID],Store_DB[Store_Type])</f>
        <v>Outlet</v>
      </c>
      <c r="O68" t="str">
        <f>_xlfn.XLOOKUP(Sales_DB[[#This Row],[Product_ID]],Product_DB[Product_ID],Product_DB[Product_Name])</f>
        <v>Wifi Mesh Router</v>
      </c>
      <c r="P68" t="str">
        <f>_xlfn.XLOOKUP(Sales_DB[[#This Row],[Product_ID]],Product_DB[Product_ID],Product_DB[Category])</f>
        <v>Electronics</v>
      </c>
      <c r="Q68" t="str">
        <f>_xlfn.XLOOKUP(Sales_DB[[#This Row],[Product_ID]],Product_DB[Product_ID],Product_DB[Sub_Category])</f>
        <v>Appliances</v>
      </c>
      <c r="R68" t="str">
        <f>_xlfn.XLOOKUP(Sales_DB[[#This Row],[Product_ID]],Product_DB[Product_ID],Product_DB[Brand])</f>
        <v>White, Reeves and Woods</v>
      </c>
      <c r="S68">
        <f>_xlfn.XLOOKUP(Sales_DB[[#This Row],[Product_ID]],Product_DB[Product_ID],Product_DB[Cost])</f>
        <v>480.9</v>
      </c>
      <c r="T68">
        <f>_xlfn.XLOOKUP(Sales_DB[[#This Row],[Product_ID]],Product_DB[Product_ID],Product_DB[Stock])</f>
        <v>104</v>
      </c>
      <c r="U68" t="str">
        <f>_xlfn.XLOOKUP(Sales_DB[[#This Row],[Customer_ID]],Final_Cust_db[Customer_ID],Final_Cust_db[Name])</f>
        <v>Tyrone Olson</v>
      </c>
      <c r="V68">
        <f>_xlfn.XLOOKUP(Sales_DB[[#This Row],[Customer_ID]],Final_Cust_db[Customer_ID],Final_Cust_db[Age])</f>
        <v>45</v>
      </c>
      <c r="W68" t="str">
        <f>_xlfn.XLOOKUP(Sales_DB[[#This Row],[Customer_ID]],Final_Cust_db[Customer_ID],Final_Cust_db[Gender])</f>
        <v>Female</v>
      </c>
      <c r="X68" t="str">
        <f>_xlfn.XLOOKUP(Sales_DB[[#This Row],[Customer_ID]],Final_Cust_db[Customer_ID],Final_Cust_db[City])</f>
        <v>Emilytown</v>
      </c>
      <c r="Y68" t="str">
        <f>_xlfn.XLOOKUP(Sales_DB[[#This Row],[Customer_ID]],Final_Cust_db[Customer_ID],Final_Cust_db[State])</f>
        <v>California</v>
      </c>
      <c r="Z68" t="str">
        <f>_xlfn.XLOOKUP(Sales_DB[[#This Row],[Customer_ID]],Final_Cust_db[Customer_ID],Final_Cust_db[Country])</f>
        <v>USA</v>
      </c>
      <c r="AA68" t="str">
        <f>_xlfn.XLOOKUP(Sales_DB[[#This Row],[Customer_ID]],Final_Cust_db[Customer_ID],Final_Cust_db[Loyality_Level])</f>
        <v>Silver</v>
      </c>
      <c r="AB68" s="8">
        <f>Sales_DB[[#This Row],[Cost]]*Sales_DB[[#This Row],[Quantity]]</f>
        <v>1923.6</v>
      </c>
      <c r="AC68" s="8">
        <f>Sales_DB[[#This Row],[Total_Amount]]-Sales_DB[[#This Row],[Spend]]</f>
        <v>747.13999999999987</v>
      </c>
      <c r="AD68" s="8">
        <f>MONTH(Sales_DB[[#This Row],[Order_Date]])</f>
        <v>10</v>
      </c>
    </row>
    <row r="69" spans="1:30" x14ac:dyDescent="0.35">
      <c r="A69" t="s">
        <v>2026</v>
      </c>
      <c r="B69" s="2">
        <v>45255</v>
      </c>
      <c r="C69" t="s">
        <v>1497</v>
      </c>
      <c r="D69" t="s">
        <v>1604</v>
      </c>
      <c r="E69" t="s">
        <v>1894</v>
      </c>
      <c r="F69">
        <v>1</v>
      </c>
      <c r="G69" s="5">
        <v>989.17</v>
      </c>
      <c r="H69">
        <v>0.2</v>
      </c>
      <c r="I69" t="s">
        <v>1959</v>
      </c>
      <c r="J69">
        <v>791.33600000000001</v>
      </c>
      <c r="K69" t="str">
        <f>_xlfn.XLOOKUP(Sales_DB[[#This Row],[Store_ID]],Store_DB[Store_ID],Store_DB[Region])</f>
        <v>South</v>
      </c>
      <c r="L69" t="str">
        <f>_xlfn.XLOOKUP(Sales_DB[[#This Row],[Store_ID]],Store_DB[Store_ID],Store_DB[Store_Name])</f>
        <v>Black-Horn</v>
      </c>
      <c r="M69" t="str">
        <f>_xlfn.XLOOKUP(Sales_DB[[#This Row],[Store_ID]],Store_DB[Store_ID],Store_DB[City])</f>
        <v>North Nancyview</v>
      </c>
      <c r="N69" t="str">
        <f>_xlfn.XLOOKUP(Sales_DB[[#This Row],[Store_ID]],Store_DB[Store_ID],Store_DB[Store_Type])</f>
        <v>Outlet</v>
      </c>
      <c r="O69" t="str">
        <f>_xlfn.XLOOKUP(Sales_DB[[#This Row],[Product_ID]],Product_DB[Product_ID],Product_DB[Product_Name])</f>
        <v>Hair Strengthening Shampoo</v>
      </c>
      <c r="P69" t="str">
        <f>_xlfn.XLOOKUP(Sales_DB[[#This Row],[Product_ID]],Product_DB[Product_ID],Product_DB[Category])</f>
        <v>Beauty</v>
      </c>
      <c r="Q69" t="str">
        <f>_xlfn.XLOOKUP(Sales_DB[[#This Row],[Product_ID]],Product_DB[Product_ID],Product_DB[Sub_Category])</f>
        <v>Haircare</v>
      </c>
      <c r="R69" t="str">
        <f>_xlfn.XLOOKUP(Sales_DB[[#This Row],[Product_ID]],Product_DB[Product_ID],Product_DB[Brand])</f>
        <v>Rice LLC</v>
      </c>
      <c r="S69">
        <f>_xlfn.XLOOKUP(Sales_DB[[#This Row],[Product_ID]],Product_DB[Product_ID],Product_DB[Cost])</f>
        <v>115.82</v>
      </c>
      <c r="T69">
        <f>_xlfn.XLOOKUP(Sales_DB[[#This Row],[Product_ID]],Product_DB[Product_ID],Product_DB[Stock])</f>
        <v>460</v>
      </c>
      <c r="U69" t="str">
        <f>_xlfn.XLOOKUP(Sales_DB[[#This Row],[Customer_ID]],Final_Cust_db[Customer_ID],Final_Cust_db[Name])</f>
        <v>Sarah Smith</v>
      </c>
      <c r="V69">
        <f>_xlfn.XLOOKUP(Sales_DB[[#This Row],[Customer_ID]],Final_Cust_db[Customer_ID],Final_Cust_db[Age])</f>
        <v>48</v>
      </c>
      <c r="W69" t="str">
        <f>_xlfn.XLOOKUP(Sales_DB[[#This Row],[Customer_ID]],Final_Cust_db[Customer_ID],Final_Cust_db[Gender])</f>
        <v>Male</v>
      </c>
      <c r="X69" t="str">
        <f>_xlfn.XLOOKUP(Sales_DB[[#This Row],[Customer_ID]],Final_Cust_db[Customer_ID],Final_Cust_db[City])</f>
        <v>East Rodney</v>
      </c>
      <c r="Y69" t="str">
        <f>_xlfn.XLOOKUP(Sales_DB[[#This Row],[Customer_ID]],Final_Cust_db[Customer_ID],Final_Cust_db[State])</f>
        <v>Nevada</v>
      </c>
      <c r="Z69" t="str">
        <f>_xlfn.XLOOKUP(Sales_DB[[#This Row],[Customer_ID]],Final_Cust_db[Customer_ID],Final_Cust_db[Country])</f>
        <v>USA</v>
      </c>
      <c r="AA69" t="str">
        <f>_xlfn.XLOOKUP(Sales_DB[[#This Row],[Customer_ID]],Final_Cust_db[Customer_ID],Final_Cust_db[Loyality_Level])</f>
        <v>Gold</v>
      </c>
      <c r="AB69" s="8">
        <f>Sales_DB[[#This Row],[Cost]]*Sales_DB[[#This Row],[Quantity]]</f>
        <v>115.82</v>
      </c>
      <c r="AC69" s="8">
        <f>Sales_DB[[#This Row],[Total_Amount]]-Sales_DB[[#This Row],[Spend]]</f>
        <v>675.51600000000008</v>
      </c>
      <c r="AD69" s="8">
        <f>MONTH(Sales_DB[[#This Row],[Order_Date]])</f>
        <v>11</v>
      </c>
    </row>
    <row r="70" spans="1:30" x14ac:dyDescent="0.35">
      <c r="A70" t="s">
        <v>2027</v>
      </c>
      <c r="B70" s="2">
        <v>45270</v>
      </c>
      <c r="C70" t="s">
        <v>1173</v>
      </c>
      <c r="D70" t="s">
        <v>1797</v>
      </c>
      <c r="E70" t="s">
        <v>1922</v>
      </c>
      <c r="F70">
        <v>4</v>
      </c>
      <c r="G70" s="5">
        <v>62.48</v>
      </c>
      <c r="H70">
        <v>0.18</v>
      </c>
      <c r="I70" t="s">
        <v>1957</v>
      </c>
      <c r="J70">
        <v>204.93440000000001</v>
      </c>
      <c r="K70" t="str">
        <f>_xlfn.XLOOKUP(Sales_DB[[#This Row],[Store_ID]],Store_DB[Store_ID],Store_DB[Region])</f>
        <v>East</v>
      </c>
      <c r="L70" t="str">
        <f>_xlfn.XLOOKUP(Sales_DB[[#This Row],[Store_ID]],Store_DB[Store_ID],Store_DB[Store_Name])</f>
        <v>Hill, Wagner and Ballard</v>
      </c>
      <c r="M70" t="str">
        <f>_xlfn.XLOOKUP(Sales_DB[[#This Row],[Store_ID]],Store_DB[Store_ID],Store_DB[City])</f>
        <v>East Davidville</v>
      </c>
      <c r="N70" t="str">
        <f>_xlfn.XLOOKUP(Sales_DB[[#This Row],[Store_ID]],Store_DB[Store_ID],Store_DB[Store_Type])</f>
        <v>Online</v>
      </c>
      <c r="O70" t="str">
        <f>_xlfn.XLOOKUP(Sales_DB[[#This Row],[Product_ID]],Product_DB[Product_ID],Product_DB[Product_Name])</f>
        <v>Professional Jump Rope</v>
      </c>
      <c r="P70" t="str">
        <f>_xlfn.XLOOKUP(Sales_DB[[#This Row],[Product_ID]],Product_DB[Product_ID],Product_DB[Category])</f>
        <v>Sports</v>
      </c>
      <c r="Q70" t="str">
        <f>_xlfn.XLOOKUP(Sales_DB[[#This Row],[Product_ID]],Product_DB[Product_ID],Product_DB[Sub_Category])</f>
        <v>Fitness</v>
      </c>
      <c r="R70" t="str">
        <f>_xlfn.XLOOKUP(Sales_DB[[#This Row],[Product_ID]],Product_DB[Product_ID],Product_DB[Brand])</f>
        <v>Davis PLC</v>
      </c>
      <c r="S70">
        <f>_xlfn.XLOOKUP(Sales_DB[[#This Row],[Product_ID]],Product_DB[Product_ID],Product_DB[Cost])</f>
        <v>477.61</v>
      </c>
      <c r="T70">
        <f>_xlfn.XLOOKUP(Sales_DB[[#This Row],[Product_ID]],Product_DB[Product_ID],Product_DB[Stock])</f>
        <v>300</v>
      </c>
      <c r="U70" t="str">
        <f>_xlfn.XLOOKUP(Sales_DB[[#This Row],[Customer_ID]],Final_Cust_db[Customer_ID],Final_Cust_db[Name])</f>
        <v>Jacqueline Anthony</v>
      </c>
      <c r="V70">
        <f>_xlfn.XLOOKUP(Sales_DB[[#This Row],[Customer_ID]],Final_Cust_db[Customer_ID],Final_Cust_db[Age])</f>
        <v>28</v>
      </c>
      <c r="W70" t="str">
        <f>_xlfn.XLOOKUP(Sales_DB[[#This Row],[Customer_ID]],Final_Cust_db[Customer_ID],Final_Cust_db[Gender])</f>
        <v>Male</v>
      </c>
      <c r="X70" t="str">
        <f>_xlfn.XLOOKUP(Sales_DB[[#This Row],[Customer_ID]],Final_Cust_db[Customer_ID],Final_Cust_db[City])</f>
        <v>Vincentside</v>
      </c>
      <c r="Y70" t="str">
        <f>_xlfn.XLOOKUP(Sales_DB[[#This Row],[Customer_ID]],Final_Cust_db[Customer_ID],Final_Cust_db[State])</f>
        <v>Ohio</v>
      </c>
      <c r="Z70" t="str">
        <f>_xlfn.XLOOKUP(Sales_DB[[#This Row],[Customer_ID]],Final_Cust_db[Customer_ID],Final_Cust_db[Country])</f>
        <v>USA</v>
      </c>
      <c r="AA70" t="str">
        <f>_xlfn.XLOOKUP(Sales_DB[[#This Row],[Customer_ID]],Final_Cust_db[Customer_ID],Final_Cust_db[Loyality_Level])</f>
        <v>Bronze</v>
      </c>
      <c r="AB70" s="8">
        <f>Sales_DB[[#This Row],[Cost]]*Sales_DB[[#This Row],[Quantity]]</f>
        <v>1910.44</v>
      </c>
      <c r="AC70" s="8">
        <f>Sales_DB[[#This Row],[Total_Amount]]-Sales_DB[[#This Row],[Spend]]</f>
        <v>-1705.5056</v>
      </c>
      <c r="AD70" s="8">
        <f>MONTH(Sales_DB[[#This Row],[Order_Date]])</f>
        <v>12</v>
      </c>
    </row>
    <row r="71" spans="1:30" x14ac:dyDescent="0.35">
      <c r="A71" t="s">
        <v>2028</v>
      </c>
      <c r="B71" s="2">
        <v>45897</v>
      </c>
      <c r="C71" t="s">
        <v>1323</v>
      </c>
      <c r="D71" t="s">
        <v>1608</v>
      </c>
      <c r="E71" t="s">
        <v>1937</v>
      </c>
      <c r="F71">
        <v>4</v>
      </c>
      <c r="G71" s="5">
        <v>561.24</v>
      </c>
      <c r="H71">
        <v>0.24</v>
      </c>
      <c r="I71" t="s">
        <v>1957</v>
      </c>
      <c r="J71">
        <v>1706.1695999999999</v>
      </c>
      <c r="K71" t="str">
        <f>_xlfn.XLOOKUP(Sales_DB[[#This Row],[Store_ID]],Store_DB[Store_ID],Store_DB[Region])</f>
        <v>West</v>
      </c>
      <c r="L71" t="str">
        <f>_xlfn.XLOOKUP(Sales_DB[[#This Row],[Store_ID]],Store_DB[Store_ID],Store_DB[Store_Name])</f>
        <v>Frederick-Wright</v>
      </c>
      <c r="M71" t="str">
        <f>_xlfn.XLOOKUP(Sales_DB[[#This Row],[Store_ID]],Store_DB[Store_ID],Store_DB[City])</f>
        <v>New Jimmymouth</v>
      </c>
      <c r="N71" t="str">
        <f>_xlfn.XLOOKUP(Sales_DB[[#This Row],[Store_ID]],Store_DB[Store_ID],Store_DB[Store_Type])</f>
        <v>Flagship</v>
      </c>
      <c r="O71" t="str">
        <f>_xlfn.XLOOKUP(Sales_DB[[#This Row],[Product_ID]],Product_DB[Product_ID],Product_DB[Product_Name])</f>
        <v>Usb-C Fast Charger</v>
      </c>
      <c r="P71" t="str">
        <f>_xlfn.XLOOKUP(Sales_DB[[#This Row],[Product_ID]],Product_DB[Product_ID],Product_DB[Category])</f>
        <v>Electronics</v>
      </c>
      <c r="Q71" t="str">
        <f>_xlfn.XLOOKUP(Sales_DB[[#This Row],[Product_ID]],Product_DB[Product_ID],Product_DB[Sub_Category])</f>
        <v>Accessories</v>
      </c>
      <c r="R71" t="str">
        <f>_xlfn.XLOOKUP(Sales_DB[[#This Row],[Product_ID]],Product_DB[Product_ID],Product_DB[Brand])</f>
        <v>Dawson-Perkins</v>
      </c>
      <c r="S71">
        <f>_xlfn.XLOOKUP(Sales_DB[[#This Row],[Product_ID]],Product_DB[Product_ID],Product_DB[Cost])</f>
        <v>242.23</v>
      </c>
      <c r="T71">
        <f>_xlfn.XLOOKUP(Sales_DB[[#This Row],[Product_ID]],Product_DB[Product_ID],Product_DB[Stock])</f>
        <v>453</v>
      </c>
      <c r="U71" t="str">
        <f>_xlfn.XLOOKUP(Sales_DB[[#This Row],[Customer_ID]],Final_Cust_db[Customer_ID],Final_Cust_db[Name])</f>
        <v>Rebecca Baker</v>
      </c>
      <c r="V71">
        <f>_xlfn.XLOOKUP(Sales_DB[[#This Row],[Customer_ID]],Final_Cust_db[Customer_ID],Final_Cust_db[Age])</f>
        <v>35</v>
      </c>
      <c r="W71" t="str">
        <f>_xlfn.XLOOKUP(Sales_DB[[#This Row],[Customer_ID]],Final_Cust_db[Customer_ID],Final_Cust_db[Gender])</f>
        <v>Male</v>
      </c>
      <c r="X71" t="str">
        <f>_xlfn.XLOOKUP(Sales_DB[[#This Row],[Customer_ID]],Final_Cust_db[Customer_ID],Final_Cust_db[City])</f>
        <v>New Katherine</v>
      </c>
      <c r="Y71" t="str">
        <f>_xlfn.XLOOKUP(Sales_DB[[#This Row],[Customer_ID]],Final_Cust_db[Customer_ID],Final_Cust_db[State])</f>
        <v>Kansas</v>
      </c>
      <c r="Z71" t="str">
        <f>_xlfn.XLOOKUP(Sales_DB[[#This Row],[Customer_ID]],Final_Cust_db[Customer_ID],Final_Cust_db[Country])</f>
        <v>USA</v>
      </c>
      <c r="AA71" t="str">
        <f>_xlfn.XLOOKUP(Sales_DB[[#This Row],[Customer_ID]],Final_Cust_db[Customer_ID],Final_Cust_db[Loyality_Level])</f>
        <v>Silver</v>
      </c>
      <c r="AB71" s="8">
        <f>Sales_DB[[#This Row],[Cost]]*Sales_DB[[#This Row],[Quantity]]</f>
        <v>968.92</v>
      </c>
      <c r="AC71" s="8">
        <f>Sales_DB[[#This Row],[Total_Amount]]-Sales_DB[[#This Row],[Spend]]</f>
        <v>737.24959999999999</v>
      </c>
      <c r="AD71" s="8">
        <f>MONTH(Sales_DB[[#This Row],[Order_Date]])</f>
        <v>8</v>
      </c>
    </row>
    <row r="72" spans="1:30" x14ac:dyDescent="0.35">
      <c r="A72" t="s">
        <v>2029</v>
      </c>
      <c r="B72" s="2">
        <v>45849</v>
      </c>
      <c r="C72" t="s">
        <v>222</v>
      </c>
      <c r="D72" t="s">
        <v>1760</v>
      </c>
      <c r="E72" t="s">
        <v>1906</v>
      </c>
      <c r="F72">
        <v>3</v>
      </c>
      <c r="G72" s="5">
        <v>92.24</v>
      </c>
      <c r="H72">
        <v>0.28000000000000003</v>
      </c>
      <c r="I72" t="s">
        <v>1962</v>
      </c>
      <c r="J72">
        <v>1085.454</v>
      </c>
      <c r="K72" t="str">
        <f>_xlfn.XLOOKUP(Sales_DB[[#This Row],[Store_ID]],Store_DB[Store_ID],Store_DB[Region])</f>
        <v>North</v>
      </c>
      <c r="L72" t="str">
        <f>_xlfn.XLOOKUP(Sales_DB[[#This Row],[Store_ID]],Store_DB[Store_ID],Store_DB[Store_Name])</f>
        <v>Gray Ltd</v>
      </c>
      <c r="M72" t="str">
        <f>_xlfn.XLOOKUP(Sales_DB[[#This Row],[Store_ID]],Store_DB[Store_ID],Store_DB[City])</f>
        <v>New Michaelchester</v>
      </c>
      <c r="N72" t="str">
        <f>_xlfn.XLOOKUP(Sales_DB[[#This Row],[Store_ID]],Store_DB[Store_ID],Store_DB[Store_Type])</f>
        <v>Outlet</v>
      </c>
      <c r="O72" t="str">
        <f>_xlfn.XLOOKUP(Sales_DB[[#This Row],[Product_ID]],Product_DB[Product_ID],Product_DB[Product_Name])</f>
        <v>Luxury Perfume Spray</v>
      </c>
      <c r="P72" t="str">
        <f>_xlfn.XLOOKUP(Sales_DB[[#This Row],[Product_ID]],Product_DB[Product_ID],Product_DB[Category])</f>
        <v>Beauty</v>
      </c>
      <c r="Q72" t="str">
        <f>_xlfn.XLOOKUP(Sales_DB[[#This Row],[Product_ID]],Product_DB[Product_ID],Product_DB[Sub_Category])</f>
        <v>Fragrance</v>
      </c>
      <c r="R72" t="str">
        <f>_xlfn.XLOOKUP(Sales_DB[[#This Row],[Product_ID]],Product_DB[Product_ID],Product_DB[Brand])</f>
        <v>Gibson, Green and Lopez</v>
      </c>
      <c r="S72">
        <f>_xlfn.XLOOKUP(Sales_DB[[#This Row],[Product_ID]],Product_DB[Product_ID],Product_DB[Cost])</f>
        <v>482.75</v>
      </c>
      <c r="T72">
        <f>_xlfn.XLOOKUP(Sales_DB[[#This Row],[Product_ID]],Product_DB[Product_ID],Product_DB[Stock])</f>
        <v>444</v>
      </c>
      <c r="U72" t="str">
        <f>_xlfn.XLOOKUP(Sales_DB[[#This Row],[Customer_ID]],Final_Cust_db[Customer_ID],Final_Cust_db[Name])</f>
        <v>Cheryl Copeland</v>
      </c>
      <c r="V72">
        <f>_xlfn.XLOOKUP(Sales_DB[[#This Row],[Customer_ID]],Final_Cust_db[Customer_ID],Final_Cust_db[Age])</f>
        <v>51</v>
      </c>
      <c r="W72" t="str">
        <f>_xlfn.XLOOKUP(Sales_DB[[#This Row],[Customer_ID]],Final_Cust_db[Customer_ID],Final_Cust_db[Gender])</f>
        <v>Male</v>
      </c>
      <c r="X72" t="str">
        <f>_xlfn.XLOOKUP(Sales_DB[[#This Row],[Customer_ID]],Final_Cust_db[Customer_ID],Final_Cust_db[City])</f>
        <v>Snowmouth</v>
      </c>
      <c r="Y72" t="str">
        <f>_xlfn.XLOOKUP(Sales_DB[[#This Row],[Customer_ID]],Final_Cust_db[Customer_ID],Final_Cust_db[State])</f>
        <v>Maryland</v>
      </c>
      <c r="Z72" t="str">
        <f>_xlfn.XLOOKUP(Sales_DB[[#This Row],[Customer_ID]],Final_Cust_db[Customer_ID],Final_Cust_db[Country])</f>
        <v>USA</v>
      </c>
      <c r="AA72" t="str">
        <f>_xlfn.XLOOKUP(Sales_DB[[#This Row],[Customer_ID]],Final_Cust_db[Customer_ID],Final_Cust_db[Loyality_Level])</f>
        <v>Platinum</v>
      </c>
      <c r="AB72" s="8">
        <f>Sales_DB[[#This Row],[Cost]]*Sales_DB[[#This Row],[Quantity]]</f>
        <v>1448.25</v>
      </c>
      <c r="AC72" s="8">
        <f>Sales_DB[[#This Row],[Total_Amount]]-Sales_DB[[#This Row],[Spend]]</f>
        <v>-362.79600000000005</v>
      </c>
      <c r="AD72" s="8">
        <f>MONTH(Sales_DB[[#This Row],[Order_Date]])</f>
        <v>7</v>
      </c>
    </row>
    <row r="73" spans="1:30" x14ac:dyDescent="0.35">
      <c r="A73" t="s">
        <v>2030</v>
      </c>
      <c r="B73" s="2">
        <v>45889</v>
      </c>
      <c r="C73" t="s">
        <v>565</v>
      </c>
      <c r="D73" t="s">
        <v>1797</v>
      </c>
      <c r="E73" t="s">
        <v>1890</v>
      </c>
      <c r="F73">
        <v>2</v>
      </c>
      <c r="G73" s="5">
        <v>668.3</v>
      </c>
      <c r="H73">
        <v>7.0000000000000007E-2</v>
      </c>
      <c r="I73" t="s">
        <v>1957</v>
      </c>
      <c r="J73">
        <v>1243.038</v>
      </c>
      <c r="K73" t="str">
        <f>_xlfn.XLOOKUP(Sales_DB[[#This Row],[Store_ID]],Store_DB[Store_ID],Store_DB[Region])</f>
        <v>North</v>
      </c>
      <c r="L73" t="str">
        <f>_xlfn.XLOOKUP(Sales_DB[[#This Row],[Store_ID]],Store_DB[Store_ID],Store_DB[Store_Name])</f>
        <v>Martinez, Adkins and Johnson</v>
      </c>
      <c r="M73" t="str">
        <f>_xlfn.XLOOKUP(Sales_DB[[#This Row],[Store_ID]],Store_DB[Store_ID],Store_DB[City])</f>
        <v>Danielmouth</v>
      </c>
      <c r="N73" t="str">
        <f>_xlfn.XLOOKUP(Sales_DB[[#This Row],[Store_ID]],Store_DB[Store_ID],Store_DB[Store_Type])</f>
        <v>Flagship</v>
      </c>
      <c r="O73" t="str">
        <f>_xlfn.XLOOKUP(Sales_DB[[#This Row],[Product_ID]],Product_DB[Product_ID],Product_DB[Product_Name])</f>
        <v>Professional Jump Rope</v>
      </c>
      <c r="P73" t="str">
        <f>_xlfn.XLOOKUP(Sales_DB[[#This Row],[Product_ID]],Product_DB[Product_ID],Product_DB[Category])</f>
        <v>Sports</v>
      </c>
      <c r="Q73" t="str">
        <f>_xlfn.XLOOKUP(Sales_DB[[#This Row],[Product_ID]],Product_DB[Product_ID],Product_DB[Sub_Category])</f>
        <v>Fitness</v>
      </c>
      <c r="R73" t="str">
        <f>_xlfn.XLOOKUP(Sales_DB[[#This Row],[Product_ID]],Product_DB[Product_ID],Product_DB[Brand])</f>
        <v>Davis PLC</v>
      </c>
      <c r="S73">
        <f>_xlfn.XLOOKUP(Sales_DB[[#This Row],[Product_ID]],Product_DB[Product_ID],Product_DB[Cost])</f>
        <v>477.61</v>
      </c>
      <c r="T73">
        <f>_xlfn.XLOOKUP(Sales_DB[[#This Row],[Product_ID]],Product_DB[Product_ID],Product_DB[Stock])</f>
        <v>300</v>
      </c>
      <c r="U73" t="str">
        <f>_xlfn.XLOOKUP(Sales_DB[[#This Row],[Customer_ID]],Final_Cust_db[Customer_ID],Final_Cust_db[Name])</f>
        <v>Daniel Contreras</v>
      </c>
      <c r="V73">
        <f>_xlfn.XLOOKUP(Sales_DB[[#This Row],[Customer_ID]],Final_Cust_db[Customer_ID],Final_Cust_db[Age])</f>
        <v>36</v>
      </c>
      <c r="W73" t="str">
        <f>_xlfn.XLOOKUP(Sales_DB[[#This Row],[Customer_ID]],Final_Cust_db[Customer_ID],Final_Cust_db[Gender])</f>
        <v>Female</v>
      </c>
      <c r="X73" t="str">
        <f>_xlfn.XLOOKUP(Sales_DB[[#This Row],[Customer_ID]],Final_Cust_db[Customer_ID],Final_Cust_db[City])</f>
        <v>Robertview</v>
      </c>
      <c r="Y73" t="str">
        <f>_xlfn.XLOOKUP(Sales_DB[[#This Row],[Customer_ID]],Final_Cust_db[Customer_ID],Final_Cust_db[State])</f>
        <v>Florida</v>
      </c>
      <c r="Z73" t="str">
        <f>_xlfn.XLOOKUP(Sales_DB[[#This Row],[Customer_ID]],Final_Cust_db[Customer_ID],Final_Cust_db[Country])</f>
        <v>USA</v>
      </c>
      <c r="AA73" t="str">
        <f>_xlfn.XLOOKUP(Sales_DB[[#This Row],[Customer_ID]],Final_Cust_db[Customer_ID],Final_Cust_db[Loyality_Level])</f>
        <v>Platinum</v>
      </c>
      <c r="AB73" s="8">
        <f>Sales_DB[[#This Row],[Cost]]*Sales_DB[[#This Row],[Quantity]]</f>
        <v>955.22</v>
      </c>
      <c r="AC73" s="8">
        <f>Sales_DB[[#This Row],[Total_Amount]]-Sales_DB[[#This Row],[Spend]]</f>
        <v>287.81799999999998</v>
      </c>
      <c r="AD73" s="8">
        <f>MONTH(Sales_DB[[#This Row],[Order_Date]])</f>
        <v>8</v>
      </c>
    </row>
    <row r="74" spans="1:30" x14ac:dyDescent="0.35">
      <c r="A74" t="s">
        <v>2031</v>
      </c>
      <c r="B74" s="2">
        <v>45533</v>
      </c>
      <c r="C74" t="s">
        <v>1282</v>
      </c>
      <c r="D74" t="s">
        <v>1691</v>
      </c>
      <c r="E74" t="s">
        <v>1906</v>
      </c>
      <c r="F74">
        <v>1</v>
      </c>
      <c r="G74" s="5">
        <v>553.82000000000005</v>
      </c>
      <c r="H74">
        <v>0.09</v>
      </c>
      <c r="I74" t="s">
        <v>1957</v>
      </c>
      <c r="J74">
        <v>503.97620000000012</v>
      </c>
      <c r="K74" t="str">
        <f>_xlfn.XLOOKUP(Sales_DB[[#This Row],[Store_ID]],Store_DB[Store_ID],Store_DB[Region])</f>
        <v>North</v>
      </c>
      <c r="L74" t="str">
        <f>_xlfn.XLOOKUP(Sales_DB[[#This Row],[Store_ID]],Store_DB[Store_ID],Store_DB[Store_Name])</f>
        <v>Gray Ltd</v>
      </c>
      <c r="M74" t="str">
        <f>_xlfn.XLOOKUP(Sales_DB[[#This Row],[Store_ID]],Store_DB[Store_ID],Store_DB[City])</f>
        <v>New Michaelchester</v>
      </c>
      <c r="N74" t="str">
        <f>_xlfn.XLOOKUP(Sales_DB[[#This Row],[Store_ID]],Store_DB[Store_ID],Store_DB[Store_Type])</f>
        <v>Outlet</v>
      </c>
      <c r="O74" t="str">
        <f>_xlfn.XLOOKUP(Sales_DB[[#This Row],[Product_ID]],Product_DB[Product_ID],Product_DB[Product_Name])</f>
        <v>Sports Water Hydration Pack</v>
      </c>
      <c r="P74" t="str">
        <f>_xlfn.XLOOKUP(Sales_DB[[#This Row],[Product_ID]],Product_DB[Product_ID],Product_DB[Category])</f>
        <v>Sports</v>
      </c>
      <c r="Q74" t="str">
        <f>_xlfn.XLOOKUP(Sales_DB[[#This Row],[Product_ID]],Product_DB[Product_ID],Product_DB[Sub_Category])</f>
        <v>Outdoor</v>
      </c>
      <c r="R74" t="str">
        <f>_xlfn.XLOOKUP(Sales_DB[[#This Row],[Product_ID]],Product_DB[Product_ID],Product_DB[Brand])</f>
        <v>Sims-Smith</v>
      </c>
      <c r="S74">
        <f>_xlfn.XLOOKUP(Sales_DB[[#This Row],[Product_ID]],Product_DB[Product_ID],Product_DB[Cost])</f>
        <v>135.61000000000001</v>
      </c>
      <c r="T74">
        <f>_xlfn.XLOOKUP(Sales_DB[[#This Row],[Product_ID]],Product_DB[Product_ID],Product_DB[Stock])</f>
        <v>394</v>
      </c>
      <c r="U74" t="str">
        <f>_xlfn.XLOOKUP(Sales_DB[[#This Row],[Customer_ID]],Final_Cust_db[Customer_ID],Final_Cust_db[Name])</f>
        <v>Sarah Smith</v>
      </c>
      <c r="V74">
        <f>_xlfn.XLOOKUP(Sales_DB[[#This Row],[Customer_ID]],Final_Cust_db[Customer_ID],Final_Cust_db[Age])</f>
        <v>55</v>
      </c>
      <c r="W74" t="str">
        <f>_xlfn.XLOOKUP(Sales_DB[[#This Row],[Customer_ID]],Final_Cust_db[Customer_ID],Final_Cust_db[Gender])</f>
        <v>Male</v>
      </c>
      <c r="X74" t="str">
        <f>_xlfn.XLOOKUP(Sales_DB[[#This Row],[Customer_ID]],Final_Cust_db[Customer_ID],Final_Cust_db[City])</f>
        <v>Kathleenport</v>
      </c>
      <c r="Y74" t="str">
        <f>_xlfn.XLOOKUP(Sales_DB[[#This Row],[Customer_ID]],Final_Cust_db[Customer_ID],Final_Cust_db[State])</f>
        <v>Wyoming</v>
      </c>
      <c r="Z74" t="str">
        <f>_xlfn.XLOOKUP(Sales_DB[[#This Row],[Customer_ID]],Final_Cust_db[Customer_ID],Final_Cust_db[Country])</f>
        <v>USA</v>
      </c>
      <c r="AA74" t="str">
        <f>_xlfn.XLOOKUP(Sales_DB[[#This Row],[Customer_ID]],Final_Cust_db[Customer_ID],Final_Cust_db[Loyality_Level])</f>
        <v>Gold</v>
      </c>
      <c r="AB74" s="8">
        <f>Sales_DB[[#This Row],[Cost]]*Sales_DB[[#This Row],[Quantity]]</f>
        <v>135.61000000000001</v>
      </c>
      <c r="AC74" s="8">
        <f>Sales_DB[[#This Row],[Total_Amount]]-Sales_DB[[#This Row],[Spend]]</f>
        <v>368.36620000000011</v>
      </c>
      <c r="AD74" s="8">
        <f>MONTH(Sales_DB[[#This Row],[Order_Date]])</f>
        <v>8</v>
      </c>
    </row>
    <row r="75" spans="1:30" x14ac:dyDescent="0.35">
      <c r="A75" t="s">
        <v>2032</v>
      </c>
      <c r="B75" s="2">
        <v>45626</v>
      </c>
      <c r="C75" t="s">
        <v>151</v>
      </c>
      <c r="D75" t="s">
        <v>1713</v>
      </c>
      <c r="E75" t="s">
        <v>1925</v>
      </c>
      <c r="F75">
        <v>2</v>
      </c>
      <c r="G75" s="5">
        <v>556.42999999999995</v>
      </c>
      <c r="H75">
        <v>0.13</v>
      </c>
      <c r="I75" t="s">
        <v>1957</v>
      </c>
      <c r="J75">
        <v>968.18819999999994</v>
      </c>
      <c r="K75" t="str">
        <f>_xlfn.XLOOKUP(Sales_DB[[#This Row],[Store_ID]],Store_DB[Store_ID],Store_DB[Region])</f>
        <v>South</v>
      </c>
      <c r="L75" t="str">
        <f>_xlfn.XLOOKUP(Sales_DB[[#This Row],[Store_ID]],Store_DB[Store_ID],Store_DB[Store_Name])</f>
        <v>Aguirre-Keller</v>
      </c>
      <c r="M75" t="str">
        <f>_xlfn.XLOOKUP(Sales_DB[[#This Row],[Store_ID]],Store_DB[Store_ID],Store_DB[City])</f>
        <v>Lake Michael</v>
      </c>
      <c r="N75" t="str">
        <f>_xlfn.XLOOKUP(Sales_DB[[#This Row],[Store_ID]],Store_DB[Store_ID],Store_DB[Store_Type])</f>
        <v>Online</v>
      </c>
      <c r="O75" t="str">
        <f>_xlfn.XLOOKUP(Sales_DB[[#This Row],[Product_ID]],Product_DB[Product_ID],Product_DB[Product_Name])</f>
        <v>High-Grip Football</v>
      </c>
      <c r="P75" t="str">
        <f>_xlfn.XLOOKUP(Sales_DB[[#This Row],[Product_ID]],Product_DB[Product_ID],Product_DB[Category])</f>
        <v>Sports</v>
      </c>
      <c r="Q75" t="str">
        <f>_xlfn.XLOOKUP(Sales_DB[[#This Row],[Product_ID]],Product_DB[Product_ID],Product_DB[Sub_Category])</f>
        <v>Team Sports</v>
      </c>
      <c r="R75" t="str">
        <f>_xlfn.XLOOKUP(Sales_DB[[#This Row],[Product_ID]],Product_DB[Product_ID],Product_DB[Brand])</f>
        <v>Bridges, Banks and Cummings</v>
      </c>
      <c r="S75">
        <f>_xlfn.XLOOKUP(Sales_DB[[#This Row],[Product_ID]],Product_DB[Product_ID],Product_DB[Cost])</f>
        <v>318.91000000000003</v>
      </c>
      <c r="T75">
        <f>_xlfn.XLOOKUP(Sales_DB[[#This Row],[Product_ID]],Product_DB[Product_ID],Product_DB[Stock])</f>
        <v>114</v>
      </c>
      <c r="U75" t="str">
        <f>_xlfn.XLOOKUP(Sales_DB[[#This Row],[Customer_ID]],Final_Cust_db[Customer_ID],Final_Cust_db[Name])</f>
        <v>Christopher Carter</v>
      </c>
      <c r="V75">
        <f>_xlfn.XLOOKUP(Sales_DB[[#This Row],[Customer_ID]],Final_Cust_db[Customer_ID],Final_Cust_db[Age])</f>
        <v>27</v>
      </c>
      <c r="W75" t="str">
        <f>_xlfn.XLOOKUP(Sales_DB[[#This Row],[Customer_ID]],Final_Cust_db[Customer_ID],Final_Cust_db[Gender])</f>
        <v>Female</v>
      </c>
      <c r="X75" t="str">
        <f>_xlfn.XLOOKUP(Sales_DB[[#This Row],[Customer_ID]],Final_Cust_db[Customer_ID],Final_Cust_db[City])</f>
        <v>Brendastad</v>
      </c>
      <c r="Y75" t="str">
        <f>_xlfn.XLOOKUP(Sales_DB[[#This Row],[Customer_ID]],Final_Cust_db[Customer_ID],Final_Cust_db[State])</f>
        <v>South Dakota</v>
      </c>
      <c r="Z75" t="str">
        <f>_xlfn.XLOOKUP(Sales_DB[[#This Row],[Customer_ID]],Final_Cust_db[Customer_ID],Final_Cust_db[Country])</f>
        <v>USA</v>
      </c>
      <c r="AA75" t="str">
        <f>_xlfn.XLOOKUP(Sales_DB[[#This Row],[Customer_ID]],Final_Cust_db[Customer_ID],Final_Cust_db[Loyality_Level])</f>
        <v>Platinum</v>
      </c>
      <c r="AB75" s="8">
        <f>Sales_DB[[#This Row],[Cost]]*Sales_DB[[#This Row],[Quantity]]</f>
        <v>637.82000000000005</v>
      </c>
      <c r="AC75" s="8">
        <f>Sales_DB[[#This Row],[Total_Amount]]-Sales_DB[[#This Row],[Spend]]</f>
        <v>330.36819999999989</v>
      </c>
      <c r="AD75" s="8">
        <f>MONTH(Sales_DB[[#This Row],[Order_Date]])</f>
        <v>11</v>
      </c>
    </row>
    <row r="76" spans="1:30" x14ac:dyDescent="0.35">
      <c r="A76" t="s">
        <v>2033</v>
      </c>
      <c r="B76" s="2">
        <v>45942</v>
      </c>
      <c r="C76" t="s">
        <v>878</v>
      </c>
      <c r="D76" t="s">
        <v>1633</v>
      </c>
      <c r="E76" t="s">
        <v>1915</v>
      </c>
      <c r="F76">
        <v>1</v>
      </c>
      <c r="G76" s="5">
        <v>184.98</v>
      </c>
      <c r="H76">
        <v>0.1</v>
      </c>
      <c r="I76" t="s">
        <v>1962</v>
      </c>
      <c r="J76">
        <v>166.482</v>
      </c>
      <c r="K76" t="str">
        <f>_xlfn.XLOOKUP(Sales_DB[[#This Row],[Store_ID]],Store_DB[Store_ID],Store_DB[Region])</f>
        <v>West</v>
      </c>
      <c r="L76" t="str">
        <f>_xlfn.XLOOKUP(Sales_DB[[#This Row],[Store_ID]],Store_DB[Store_ID],Store_DB[Store_Name])</f>
        <v>Bean, Jones and Park</v>
      </c>
      <c r="M76" t="str">
        <f>_xlfn.XLOOKUP(Sales_DB[[#This Row],[Store_ID]],Store_DB[Store_ID],Store_DB[City])</f>
        <v>Thompsonborough</v>
      </c>
      <c r="N76" t="str">
        <f>_xlfn.XLOOKUP(Sales_DB[[#This Row],[Store_ID]],Store_DB[Store_ID],Store_DB[Store_Type])</f>
        <v>Online</v>
      </c>
      <c r="O76" t="str">
        <f>_xlfn.XLOOKUP(Sales_DB[[#This Row],[Product_ID]],Product_DB[Product_ID],Product_DB[Product_Name])</f>
        <v>Outdoor Sports Water Bottle</v>
      </c>
      <c r="P76" t="str">
        <f>_xlfn.XLOOKUP(Sales_DB[[#This Row],[Product_ID]],Product_DB[Product_ID],Product_DB[Category])</f>
        <v>Sports</v>
      </c>
      <c r="Q76" t="str">
        <f>_xlfn.XLOOKUP(Sales_DB[[#This Row],[Product_ID]],Product_DB[Product_ID],Product_DB[Sub_Category])</f>
        <v>Accessories</v>
      </c>
      <c r="R76" t="str">
        <f>_xlfn.XLOOKUP(Sales_DB[[#This Row],[Product_ID]],Product_DB[Product_ID],Product_DB[Brand])</f>
        <v>Soto-Ellis</v>
      </c>
      <c r="S76">
        <f>_xlfn.XLOOKUP(Sales_DB[[#This Row],[Product_ID]],Product_DB[Product_ID],Product_DB[Cost])</f>
        <v>131.51</v>
      </c>
      <c r="T76">
        <f>_xlfn.XLOOKUP(Sales_DB[[#This Row],[Product_ID]],Product_DB[Product_ID],Product_DB[Stock])</f>
        <v>265</v>
      </c>
      <c r="U76" t="str">
        <f>_xlfn.XLOOKUP(Sales_DB[[#This Row],[Customer_ID]],Final_Cust_db[Customer_ID],Final_Cust_db[Name])</f>
        <v>Samantha Robinson</v>
      </c>
      <c r="V76">
        <f>_xlfn.XLOOKUP(Sales_DB[[#This Row],[Customer_ID]],Final_Cust_db[Customer_ID],Final_Cust_db[Age])</f>
        <v>23</v>
      </c>
      <c r="W76" t="str">
        <f>_xlfn.XLOOKUP(Sales_DB[[#This Row],[Customer_ID]],Final_Cust_db[Customer_ID],Final_Cust_db[Gender])</f>
        <v>Male</v>
      </c>
      <c r="X76" t="str">
        <f>_xlfn.XLOOKUP(Sales_DB[[#This Row],[Customer_ID]],Final_Cust_db[Customer_ID],Final_Cust_db[City])</f>
        <v>North Roy</v>
      </c>
      <c r="Y76" t="str">
        <f>_xlfn.XLOOKUP(Sales_DB[[#This Row],[Customer_ID]],Final_Cust_db[Customer_ID],Final_Cust_db[State])</f>
        <v>Mississippi</v>
      </c>
      <c r="Z76" t="str">
        <f>_xlfn.XLOOKUP(Sales_DB[[#This Row],[Customer_ID]],Final_Cust_db[Customer_ID],Final_Cust_db[Country])</f>
        <v>USA</v>
      </c>
      <c r="AA76" t="str">
        <f>_xlfn.XLOOKUP(Sales_DB[[#This Row],[Customer_ID]],Final_Cust_db[Customer_ID],Final_Cust_db[Loyality_Level])</f>
        <v>Bronze</v>
      </c>
      <c r="AB76" s="8">
        <f>Sales_DB[[#This Row],[Cost]]*Sales_DB[[#This Row],[Quantity]]</f>
        <v>131.51</v>
      </c>
      <c r="AC76" s="8">
        <f>Sales_DB[[#This Row],[Total_Amount]]-Sales_DB[[#This Row],[Spend]]</f>
        <v>34.972000000000008</v>
      </c>
      <c r="AD76" s="8">
        <f>MONTH(Sales_DB[[#This Row],[Order_Date]])</f>
        <v>10</v>
      </c>
    </row>
    <row r="77" spans="1:30" x14ac:dyDescent="0.35">
      <c r="A77" t="s">
        <v>2034</v>
      </c>
      <c r="B77" s="2">
        <v>45500</v>
      </c>
      <c r="C77" t="s">
        <v>145</v>
      </c>
      <c r="D77" t="s">
        <v>1872</v>
      </c>
      <c r="E77" t="s">
        <v>1927</v>
      </c>
      <c r="F77">
        <v>4</v>
      </c>
      <c r="G77" s="5">
        <v>700.18</v>
      </c>
      <c r="H77">
        <v>0.23</v>
      </c>
      <c r="I77" t="s">
        <v>1957</v>
      </c>
      <c r="J77">
        <v>2156.5544</v>
      </c>
      <c r="K77" t="str">
        <f>_xlfn.XLOOKUP(Sales_DB[[#This Row],[Store_ID]],Store_DB[Store_ID],Store_DB[Region])</f>
        <v>North</v>
      </c>
      <c r="L77" t="str">
        <f>_xlfn.XLOOKUP(Sales_DB[[#This Row],[Store_ID]],Store_DB[Store_ID],Store_DB[Store_Name])</f>
        <v>Thomas, Bridges and Harris</v>
      </c>
      <c r="M77" t="str">
        <f>_xlfn.XLOOKUP(Sales_DB[[#This Row],[Store_ID]],Store_DB[Store_ID],Store_DB[City])</f>
        <v>Sabrinatown</v>
      </c>
      <c r="N77" t="str">
        <f>_xlfn.XLOOKUP(Sales_DB[[#This Row],[Store_ID]],Store_DB[Store_ID],Store_DB[Store_Type])</f>
        <v>Online</v>
      </c>
      <c r="O77" t="str">
        <f>_xlfn.XLOOKUP(Sales_DB[[#This Row],[Product_ID]],Product_DB[Product_ID],Product_DB[Product_Name])</f>
        <v>Cricket Bat</v>
      </c>
      <c r="P77" t="str">
        <f>_xlfn.XLOOKUP(Sales_DB[[#This Row],[Product_ID]],Product_DB[Product_ID],Product_DB[Category])</f>
        <v>Sports</v>
      </c>
      <c r="Q77" t="str">
        <f>_xlfn.XLOOKUP(Sales_DB[[#This Row],[Product_ID]],Product_DB[Product_ID],Product_DB[Sub_Category])</f>
        <v>Team Sports</v>
      </c>
      <c r="R77" t="str">
        <f>_xlfn.XLOOKUP(Sales_DB[[#This Row],[Product_ID]],Product_DB[Product_ID],Product_DB[Brand])</f>
        <v>Khan LLC</v>
      </c>
      <c r="S77">
        <f>_xlfn.XLOOKUP(Sales_DB[[#This Row],[Product_ID]],Product_DB[Product_ID],Product_DB[Cost])</f>
        <v>245.98</v>
      </c>
      <c r="T77">
        <f>_xlfn.XLOOKUP(Sales_DB[[#This Row],[Product_ID]],Product_DB[Product_ID],Product_DB[Stock])</f>
        <v>471</v>
      </c>
      <c r="U77" t="str">
        <f>_xlfn.XLOOKUP(Sales_DB[[#This Row],[Customer_ID]],Final_Cust_db[Customer_ID],Final_Cust_db[Name])</f>
        <v>Rachel Myers</v>
      </c>
      <c r="V77">
        <f>_xlfn.XLOOKUP(Sales_DB[[#This Row],[Customer_ID]],Final_Cust_db[Customer_ID],Final_Cust_db[Age])</f>
        <v>52</v>
      </c>
      <c r="W77" t="str">
        <f>_xlfn.XLOOKUP(Sales_DB[[#This Row],[Customer_ID]],Final_Cust_db[Customer_ID],Final_Cust_db[Gender])</f>
        <v>Male</v>
      </c>
      <c r="X77" t="str">
        <f>_xlfn.XLOOKUP(Sales_DB[[#This Row],[Customer_ID]],Final_Cust_db[Customer_ID],Final_Cust_db[City])</f>
        <v>Robertberg</v>
      </c>
      <c r="Y77" t="str">
        <f>_xlfn.XLOOKUP(Sales_DB[[#This Row],[Customer_ID]],Final_Cust_db[Customer_ID],Final_Cust_db[State])</f>
        <v>North Dakota</v>
      </c>
      <c r="Z77" t="str">
        <f>_xlfn.XLOOKUP(Sales_DB[[#This Row],[Customer_ID]],Final_Cust_db[Customer_ID],Final_Cust_db[Country])</f>
        <v>USA</v>
      </c>
      <c r="AA77" t="str">
        <f>_xlfn.XLOOKUP(Sales_DB[[#This Row],[Customer_ID]],Final_Cust_db[Customer_ID],Final_Cust_db[Loyality_Level])</f>
        <v>Silver</v>
      </c>
      <c r="AB77" s="8">
        <f>Sales_DB[[#This Row],[Cost]]*Sales_DB[[#This Row],[Quantity]]</f>
        <v>983.92</v>
      </c>
      <c r="AC77" s="8">
        <f>Sales_DB[[#This Row],[Total_Amount]]-Sales_DB[[#This Row],[Spend]]</f>
        <v>1172.6343999999999</v>
      </c>
      <c r="AD77" s="8">
        <f>MONTH(Sales_DB[[#This Row],[Order_Date]])</f>
        <v>7</v>
      </c>
    </row>
    <row r="78" spans="1:30" x14ac:dyDescent="0.35">
      <c r="A78" t="s">
        <v>2035</v>
      </c>
      <c r="B78" s="2">
        <v>45285</v>
      </c>
      <c r="C78" t="s">
        <v>88</v>
      </c>
      <c r="D78" t="s">
        <v>1809</v>
      </c>
      <c r="E78" t="s">
        <v>1922</v>
      </c>
      <c r="F78">
        <v>2</v>
      </c>
      <c r="G78" s="5">
        <v>686.31</v>
      </c>
      <c r="H78">
        <v>0.25</v>
      </c>
      <c r="I78" t="s">
        <v>1957</v>
      </c>
      <c r="J78">
        <v>1029.4649999999999</v>
      </c>
      <c r="K78" t="str">
        <f>_xlfn.XLOOKUP(Sales_DB[[#This Row],[Store_ID]],Store_DB[Store_ID],Store_DB[Region])</f>
        <v>East</v>
      </c>
      <c r="L78" t="str">
        <f>_xlfn.XLOOKUP(Sales_DB[[#This Row],[Store_ID]],Store_DB[Store_ID],Store_DB[Store_Name])</f>
        <v>Hill, Wagner and Ballard</v>
      </c>
      <c r="M78" t="str">
        <f>_xlfn.XLOOKUP(Sales_DB[[#This Row],[Store_ID]],Store_DB[Store_ID],Store_DB[City])</f>
        <v>East Davidville</v>
      </c>
      <c r="N78" t="str">
        <f>_xlfn.XLOOKUP(Sales_DB[[#This Row],[Store_ID]],Store_DB[Store_ID],Store_DB[Store_Type])</f>
        <v>Online</v>
      </c>
      <c r="O78" t="str">
        <f>_xlfn.XLOOKUP(Sales_DB[[#This Row],[Product_ID]],Product_DB[Product_ID],Product_DB[Product_Name])</f>
        <v>Wireless Mouse</v>
      </c>
      <c r="P78" t="str">
        <f>_xlfn.XLOOKUP(Sales_DB[[#This Row],[Product_ID]],Product_DB[Product_ID],Product_DB[Category])</f>
        <v>Electronics</v>
      </c>
      <c r="Q78" t="str">
        <f>_xlfn.XLOOKUP(Sales_DB[[#This Row],[Product_ID]],Product_DB[Product_ID],Product_DB[Sub_Category])</f>
        <v>Computer</v>
      </c>
      <c r="R78" t="str">
        <f>_xlfn.XLOOKUP(Sales_DB[[#This Row],[Product_ID]],Product_DB[Product_ID],Product_DB[Brand])</f>
        <v>Larson Ltd</v>
      </c>
      <c r="S78">
        <f>_xlfn.XLOOKUP(Sales_DB[[#This Row],[Product_ID]],Product_DB[Product_ID],Product_DB[Cost])</f>
        <v>392.89</v>
      </c>
      <c r="T78">
        <f>_xlfn.XLOOKUP(Sales_DB[[#This Row],[Product_ID]],Product_DB[Product_ID],Product_DB[Stock])</f>
        <v>320</v>
      </c>
      <c r="U78" t="str">
        <f>_xlfn.XLOOKUP(Sales_DB[[#This Row],[Customer_ID]],Final_Cust_db[Customer_ID],Final_Cust_db[Name])</f>
        <v>Michael Torres</v>
      </c>
      <c r="V78">
        <f>_xlfn.XLOOKUP(Sales_DB[[#This Row],[Customer_ID]],Final_Cust_db[Customer_ID],Final_Cust_db[Age])</f>
        <v>46</v>
      </c>
      <c r="W78" t="str">
        <f>_xlfn.XLOOKUP(Sales_DB[[#This Row],[Customer_ID]],Final_Cust_db[Customer_ID],Final_Cust_db[Gender])</f>
        <v>Female</v>
      </c>
      <c r="X78" t="str">
        <f>_xlfn.XLOOKUP(Sales_DB[[#This Row],[Customer_ID]],Final_Cust_db[Customer_ID],Final_Cust_db[City])</f>
        <v>Gonzalezfort</v>
      </c>
      <c r="Y78" t="str">
        <f>_xlfn.XLOOKUP(Sales_DB[[#This Row],[Customer_ID]],Final_Cust_db[Customer_ID],Final_Cust_db[State])</f>
        <v>New Jersey</v>
      </c>
      <c r="Z78" t="str">
        <f>_xlfn.XLOOKUP(Sales_DB[[#This Row],[Customer_ID]],Final_Cust_db[Customer_ID],Final_Cust_db[Country])</f>
        <v>USA</v>
      </c>
      <c r="AA78" t="str">
        <f>_xlfn.XLOOKUP(Sales_DB[[#This Row],[Customer_ID]],Final_Cust_db[Customer_ID],Final_Cust_db[Loyality_Level])</f>
        <v>Platinum</v>
      </c>
      <c r="AB78" s="8">
        <f>Sales_DB[[#This Row],[Cost]]*Sales_DB[[#This Row],[Quantity]]</f>
        <v>785.78</v>
      </c>
      <c r="AC78" s="8">
        <f>Sales_DB[[#This Row],[Total_Amount]]-Sales_DB[[#This Row],[Spend]]</f>
        <v>243.68499999999995</v>
      </c>
      <c r="AD78" s="8">
        <f>MONTH(Sales_DB[[#This Row],[Order_Date]])</f>
        <v>12</v>
      </c>
    </row>
    <row r="79" spans="1:30" x14ac:dyDescent="0.35">
      <c r="A79" t="s">
        <v>2036</v>
      </c>
      <c r="B79" s="2">
        <v>45800</v>
      </c>
      <c r="C79" t="s">
        <v>42</v>
      </c>
      <c r="D79" t="s">
        <v>1781</v>
      </c>
      <c r="E79" t="s">
        <v>1934</v>
      </c>
      <c r="F79">
        <v>1</v>
      </c>
      <c r="G79" s="5">
        <v>687.82</v>
      </c>
      <c r="H79">
        <v>0.27</v>
      </c>
      <c r="I79" t="s">
        <v>1962</v>
      </c>
      <c r="J79">
        <v>502.10860000000002</v>
      </c>
      <c r="K79" t="str">
        <f>_xlfn.XLOOKUP(Sales_DB[[#This Row],[Store_ID]],Store_DB[Store_ID],Store_DB[Region])</f>
        <v>North</v>
      </c>
      <c r="L79" t="str">
        <f>_xlfn.XLOOKUP(Sales_DB[[#This Row],[Store_ID]],Store_DB[Store_ID],Store_DB[Store_Name])</f>
        <v>Shelton PLC</v>
      </c>
      <c r="M79" t="str">
        <f>_xlfn.XLOOKUP(Sales_DB[[#This Row],[Store_ID]],Store_DB[Store_ID],Store_DB[City])</f>
        <v>East Jenniferstad</v>
      </c>
      <c r="N79" t="str">
        <f>_xlfn.XLOOKUP(Sales_DB[[#This Row],[Store_ID]],Store_DB[Store_ID],Store_DB[Store_Type])</f>
        <v>Flagship</v>
      </c>
      <c r="O79" t="str">
        <f>_xlfn.XLOOKUP(Sales_DB[[#This Row],[Product_ID]],Product_DB[Product_ID],Product_DB[Product_Name])</f>
        <v>Smart Led Light Strip</v>
      </c>
      <c r="P79" t="str">
        <f>_xlfn.XLOOKUP(Sales_DB[[#This Row],[Product_ID]],Product_DB[Product_ID],Product_DB[Category])</f>
        <v>Electronics</v>
      </c>
      <c r="Q79" t="str">
        <f>_xlfn.XLOOKUP(Sales_DB[[#This Row],[Product_ID]],Product_DB[Product_ID],Product_DB[Sub_Category])</f>
        <v>Accessories</v>
      </c>
      <c r="R79" t="str">
        <f>_xlfn.XLOOKUP(Sales_DB[[#This Row],[Product_ID]],Product_DB[Product_ID],Product_DB[Brand])</f>
        <v>Flores-Davis</v>
      </c>
      <c r="S79">
        <f>_xlfn.XLOOKUP(Sales_DB[[#This Row],[Product_ID]],Product_DB[Product_ID],Product_DB[Cost])</f>
        <v>349.17</v>
      </c>
      <c r="T79">
        <f>_xlfn.XLOOKUP(Sales_DB[[#This Row],[Product_ID]],Product_DB[Product_ID],Product_DB[Stock])</f>
        <v>476</v>
      </c>
      <c r="U79" t="str">
        <f>_xlfn.XLOOKUP(Sales_DB[[#This Row],[Customer_ID]],Final_Cust_db[Customer_ID],Final_Cust_db[Name])</f>
        <v>Daniel Boyd</v>
      </c>
      <c r="V79">
        <f>_xlfn.XLOOKUP(Sales_DB[[#This Row],[Customer_ID]],Final_Cust_db[Customer_ID],Final_Cust_db[Age])</f>
        <v>29</v>
      </c>
      <c r="W79" t="str">
        <f>_xlfn.XLOOKUP(Sales_DB[[#This Row],[Customer_ID]],Final_Cust_db[Customer_ID],Final_Cust_db[Gender])</f>
        <v>Female</v>
      </c>
      <c r="X79" t="str">
        <f>_xlfn.XLOOKUP(Sales_DB[[#This Row],[Customer_ID]],Final_Cust_db[Customer_ID],Final_Cust_db[City])</f>
        <v>West Pamelafurt</v>
      </c>
      <c r="Y79" t="str">
        <f>_xlfn.XLOOKUP(Sales_DB[[#This Row],[Customer_ID]],Final_Cust_db[Customer_ID],Final_Cust_db[State])</f>
        <v>West Virginia</v>
      </c>
      <c r="Z79" t="str">
        <f>_xlfn.XLOOKUP(Sales_DB[[#This Row],[Customer_ID]],Final_Cust_db[Customer_ID],Final_Cust_db[Country])</f>
        <v>USA</v>
      </c>
      <c r="AA79" t="str">
        <f>_xlfn.XLOOKUP(Sales_DB[[#This Row],[Customer_ID]],Final_Cust_db[Customer_ID],Final_Cust_db[Loyality_Level])</f>
        <v>Bronze</v>
      </c>
      <c r="AB79" s="8">
        <f>Sales_DB[[#This Row],[Cost]]*Sales_DB[[#This Row],[Quantity]]</f>
        <v>349.17</v>
      </c>
      <c r="AC79" s="8">
        <f>Sales_DB[[#This Row],[Total_Amount]]-Sales_DB[[#This Row],[Spend]]</f>
        <v>152.93860000000001</v>
      </c>
      <c r="AD79" s="8">
        <f>MONTH(Sales_DB[[#This Row],[Order_Date]])</f>
        <v>5</v>
      </c>
    </row>
    <row r="80" spans="1:30" x14ac:dyDescent="0.35">
      <c r="A80" t="s">
        <v>2037</v>
      </c>
      <c r="B80" s="2">
        <v>45609</v>
      </c>
      <c r="C80" t="s">
        <v>724</v>
      </c>
      <c r="D80" t="s">
        <v>1830</v>
      </c>
      <c r="E80" t="s">
        <v>1915</v>
      </c>
      <c r="F80">
        <v>2</v>
      </c>
      <c r="G80" s="5">
        <v>900.55</v>
      </c>
      <c r="H80">
        <v>0.16</v>
      </c>
      <c r="I80" t="s">
        <v>1957</v>
      </c>
      <c r="J80">
        <v>1512.924</v>
      </c>
      <c r="K80" t="str">
        <f>_xlfn.XLOOKUP(Sales_DB[[#This Row],[Store_ID]],Store_DB[Store_ID],Store_DB[Region])</f>
        <v>West</v>
      </c>
      <c r="L80" t="str">
        <f>_xlfn.XLOOKUP(Sales_DB[[#This Row],[Store_ID]],Store_DB[Store_ID],Store_DB[Store_Name])</f>
        <v>Bean, Jones and Park</v>
      </c>
      <c r="M80" t="str">
        <f>_xlfn.XLOOKUP(Sales_DB[[#This Row],[Store_ID]],Store_DB[Store_ID],Store_DB[City])</f>
        <v>Thompsonborough</v>
      </c>
      <c r="N80" t="str">
        <f>_xlfn.XLOOKUP(Sales_DB[[#This Row],[Store_ID]],Store_DB[Store_ID],Store_DB[Store_Type])</f>
        <v>Online</v>
      </c>
      <c r="O80" t="str">
        <f>_xlfn.XLOOKUP(Sales_DB[[#This Row],[Product_ID]],Product_DB[Product_ID],Product_DB[Product_Name])</f>
        <v>Hydrating Face Cleanser</v>
      </c>
      <c r="P80" t="str">
        <f>_xlfn.XLOOKUP(Sales_DB[[#This Row],[Product_ID]],Product_DB[Product_ID],Product_DB[Category])</f>
        <v>Beauty</v>
      </c>
      <c r="Q80" t="str">
        <f>_xlfn.XLOOKUP(Sales_DB[[#This Row],[Product_ID]],Product_DB[Product_ID],Product_DB[Sub_Category])</f>
        <v>Skincare</v>
      </c>
      <c r="R80" t="str">
        <f>_xlfn.XLOOKUP(Sales_DB[[#This Row],[Product_ID]],Product_DB[Product_ID],Product_DB[Brand])</f>
        <v>Butler Group</v>
      </c>
      <c r="S80">
        <f>_xlfn.XLOOKUP(Sales_DB[[#This Row],[Product_ID]],Product_DB[Product_ID],Product_DB[Cost])</f>
        <v>238.8</v>
      </c>
      <c r="T80">
        <f>_xlfn.XLOOKUP(Sales_DB[[#This Row],[Product_ID]],Product_DB[Product_ID],Product_DB[Stock])</f>
        <v>159</v>
      </c>
      <c r="U80" t="str">
        <f>_xlfn.XLOOKUP(Sales_DB[[#This Row],[Customer_ID]],Final_Cust_db[Customer_ID],Final_Cust_db[Name])</f>
        <v>Lisa Young</v>
      </c>
      <c r="V80">
        <f>_xlfn.XLOOKUP(Sales_DB[[#This Row],[Customer_ID]],Final_Cust_db[Customer_ID],Final_Cust_db[Age])</f>
        <v>38</v>
      </c>
      <c r="W80" t="str">
        <f>_xlfn.XLOOKUP(Sales_DB[[#This Row],[Customer_ID]],Final_Cust_db[Customer_ID],Final_Cust_db[Gender])</f>
        <v>Male</v>
      </c>
      <c r="X80" t="str">
        <f>_xlfn.XLOOKUP(Sales_DB[[#This Row],[Customer_ID]],Final_Cust_db[Customer_ID],Final_Cust_db[City])</f>
        <v>Maybury</v>
      </c>
      <c r="Y80" t="str">
        <f>_xlfn.XLOOKUP(Sales_DB[[#This Row],[Customer_ID]],Final_Cust_db[Customer_ID],Final_Cust_db[State])</f>
        <v>Georgia</v>
      </c>
      <c r="Z80" t="str">
        <f>_xlfn.XLOOKUP(Sales_DB[[#This Row],[Customer_ID]],Final_Cust_db[Customer_ID],Final_Cust_db[Country])</f>
        <v>USA</v>
      </c>
      <c r="AA80" t="str">
        <f>_xlfn.XLOOKUP(Sales_DB[[#This Row],[Customer_ID]],Final_Cust_db[Customer_ID],Final_Cust_db[Loyality_Level])</f>
        <v>Platinum</v>
      </c>
      <c r="AB80" s="8">
        <f>Sales_DB[[#This Row],[Cost]]*Sales_DB[[#This Row],[Quantity]]</f>
        <v>477.6</v>
      </c>
      <c r="AC80" s="8">
        <f>Sales_DB[[#This Row],[Total_Amount]]-Sales_DB[[#This Row],[Spend]]</f>
        <v>1035.3240000000001</v>
      </c>
      <c r="AD80" s="8">
        <f>MONTH(Sales_DB[[#This Row],[Order_Date]])</f>
        <v>11</v>
      </c>
    </row>
    <row r="81" spans="1:30" x14ac:dyDescent="0.35">
      <c r="A81" t="s">
        <v>2038</v>
      </c>
      <c r="B81" s="2">
        <v>45268</v>
      </c>
      <c r="C81" t="s">
        <v>406</v>
      </c>
      <c r="D81" t="s">
        <v>1636</v>
      </c>
      <c r="E81" t="s">
        <v>1894</v>
      </c>
      <c r="F81">
        <v>1</v>
      </c>
      <c r="G81" s="5">
        <v>341.17</v>
      </c>
      <c r="H81">
        <v>0.15</v>
      </c>
      <c r="I81" t="s">
        <v>1957</v>
      </c>
      <c r="J81">
        <v>289.99450000000002</v>
      </c>
      <c r="K81" t="str">
        <f>_xlfn.XLOOKUP(Sales_DB[[#This Row],[Store_ID]],Store_DB[Store_ID],Store_DB[Region])</f>
        <v>South</v>
      </c>
      <c r="L81" t="str">
        <f>_xlfn.XLOOKUP(Sales_DB[[#This Row],[Store_ID]],Store_DB[Store_ID],Store_DB[Store_Name])</f>
        <v>Black-Horn</v>
      </c>
      <c r="M81" t="str">
        <f>_xlfn.XLOOKUP(Sales_DB[[#This Row],[Store_ID]],Store_DB[Store_ID],Store_DB[City])</f>
        <v>North Nancyview</v>
      </c>
      <c r="N81" t="str">
        <f>_xlfn.XLOOKUP(Sales_DB[[#This Row],[Store_ID]],Store_DB[Store_ID],Store_DB[Store_Type])</f>
        <v>Outlet</v>
      </c>
      <c r="O81" t="str">
        <f>_xlfn.XLOOKUP(Sales_DB[[#This Row],[Product_ID]],Product_DB[Product_ID],Product_DB[Product_Name])</f>
        <v>Multi-Purpose Storage Box</v>
      </c>
      <c r="P81" t="str">
        <f>_xlfn.XLOOKUP(Sales_DB[[#This Row],[Product_ID]],Product_DB[Product_ID],Product_DB[Category])</f>
        <v>Home</v>
      </c>
      <c r="Q81" t="str">
        <f>_xlfn.XLOOKUP(Sales_DB[[#This Row],[Product_ID]],Product_DB[Product_ID],Product_DB[Sub_Category])</f>
        <v>Storage</v>
      </c>
      <c r="R81" t="str">
        <f>_xlfn.XLOOKUP(Sales_DB[[#This Row],[Product_ID]],Product_DB[Product_ID],Product_DB[Brand])</f>
        <v>Gardner-Montes</v>
      </c>
      <c r="S81">
        <f>_xlfn.XLOOKUP(Sales_DB[[#This Row],[Product_ID]],Product_DB[Product_ID],Product_DB[Cost])</f>
        <v>123.46</v>
      </c>
      <c r="T81">
        <f>_xlfn.XLOOKUP(Sales_DB[[#This Row],[Product_ID]],Product_DB[Product_ID],Product_DB[Stock])</f>
        <v>76</v>
      </c>
      <c r="U81" t="str">
        <f>_xlfn.XLOOKUP(Sales_DB[[#This Row],[Customer_ID]],Final_Cust_db[Customer_ID],Final_Cust_db[Name])</f>
        <v>Tyler Conrad</v>
      </c>
      <c r="V81">
        <f>_xlfn.XLOOKUP(Sales_DB[[#This Row],[Customer_ID]],Final_Cust_db[Customer_ID],Final_Cust_db[Age])</f>
        <v>53</v>
      </c>
      <c r="W81" t="str">
        <f>_xlfn.XLOOKUP(Sales_DB[[#This Row],[Customer_ID]],Final_Cust_db[Customer_ID],Final_Cust_db[Gender])</f>
        <v>Female</v>
      </c>
      <c r="X81" t="str">
        <f>_xlfn.XLOOKUP(Sales_DB[[#This Row],[Customer_ID]],Final_Cust_db[Customer_ID],Final_Cust_db[City])</f>
        <v>North Curtischester</v>
      </c>
      <c r="Y81" t="str">
        <f>_xlfn.XLOOKUP(Sales_DB[[#This Row],[Customer_ID]],Final_Cust_db[Customer_ID],Final_Cust_db[State])</f>
        <v>North Dakota</v>
      </c>
      <c r="Z81" t="str">
        <f>_xlfn.XLOOKUP(Sales_DB[[#This Row],[Customer_ID]],Final_Cust_db[Customer_ID],Final_Cust_db[Country])</f>
        <v>USA</v>
      </c>
      <c r="AA81" t="str">
        <f>_xlfn.XLOOKUP(Sales_DB[[#This Row],[Customer_ID]],Final_Cust_db[Customer_ID],Final_Cust_db[Loyality_Level])</f>
        <v>Platinum</v>
      </c>
      <c r="AB81" s="8">
        <f>Sales_DB[[#This Row],[Cost]]*Sales_DB[[#This Row],[Quantity]]</f>
        <v>123.46</v>
      </c>
      <c r="AC81" s="8">
        <f>Sales_DB[[#This Row],[Total_Amount]]-Sales_DB[[#This Row],[Spend]]</f>
        <v>166.53450000000004</v>
      </c>
      <c r="AD81" s="8">
        <f>MONTH(Sales_DB[[#This Row],[Order_Date]])</f>
        <v>12</v>
      </c>
    </row>
    <row r="82" spans="1:30" x14ac:dyDescent="0.35">
      <c r="A82" t="s">
        <v>2039</v>
      </c>
      <c r="B82" s="2">
        <v>45885</v>
      </c>
      <c r="C82" t="s">
        <v>588</v>
      </c>
      <c r="D82" t="s">
        <v>1736</v>
      </c>
      <c r="E82" t="s">
        <v>1915</v>
      </c>
      <c r="F82">
        <v>1</v>
      </c>
      <c r="G82" s="5">
        <v>442.27</v>
      </c>
      <c r="H82">
        <v>0.06</v>
      </c>
      <c r="I82" t="s">
        <v>1962</v>
      </c>
      <c r="J82">
        <v>415.73379999999997</v>
      </c>
      <c r="K82" t="str">
        <f>_xlfn.XLOOKUP(Sales_DB[[#This Row],[Store_ID]],Store_DB[Store_ID],Store_DB[Region])</f>
        <v>West</v>
      </c>
      <c r="L82" t="str">
        <f>_xlfn.XLOOKUP(Sales_DB[[#This Row],[Store_ID]],Store_DB[Store_ID],Store_DB[Store_Name])</f>
        <v>Bean, Jones and Park</v>
      </c>
      <c r="M82" t="str">
        <f>_xlfn.XLOOKUP(Sales_DB[[#This Row],[Store_ID]],Store_DB[Store_ID],Store_DB[City])</f>
        <v>Thompsonborough</v>
      </c>
      <c r="N82" t="str">
        <f>_xlfn.XLOOKUP(Sales_DB[[#This Row],[Store_ID]],Store_DB[Store_ID],Store_DB[Store_Type])</f>
        <v>Online</v>
      </c>
      <c r="O82" t="str">
        <f>_xlfn.XLOOKUP(Sales_DB[[#This Row],[Product_ID]],Product_DB[Product_ID],Product_DB[Product_Name])</f>
        <v>Rugby Ball</v>
      </c>
      <c r="P82" t="str">
        <f>_xlfn.XLOOKUP(Sales_DB[[#This Row],[Product_ID]],Product_DB[Product_ID],Product_DB[Category])</f>
        <v>Sports</v>
      </c>
      <c r="Q82" t="str">
        <f>_xlfn.XLOOKUP(Sales_DB[[#This Row],[Product_ID]],Product_DB[Product_ID],Product_DB[Sub_Category])</f>
        <v>Team Sports</v>
      </c>
      <c r="R82" t="str">
        <f>_xlfn.XLOOKUP(Sales_DB[[#This Row],[Product_ID]],Product_DB[Product_ID],Product_DB[Brand])</f>
        <v>Harris Inc</v>
      </c>
      <c r="S82">
        <f>_xlfn.XLOOKUP(Sales_DB[[#This Row],[Product_ID]],Product_DB[Product_ID],Product_DB[Cost])</f>
        <v>212.26</v>
      </c>
      <c r="T82">
        <f>_xlfn.XLOOKUP(Sales_DB[[#This Row],[Product_ID]],Product_DB[Product_ID],Product_DB[Stock])</f>
        <v>82</v>
      </c>
      <c r="U82" t="str">
        <f>_xlfn.XLOOKUP(Sales_DB[[#This Row],[Customer_ID]],Final_Cust_db[Customer_ID],Final_Cust_db[Name])</f>
        <v>John Bradford</v>
      </c>
      <c r="V82">
        <f>_xlfn.XLOOKUP(Sales_DB[[#This Row],[Customer_ID]],Final_Cust_db[Customer_ID],Final_Cust_db[Age])</f>
        <v>48</v>
      </c>
      <c r="W82" t="str">
        <f>_xlfn.XLOOKUP(Sales_DB[[#This Row],[Customer_ID]],Final_Cust_db[Customer_ID],Final_Cust_db[Gender])</f>
        <v>Male</v>
      </c>
      <c r="X82" t="str">
        <f>_xlfn.XLOOKUP(Sales_DB[[#This Row],[Customer_ID]],Final_Cust_db[Customer_ID],Final_Cust_db[City])</f>
        <v>Anabury</v>
      </c>
      <c r="Y82" t="str">
        <f>_xlfn.XLOOKUP(Sales_DB[[#This Row],[Customer_ID]],Final_Cust_db[Customer_ID],Final_Cust_db[State])</f>
        <v>Vermont</v>
      </c>
      <c r="Z82" t="str">
        <f>_xlfn.XLOOKUP(Sales_DB[[#This Row],[Customer_ID]],Final_Cust_db[Customer_ID],Final_Cust_db[Country])</f>
        <v>USA</v>
      </c>
      <c r="AA82" t="str">
        <f>_xlfn.XLOOKUP(Sales_DB[[#This Row],[Customer_ID]],Final_Cust_db[Customer_ID],Final_Cust_db[Loyality_Level])</f>
        <v>Silver</v>
      </c>
      <c r="AB82" s="8">
        <f>Sales_DB[[#This Row],[Cost]]*Sales_DB[[#This Row],[Quantity]]</f>
        <v>212.26</v>
      </c>
      <c r="AC82" s="8">
        <f>Sales_DB[[#This Row],[Total_Amount]]-Sales_DB[[#This Row],[Spend]]</f>
        <v>203.47379999999998</v>
      </c>
      <c r="AD82" s="8">
        <f>MONTH(Sales_DB[[#This Row],[Order_Date]])</f>
        <v>8</v>
      </c>
    </row>
    <row r="83" spans="1:30" x14ac:dyDescent="0.35">
      <c r="A83" t="s">
        <v>2040</v>
      </c>
      <c r="B83" s="2">
        <v>45616</v>
      </c>
      <c r="C83" t="s">
        <v>818</v>
      </c>
      <c r="D83" t="s">
        <v>1794</v>
      </c>
      <c r="E83" t="s">
        <v>1919</v>
      </c>
      <c r="F83">
        <v>1</v>
      </c>
      <c r="G83" s="5">
        <v>363.73</v>
      </c>
      <c r="H83">
        <v>0.25</v>
      </c>
      <c r="I83" t="s">
        <v>1959</v>
      </c>
      <c r="J83">
        <v>272.79750000000001</v>
      </c>
      <c r="K83" t="str">
        <f>_xlfn.XLOOKUP(Sales_DB[[#This Row],[Store_ID]],Store_DB[Store_ID],Store_DB[Region])</f>
        <v>South</v>
      </c>
      <c r="L83" t="str">
        <f>_xlfn.XLOOKUP(Sales_DB[[#This Row],[Store_ID]],Store_DB[Store_ID],Store_DB[Store_Name])</f>
        <v>Moore, Padilla and Butler</v>
      </c>
      <c r="M83" t="str">
        <f>_xlfn.XLOOKUP(Sales_DB[[#This Row],[Store_ID]],Store_DB[Store_ID],Store_DB[City])</f>
        <v>East Johnstad</v>
      </c>
      <c r="N83" t="str">
        <f>_xlfn.XLOOKUP(Sales_DB[[#This Row],[Store_ID]],Store_DB[Store_ID],Store_DB[Store_Type])</f>
        <v>Flagship</v>
      </c>
      <c r="O83" t="str">
        <f>_xlfn.XLOOKUP(Sales_DB[[#This Row],[Product_ID]],Product_DB[Product_ID],Product_DB[Product_Name])</f>
        <v>Hair Repair Oil Treatment</v>
      </c>
      <c r="P83" t="str">
        <f>_xlfn.XLOOKUP(Sales_DB[[#This Row],[Product_ID]],Product_DB[Product_ID],Product_DB[Category])</f>
        <v>Beauty</v>
      </c>
      <c r="Q83" t="str">
        <f>_xlfn.XLOOKUP(Sales_DB[[#This Row],[Product_ID]],Product_DB[Product_ID],Product_DB[Sub_Category])</f>
        <v>Haircare</v>
      </c>
      <c r="R83" t="str">
        <f>_xlfn.XLOOKUP(Sales_DB[[#This Row],[Product_ID]],Product_DB[Product_ID],Product_DB[Brand])</f>
        <v>Hopkins Ltd</v>
      </c>
      <c r="S83">
        <f>_xlfn.XLOOKUP(Sales_DB[[#This Row],[Product_ID]],Product_DB[Product_ID],Product_DB[Cost])</f>
        <v>214.32</v>
      </c>
      <c r="T83">
        <f>_xlfn.XLOOKUP(Sales_DB[[#This Row],[Product_ID]],Product_DB[Product_ID],Product_DB[Stock])</f>
        <v>383</v>
      </c>
      <c r="U83" t="str">
        <f>_xlfn.XLOOKUP(Sales_DB[[#This Row],[Customer_ID]],Final_Cust_db[Customer_ID],Final_Cust_db[Name])</f>
        <v>Dr.Ashley Yates Md</v>
      </c>
      <c r="V83">
        <f>_xlfn.XLOOKUP(Sales_DB[[#This Row],[Customer_ID]],Final_Cust_db[Customer_ID],Final_Cust_db[Age])</f>
        <v>32</v>
      </c>
      <c r="W83" t="str">
        <f>_xlfn.XLOOKUP(Sales_DB[[#This Row],[Customer_ID]],Final_Cust_db[Customer_ID],Final_Cust_db[Gender])</f>
        <v>Male</v>
      </c>
      <c r="X83" t="str">
        <f>_xlfn.XLOOKUP(Sales_DB[[#This Row],[Customer_ID]],Final_Cust_db[Customer_ID],Final_Cust_db[City])</f>
        <v>New Maria</v>
      </c>
      <c r="Y83" t="str">
        <f>_xlfn.XLOOKUP(Sales_DB[[#This Row],[Customer_ID]],Final_Cust_db[Customer_ID],Final_Cust_db[State])</f>
        <v>Wisconsin</v>
      </c>
      <c r="Z83" t="str">
        <f>_xlfn.XLOOKUP(Sales_DB[[#This Row],[Customer_ID]],Final_Cust_db[Customer_ID],Final_Cust_db[Country])</f>
        <v>USA</v>
      </c>
      <c r="AA83" t="str">
        <f>_xlfn.XLOOKUP(Sales_DB[[#This Row],[Customer_ID]],Final_Cust_db[Customer_ID],Final_Cust_db[Loyality_Level])</f>
        <v>Bronze</v>
      </c>
      <c r="AB83" s="8">
        <f>Sales_DB[[#This Row],[Cost]]*Sales_DB[[#This Row],[Quantity]]</f>
        <v>214.32</v>
      </c>
      <c r="AC83" s="8">
        <f>Sales_DB[[#This Row],[Total_Amount]]-Sales_DB[[#This Row],[Spend]]</f>
        <v>58.47750000000002</v>
      </c>
      <c r="AD83" s="8">
        <f>MONTH(Sales_DB[[#This Row],[Order_Date]])</f>
        <v>11</v>
      </c>
    </row>
    <row r="84" spans="1:30" x14ac:dyDescent="0.35">
      <c r="A84" t="s">
        <v>2041</v>
      </c>
      <c r="B84" s="2">
        <v>45518</v>
      </c>
      <c r="C84" t="s">
        <v>1191</v>
      </c>
      <c r="D84" t="s">
        <v>1854</v>
      </c>
      <c r="E84" t="s">
        <v>1940</v>
      </c>
      <c r="F84">
        <v>2</v>
      </c>
      <c r="G84" s="5">
        <v>601.33000000000004</v>
      </c>
      <c r="H84">
        <v>0.16</v>
      </c>
      <c r="I84" t="s">
        <v>1959</v>
      </c>
      <c r="J84">
        <v>1010.2344000000001</v>
      </c>
      <c r="K84" t="str">
        <f>_xlfn.XLOOKUP(Sales_DB[[#This Row],[Store_ID]],Store_DB[Store_ID],Store_DB[Region])</f>
        <v>North</v>
      </c>
      <c r="L84" t="str">
        <f>_xlfn.XLOOKUP(Sales_DB[[#This Row],[Store_ID]],Store_DB[Store_ID],Store_DB[Store_Name])</f>
        <v>Holloway Ltd</v>
      </c>
      <c r="M84" t="str">
        <f>_xlfn.XLOOKUP(Sales_DB[[#This Row],[Store_ID]],Store_DB[Store_ID],Store_DB[City])</f>
        <v>Bensonhaven</v>
      </c>
      <c r="N84" t="str">
        <f>_xlfn.XLOOKUP(Sales_DB[[#This Row],[Store_ID]],Store_DB[Store_ID],Store_DB[Store_Type])</f>
        <v>Flagship</v>
      </c>
      <c r="O84" t="str">
        <f>_xlfn.XLOOKUP(Sales_DB[[#This Row],[Product_ID]],Product_DB[Product_ID],Product_DB[Product_Name])</f>
        <v>Women'S High Heels</v>
      </c>
      <c r="P84" t="str">
        <f>_xlfn.XLOOKUP(Sales_DB[[#This Row],[Product_ID]],Product_DB[Product_ID],Product_DB[Category])</f>
        <v>Clothing</v>
      </c>
      <c r="Q84" t="str">
        <f>_xlfn.XLOOKUP(Sales_DB[[#This Row],[Product_ID]],Product_DB[Product_ID],Product_DB[Sub_Category])</f>
        <v>Footwear</v>
      </c>
      <c r="R84" t="str">
        <f>_xlfn.XLOOKUP(Sales_DB[[#This Row],[Product_ID]],Product_DB[Product_ID],Product_DB[Brand])</f>
        <v>Smith-Charles</v>
      </c>
      <c r="S84">
        <f>_xlfn.XLOOKUP(Sales_DB[[#This Row],[Product_ID]],Product_DB[Product_ID],Product_DB[Cost])</f>
        <v>438.25</v>
      </c>
      <c r="T84">
        <f>_xlfn.XLOOKUP(Sales_DB[[#This Row],[Product_ID]],Product_DB[Product_ID],Product_DB[Stock])</f>
        <v>496</v>
      </c>
      <c r="U84" t="str">
        <f>_xlfn.XLOOKUP(Sales_DB[[#This Row],[Customer_ID]],Final_Cust_db[Customer_ID],Final_Cust_db[Name])</f>
        <v>Frank Stewart</v>
      </c>
      <c r="V84">
        <f>_xlfn.XLOOKUP(Sales_DB[[#This Row],[Customer_ID]],Final_Cust_db[Customer_ID],Final_Cust_db[Age])</f>
        <v>44</v>
      </c>
      <c r="W84" t="str">
        <f>_xlfn.XLOOKUP(Sales_DB[[#This Row],[Customer_ID]],Final_Cust_db[Customer_ID],Final_Cust_db[Gender])</f>
        <v>Female</v>
      </c>
      <c r="X84" t="str">
        <f>_xlfn.XLOOKUP(Sales_DB[[#This Row],[Customer_ID]],Final_Cust_db[Customer_ID],Final_Cust_db[City])</f>
        <v>Fischerborough</v>
      </c>
      <c r="Y84" t="str">
        <f>_xlfn.XLOOKUP(Sales_DB[[#This Row],[Customer_ID]],Final_Cust_db[Customer_ID],Final_Cust_db[State])</f>
        <v>Delaware</v>
      </c>
      <c r="Z84" t="str">
        <f>_xlfn.XLOOKUP(Sales_DB[[#This Row],[Customer_ID]],Final_Cust_db[Customer_ID],Final_Cust_db[Country])</f>
        <v>USA</v>
      </c>
      <c r="AA84" t="str">
        <f>_xlfn.XLOOKUP(Sales_DB[[#This Row],[Customer_ID]],Final_Cust_db[Customer_ID],Final_Cust_db[Loyality_Level])</f>
        <v>Bronze</v>
      </c>
      <c r="AB84" s="8">
        <f>Sales_DB[[#This Row],[Cost]]*Sales_DB[[#This Row],[Quantity]]</f>
        <v>876.5</v>
      </c>
      <c r="AC84" s="8">
        <f>Sales_DB[[#This Row],[Total_Amount]]-Sales_DB[[#This Row],[Spend]]</f>
        <v>133.73440000000005</v>
      </c>
      <c r="AD84" s="8">
        <f>MONTH(Sales_DB[[#This Row],[Order_Date]])</f>
        <v>8</v>
      </c>
    </row>
    <row r="85" spans="1:30" x14ac:dyDescent="0.35">
      <c r="A85" t="s">
        <v>2042</v>
      </c>
      <c r="B85" s="2">
        <v>45427</v>
      </c>
      <c r="C85" t="s">
        <v>1264</v>
      </c>
      <c r="D85" t="s">
        <v>1623</v>
      </c>
      <c r="E85" t="s">
        <v>1943</v>
      </c>
      <c r="F85">
        <v>4</v>
      </c>
      <c r="G85" s="5">
        <v>34.39</v>
      </c>
      <c r="H85">
        <v>0.03</v>
      </c>
      <c r="I85" t="s">
        <v>1959</v>
      </c>
      <c r="J85">
        <v>133.4332</v>
      </c>
      <c r="K85" t="str">
        <f>_xlfn.XLOOKUP(Sales_DB[[#This Row],[Store_ID]],Store_DB[Store_ID],Store_DB[Region])</f>
        <v>East</v>
      </c>
      <c r="L85" t="str">
        <f>_xlfn.XLOOKUP(Sales_DB[[#This Row],[Store_ID]],Store_DB[Store_ID],Store_DB[Store_Name])</f>
        <v>Guerrero-Schmitt</v>
      </c>
      <c r="M85" t="str">
        <f>_xlfn.XLOOKUP(Sales_DB[[#This Row],[Store_ID]],Store_DB[Store_ID],Store_DB[City])</f>
        <v>East Stevechester</v>
      </c>
      <c r="N85" t="str">
        <f>_xlfn.XLOOKUP(Sales_DB[[#This Row],[Store_ID]],Store_DB[Store_ID],Store_DB[Store_Type])</f>
        <v>Flagship</v>
      </c>
      <c r="O85" t="str">
        <f>_xlfn.XLOOKUP(Sales_DB[[#This Row],[Product_ID]],Product_DB[Product_ID],Product_DB[Product_Name])</f>
        <v>Soccer Training Cone Set</v>
      </c>
      <c r="P85" t="str">
        <f>_xlfn.XLOOKUP(Sales_DB[[#This Row],[Product_ID]],Product_DB[Product_ID],Product_DB[Category])</f>
        <v>Sports</v>
      </c>
      <c r="Q85" t="str">
        <f>_xlfn.XLOOKUP(Sales_DB[[#This Row],[Product_ID]],Product_DB[Product_ID],Product_DB[Sub_Category])</f>
        <v>Accessories</v>
      </c>
      <c r="R85" t="str">
        <f>_xlfn.XLOOKUP(Sales_DB[[#This Row],[Product_ID]],Product_DB[Product_ID],Product_DB[Brand])</f>
        <v>Ford, Murphy and Wilson</v>
      </c>
      <c r="S85">
        <f>_xlfn.XLOOKUP(Sales_DB[[#This Row],[Product_ID]],Product_DB[Product_ID],Product_DB[Cost])</f>
        <v>144.53</v>
      </c>
      <c r="T85">
        <f>_xlfn.XLOOKUP(Sales_DB[[#This Row],[Product_ID]],Product_DB[Product_ID],Product_DB[Stock])</f>
        <v>367</v>
      </c>
      <c r="U85" t="str">
        <f>_xlfn.XLOOKUP(Sales_DB[[#This Row],[Customer_ID]],Final_Cust_db[Customer_ID],Final_Cust_db[Name])</f>
        <v>Justin Ingram</v>
      </c>
      <c r="V85">
        <f>_xlfn.XLOOKUP(Sales_DB[[#This Row],[Customer_ID]],Final_Cust_db[Customer_ID],Final_Cust_db[Age])</f>
        <v>34</v>
      </c>
      <c r="W85" t="str">
        <f>_xlfn.XLOOKUP(Sales_DB[[#This Row],[Customer_ID]],Final_Cust_db[Customer_ID],Final_Cust_db[Gender])</f>
        <v>Male</v>
      </c>
      <c r="X85" t="str">
        <f>_xlfn.XLOOKUP(Sales_DB[[#This Row],[Customer_ID]],Final_Cust_db[Customer_ID],Final_Cust_db[City])</f>
        <v>Lake Lisaland</v>
      </c>
      <c r="Y85" t="str">
        <f>_xlfn.XLOOKUP(Sales_DB[[#This Row],[Customer_ID]],Final_Cust_db[Customer_ID],Final_Cust_db[State])</f>
        <v>Louisiana</v>
      </c>
      <c r="Z85" t="str">
        <f>_xlfn.XLOOKUP(Sales_DB[[#This Row],[Customer_ID]],Final_Cust_db[Customer_ID],Final_Cust_db[Country])</f>
        <v>USA</v>
      </c>
      <c r="AA85" t="str">
        <f>_xlfn.XLOOKUP(Sales_DB[[#This Row],[Customer_ID]],Final_Cust_db[Customer_ID],Final_Cust_db[Loyality_Level])</f>
        <v>Bronze</v>
      </c>
      <c r="AB85" s="8">
        <f>Sales_DB[[#This Row],[Cost]]*Sales_DB[[#This Row],[Quantity]]</f>
        <v>578.12</v>
      </c>
      <c r="AC85" s="8">
        <f>Sales_DB[[#This Row],[Total_Amount]]-Sales_DB[[#This Row],[Spend]]</f>
        <v>-444.68680000000001</v>
      </c>
      <c r="AD85" s="8">
        <f>MONTH(Sales_DB[[#This Row],[Order_Date]])</f>
        <v>5</v>
      </c>
    </row>
    <row r="86" spans="1:30" x14ac:dyDescent="0.35">
      <c r="A86" t="s">
        <v>2043</v>
      </c>
      <c r="B86" s="2">
        <v>45268</v>
      </c>
      <c r="C86" t="s">
        <v>1323</v>
      </c>
      <c r="D86" t="s">
        <v>1716</v>
      </c>
      <c r="E86" t="s">
        <v>1940</v>
      </c>
      <c r="F86">
        <v>1</v>
      </c>
      <c r="G86" s="5">
        <v>773.57</v>
      </c>
      <c r="H86">
        <v>0.05</v>
      </c>
      <c r="I86" t="s">
        <v>1962</v>
      </c>
      <c r="J86">
        <v>1085.454</v>
      </c>
      <c r="K86" t="str">
        <f>_xlfn.XLOOKUP(Sales_DB[[#This Row],[Store_ID]],Store_DB[Store_ID],Store_DB[Region])</f>
        <v>North</v>
      </c>
      <c r="L86" t="str">
        <f>_xlfn.XLOOKUP(Sales_DB[[#This Row],[Store_ID]],Store_DB[Store_ID],Store_DB[Store_Name])</f>
        <v>Holloway Ltd</v>
      </c>
      <c r="M86" t="str">
        <f>_xlfn.XLOOKUP(Sales_DB[[#This Row],[Store_ID]],Store_DB[Store_ID],Store_DB[City])</f>
        <v>Bensonhaven</v>
      </c>
      <c r="N86" t="str">
        <f>_xlfn.XLOOKUP(Sales_DB[[#This Row],[Store_ID]],Store_DB[Store_ID],Store_DB[Store_Type])</f>
        <v>Flagship</v>
      </c>
      <c r="O86" t="str">
        <f>_xlfn.XLOOKUP(Sales_DB[[#This Row],[Product_ID]],Product_DB[Product_ID],Product_DB[Product_Name])</f>
        <v>Men'S Winter Jacket</v>
      </c>
      <c r="P86" t="str">
        <f>_xlfn.XLOOKUP(Sales_DB[[#This Row],[Product_ID]],Product_DB[Product_ID],Product_DB[Category])</f>
        <v>Clothing</v>
      </c>
      <c r="Q86" t="str">
        <f>_xlfn.XLOOKUP(Sales_DB[[#This Row],[Product_ID]],Product_DB[Product_ID],Product_DB[Sub_Category])</f>
        <v>Outerwear</v>
      </c>
      <c r="R86" t="str">
        <f>_xlfn.XLOOKUP(Sales_DB[[#This Row],[Product_ID]],Product_DB[Product_ID],Product_DB[Brand])</f>
        <v>Kelly, Smith and Perez</v>
      </c>
      <c r="S86">
        <f>_xlfn.XLOOKUP(Sales_DB[[#This Row],[Product_ID]],Product_DB[Product_ID],Product_DB[Cost])</f>
        <v>167.34</v>
      </c>
      <c r="T86">
        <f>_xlfn.XLOOKUP(Sales_DB[[#This Row],[Product_ID]],Product_DB[Product_ID],Product_DB[Stock])</f>
        <v>296</v>
      </c>
      <c r="U86" t="str">
        <f>_xlfn.XLOOKUP(Sales_DB[[#This Row],[Customer_ID]],Final_Cust_db[Customer_ID],Final_Cust_db[Name])</f>
        <v>Rebecca Baker</v>
      </c>
      <c r="V86">
        <f>_xlfn.XLOOKUP(Sales_DB[[#This Row],[Customer_ID]],Final_Cust_db[Customer_ID],Final_Cust_db[Age])</f>
        <v>35</v>
      </c>
      <c r="W86" t="str">
        <f>_xlfn.XLOOKUP(Sales_DB[[#This Row],[Customer_ID]],Final_Cust_db[Customer_ID],Final_Cust_db[Gender])</f>
        <v>Male</v>
      </c>
      <c r="X86" t="str">
        <f>_xlfn.XLOOKUP(Sales_DB[[#This Row],[Customer_ID]],Final_Cust_db[Customer_ID],Final_Cust_db[City])</f>
        <v>New Katherine</v>
      </c>
      <c r="Y86" t="str">
        <f>_xlfn.XLOOKUP(Sales_DB[[#This Row],[Customer_ID]],Final_Cust_db[Customer_ID],Final_Cust_db[State])</f>
        <v>Kansas</v>
      </c>
      <c r="Z86" t="str">
        <f>_xlfn.XLOOKUP(Sales_DB[[#This Row],[Customer_ID]],Final_Cust_db[Customer_ID],Final_Cust_db[Country])</f>
        <v>USA</v>
      </c>
      <c r="AA86" t="str">
        <f>_xlfn.XLOOKUP(Sales_DB[[#This Row],[Customer_ID]],Final_Cust_db[Customer_ID],Final_Cust_db[Loyality_Level])</f>
        <v>Silver</v>
      </c>
      <c r="AB86" s="8">
        <f>Sales_DB[[#This Row],[Cost]]*Sales_DB[[#This Row],[Quantity]]</f>
        <v>167.34</v>
      </c>
      <c r="AC86" s="8">
        <f>Sales_DB[[#This Row],[Total_Amount]]-Sales_DB[[#This Row],[Spend]]</f>
        <v>918.11399999999992</v>
      </c>
      <c r="AD86" s="8">
        <f>MONTH(Sales_DB[[#This Row],[Order_Date]])</f>
        <v>12</v>
      </c>
    </row>
    <row r="87" spans="1:30" x14ac:dyDescent="0.35">
      <c r="A87" t="s">
        <v>2044</v>
      </c>
      <c r="B87" s="2">
        <v>45282</v>
      </c>
      <c r="C87" t="s">
        <v>209</v>
      </c>
      <c r="D87" t="s">
        <v>1845</v>
      </c>
      <c r="E87" t="s">
        <v>1912</v>
      </c>
      <c r="F87">
        <v>4</v>
      </c>
      <c r="G87" s="5">
        <v>127.1</v>
      </c>
      <c r="H87">
        <v>0.24</v>
      </c>
      <c r="I87" t="s">
        <v>1962</v>
      </c>
      <c r="J87">
        <v>386.38400000000001</v>
      </c>
      <c r="K87" t="str">
        <f>_xlfn.XLOOKUP(Sales_DB[[#This Row],[Store_ID]],Store_DB[Store_ID],Store_DB[Region])</f>
        <v>South</v>
      </c>
      <c r="L87" t="str">
        <f>_xlfn.XLOOKUP(Sales_DB[[#This Row],[Store_ID]],Store_DB[Store_ID],Store_DB[Store_Name])</f>
        <v>Martinez-Mullins</v>
      </c>
      <c r="M87" t="str">
        <f>_xlfn.XLOOKUP(Sales_DB[[#This Row],[Store_ID]],Store_DB[Store_ID],Store_DB[City])</f>
        <v>Williamsfurt</v>
      </c>
      <c r="N87" t="str">
        <f>_xlfn.XLOOKUP(Sales_DB[[#This Row],[Store_ID]],Store_DB[Store_ID],Store_DB[Store_Type])</f>
        <v>Online</v>
      </c>
      <c r="O87" t="str">
        <f>_xlfn.XLOOKUP(Sales_DB[[#This Row],[Product_ID]],Product_DB[Product_ID],Product_DB[Product_Name])</f>
        <v>Sports Wrist Sweatbands</v>
      </c>
      <c r="P87" t="str">
        <f>_xlfn.XLOOKUP(Sales_DB[[#This Row],[Product_ID]],Product_DB[Product_ID],Product_DB[Category])</f>
        <v>Sports</v>
      </c>
      <c r="Q87" t="str">
        <f>_xlfn.XLOOKUP(Sales_DB[[#This Row],[Product_ID]],Product_DB[Product_ID],Product_DB[Sub_Category])</f>
        <v>Accessories</v>
      </c>
      <c r="R87" t="str">
        <f>_xlfn.XLOOKUP(Sales_DB[[#This Row],[Product_ID]],Product_DB[Product_ID],Product_DB[Brand])</f>
        <v>Olsen-Daniels</v>
      </c>
      <c r="S87">
        <f>_xlfn.XLOOKUP(Sales_DB[[#This Row],[Product_ID]],Product_DB[Product_ID],Product_DB[Cost])</f>
        <v>131.24</v>
      </c>
      <c r="T87">
        <f>_xlfn.XLOOKUP(Sales_DB[[#This Row],[Product_ID]],Product_DB[Product_ID],Product_DB[Stock])</f>
        <v>232</v>
      </c>
      <c r="U87" t="str">
        <f>_xlfn.XLOOKUP(Sales_DB[[#This Row],[Customer_ID]],Final_Cust_db[Customer_ID],Final_Cust_db[Name])</f>
        <v>Katherine Dorsey</v>
      </c>
      <c r="V87">
        <f>_xlfn.XLOOKUP(Sales_DB[[#This Row],[Customer_ID]],Final_Cust_db[Customer_ID],Final_Cust_db[Age])</f>
        <v>24</v>
      </c>
      <c r="W87" t="str">
        <f>_xlfn.XLOOKUP(Sales_DB[[#This Row],[Customer_ID]],Final_Cust_db[Customer_ID],Final_Cust_db[Gender])</f>
        <v>Male</v>
      </c>
      <c r="X87" t="str">
        <f>_xlfn.XLOOKUP(Sales_DB[[#This Row],[Customer_ID]],Final_Cust_db[Customer_ID],Final_Cust_db[City])</f>
        <v>Christopherland</v>
      </c>
      <c r="Y87" t="str">
        <f>_xlfn.XLOOKUP(Sales_DB[[#This Row],[Customer_ID]],Final_Cust_db[Customer_ID],Final_Cust_db[State])</f>
        <v>Oklahoma</v>
      </c>
      <c r="Z87" t="str">
        <f>_xlfn.XLOOKUP(Sales_DB[[#This Row],[Customer_ID]],Final_Cust_db[Customer_ID],Final_Cust_db[Country])</f>
        <v>USA</v>
      </c>
      <c r="AA87" t="str">
        <f>_xlfn.XLOOKUP(Sales_DB[[#This Row],[Customer_ID]],Final_Cust_db[Customer_ID],Final_Cust_db[Loyality_Level])</f>
        <v>Platinum</v>
      </c>
      <c r="AB87" s="8">
        <f>Sales_DB[[#This Row],[Cost]]*Sales_DB[[#This Row],[Quantity]]</f>
        <v>524.96</v>
      </c>
      <c r="AC87" s="8">
        <f>Sales_DB[[#This Row],[Total_Amount]]-Sales_DB[[#This Row],[Spend]]</f>
        <v>-138.57600000000002</v>
      </c>
      <c r="AD87" s="8">
        <f>MONTH(Sales_DB[[#This Row],[Order_Date]])</f>
        <v>12</v>
      </c>
    </row>
    <row r="88" spans="1:30" x14ac:dyDescent="0.35">
      <c r="A88" t="s">
        <v>2045</v>
      </c>
      <c r="B88" s="2">
        <v>45545</v>
      </c>
      <c r="C88" t="s">
        <v>966</v>
      </c>
      <c r="D88" t="s">
        <v>1633</v>
      </c>
      <c r="E88" t="s">
        <v>1899</v>
      </c>
      <c r="F88">
        <v>3</v>
      </c>
      <c r="G88" s="5">
        <v>899.58</v>
      </c>
      <c r="H88">
        <v>0.28000000000000003</v>
      </c>
      <c r="I88" t="s">
        <v>1959</v>
      </c>
      <c r="J88">
        <v>1943.0927999999999</v>
      </c>
      <c r="K88" t="str">
        <f>_xlfn.XLOOKUP(Sales_DB[[#This Row],[Store_ID]],Store_DB[Store_ID],Store_DB[Region])</f>
        <v>North</v>
      </c>
      <c r="L88" t="str">
        <f>_xlfn.XLOOKUP(Sales_DB[[#This Row],[Store_ID]],Store_DB[Store_ID],Store_DB[Store_Name])</f>
        <v>Johnson-Wright</v>
      </c>
      <c r="M88" t="str">
        <f>_xlfn.XLOOKUP(Sales_DB[[#This Row],[Store_ID]],Store_DB[Store_ID],Store_DB[City])</f>
        <v>Hoodberg</v>
      </c>
      <c r="N88" t="str">
        <f>_xlfn.XLOOKUP(Sales_DB[[#This Row],[Store_ID]],Store_DB[Store_ID],Store_DB[Store_Type])</f>
        <v>Outlet</v>
      </c>
      <c r="O88" t="str">
        <f>_xlfn.XLOOKUP(Sales_DB[[#This Row],[Product_ID]],Product_DB[Product_ID],Product_DB[Product_Name])</f>
        <v>Outdoor Sports Water Bottle</v>
      </c>
      <c r="P88" t="str">
        <f>_xlfn.XLOOKUP(Sales_DB[[#This Row],[Product_ID]],Product_DB[Product_ID],Product_DB[Category])</f>
        <v>Sports</v>
      </c>
      <c r="Q88" t="str">
        <f>_xlfn.XLOOKUP(Sales_DB[[#This Row],[Product_ID]],Product_DB[Product_ID],Product_DB[Sub_Category])</f>
        <v>Accessories</v>
      </c>
      <c r="R88" t="str">
        <f>_xlfn.XLOOKUP(Sales_DB[[#This Row],[Product_ID]],Product_DB[Product_ID],Product_DB[Brand])</f>
        <v>Soto-Ellis</v>
      </c>
      <c r="S88">
        <f>_xlfn.XLOOKUP(Sales_DB[[#This Row],[Product_ID]],Product_DB[Product_ID],Product_DB[Cost])</f>
        <v>131.51</v>
      </c>
      <c r="T88">
        <f>_xlfn.XLOOKUP(Sales_DB[[#This Row],[Product_ID]],Product_DB[Product_ID],Product_DB[Stock])</f>
        <v>265</v>
      </c>
      <c r="U88" t="str">
        <f>_xlfn.XLOOKUP(Sales_DB[[#This Row],[Customer_ID]],Final_Cust_db[Customer_ID],Final_Cust_db[Name])</f>
        <v>John Sloan</v>
      </c>
      <c r="V88">
        <f>_xlfn.XLOOKUP(Sales_DB[[#This Row],[Customer_ID]],Final_Cust_db[Customer_ID],Final_Cust_db[Age])</f>
        <v>23</v>
      </c>
      <c r="W88" t="str">
        <f>_xlfn.XLOOKUP(Sales_DB[[#This Row],[Customer_ID]],Final_Cust_db[Customer_ID],Final_Cust_db[Gender])</f>
        <v>Female</v>
      </c>
      <c r="X88" t="str">
        <f>_xlfn.XLOOKUP(Sales_DB[[#This Row],[Customer_ID]],Final_Cust_db[Customer_ID],Final_Cust_db[City])</f>
        <v>East Johntown</v>
      </c>
      <c r="Y88" t="str">
        <f>_xlfn.XLOOKUP(Sales_DB[[#This Row],[Customer_ID]],Final_Cust_db[Customer_ID],Final_Cust_db[State])</f>
        <v>Delaware</v>
      </c>
      <c r="Z88" t="str">
        <f>_xlfn.XLOOKUP(Sales_DB[[#This Row],[Customer_ID]],Final_Cust_db[Customer_ID],Final_Cust_db[Country])</f>
        <v>USA</v>
      </c>
      <c r="AA88" t="str">
        <f>_xlfn.XLOOKUP(Sales_DB[[#This Row],[Customer_ID]],Final_Cust_db[Customer_ID],Final_Cust_db[Loyality_Level])</f>
        <v>Platinum</v>
      </c>
      <c r="AB88" s="8">
        <f>Sales_DB[[#This Row],[Cost]]*Sales_DB[[#This Row],[Quantity]]</f>
        <v>394.53</v>
      </c>
      <c r="AC88" s="8">
        <f>Sales_DB[[#This Row],[Total_Amount]]-Sales_DB[[#This Row],[Spend]]</f>
        <v>1548.5627999999999</v>
      </c>
      <c r="AD88" s="8">
        <f>MONTH(Sales_DB[[#This Row],[Order_Date]])</f>
        <v>9</v>
      </c>
    </row>
    <row r="89" spans="1:30" x14ac:dyDescent="0.35">
      <c r="A89" t="s">
        <v>2046</v>
      </c>
      <c r="B89" s="2">
        <v>45755</v>
      </c>
      <c r="C89" t="s">
        <v>1038</v>
      </c>
      <c r="D89" t="s">
        <v>1558</v>
      </c>
      <c r="E89" t="s">
        <v>1922</v>
      </c>
      <c r="F89">
        <v>3</v>
      </c>
      <c r="G89" s="5">
        <v>964.39</v>
      </c>
      <c r="H89">
        <v>0.04</v>
      </c>
      <c r="I89" t="s">
        <v>1957</v>
      </c>
      <c r="J89">
        <v>2777.4432000000002</v>
      </c>
      <c r="K89" t="str">
        <f>_xlfn.XLOOKUP(Sales_DB[[#This Row],[Store_ID]],Store_DB[Store_ID],Store_DB[Region])</f>
        <v>East</v>
      </c>
      <c r="L89" t="str">
        <f>_xlfn.XLOOKUP(Sales_DB[[#This Row],[Store_ID]],Store_DB[Store_ID],Store_DB[Store_Name])</f>
        <v>Hill, Wagner and Ballard</v>
      </c>
      <c r="M89" t="str">
        <f>_xlfn.XLOOKUP(Sales_DB[[#This Row],[Store_ID]],Store_DB[Store_ID],Store_DB[City])</f>
        <v>East Davidville</v>
      </c>
      <c r="N89" t="str">
        <f>_xlfn.XLOOKUP(Sales_DB[[#This Row],[Store_ID]],Store_DB[Store_ID],Store_DB[Store_Type])</f>
        <v>Online</v>
      </c>
      <c r="O89" t="str">
        <f>_xlfn.XLOOKUP(Sales_DB[[#This Row],[Product_ID]],Product_DB[Product_ID],Product_DB[Product_Name])</f>
        <v>Men'S Graphic T-Shirt</v>
      </c>
      <c r="P89" t="str">
        <f>_xlfn.XLOOKUP(Sales_DB[[#This Row],[Product_ID]],Product_DB[Product_ID],Product_DB[Category])</f>
        <v>Clothing</v>
      </c>
      <c r="Q89" t="str">
        <f>_xlfn.XLOOKUP(Sales_DB[[#This Row],[Product_ID]],Product_DB[Product_ID],Product_DB[Sub_Category])</f>
        <v>Tops</v>
      </c>
      <c r="R89" t="str">
        <f>_xlfn.XLOOKUP(Sales_DB[[#This Row],[Product_ID]],Product_DB[Product_ID],Product_DB[Brand])</f>
        <v>Terry-Moore</v>
      </c>
      <c r="S89">
        <f>_xlfn.XLOOKUP(Sales_DB[[#This Row],[Product_ID]],Product_DB[Product_ID],Product_DB[Cost])</f>
        <v>342.56</v>
      </c>
      <c r="T89">
        <f>_xlfn.XLOOKUP(Sales_DB[[#This Row],[Product_ID]],Product_DB[Product_ID],Product_DB[Stock])</f>
        <v>181</v>
      </c>
      <c r="U89" t="str">
        <f>_xlfn.XLOOKUP(Sales_DB[[#This Row],[Customer_ID]],Final_Cust_db[Customer_ID],Final_Cust_db[Name])</f>
        <v>Reginald Willis</v>
      </c>
      <c r="V89">
        <f>_xlfn.XLOOKUP(Sales_DB[[#This Row],[Customer_ID]],Final_Cust_db[Customer_ID],Final_Cust_db[Age])</f>
        <v>62</v>
      </c>
      <c r="W89" t="str">
        <f>_xlfn.XLOOKUP(Sales_DB[[#This Row],[Customer_ID]],Final_Cust_db[Customer_ID],Final_Cust_db[Gender])</f>
        <v>Female</v>
      </c>
      <c r="X89" t="str">
        <f>_xlfn.XLOOKUP(Sales_DB[[#This Row],[Customer_ID]],Final_Cust_db[Customer_ID],Final_Cust_db[City])</f>
        <v>Kellybury</v>
      </c>
      <c r="Y89" t="str">
        <f>_xlfn.XLOOKUP(Sales_DB[[#This Row],[Customer_ID]],Final_Cust_db[Customer_ID],Final_Cust_db[State])</f>
        <v>New York</v>
      </c>
      <c r="Z89" t="str">
        <f>_xlfn.XLOOKUP(Sales_DB[[#This Row],[Customer_ID]],Final_Cust_db[Customer_ID],Final_Cust_db[Country])</f>
        <v>USA</v>
      </c>
      <c r="AA89" t="str">
        <f>_xlfn.XLOOKUP(Sales_DB[[#This Row],[Customer_ID]],Final_Cust_db[Customer_ID],Final_Cust_db[Loyality_Level])</f>
        <v>Bronze</v>
      </c>
      <c r="AB89" s="8">
        <f>Sales_DB[[#This Row],[Cost]]*Sales_DB[[#This Row],[Quantity]]</f>
        <v>1027.68</v>
      </c>
      <c r="AC89" s="8">
        <f>Sales_DB[[#This Row],[Total_Amount]]-Sales_DB[[#This Row],[Spend]]</f>
        <v>1749.7632000000001</v>
      </c>
      <c r="AD89" s="8">
        <f>MONTH(Sales_DB[[#This Row],[Order_Date]])</f>
        <v>4</v>
      </c>
    </row>
    <row r="90" spans="1:30" x14ac:dyDescent="0.35">
      <c r="A90" t="s">
        <v>2047</v>
      </c>
      <c r="B90" s="2">
        <v>45588</v>
      </c>
      <c r="C90" t="s">
        <v>610</v>
      </c>
      <c r="D90" t="s">
        <v>1691</v>
      </c>
      <c r="E90" t="s">
        <v>1885</v>
      </c>
      <c r="F90">
        <v>2</v>
      </c>
      <c r="G90" s="5">
        <v>217.83</v>
      </c>
      <c r="H90">
        <v>0.14000000000000001</v>
      </c>
      <c r="I90" t="s">
        <v>1959</v>
      </c>
      <c r="J90">
        <v>374.66759999999999</v>
      </c>
      <c r="K90" t="str">
        <f>_xlfn.XLOOKUP(Sales_DB[[#This Row],[Store_ID]],Store_DB[Store_ID],Store_DB[Region])</f>
        <v>East</v>
      </c>
      <c r="L90" t="str">
        <f>_xlfn.XLOOKUP(Sales_DB[[#This Row],[Store_ID]],Store_DB[Store_ID],Store_DB[Store_Name])</f>
        <v>Rivera-Warner</v>
      </c>
      <c r="M90" t="str">
        <f>_xlfn.XLOOKUP(Sales_DB[[#This Row],[Store_ID]],Store_DB[Store_ID],Store_DB[City])</f>
        <v>Washingtonfurt</v>
      </c>
      <c r="N90" t="str">
        <f>_xlfn.XLOOKUP(Sales_DB[[#This Row],[Store_ID]],Store_DB[Store_ID],Store_DB[Store_Type])</f>
        <v>Flagship</v>
      </c>
      <c r="O90" t="str">
        <f>_xlfn.XLOOKUP(Sales_DB[[#This Row],[Product_ID]],Product_DB[Product_ID],Product_DB[Product_Name])</f>
        <v>Sports Water Hydration Pack</v>
      </c>
      <c r="P90" t="str">
        <f>_xlfn.XLOOKUP(Sales_DB[[#This Row],[Product_ID]],Product_DB[Product_ID],Product_DB[Category])</f>
        <v>Sports</v>
      </c>
      <c r="Q90" t="str">
        <f>_xlfn.XLOOKUP(Sales_DB[[#This Row],[Product_ID]],Product_DB[Product_ID],Product_DB[Sub_Category])</f>
        <v>Outdoor</v>
      </c>
      <c r="R90" t="str">
        <f>_xlfn.XLOOKUP(Sales_DB[[#This Row],[Product_ID]],Product_DB[Product_ID],Product_DB[Brand])</f>
        <v>Sims-Smith</v>
      </c>
      <c r="S90">
        <f>_xlfn.XLOOKUP(Sales_DB[[#This Row],[Product_ID]],Product_DB[Product_ID],Product_DB[Cost])</f>
        <v>135.61000000000001</v>
      </c>
      <c r="T90">
        <f>_xlfn.XLOOKUP(Sales_DB[[#This Row],[Product_ID]],Product_DB[Product_ID],Product_DB[Stock])</f>
        <v>394</v>
      </c>
      <c r="U90" t="str">
        <f>_xlfn.XLOOKUP(Sales_DB[[#This Row],[Customer_ID]],Final_Cust_db[Customer_ID],Final_Cust_db[Name])</f>
        <v>Mario Jacobs</v>
      </c>
      <c r="V90">
        <f>_xlfn.XLOOKUP(Sales_DB[[#This Row],[Customer_ID]],Final_Cust_db[Customer_ID],Final_Cust_db[Age])</f>
        <v>18</v>
      </c>
      <c r="W90" t="str">
        <f>_xlfn.XLOOKUP(Sales_DB[[#This Row],[Customer_ID]],Final_Cust_db[Customer_ID],Final_Cust_db[Gender])</f>
        <v>Male</v>
      </c>
      <c r="X90" t="str">
        <f>_xlfn.XLOOKUP(Sales_DB[[#This Row],[Customer_ID]],Final_Cust_db[Customer_ID],Final_Cust_db[City])</f>
        <v>Port James</v>
      </c>
      <c r="Y90" t="str">
        <f>_xlfn.XLOOKUP(Sales_DB[[#This Row],[Customer_ID]],Final_Cust_db[Customer_ID],Final_Cust_db[State])</f>
        <v>New York</v>
      </c>
      <c r="Z90" t="str">
        <f>_xlfn.XLOOKUP(Sales_DB[[#This Row],[Customer_ID]],Final_Cust_db[Customer_ID],Final_Cust_db[Country])</f>
        <v>USA</v>
      </c>
      <c r="AA90" t="str">
        <f>_xlfn.XLOOKUP(Sales_DB[[#This Row],[Customer_ID]],Final_Cust_db[Customer_ID],Final_Cust_db[Loyality_Level])</f>
        <v>Platinum</v>
      </c>
      <c r="AB90" s="8">
        <f>Sales_DB[[#This Row],[Cost]]*Sales_DB[[#This Row],[Quantity]]</f>
        <v>271.22000000000003</v>
      </c>
      <c r="AC90" s="8">
        <f>Sales_DB[[#This Row],[Total_Amount]]-Sales_DB[[#This Row],[Spend]]</f>
        <v>103.44759999999997</v>
      </c>
      <c r="AD90" s="8">
        <f>MONTH(Sales_DB[[#This Row],[Order_Date]])</f>
        <v>10</v>
      </c>
    </row>
    <row r="91" spans="1:30" x14ac:dyDescent="0.35">
      <c r="A91" t="s">
        <v>2048</v>
      </c>
      <c r="B91" s="2">
        <v>45848</v>
      </c>
      <c r="C91" t="s">
        <v>490</v>
      </c>
      <c r="D91" t="s">
        <v>1623</v>
      </c>
      <c r="E91" t="s">
        <v>1890</v>
      </c>
      <c r="F91">
        <v>4</v>
      </c>
      <c r="G91" s="5">
        <v>187.71</v>
      </c>
      <c r="H91">
        <v>0.06</v>
      </c>
      <c r="I91" t="s">
        <v>1962</v>
      </c>
      <c r="J91">
        <v>705.78959999999995</v>
      </c>
      <c r="K91" t="str">
        <f>_xlfn.XLOOKUP(Sales_DB[[#This Row],[Store_ID]],Store_DB[Store_ID],Store_DB[Region])</f>
        <v>North</v>
      </c>
      <c r="L91" t="str">
        <f>_xlfn.XLOOKUP(Sales_DB[[#This Row],[Store_ID]],Store_DB[Store_ID],Store_DB[Store_Name])</f>
        <v>Martinez, Adkins and Johnson</v>
      </c>
      <c r="M91" t="str">
        <f>_xlfn.XLOOKUP(Sales_DB[[#This Row],[Store_ID]],Store_DB[Store_ID],Store_DB[City])</f>
        <v>Danielmouth</v>
      </c>
      <c r="N91" t="str">
        <f>_xlfn.XLOOKUP(Sales_DB[[#This Row],[Store_ID]],Store_DB[Store_ID],Store_DB[Store_Type])</f>
        <v>Flagship</v>
      </c>
      <c r="O91" t="str">
        <f>_xlfn.XLOOKUP(Sales_DB[[#This Row],[Product_ID]],Product_DB[Product_ID],Product_DB[Product_Name])</f>
        <v>Soccer Training Cone Set</v>
      </c>
      <c r="P91" t="str">
        <f>_xlfn.XLOOKUP(Sales_DB[[#This Row],[Product_ID]],Product_DB[Product_ID],Product_DB[Category])</f>
        <v>Sports</v>
      </c>
      <c r="Q91" t="str">
        <f>_xlfn.XLOOKUP(Sales_DB[[#This Row],[Product_ID]],Product_DB[Product_ID],Product_DB[Sub_Category])</f>
        <v>Accessories</v>
      </c>
      <c r="R91" t="str">
        <f>_xlfn.XLOOKUP(Sales_DB[[#This Row],[Product_ID]],Product_DB[Product_ID],Product_DB[Brand])</f>
        <v>Ford, Murphy and Wilson</v>
      </c>
      <c r="S91">
        <f>_xlfn.XLOOKUP(Sales_DB[[#This Row],[Product_ID]],Product_DB[Product_ID],Product_DB[Cost])</f>
        <v>144.53</v>
      </c>
      <c r="T91">
        <f>_xlfn.XLOOKUP(Sales_DB[[#This Row],[Product_ID]],Product_DB[Product_ID],Product_DB[Stock])</f>
        <v>367</v>
      </c>
      <c r="U91" t="str">
        <f>_xlfn.XLOOKUP(Sales_DB[[#This Row],[Customer_ID]],Final_Cust_db[Customer_ID],Final_Cust_db[Name])</f>
        <v>Carlos Skinner</v>
      </c>
      <c r="V91">
        <f>_xlfn.XLOOKUP(Sales_DB[[#This Row],[Customer_ID]],Final_Cust_db[Customer_ID],Final_Cust_db[Age])</f>
        <v>46</v>
      </c>
      <c r="W91" t="str">
        <f>_xlfn.XLOOKUP(Sales_DB[[#This Row],[Customer_ID]],Final_Cust_db[Customer_ID],Final_Cust_db[Gender])</f>
        <v>Male</v>
      </c>
      <c r="X91" t="str">
        <f>_xlfn.XLOOKUP(Sales_DB[[#This Row],[Customer_ID]],Final_Cust_db[Customer_ID],Final_Cust_db[City])</f>
        <v>Dwaynemouth</v>
      </c>
      <c r="Y91" t="str">
        <f>_xlfn.XLOOKUP(Sales_DB[[#This Row],[Customer_ID]],Final_Cust_db[Customer_ID],Final_Cust_db[State])</f>
        <v>Alabama</v>
      </c>
      <c r="Z91" t="str">
        <f>_xlfn.XLOOKUP(Sales_DB[[#This Row],[Customer_ID]],Final_Cust_db[Customer_ID],Final_Cust_db[Country])</f>
        <v>USA</v>
      </c>
      <c r="AA91" t="str">
        <f>_xlfn.XLOOKUP(Sales_DB[[#This Row],[Customer_ID]],Final_Cust_db[Customer_ID],Final_Cust_db[Loyality_Level])</f>
        <v>Bronze</v>
      </c>
      <c r="AB91" s="8">
        <f>Sales_DB[[#This Row],[Cost]]*Sales_DB[[#This Row],[Quantity]]</f>
        <v>578.12</v>
      </c>
      <c r="AC91" s="8">
        <f>Sales_DB[[#This Row],[Total_Amount]]-Sales_DB[[#This Row],[Spend]]</f>
        <v>127.66959999999995</v>
      </c>
      <c r="AD91" s="8">
        <f>MONTH(Sales_DB[[#This Row],[Order_Date]])</f>
        <v>7</v>
      </c>
    </row>
    <row r="92" spans="1:30" x14ac:dyDescent="0.35">
      <c r="A92" t="s">
        <v>2049</v>
      </c>
      <c r="B92" s="2">
        <v>45577</v>
      </c>
      <c r="C92" t="s">
        <v>55</v>
      </c>
      <c r="D92" t="s">
        <v>1675</v>
      </c>
      <c r="E92" t="s">
        <v>1943</v>
      </c>
      <c r="F92">
        <v>2</v>
      </c>
      <c r="G92" s="5">
        <v>350.12</v>
      </c>
      <c r="H92">
        <v>0.12</v>
      </c>
      <c r="I92" t="s">
        <v>1962</v>
      </c>
      <c r="J92">
        <v>616.21119999999996</v>
      </c>
      <c r="K92" t="str">
        <f>_xlfn.XLOOKUP(Sales_DB[[#This Row],[Store_ID]],Store_DB[Store_ID],Store_DB[Region])</f>
        <v>East</v>
      </c>
      <c r="L92" t="str">
        <f>_xlfn.XLOOKUP(Sales_DB[[#This Row],[Store_ID]],Store_DB[Store_ID],Store_DB[Store_Name])</f>
        <v>Guerrero-Schmitt</v>
      </c>
      <c r="M92" t="str">
        <f>_xlfn.XLOOKUP(Sales_DB[[#This Row],[Store_ID]],Store_DB[Store_ID],Store_DB[City])</f>
        <v>East Stevechester</v>
      </c>
      <c r="N92" t="str">
        <f>_xlfn.XLOOKUP(Sales_DB[[#This Row],[Store_ID]],Store_DB[Store_ID],Store_DB[Store_Type])</f>
        <v>Flagship</v>
      </c>
      <c r="O92" t="str">
        <f>_xlfn.XLOOKUP(Sales_DB[[#This Row],[Product_ID]],Product_DB[Product_ID],Product_DB[Product_Name])</f>
        <v>Modern Wall Clock</v>
      </c>
      <c r="P92" t="str">
        <f>_xlfn.XLOOKUP(Sales_DB[[#This Row],[Product_ID]],Product_DB[Product_ID],Product_DB[Category])</f>
        <v>Home</v>
      </c>
      <c r="Q92" t="str">
        <f>_xlfn.XLOOKUP(Sales_DB[[#This Row],[Product_ID]],Product_DB[Product_ID],Product_DB[Sub_Category])</f>
        <v>Decor</v>
      </c>
      <c r="R92" t="str">
        <f>_xlfn.XLOOKUP(Sales_DB[[#This Row],[Product_ID]],Product_DB[Product_ID],Product_DB[Brand])</f>
        <v>Weiss-Watson</v>
      </c>
      <c r="S92">
        <f>_xlfn.XLOOKUP(Sales_DB[[#This Row],[Product_ID]],Product_DB[Product_ID],Product_DB[Cost])</f>
        <v>179.77</v>
      </c>
      <c r="T92">
        <f>_xlfn.XLOOKUP(Sales_DB[[#This Row],[Product_ID]],Product_DB[Product_ID],Product_DB[Stock])</f>
        <v>305</v>
      </c>
      <c r="U92" t="str">
        <f>_xlfn.XLOOKUP(Sales_DB[[#This Row],[Customer_ID]],Final_Cust_db[Customer_ID],Final_Cust_db[Name])</f>
        <v>Dominic Page</v>
      </c>
      <c r="V92">
        <f>_xlfn.XLOOKUP(Sales_DB[[#This Row],[Customer_ID]],Final_Cust_db[Customer_ID],Final_Cust_db[Age])</f>
        <v>53</v>
      </c>
      <c r="W92" t="str">
        <f>_xlfn.XLOOKUP(Sales_DB[[#This Row],[Customer_ID]],Final_Cust_db[Customer_ID],Final_Cust_db[Gender])</f>
        <v>Male</v>
      </c>
      <c r="X92" t="str">
        <f>_xlfn.XLOOKUP(Sales_DB[[#This Row],[Customer_ID]],Final_Cust_db[Customer_ID],Final_Cust_db[City])</f>
        <v>Port Michaelburgh</v>
      </c>
      <c r="Y92" t="str">
        <f>_xlfn.XLOOKUP(Sales_DB[[#This Row],[Customer_ID]],Final_Cust_db[Customer_ID],Final_Cust_db[State])</f>
        <v>Pennsylvania</v>
      </c>
      <c r="Z92" t="str">
        <f>_xlfn.XLOOKUP(Sales_DB[[#This Row],[Customer_ID]],Final_Cust_db[Customer_ID],Final_Cust_db[Country])</f>
        <v>USA</v>
      </c>
      <c r="AA92" t="str">
        <f>_xlfn.XLOOKUP(Sales_DB[[#This Row],[Customer_ID]],Final_Cust_db[Customer_ID],Final_Cust_db[Loyality_Level])</f>
        <v>Bronze</v>
      </c>
      <c r="AB92" s="8">
        <f>Sales_DB[[#This Row],[Cost]]*Sales_DB[[#This Row],[Quantity]]</f>
        <v>359.54</v>
      </c>
      <c r="AC92" s="8">
        <f>Sales_DB[[#This Row],[Total_Amount]]-Sales_DB[[#This Row],[Spend]]</f>
        <v>256.67119999999994</v>
      </c>
      <c r="AD92" s="8">
        <f>MONTH(Sales_DB[[#This Row],[Order_Date]])</f>
        <v>10</v>
      </c>
    </row>
    <row r="93" spans="1:30" x14ac:dyDescent="0.35">
      <c r="A93" t="s">
        <v>2050</v>
      </c>
      <c r="B93" s="2">
        <v>45312</v>
      </c>
      <c r="C93" t="s">
        <v>1273</v>
      </c>
      <c r="D93" t="s">
        <v>1619</v>
      </c>
      <c r="E93" t="s">
        <v>1890</v>
      </c>
      <c r="F93">
        <v>4</v>
      </c>
      <c r="G93" s="5">
        <v>102.19</v>
      </c>
      <c r="H93">
        <v>0.17</v>
      </c>
      <c r="I93" t="s">
        <v>1959</v>
      </c>
      <c r="J93">
        <v>339.27080000000001</v>
      </c>
      <c r="K93" t="str">
        <f>_xlfn.XLOOKUP(Sales_DB[[#This Row],[Store_ID]],Store_DB[Store_ID],Store_DB[Region])</f>
        <v>North</v>
      </c>
      <c r="L93" t="str">
        <f>_xlfn.XLOOKUP(Sales_DB[[#This Row],[Store_ID]],Store_DB[Store_ID],Store_DB[Store_Name])</f>
        <v>Martinez, Adkins and Johnson</v>
      </c>
      <c r="M93" t="str">
        <f>_xlfn.XLOOKUP(Sales_DB[[#This Row],[Store_ID]],Store_DB[Store_ID],Store_DB[City])</f>
        <v>Danielmouth</v>
      </c>
      <c r="N93" t="str">
        <f>_xlfn.XLOOKUP(Sales_DB[[#This Row],[Store_ID]],Store_DB[Store_ID],Store_DB[Store_Type])</f>
        <v>Flagship</v>
      </c>
      <c r="O93" t="str">
        <f>_xlfn.XLOOKUP(Sales_DB[[#This Row],[Product_ID]],Product_DB[Product_ID],Product_DB[Product_Name])</f>
        <v>Beard Grooming Kit</v>
      </c>
      <c r="P93" t="str">
        <f>_xlfn.XLOOKUP(Sales_DB[[#This Row],[Product_ID]],Product_DB[Product_ID],Product_DB[Category])</f>
        <v>Beauty</v>
      </c>
      <c r="Q93" t="str">
        <f>_xlfn.XLOOKUP(Sales_DB[[#This Row],[Product_ID]],Product_DB[Product_ID],Product_DB[Sub_Category])</f>
        <v>Grooming</v>
      </c>
      <c r="R93" t="str">
        <f>_xlfn.XLOOKUP(Sales_DB[[#This Row],[Product_ID]],Product_DB[Product_ID],Product_DB[Brand])</f>
        <v>Erickson-Green</v>
      </c>
      <c r="S93">
        <f>_xlfn.XLOOKUP(Sales_DB[[#This Row],[Product_ID]],Product_DB[Product_ID],Product_DB[Cost])</f>
        <v>337.42</v>
      </c>
      <c r="T93">
        <f>_xlfn.XLOOKUP(Sales_DB[[#This Row],[Product_ID]],Product_DB[Product_ID],Product_DB[Stock])</f>
        <v>256</v>
      </c>
      <c r="U93" t="str">
        <f>_xlfn.XLOOKUP(Sales_DB[[#This Row],[Customer_ID]],Final_Cust_db[Customer_ID],Final_Cust_db[Name])</f>
        <v>David Lozano</v>
      </c>
      <c r="V93">
        <f>_xlfn.XLOOKUP(Sales_DB[[#This Row],[Customer_ID]],Final_Cust_db[Customer_ID],Final_Cust_db[Age])</f>
        <v>23</v>
      </c>
      <c r="W93" t="str">
        <f>_xlfn.XLOOKUP(Sales_DB[[#This Row],[Customer_ID]],Final_Cust_db[Customer_ID],Final_Cust_db[Gender])</f>
        <v>Female</v>
      </c>
      <c r="X93" t="str">
        <f>_xlfn.XLOOKUP(Sales_DB[[#This Row],[Customer_ID]],Final_Cust_db[Customer_ID],Final_Cust_db[City])</f>
        <v>North Michaelfurt</v>
      </c>
      <c r="Y93" t="str">
        <f>_xlfn.XLOOKUP(Sales_DB[[#This Row],[Customer_ID]],Final_Cust_db[Customer_ID],Final_Cust_db[State])</f>
        <v>Wisconsin</v>
      </c>
      <c r="Z93" t="str">
        <f>_xlfn.XLOOKUP(Sales_DB[[#This Row],[Customer_ID]],Final_Cust_db[Customer_ID],Final_Cust_db[Country])</f>
        <v>USA</v>
      </c>
      <c r="AA93" t="str">
        <f>_xlfn.XLOOKUP(Sales_DB[[#This Row],[Customer_ID]],Final_Cust_db[Customer_ID],Final_Cust_db[Loyality_Level])</f>
        <v>Gold</v>
      </c>
      <c r="AB93" s="8">
        <f>Sales_DB[[#This Row],[Cost]]*Sales_DB[[#This Row],[Quantity]]</f>
        <v>1349.68</v>
      </c>
      <c r="AC93" s="8">
        <f>Sales_DB[[#This Row],[Total_Amount]]-Sales_DB[[#This Row],[Spend]]</f>
        <v>-1010.4092000000001</v>
      </c>
      <c r="AD93" s="8">
        <f>MONTH(Sales_DB[[#This Row],[Order_Date]])</f>
        <v>1</v>
      </c>
    </row>
    <row r="94" spans="1:30" x14ac:dyDescent="0.35">
      <c r="A94" t="s">
        <v>2051</v>
      </c>
      <c r="B94" s="2">
        <v>45350</v>
      </c>
      <c r="C94" t="s">
        <v>42</v>
      </c>
      <c r="D94" t="s">
        <v>1839</v>
      </c>
      <c r="E94" t="s">
        <v>1902</v>
      </c>
      <c r="F94">
        <v>1</v>
      </c>
      <c r="G94" s="5">
        <v>696.53</v>
      </c>
      <c r="H94">
        <v>0.17</v>
      </c>
      <c r="I94" t="s">
        <v>1957</v>
      </c>
      <c r="J94">
        <v>578.11989999999992</v>
      </c>
      <c r="K94" t="str">
        <f>_xlfn.XLOOKUP(Sales_DB[[#This Row],[Store_ID]],Store_DB[Store_ID],Store_DB[Region])</f>
        <v>South</v>
      </c>
      <c r="L94" t="str">
        <f>_xlfn.XLOOKUP(Sales_DB[[#This Row],[Store_ID]],Store_DB[Store_ID],Store_DB[Store_Name])</f>
        <v>Alexander Group</v>
      </c>
      <c r="M94" t="str">
        <f>_xlfn.XLOOKUP(Sales_DB[[#This Row],[Store_ID]],Store_DB[Store_ID],Store_DB[City])</f>
        <v>Port Sharon</v>
      </c>
      <c r="N94" t="str">
        <f>_xlfn.XLOOKUP(Sales_DB[[#This Row],[Store_ID]],Store_DB[Store_ID],Store_DB[Store_Type])</f>
        <v>Online</v>
      </c>
      <c r="O94" t="str">
        <f>_xlfn.XLOOKUP(Sales_DB[[#This Row],[Product_ID]],Product_DB[Product_ID],Product_DB[Product_Name])</f>
        <v>Kitchen Cutting Board</v>
      </c>
      <c r="P94" t="str">
        <f>_xlfn.XLOOKUP(Sales_DB[[#This Row],[Product_ID]],Product_DB[Product_ID],Product_DB[Category])</f>
        <v>Home</v>
      </c>
      <c r="Q94" t="str">
        <f>_xlfn.XLOOKUP(Sales_DB[[#This Row],[Product_ID]],Product_DB[Product_ID],Product_DB[Sub_Category])</f>
        <v>Kitchen</v>
      </c>
      <c r="R94" t="str">
        <f>_xlfn.XLOOKUP(Sales_DB[[#This Row],[Product_ID]],Product_DB[Product_ID],Product_DB[Brand])</f>
        <v>Taylor, Dodson and Johnston</v>
      </c>
      <c r="S94">
        <f>_xlfn.XLOOKUP(Sales_DB[[#This Row],[Product_ID]],Product_DB[Product_ID],Product_DB[Cost])</f>
        <v>176.07</v>
      </c>
      <c r="T94">
        <f>_xlfn.XLOOKUP(Sales_DB[[#This Row],[Product_ID]],Product_DB[Product_ID],Product_DB[Stock])</f>
        <v>82</v>
      </c>
      <c r="U94" t="str">
        <f>_xlfn.XLOOKUP(Sales_DB[[#This Row],[Customer_ID]],Final_Cust_db[Customer_ID],Final_Cust_db[Name])</f>
        <v>Daniel Boyd</v>
      </c>
      <c r="V94">
        <f>_xlfn.XLOOKUP(Sales_DB[[#This Row],[Customer_ID]],Final_Cust_db[Customer_ID],Final_Cust_db[Age])</f>
        <v>29</v>
      </c>
      <c r="W94" t="str">
        <f>_xlfn.XLOOKUP(Sales_DB[[#This Row],[Customer_ID]],Final_Cust_db[Customer_ID],Final_Cust_db[Gender])</f>
        <v>Female</v>
      </c>
      <c r="X94" t="str">
        <f>_xlfn.XLOOKUP(Sales_DB[[#This Row],[Customer_ID]],Final_Cust_db[Customer_ID],Final_Cust_db[City])</f>
        <v>West Pamelafurt</v>
      </c>
      <c r="Y94" t="str">
        <f>_xlfn.XLOOKUP(Sales_DB[[#This Row],[Customer_ID]],Final_Cust_db[Customer_ID],Final_Cust_db[State])</f>
        <v>West Virginia</v>
      </c>
      <c r="Z94" t="str">
        <f>_xlfn.XLOOKUP(Sales_DB[[#This Row],[Customer_ID]],Final_Cust_db[Customer_ID],Final_Cust_db[Country])</f>
        <v>USA</v>
      </c>
      <c r="AA94" t="str">
        <f>_xlfn.XLOOKUP(Sales_DB[[#This Row],[Customer_ID]],Final_Cust_db[Customer_ID],Final_Cust_db[Loyality_Level])</f>
        <v>Bronze</v>
      </c>
      <c r="AB94" s="8">
        <f>Sales_DB[[#This Row],[Cost]]*Sales_DB[[#This Row],[Quantity]]</f>
        <v>176.07</v>
      </c>
      <c r="AC94" s="8">
        <f>Sales_DB[[#This Row],[Total_Amount]]-Sales_DB[[#This Row],[Spend]]</f>
        <v>402.04989999999992</v>
      </c>
      <c r="AD94" s="8">
        <f>MONTH(Sales_DB[[#This Row],[Order_Date]])</f>
        <v>2</v>
      </c>
    </row>
    <row r="95" spans="1:30" x14ac:dyDescent="0.35">
      <c r="A95" t="s">
        <v>2052</v>
      </c>
      <c r="B95" s="2">
        <v>45657</v>
      </c>
      <c r="C95" t="s">
        <v>245</v>
      </c>
      <c r="D95" t="s">
        <v>1629</v>
      </c>
      <c r="E95" t="s">
        <v>1902</v>
      </c>
      <c r="F95">
        <v>2</v>
      </c>
      <c r="G95" s="5">
        <v>327.52</v>
      </c>
      <c r="H95">
        <v>0.15</v>
      </c>
      <c r="I95" t="s">
        <v>1959</v>
      </c>
      <c r="J95">
        <v>556.78399999999999</v>
      </c>
      <c r="K95" t="str">
        <f>_xlfn.XLOOKUP(Sales_DB[[#This Row],[Store_ID]],Store_DB[Store_ID],Store_DB[Region])</f>
        <v>South</v>
      </c>
      <c r="L95" t="str">
        <f>_xlfn.XLOOKUP(Sales_DB[[#This Row],[Store_ID]],Store_DB[Store_ID],Store_DB[Store_Name])</f>
        <v>Alexander Group</v>
      </c>
      <c r="M95" t="str">
        <f>_xlfn.XLOOKUP(Sales_DB[[#This Row],[Store_ID]],Store_DB[Store_ID],Store_DB[City])</f>
        <v>Port Sharon</v>
      </c>
      <c r="N95" t="str">
        <f>_xlfn.XLOOKUP(Sales_DB[[#This Row],[Store_ID]],Store_DB[Store_ID],Store_DB[Store_Type])</f>
        <v>Online</v>
      </c>
      <c r="O95" t="str">
        <f>_xlfn.XLOOKUP(Sales_DB[[#This Row],[Product_ID]],Product_DB[Product_ID],Product_DB[Product_Name])</f>
        <v>Knee Support Brace</v>
      </c>
      <c r="P95" t="str">
        <f>_xlfn.XLOOKUP(Sales_DB[[#This Row],[Product_ID]],Product_DB[Product_ID],Product_DB[Category])</f>
        <v>Sports</v>
      </c>
      <c r="Q95" t="str">
        <f>_xlfn.XLOOKUP(Sales_DB[[#This Row],[Product_ID]],Product_DB[Product_ID],Product_DB[Sub_Category])</f>
        <v>Equipment</v>
      </c>
      <c r="R95" t="str">
        <f>_xlfn.XLOOKUP(Sales_DB[[#This Row],[Product_ID]],Product_DB[Product_ID],Product_DB[Brand])</f>
        <v>May-Reese</v>
      </c>
      <c r="S95">
        <f>_xlfn.XLOOKUP(Sales_DB[[#This Row],[Product_ID]],Product_DB[Product_ID],Product_DB[Cost])</f>
        <v>21.34</v>
      </c>
      <c r="T95">
        <f>_xlfn.XLOOKUP(Sales_DB[[#This Row],[Product_ID]],Product_DB[Product_ID],Product_DB[Stock])</f>
        <v>65</v>
      </c>
      <c r="U95" t="str">
        <f>_xlfn.XLOOKUP(Sales_DB[[#This Row],[Customer_ID]],Final_Cust_db[Customer_ID],Final_Cust_db[Name])</f>
        <v>Michael Thomas</v>
      </c>
      <c r="V95">
        <f>_xlfn.XLOOKUP(Sales_DB[[#This Row],[Customer_ID]],Final_Cust_db[Customer_ID],Final_Cust_db[Age])</f>
        <v>21</v>
      </c>
      <c r="W95" t="str">
        <f>_xlfn.XLOOKUP(Sales_DB[[#This Row],[Customer_ID]],Final_Cust_db[Customer_ID],Final_Cust_db[Gender])</f>
        <v>Female</v>
      </c>
      <c r="X95" t="str">
        <f>_xlfn.XLOOKUP(Sales_DB[[#This Row],[Customer_ID]],Final_Cust_db[Customer_ID],Final_Cust_db[City])</f>
        <v>Woodmouth</v>
      </c>
      <c r="Y95" t="str">
        <f>_xlfn.XLOOKUP(Sales_DB[[#This Row],[Customer_ID]],Final_Cust_db[Customer_ID],Final_Cust_db[State])</f>
        <v>Nevada</v>
      </c>
      <c r="Z95" t="str">
        <f>_xlfn.XLOOKUP(Sales_DB[[#This Row],[Customer_ID]],Final_Cust_db[Customer_ID],Final_Cust_db[Country])</f>
        <v>USA</v>
      </c>
      <c r="AA95" t="str">
        <f>_xlfn.XLOOKUP(Sales_DB[[#This Row],[Customer_ID]],Final_Cust_db[Customer_ID],Final_Cust_db[Loyality_Level])</f>
        <v>Silver</v>
      </c>
      <c r="AB95" s="8">
        <f>Sales_DB[[#This Row],[Cost]]*Sales_DB[[#This Row],[Quantity]]</f>
        <v>42.68</v>
      </c>
      <c r="AC95" s="8">
        <f>Sales_DB[[#This Row],[Total_Amount]]-Sales_DB[[#This Row],[Spend]]</f>
        <v>514.10400000000004</v>
      </c>
      <c r="AD95" s="8">
        <f>MONTH(Sales_DB[[#This Row],[Order_Date]])</f>
        <v>12</v>
      </c>
    </row>
    <row r="96" spans="1:30" x14ac:dyDescent="0.35">
      <c r="A96" t="s">
        <v>2053</v>
      </c>
      <c r="B96" s="2">
        <v>45530</v>
      </c>
      <c r="C96" t="s">
        <v>951</v>
      </c>
      <c r="D96" t="s">
        <v>1872</v>
      </c>
      <c r="E96" t="s">
        <v>1946</v>
      </c>
      <c r="F96">
        <v>2</v>
      </c>
      <c r="G96" s="5">
        <v>569.36</v>
      </c>
      <c r="H96">
        <v>0.01</v>
      </c>
      <c r="I96" t="s">
        <v>1959</v>
      </c>
      <c r="J96">
        <v>1085.454</v>
      </c>
      <c r="K96" t="str">
        <f>_xlfn.XLOOKUP(Sales_DB[[#This Row],[Store_ID]],Store_DB[Store_ID],Store_DB[Region])</f>
        <v>East</v>
      </c>
      <c r="L96" t="str">
        <f>_xlfn.XLOOKUP(Sales_DB[[#This Row],[Store_ID]],Store_DB[Store_ID],Store_DB[Store_Name])</f>
        <v>Mann-Austin</v>
      </c>
      <c r="M96" t="str">
        <f>_xlfn.XLOOKUP(Sales_DB[[#This Row],[Store_ID]],Store_DB[Store_ID],Store_DB[City])</f>
        <v>Vasquezborough</v>
      </c>
      <c r="N96" t="str">
        <f>_xlfn.XLOOKUP(Sales_DB[[#This Row],[Store_ID]],Store_DB[Store_ID],Store_DB[Store_Type])</f>
        <v>Online</v>
      </c>
      <c r="O96" t="str">
        <f>_xlfn.XLOOKUP(Sales_DB[[#This Row],[Product_ID]],Product_DB[Product_ID],Product_DB[Product_Name])</f>
        <v>Cricket Bat</v>
      </c>
      <c r="P96" t="str">
        <f>_xlfn.XLOOKUP(Sales_DB[[#This Row],[Product_ID]],Product_DB[Product_ID],Product_DB[Category])</f>
        <v>Sports</v>
      </c>
      <c r="Q96" t="str">
        <f>_xlfn.XLOOKUP(Sales_DB[[#This Row],[Product_ID]],Product_DB[Product_ID],Product_DB[Sub_Category])</f>
        <v>Team Sports</v>
      </c>
      <c r="R96" t="str">
        <f>_xlfn.XLOOKUP(Sales_DB[[#This Row],[Product_ID]],Product_DB[Product_ID],Product_DB[Brand])</f>
        <v>Khan LLC</v>
      </c>
      <c r="S96">
        <f>_xlfn.XLOOKUP(Sales_DB[[#This Row],[Product_ID]],Product_DB[Product_ID],Product_DB[Cost])</f>
        <v>245.98</v>
      </c>
      <c r="T96">
        <f>_xlfn.XLOOKUP(Sales_DB[[#This Row],[Product_ID]],Product_DB[Product_ID],Product_DB[Stock])</f>
        <v>471</v>
      </c>
      <c r="U96" t="str">
        <f>_xlfn.XLOOKUP(Sales_DB[[#This Row],[Customer_ID]],Final_Cust_db[Customer_ID],Final_Cust_db[Name])</f>
        <v>Tracy Stephens</v>
      </c>
      <c r="V96">
        <f>_xlfn.XLOOKUP(Sales_DB[[#This Row],[Customer_ID]],Final_Cust_db[Customer_ID],Final_Cust_db[Age])</f>
        <v>64</v>
      </c>
      <c r="W96" t="str">
        <f>_xlfn.XLOOKUP(Sales_DB[[#This Row],[Customer_ID]],Final_Cust_db[Customer_ID],Final_Cust_db[Gender])</f>
        <v>Male</v>
      </c>
      <c r="X96" t="str">
        <f>_xlfn.XLOOKUP(Sales_DB[[#This Row],[Customer_ID]],Final_Cust_db[Customer_ID],Final_Cust_db[City])</f>
        <v>New Joshuatown</v>
      </c>
      <c r="Y96" t="str">
        <f>_xlfn.XLOOKUP(Sales_DB[[#This Row],[Customer_ID]],Final_Cust_db[Customer_ID],Final_Cust_db[State])</f>
        <v>Maine</v>
      </c>
      <c r="Z96" t="str">
        <f>_xlfn.XLOOKUP(Sales_DB[[#This Row],[Customer_ID]],Final_Cust_db[Customer_ID],Final_Cust_db[Country])</f>
        <v>USA</v>
      </c>
      <c r="AA96" t="str">
        <f>_xlfn.XLOOKUP(Sales_DB[[#This Row],[Customer_ID]],Final_Cust_db[Customer_ID],Final_Cust_db[Loyality_Level])</f>
        <v>Platinum</v>
      </c>
      <c r="AB96" s="8">
        <f>Sales_DB[[#This Row],[Cost]]*Sales_DB[[#This Row],[Quantity]]</f>
        <v>491.96</v>
      </c>
      <c r="AC96" s="8">
        <f>Sales_DB[[#This Row],[Total_Amount]]-Sales_DB[[#This Row],[Spend]]</f>
        <v>593.49399999999991</v>
      </c>
      <c r="AD96" s="8">
        <f>MONTH(Sales_DB[[#This Row],[Order_Date]])</f>
        <v>8</v>
      </c>
    </row>
    <row r="97" spans="1:30" x14ac:dyDescent="0.35">
      <c r="A97" t="s">
        <v>2054</v>
      </c>
      <c r="B97" s="2">
        <v>45556</v>
      </c>
      <c r="C97" t="s">
        <v>1020</v>
      </c>
      <c r="D97" t="s">
        <v>1878</v>
      </c>
      <c r="E97" t="s">
        <v>1909</v>
      </c>
      <c r="F97">
        <v>2</v>
      </c>
      <c r="G97" s="5">
        <v>68.290000000000006</v>
      </c>
      <c r="H97">
        <v>0.14000000000000001</v>
      </c>
      <c r="I97" t="s">
        <v>1962</v>
      </c>
      <c r="J97">
        <v>117.4588</v>
      </c>
      <c r="K97" t="str">
        <f>_xlfn.XLOOKUP(Sales_DB[[#This Row],[Store_ID]],Store_DB[Store_ID],Store_DB[Region])</f>
        <v>East</v>
      </c>
      <c r="L97" t="str">
        <f>_xlfn.XLOOKUP(Sales_DB[[#This Row],[Store_ID]],Store_DB[Store_ID],Store_DB[Store_Name])</f>
        <v>Benson-Elliott</v>
      </c>
      <c r="M97" t="str">
        <f>_xlfn.XLOOKUP(Sales_DB[[#This Row],[Store_ID]],Store_DB[Store_ID],Store_DB[City])</f>
        <v>Port Josephberg</v>
      </c>
      <c r="N97" t="str">
        <f>_xlfn.XLOOKUP(Sales_DB[[#This Row],[Store_ID]],Store_DB[Store_ID],Store_DB[Store_Type])</f>
        <v>Online</v>
      </c>
      <c r="O97" t="str">
        <f>_xlfn.XLOOKUP(Sales_DB[[#This Row],[Product_ID]],Product_DB[Product_ID],Product_DB[Product_Name])</f>
        <v>Stainless Steel Cookware Set</v>
      </c>
      <c r="P97" t="str">
        <f>_xlfn.XLOOKUP(Sales_DB[[#This Row],[Product_ID]],Product_DB[Product_ID],Product_DB[Category])</f>
        <v>Home</v>
      </c>
      <c r="Q97" t="str">
        <f>_xlfn.XLOOKUP(Sales_DB[[#This Row],[Product_ID]],Product_DB[Product_ID],Product_DB[Sub_Category])</f>
        <v>Kitchen</v>
      </c>
      <c r="R97" t="str">
        <f>_xlfn.XLOOKUP(Sales_DB[[#This Row],[Product_ID]],Product_DB[Product_ID],Product_DB[Brand])</f>
        <v>Campbell Ltd</v>
      </c>
      <c r="S97">
        <f>_xlfn.XLOOKUP(Sales_DB[[#This Row],[Product_ID]],Product_DB[Product_ID],Product_DB[Cost])</f>
        <v>201.41</v>
      </c>
      <c r="T97">
        <f>_xlfn.XLOOKUP(Sales_DB[[#This Row],[Product_ID]],Product_DB[Product_ID],Product_DB[Stock])</f>
        <v>146</v>
      </c>
      <c r="U97" t="str">
        <f>_xlfn.XLOOKUP(Sales_DB[[#This Row],[Customer_ID]],Final_Cust_db[Customer_ID],Final_Cust_db[Name])</f>
        <v>Darren Burton</v>
      </c>
      <c r="V97">
        <f>_xlfn.XLOOKUP(Sales_DB[[#This Row],[Customer_ID]],Final_Cust_db[Customer_ID],Final_Cust_db[Age])</f>
        <v>21</v>
      </c>
      <c r="W97" t="str">
        <f>_xlfn.XLOOKUP(Sales_DB[[#This Row],[Customer_ID]],Final_Cust_db[Customer_ID],Final_Cust_db[Gender])</f>
        <v>Female</v>
      </c>
      <c r="X97" t="str">
        <f>_xlfn.XLOOKUP(Sales_DB[[#This Row],[Customer_ID]],Final_Cust_db[Customer_ID],Final_Cust_db[City])</f>
        <v>Lake Alice</v>
      </c>
      <c r="Y97" t="str">
        <f>_xlfn.XLOOKUP(Sales_DB[[#This Row],[Customer_ID]],Final_Cust_db[Customer_ID],Final_Cust_db[State])</f>
        <v>Tennessee</v>
      </c>
      <c r="Z97" t="str">
        <f>_xlfn.XLOOKUP(Sales_DB[[#This Row],[Customer_ID]],Final_Cust_db[Customer_ID],Final_Cust_db[Country])</f>
        <v>USA</v>
      </c>
      <c r="AA97" t="str">
        <f>_xlfn.XLOOKUP(Sales_DB[[#This Row],[Customer_ID]],Final_Cust_db[Customer_ID],Final_Cust_db[Loyality_Level])</f>
        <v>Bronze</v>
      </c>
      <c r="AB97" s="8">
        <f>Sales_DB[[#This Row],[Cost]]*Sales_DB[[#This Row],[Quantity]]</f>
        <v>402.82</v>
      </c>
      <c r="AC97" s="8">
        <f>Sales_DB[[#This Row],[Total_Amount]]-Sales_DB[[#This Row],[Spend]]</f>
        <v>-285.3612</v>
      </c>
      <c r="AD97" s="8">
        <f>MONTH(Sales_DB[[#This Row],[Order_Date]])</f>
        <v>9</v>
      </c>
    </row>
    <row r="98" spans="1:30" x14ac:dyDescent="0.35">
      <c r="A98" t="s">
        <v>2055</v>
      </c>
      <c r="B98" s="2">
        <v>45523</v>
      </c>
      <c r="C98" t="s">
        <v>791</v>
      </c>
      <c r="D98" t="s">
        <v>1730</v>
      </c>
      <c r="E98" t="s">
        <v>1922</v>
      </c>
      <c r="F98">
        <v>1</v>
      </c>
      <c r="G98" s="5">
        <v>842.9</v>
      </c>
      <c r="H98">
        <v>0.06</v>
      </c>
      <c r="I98" t="s">
        <v>1962</v>
      </c>
      <c r="J98">
        <v>792.32599999999991</v>
      </c>
      <c r="K98" t="str">
        <f>_xlfn.XLOOKUP(Sales_DB[[#This Row],[Store_ID]],Store_DB[Store_ID],Store_DB[Region])</f>
        <v>East</v>
      </c>
      <c r="L98" t="str">
        <f>_xlfn.XLOOKUP(Sales_DB[[#This Row],[Store_ID]],Store_DB[Store_ID],Store_DB[Store_Name])</f>
        <v>Hill, Wagner and Ballard</v>
      </c>
      <c r="M98" t="str">
        <f>_xlfn.XLOOKUP(Sales_DB[[#This Row],[Store_ID]],Store_DB[Store_ID],Store_DB[City])</f>
        <v>East Davidville</v>
      </c>
      <c r="N98" t="str">
        <f>_xlfn.XLOOKUP(Sales_DB[[#This Row],[Store_ID]],Store_DB[Store_ID],Store_DB[Store_Type])</f>
        <v>Online</v>
      </c>
      <c r="O98" t="str">
        <f>_xlfn.XLOOKUP(Sales_DB[[#This Row],[Product_ID]],Product_DB[Product_ID],Product_DB[Product_Name])</f>
        <v>Boxing Hand Wraps</v>
      </c>
      <c r="P98" t="str">
        <f>_xlfn.XLOOKUP(Sales_DB[[#This Row],[Product_ID]],Product_DB[Product_ID],Product_DB[Category])</f>
        <v>Sports</v>
      </c>
      <c r="Q98" t="str">
        <f>_xlfn.XLOOKUP(Sales_DB[[#This Row],[Product_ID]],Product_DB[Product_ID],Product_DB[Sub_Category])</f>
        <v>Fitness</v>
      </c>
      <c r="R98" t="str">
        <f>_xlfn.XLOOKUP(Sales_DB[[#This Row],[Product_ID]],Product_DB[Product_ID],Product_DB[Brand])</f>
        <v>Smith-King</v>
      </c>
      <c r="S98">
        <f>_xlfn.XLOOKUP(Sales_DB[[#This Row],[Product_ID]],Product_DB[Product_ID],Product_DB[Cost])</f>
        <v>190.29</v>
      </c>
      <c r="T98">
        <f>_xlfn.XLOOKUP(Sales_DB[[#This Row],[Product_ID]],Product_DB[Product_ID],Product_DB[Stock])</f>
        <v>260</v>
      </c>
      <c r="U98" t="str">
        <f>_xlfn.XLOOKUP(Sales_DB[[#This Row],[Customer_ID]],Final_Cust_db[Customer_ID],Final_Cust_db[Name])</f>
        <v>Nancy Page</v>
      </c>
      <c r="V98">
        <f>_xlfn.XLOOKUP(Sales_DB[[#This Row],[Customer_ID]],Final_Cust_db[Customer_ID],Final_Cust_db[Age])</f>
        <v>19</v>
      </c>
      <c r="W98" t="str">
        <f>_xlfn.XLOOKUP(Sales_DB[[#This Row],[Customer_ID]],Final_Cust_db[Customer_ID],Final_Cust_db[Gender])</f>
        <v>Male</v>
      </c>
      <c r="X98" t="str">
        <f>_xlfn.XLOOKUP(Sales_DB[[#This Row],[Customer_ID]],Final_Cust_db[Customer_ID],Final_Cust_db[City])</f>
        <v>West Julia</v>
      </c>
      <c r="Y98" t="str">
        <f>_xlfn.XLOOKUP(Sales_DB[[#This Row],[Customer_ID]],Final_Cust_db[Customer_ID],Final_Cust_db[State])</f>
        <v>Utah</v>
      </c>
      <c r="Z98" t="str">
        <f>_xlfn.XLOOKUP(Sales_DB[[#This Row],[Customer_ID]],Final_Cust_db[Customer_ID],Final_Cust_db[Country])</f>
        <v>USA</v>
      </c>
      <c r="AA98" t="str">
        <f>_xlfn.XLOOKUP(Sales_DB[[#This Row],[Customer_ID]],Final_Cust_db[Customer_ID],Final_Cust_db[Loyality_Level])</f>
        <v>Bronze</v>
      </c>
      <c r="AB98" s="8">
        <f>Sales_DB[[#This Row],[Cost]]*Sales_DB[[#This Row],[Quantity]]</f>
        <v>190.29</v>
      </c>
      <c r="AC98" s="8">
        <f>Sales_DB[[#This Row],[Total_Amount]]-Sales_DB[[#This Row],[Spend]]</f>
        <v>602.03599999999994</v>
      </c>
      <c r="AD98" s="8">
        <f>MONTH(Sales_DB[[#This Row],[Order_Date]])</f>
        <v>8</v>
      </c>
    </row>
    <row r="99" spans="1:30" x14ac:dyDescent="0.35">
      <c r="A99" t="s">
        <v>2056</v>
      </c>
      <c r="B99" s="2">
        <v>45587</v>
      </c>
      <c r="C99" t="s">
        <v>920</v>
      </c>
      <c r="D99" t="s">
        <v>1567</v>
      </c>
      <c r="E99" t="s">
        <v>1899</v>
      </c>
      <c r="F99">
        <v>3</v>
      </c>
      <c r="G99" s="5">
        <v>751.94</v>
      </c>
      <c r="H99">
        <v>0.26</v>
      </c>
      <c r="I99" t="s">
        <v>1959</v>
      </c>
      <c r="J99">
        <v>1669.3068000000001</v>
      </c>
      <c r="K99" t="str">
        <f>_xlfn.XLOOKUP(Sales_DB[[#This Row],[Store_ID]],Store_DB[Store_ID],Store_DB[Region])</f>
        <v>North</v>
      </c>
      <c r="L99" t="str">
        <f>_xlfn.XLOOKUP(Sales_DB[[#This Row],[Store_ID]],Store_DB[Store_ID],Store_DB[Store_Name])</f>
        <v>Johnson-Wright</v>
      </c>
      <c r="M99" t="str">
        <f>_xlfn.XLOOKUP(Sales_DB[[#This Row],[Store_ID]],Store_DB[Store_ID],Store_DB[City])</f>
        <v>Hoodberg</v>
      </c>
      <c r="N99" t="str">
        <f>_xlfn.XLOOKUP(Sales_DB[[#This Row],[Store_ID]],Store_DB[Store_ID],Store_DB[Store_Type])</f>
        <v>Outlet</v>
      </c>
      <c r="O99" t="str">
        <f>_xlfn.XLOOKUP(Sales_DB[[#This Row],[Product_ID]],Product_DB[Product_ID],Product_DB[Product_Name])</f>
        <v>Men'S Running Jacket</v>
      </c>
      <c r="P99" t="str">
        <f>_xlfn.XLOOKUP(Sales_DB[[#This Row],[Product_ID]],Product_DB[Product_ID],Product_DB[Category])</f>
        <v>Clothing</v>
      </c>
      <c r="Q99" t="str">
        <f>_xlfn.XLOOKUP(Sales_DB[[#This Row],[Product_ID]],Product_DB[Product_ID],Product_DB[Sub_Category])</f>
        <v>Outerwear</v>
      </c>
      <c r="R99" t="str">
        <f>_xlfn.XLOOKUP(Sales_DB[[#This Row],[Product_ID]],Product_DB[Product_ID],Product_DB[Brand])</f>
        <v>Pineda Ltd</v>
      </c>
      <c r="S99">
        <f>_xlfn.XLOOKUP(Sales_DB[[#This Row],[Product_ID]],Product_DB[Product_ID],Product_DB[Cost])</f>
        <v>364.67</v>
      </c>
      <c r="T99">
        <f>_xlfn.XLOOKUP(Sales_DB[[#This Row],[Product_ID]],Product_DB[Product_ID],Product_DB[Stock])</f>
        <v>452</v>
      </c>
      <c r="U99" t="str">
        <f>_xlfn.XLOOKUP(Sales_DB[[#This Row],[Customer_ID]],Final_Cust_db[Customer_ID],Final_Cust_db[Name])</f>
        <v>Cynthia Roberts</v>
      </c>
      <c r="V99">
        <f>_xlfn.XLOOKUP(Sales_DB[[#This Row],[Customer_ID]],Final_Cust_db[Customer_ID],Final_Cust_db[Age])</f>
        <v>22</v>
      </c>
      <c r="W99" t="str">
        <f>_xlfn.XLOOKUP(Sales_DB[[#This Row],[Customer_ID]],Final_Cust_db[Customer_ID],Final_Cust_db[Gender])</f>
        <v>Female</v>
      </c>
      <c r="X99" t="str">
        <f>_xlfn.XLOOKUP(Sales_DB[[#This Row],[Customer_ID]],Final_Cust_db[Customer_ID],Final_Cust_db[City])</f>
        <v>Millerfort</v>
      </c>
      <c r="Y99" t="str">
        <f>_xlfn.XLOOKUP(Sales_DB[[#This Row],[Customer_ID]],Final_Cust_db[Customer_ID],Final_Cust_db[State])</f>
        <v>Vermont</v>
      </c>
      <c r="Z99" t="str">
        <f>_xlfn.XLOOKUP(Sales_DB[[#This Row],[Customer_ID]],Final_Cust_db[Customer_ID],Final_Cust_db[Country])</f>
        <v>USA</v>
      </c>
      <c r="AA99" t="str">
        <f>_xlfn.XLOOKUP(Sales_DB[[#This Row],[Customer_ID]],Final_Cust_db[Customer_ID],Final_Cust_db[Loyality_Level])</f>
        <v>Gold</v>
      </c>
      <c r="AB99" s="8">
        <f>Sales_DB[[#This Row],[Cost]]*Sales_DB[[#This Row],[Quantity]]</f>
        <v>1094.01</v>
      </c>
      <c r="AC99" s="8">
        <f>Sales_DB[[#This Row],[Total_Amount]]-Sales_DB[[#This Row],[Spend]]</f>
        <v>575.29680000000008</v>
      </c>
      <c r="AD99" s="8">
        <f>MONTH(Sales_DB[[#This Row],[Order_Date]])</f>
        <v>10</v>
      </c>
    </row>
    <row r="100" spans="1:30" x14ac:dyDescent="0.35">
      <c r="A100" t="s">
        <v>2057</v>
      </c>
      <c r="B100" s="2">
        <v>45580</v>
      </c>
      <c r="C100" t="s">
        <v>455</v>
      </c>
      <c r="D100" t="s">
        <v>1748</v>
      </c>
      <c r="E100" t="s">
        <v>1912</v>
      </c>
      <c r="F100">
        <v>4</v>
      </c>
      <c r="G100" s="5">
        <v>476.28</v>
      </c>
      <c r="H100">
        <v>0.17</v>
      </c>
      <c r="I100" t="s">
        <v>1957</v>
      </c>
      <c r="J100">
        <v>1581.2496000000001</v>
      </c>
      <c r="K100" t="str">
        <f>_xlfn.XLOOKUP(Sales_DB[[#This Row],[Store_ID]],Store_DB[Store_ID],Store_DB[Region])</f>
        <v>South</v>
      </c>
      <c r="L100" t="str">
        <f>_xlfn.XLOOKUP(Sales_DB[[#This Row],[Store_ID]],Store_DB[Store_ID],Store_DB[Store_Name])</f>
        <v>Martinez-Mullins</v>
      </c>
      <c r="M100" t="str">
        <f>_xlfn.XLOOKUP(Sales_DB[[#This Row],[Store_ID]],Store_DB[Store_ID],Store_DB[City])</f>
        <v>Williamsfurt</v>
      </c>
      <c r="N100" t="str">
        <f>_xlfn.XLOOKUP(Sales_DB[[#This Row],[Store_ID]],Store_DB[Store_ID],Store_DB[Store_Type])</f>
        <v>Online</v>
      </c>
      <c r="O100" t="str">
        <f>_xlfn.XLOOKUP(Sales_DB[[#This Row],[Product_ID]],Product_DB[Product_ID],Product_DB[Product_Name])</f>
        <v>Premium Blanket Throw</v>
      </c>
      <c r="P100" t="str">
        <f>_xlfn.XLOOKUP(Sales_DB[[#This Row],[Product_ID]],Product_DB[Product_ID],Product_DB[Category])</f>
        <v>Home</v>
      </c>
      <c r="Q100" t="str">
        <f>_xlfn.XLOOKUP(Sales_DB[[#This Row],[Product_ID]],Product_DB[Product_ID],Product_DB[Sub_Category])</f>
        <v>Decor</v>
      </c>
      <c r="R100" t="str">
        <f>_xlfn.XLOOKUP(Sales_DB[[#This Row],[Product_ID]],Product_DB[Product_ID],Product_DB[Brand])</f>
        <v>Hernandez, Kennedy and Porter</v>
      </c>
      <c r="S100">
        <f>_xlfn.XLOOKUP(Sales_DB[[#This Row],[Product_ID]],Product_DB[Product_ID],Product_DB[Cost])</f>
        <v>461.47</v>
      </c>
      <c r="T100">
        <f>_xlfn.XLOOKUP(Sales_DB[[#This Row],[Product_ID]],Product_DB[Product_ID],Product_DB[Stock])</f>
        <v>190</v>
      </c>
      <c r="U100" t="str">
        <f>_xlfn.XLOOKUP(Sales_DB[[#This Row],[Customer_ID]],Final_Cust_db[Customer_ID],Final_Cust_db[Name])</f>
        <v>Joseph Richards</v>
      </c>
      <c r="V100">
        <f>_xlfn.XLOOKUP(Sales_DB[[#This Row],[Customer_ID]],Final_Cust_db[Customer_ID],Final_Cust_db[Age])</f>
        <v>34</v>
      </c>
      <c r="W100" t="str">
        <f>_xlfn.XLOOKUP(Sales_DB[[#This Row],[Customer_ID]],Final_Cust_db[Customer_ID],Final_Cust_db[Gender])</f>
        <v>Female</v>
      </c>
      <c r="X100" t="str">
        <f>_xlfn.XLOOKUP(Sales_DB[[#This Row],[Customer_ID]],Final_Cust_db[Customer_ID],Final_Cust_db[City])</f>
        <v>Wigginsville</v>
      </c>
      <c r="Y100" t="str">
        <f>_xlfn.XLOOKUP(Sales_DB[[#This Row],[Customer_ID]],Final_Cust_db[Customer_ID],Final_Cust_db[State])</f>
        <v>Alabama</v>
      </c>
      <c r="Z100" t="str">
        <f>_xlfn.XLOOKUP(Sales_DB[[#This Row],[Customer_ID]],Final_Cust_db[Customer_ID],Final_Cust_db[Country])</f>
        <v>USA</v>
      </c>
      <c r="AA100" t="str">
        <f>_xlfn.XLOOKUP(Sales_DB[[#This Row],[Customer_ID]],Final_Cust_db[Customer_ID],Final_Cust_db[Loyality_Level])</f>
        <v>Bronze</v>
      </c>
      <c r="AB100" s="8">
        <f>Sales_DB[[#This Row],[Cost]]*Sales_DB[[#This Row],[Quantity]]</f>
        <v>1845.88</v>
      </c>
      <c r="AC100" s="8">
        <f>Sales_DB[[#This Row],[Total_Amount]]-Sales_DB[[#This Row],[Spend]]</f>
        <v>-264.63040000000001</v>
      </c>
      <c r="AD100" s="8">
        <f>MONTH(Sales_DB[[#This Row],[Order_Date]])</f>
        <v>10</v>
      </c>
    </row>
    <row r="101" spans="1:30" x14ac:dyDescent="0.35">
      <c r="A101" t="s">
        <v>2058</v>
      </c>
      <c r="B101" s="2">
        <v>45479</v>
      </c>
      <c r="C101" t="s">
        <v>1032</v>
      </c>
      <c r="D101" t="s">
        <v>1742</v>
      </c>
      <c r="E101" t="s">
        <v>1899</v>
      </c>
      <c r="F101">
        <v>3</v>
      </c>
      <c r="G101" s="5">
        <v>541.99</v>
      </c>
      <c r="H101">
        <v>0.24</v>
      </c>
      <c r="I101" t="s">
        <v>1962</v>
      </c>
      <c r="J101">
        <v>1235.7372</v>
      </c>
      <c r="K101" t="str">
        <f>_xlfn.XLOOKUP(Sales_DB[[#This Row],[Store_ID]],Store_DB[Store_ID],Store_DB[Region])</f>
        <v>North</v>
      </c>
      <c r="L101" t="str">
        <f>_xlfn.XLOOKUP(Sales_DB[[#This Row],[Store_ID]],Store_DB[Store_ID],Store_DB[Store_Name])</f>
        <v>Johnson-Wright</v>
      </c>
      <c r="M101" t="str">
        <f>_xlfn.XLOOKUP(Sales_DB[[#This Row],[Store_ID]],Store_DB[Store_ID],Store_DB[City])</f>
        <v>Hoodberg</v>
      </c>
      <c r="N101" t="str">
        <f>_xlfn.XLOOKUP(Sales_DB[[#This Row],[Store_ID]],Store_DB[Store_ID],Store_DB[Store_Type])</f>
        <v>Outlet</v>
      </c>
      <c r="O101" t="str">
        <f>_xlfn.XLOOKUP(Sales_DB[[#This Row],[Product_ID]],Product_DB[Product_ID],Product_DB[Product_Name])</f>
        <v>Sports Stopwatch Pro</v>
      </c>
      <c r="P101" t="str">
        <f>_xlfn.XLOOKUP(Sales_DB[[#This Row],[Product_ID]],Product_DB[Product_ID],Product_DB[Category])</f>
        <v>Sports</v>
      </c>
      <c r="Q101" t="str">
        <f>_xlfn.XLOOKUP(Sales_DB[[#This Row],[Product_ID]],Product_DB[Product_ID],Product_DB[Sub_Category])</f>
        <v>Accessories</v>
      </c>
      <c r="R101" t="str">
        <f>_xlfn.XLOOKUP(Sales_DB[[#This Row],[Product_ID]],Product_DB[Product_ID],Product_DB[Brand])</f>
        <v>Thompson-French</v>
      </c>
      <c r="S101">
        <f>_xlfn.XLOOKUP(Sales_DB[[#This Row],[Product_ID]],Product_DB[Product_ID],Product_DB[Cost])</f>
        <v>434.84</v>
      </c>
      <c r="T101">
        <f>_xlfn.XLOOKUP(Sales_DB[[#This Row],[Product_ID]],Product_DB[Product_ID],Product_DB[Stock])</f>
        <v>185</v>
      </c>
      <c r="U101" t="str">
        <f>_xlfn.XLOOKUP(Sales_DB[[#This Row],[Customer_ID]],Final_Cust_db[Customer_ID],Final_Cust_db[Name])</f>
        <v>Andrew Smith</v>
      </c>
      <c r="V101">
        <f>_xlfn.XLOOKUP(Sales_DB[[#This Row],[Customer_ID]],Final_Cust_db[Customer_ID],Final_Cust_db[Age])</f>
        <v>60</v>
      </c>
      <c r="W101" t="str">
        <f>_xlfn.XLOOKUP(Sales_DB[[#This Row],[Customer_ID]],Final_Cust_db[Customer_ID],Final_Cust_db[Gender])</f>
        <v>Male</v>
      </c>
      <c r="X101" t="str">
        <f>_xlfn.XLOOKUP(Sales_DB[[#This Row],[Customer_ID]],Final_Cust_db[Customer_ID],Final_Cust_db[City])</f>
        <v>East Matthew</v>
      </c>
      <c r="Y101" t="str">
        <f>_xlfn.XLOOKUP(Sales_DB[[#This Row],[Customer_ID]],Final_Cust_db[Customer_ID],Final_Cust_db[State])</f>
        <v>Wisconsin</v>
      </c>
      <c r="Z101" t="str">
        <f>_xlfn.XLOOKUP(Sales_DB[[#This Row],[Customer_ID]],Final_Cust_db[Customer_ID],Final_Cust_db[Country])</f>
        <v>USA</v>
      </c>
      <c r="AA101" t="str">
        <f>_xlfn.XLOOKUP(Sales_DB[[#This Row],[Customer_ID]],Final_Cust_db[Customer_ID],Final_Cust_db[Loyality_Level])</f>
        <v>Bronze</v>
      </c>
      <c r="AB101" s="8">
        <f>Sales_DB[[#This Row],[Cost]]*Sales_DB[[#This Row],[Quantity]]</f>
        <v>1304.52</v>
      </c>
      <c r="AC101" s="8">
        <f>Sales_DB[[#This Row],[Total_Amount]]-Sales_DB[[#This Row],[Spend]]</f>
        <v>-68.782799999999952</v>
      </c>
      <c r="AD101" s="8">
        <f>MONTH(Sales_DB[[#This Row],[Order_Date]])</f>
        <v>7</v>
      </c>
    </row>
    <row r="102" spans="1:30" x14ac:dyDescent="0.35">
      <c r="A102" t="s">
        <v>2059</v>
      </c>
      <c r="B102" s="2">
        <v>45677</v>
      </c>
      <c r="C102" t="s">
        <v>1164</v>
      </c>
      <c r="D102" t="s">
        <v>1675</v>
      </c>
      <c r="E102" t="s">
        <v>1906</v>
      </c>
      <c r="F102">
        <v>2</v>
      </c>
      <c r="G102" s="5">
        <v>401.5</v>
      </c>
      <c r="H102">
        <v>0.18</v>
      </c>
      <c r="I102" t="s">
        <v>1957</v>
      </c>
      <c r="J102">
        <v>658.46</v>
      </c>
      <c r="K102" t="str">
        <f>_xlfn.XLOOKUP(Sales_DB[[#This Row],[Store_ID]],Store_DB[Store_ID],Store_DB[Region])</f>
        <v>North</v>
      </c>
      <c r="L102" t="str">
        <f>_xlfn.XLOOKUP(Sales_DB[[#This Row],[Store_ID]],Store_DB[Store_ID],Store_DB[Store_Name])</f>
        <v>Gray Ltd</v>
      </c>
      <c r="M102" t="str">
        <f>_xlfn.XLOOKUP(Sales_DB[[#This Row],[Store_ID]],Store_DB[Store_ID],Store_DB[City])</f>
        <v>New Michaelchester</v>
      </c>
      <c r="N102" t="str">
        <f>_xlfn.XLOOKUP(Sales_DB[[#This Row],[Store_ID]],Store_DB[Store_ID],Store_DB[Store_Type])</f>
        <v>Outlet</v>
      </c>
      <c r="O102" t="str">
        <f>_xlfn.XLOOKUP(Sales_DB[[#This Row],[Product_ID]],Product_DB[Product_ID],Product_DB[Product_Name])</f>
        <v>Modern Wall Clock</v>
      </c>
      <c r="P102" t="str">
        <f>_xlfn.XLOOKUP(Sales_DB[[#This Row],[Product_ID]],Product_DB[Product_ID],Product_DB[Category])</f>
        <v>Home</v>
      </c>
      <c r="Q102" t="str">
        <f>_xlfn.XLOOKUP(Sales_DB[[#This Row],[Product_ID]],Product_DB[Product_ID],Product_DB[Sub_Category])</f>
        <v>Decor</v>
      </c>
      <c r="R102" t="str">
        <f>_xlfn.XLOOKUP(Sales_DB[[#This Row],[Product_ID]],Product_DB[Product_ID],Product_DB[Brand])</f>
        <v>Weiss-Watson</v>
      </c>
      <c r="S102">
        <f>_xlfn.XLOOKUP(Sales_DB[[#This Row],[Product_ID]],Product_DB[Product_ID],Product_DB[Cost])</f>
        <v>179.77</v>
      </c>
      <c r="T102">
        <f>_xlfn.XLOOKUP(Sales_DB[[#This Row],[Product_ID]],Product_DB[Product_ID],Product_DB[Stock])</f>
        <v>305</v>
      </c>
      <c r="U102" t="str">
        <f>_xlfn.XLOOKUP(Sales_DB[[#This Row],[Customer_ID]],Final_Cust_db[Customer_ID],Final_Cust_db[Name])</f>
        <v>Gregory Allen</v>
      </c>
      <c r="V102">
        <f>_xlfn.XLOOKUP(Sales_DB[[#This Row],[Customer_ID]],Final_Cust_db[Customer_ID],Final_Cust_db[Age])</f>
        <v>20</v>
      </c>
      <c r="W102" t="str">
        <f>_xlfn.XLOOKUP(Sales_DB[[#This Row],[Customer_ID]],Final_Cust_db[Customer_ID],Final_Cust_db[Gender])</f>
        <v>Female</v>
      </c>
      <c r="X102" t="str">
        <f>_xlfn.XLOOKUP(Sales_DB[[#This Row],[Customer_ID]],Final_Cust_db[Customer_ID],Final_Cust_db[City])</f>
        <v>West Bruce</v>
      </c>
      <c r="Y102" t="str">
        <f>_xlfn.XLOOKUP(Sales_DB[[#This Row],[Customer_ID]],Final_Cust_db[Customer_ID],Final_Cust_db[State])</f>
        <v>Vermont</v>
      </c>
      <c r="Z102" t="str">
        <f>_xlfn.XLOOKUP(Sales_DB[[#This Row],[Customer_ID]],Final_Cust_db[Customer_ID],Final_Cust_db[Country])</f>
        <v>USA</v>
      </c>
      <c r="AA102" t="str">
        <f>_xlfn.XLOOKUP(Sales_DB[[#This Row],[Customer_ID]],Final_Cust_db[Customer_ID],Final_Cust_db[Loyality_Level])</f>
        <v>Platinum</v>
      </c>
      <c r="AB102" s="8">
        <f>Sales_DB[[#This Row],[Cost]]*Sales_DB[[#This Row],[Quantity]]</f>
        <v>359.54</v>
      </c>
      <c r="AC102" s="8">
        <f>Sales_DB[[#This Row],[Total_Amount]]-Sales_DB[[#This Row],[Spend]]</f>
        <v>298.92</v>
      </c>
      <c r="AD102" s="8">
        <f>MONTH(Sales_DB[[#This Row],[Order_Date]])</f>
        <v>1</v>
      </c>
    </row>
    <row r="103" spans="1:30" x14ac:dyDescent="0.35">
      <c r="A103" t="s">
        <v>2060</v>
      </c>
      <c r="B103" s="2">
        <v>45453</v>
      </c>
      <c r="C103" t="s">
        <v>308</v>
      </c>
      <c r="D103" t="s">
        <v>1650</v>
      </c>
      <c r="E103" t="s">
        <v>1930</v>
      </c>
      <c r="F103">
        <v>3</v>
      </c>
      <c r="G103" s="5">
        <v>359.56</v>
      </c>
      <c r="H103">
        <v>0.17</v>
      </c>
      <c r="I103" t="s">
        <v>1959</v>
      </c>
      <c r="J103">
        <v>895.30439999999999</v>
      </c>
      <c r="K103" t="str">
        <f>_xlfn.XLOOKUP(Sales_DB[[#This Row],[Store_ID]],Store_DB[Store_ID],Store_DB[Region])</f>
        <v>East</v>
      </c>
      <c r="L103" t="str">
        <f>_xlfn.XLOOKUP(Sales_DB[[#This Row],[Store_ID]],Store_DB[Store_ID],Store_DB[Store_Name])</f>
        <v>Gardner, Humphrey and Contreras</v>
      </c>
      <c r="M103" t="str">
        <f>_xlfn.XLOOKUP(Sales_DB[[#This Row],[Store_ID]],Store_DB[Store_ID],Store_DB[City])</f>
        <v>Johnsonville</v>
      </c>
      <c r="N103" t="str">
        <f>_xlfn.XLOOKUP(Sales_DB[[#This Row],[Store_ID]],Store_DB[Store_ID],Store_DB[Store_Type])</f>
        <v>Flagship</v>
      </c>
      <c r="O103" t="str">
        <f>_xlfn.XLOOKUP(Sales_DB[[#This Row],[Product_ID]],Product_DB[Product_ID],Product_DB[Product_Name])</f>
        <v>Women'S Scarf Set</v>
      </c>
      <c r="P103" t="str">
        <f>_xlfn.XLOOKUP(Sales_DB[[#This Row],[Product_ID]],Product_DB[Product_ID],Product_DB[Category])</f>
        <v>Clothing</v>
      </c>
      <c r="Q103" t="str">
        <f>_xlfn.XLOOKUP(Sales_DB[[#This Row],[Product_ID]],Product_DB[Product_ID],Product_DB[Sub_Category])</f>
        <v>Accessories</v>
      </c>
      <c r="R103" t="str">
        <f>_xlfn.XLOOKUP(Sales_DB[[#This Row],[Product_ID]],Product_DB[Product_ID],Product_DB[Brand])</f>
        <v>Brown and Sons</v>
      </c>
      <c r="S103">
        <f>_xlfn.XLOOKUP(Sales_DB[[#This Row],[Product_ID]],Product_DB[Product_ID],Product_DB[Cost])</f>
        <v>174.02</v>
      </c>
      <c r="T103">
        <f>_xlfn.XLOOKUP(Sales_DB[[#This Row],[Product_ID]],Product_DB[Product_ID],Product_DB[Stock])</f>
        <v>268</v>
      </c>
      <c r="U103" t="str">
        <f>_xlfn.XLOOKUP(Sales_DB[[#This Row],[Customer_ID]],Final_Cust_db[Customer_ID],Final_Cust_db[Name])</f>
        <v>Christy Hoffman</v>
      </c>
      <c r="V103">
        <f>_xlfn.XLOOKUP(Sales_DB[[#This Row],[Customer_ID]],Final_Cust_db[Customer_ID],Final_Cust_db[Age])</f>
        <v>26</v>
      </c>
      <c r="W103" t="str">
        <f>_xlfn.XLOOKUP(Sales_DB[[#This Row],[Customer_ID]],Final_Cust_db[Customer_ID],Final_Cust_db[Gender])</f>
        <v>Female</v>
      </c>
      <c r="X103" t="str">
        <f>_xlfn.XLOOKUP(Sales_DB[[#This Row],[Customer_ID]],Final_Cust_db[Customer_ID],Final_Cust_db[City])</f>
        <v>Garyberg</v>
      </c>
      <c r="Y103" t="str">
        <f>_xlfn.XLOOKUP(Sales_DB[[#This Row],[Customer_ID]],Final_Cust_db[Customer_ID],Final_Cust_db[State])</f>
        <v>Indiana</v>
      </c>
      <c r="Z103" t="str">
        <f>_xlfn.XLOOKUP(Sales_DB[[#This Row],[Customer_ID]],Final_Cust_db[Customer_ID],Final_Cust_db[Country])</f>
        <v>USA</v>
      </c>
      <c r="AA103" t="str">
        <f>_xlfn.XLOOKUP(Sales_DB[[#This Row],[Customer_ID]],Final_Cust_db[Customer_ID],Final_Cust_db[Loyality_Level])</f>
        <v>Platinum</v>
      </c>
      <c r="AB103" s="8">
        <f>Sales_DB[[#This Row],[Cost]]*Sales_DB[[#This Row],[Quantity]]</f>
        <v>522.06000000000006</v>
      </c>
      <c r="AC103" s="8">
        <f>Sales_DB[[#This Row],[Total_Amount]]-Sales_DB[[#This Row],[Spend]]</f>
        <v>373.24439999999993</v>
      </c>
      <c r="AD103" s="8">
        <f>MONTH(Sales_DB[[#This Row],[Order_Date]])</f>
        <v>6</v>
      </c>
    </row>
    <row r="104" spans="1:30" x14ac:dyDescent="0.35">
      <c r="A104" t="s">
        <v>2061</v>
      </c>
      <c r="B104" s="2">
        <v>45552</v>
      </c>
      <c r="C104" t="s">
        <v>351</v>
      </c>
      <c r="D104" t="s">
        <v>1821</v>
      </c>
      <c r="E104" t="s">
        <v>1927</v>
      </c>
      <c r="F104">
        <v>2</v>
      </c>
      <c r="G104" s="5">
        <v>471.88</v>
      </c>
      <c r="H104">
        <v>0.24</v>
      </c>
      <c r="I104" t="s">
        <v>1959</v>
      </c>
      <c r="J104">
        <v>717.25760000000002</v>
      </c>
      <c r="K104" t="str">
        <f>_xlfn.XLOOKUP(Sales_DB[[#This Row],[Store_ID]],Store_DB[Store_ID],Store_DB[Region])</f>
        <v>North</v>
      </c>
      <c r="L104" t="str">
        <f>_xlfn.XLOOKUP(Sales_DB[[#This Row],[Store_ID]],Store_DB[Store_ID],Store_DB[Store_Name])</f>
        <v>Thomas, Bridges and Harris</v>
      </c>
      <c r="M104" t="str">
        <f>_xlfn.XLOOKUP(Sales_DB[[#This Row],[Store_ID]],Store_DB[Store_ID],Store_DB[City])</f>
        <v>Sabrinatown</v>
      </c>
      <c r="N104" t="str">
        <f>_xlfn.XLOOKUP(Sales_DB[[#This Row],[Store_ID]],Store_DB[Store_ID],Store_DB[Store_Type])</f>
        <v>Online</v>
      </c>
      <c r="O104" t="str">
        <f>_xlfn.XLOOKUP(Sales_DB[[#This Row],[Product_ID]],Product_DB[Product_ID],Product_DB[Product_Name])</f>
        <v>Wall-Mounted Spice Rack</v>
      </c>
      <c r="P104" t="str">
        <f>_xlfn.XLOOKUP(Sales_DB[[#This Row],[Product_ID]],Product_DB[Product_ID],Product_DB[Category])</f>
        <v>Home</v>
      </c>
      <c r="Q104" t="str">
        <f>_xlfn.XLOOKUP(Sales_DB[[#This Row],[Product_ID]],Product_DB[Product_ID],Product_DB[Sub_Category])</f>
        <v>Kitchen</v>
      </c>
      <c r="R104" t="str">
        <f>_xlfn.XLOOKUP(Sales_DB[[#This Row],[Product_ID]],Product_DB[Product_ID],Product_DB[Brand])</f>
        <v>Allison Ltd</v>
      </c>
      <c r="S104">
        <f>_xlfn.XLOOKUP(Sales_DB[[#This Row],[Product_ID]],Product_DB[Product_ID],Product_DB[Cost])</f>
        <v>143.43</v>
      </c>
      <c r="T104">
        <f>_xlfn.XLOOKUP(Sales_DB[[#This Row],[Product_ID]],Product_DB[Product_ID],Product_DB[Stock])</f>
        <v>58</v>
      </c>
      <c r="U104" t="str">
        <f>_xlfn.XLOOKUP(Sales_DB[[#This Row],[Customer_ID]],Final_Cust_db[Customer_ID],Final_Cust_db[Name])</f>
        <v>David Cobb</v>
      </c>
      <c r="V104">
        <f>_xlfn.XLOOKUP(Sales_DB[[#This Row],[Customer_ID]],Final_Cust_db[Customer_ID],Final_Cust_db[Age])</f>
        <v>36</v>
      </c>
      <c r="W104" t="str">
        <f>_xlfn.XLOOKUP(Sales_DB[[#This Row],[Customer_ID]],Final_Cust_db[Customer_ID],Final_Cust_db[Gender])</f>
        <v>Male</v>
      </c>
      <c r="X104" t="str">
        <f>_xlfn.XLOOKUP(Sales_DB[[#This Row],[Customer_ID]],Final_Cust_db[Customer_ID],Final_Cust_db[City])</f>
        <v>Lake Thomas</v>
      </c>
      <c r="Y104" t="str">
        <f>_xlfn.XLOOKUP(Sales_DB[[#This Row],[Customer_ID]],Final_Cust_db[Customer_ID],Final_Cust_db[State])</f>
        <v>South Dakota</v>
      </c>
      <c r="Z104" t="str">
        <f>_xlfn.XLOOKUP(Sales_DB[[#This Row],[Customer_ID]],Final_Cust_db[Customer_ID],Final_Cust_db[Country])</f>
        <v>USA</v>
      </c>
      <c r="AA104" t="str">
        <f>_xlfn.XLOOKUP(Sales_DB[[#This Row],[Customer_ID]],Final_Cust_db[Customer_ID],Final_Cust_db[Loyality_Level])</f>
        <v>Silver</v>
      </c>
      <c r="AB104" s="8">
        <f>Sales_DB[[#This Row],[Cost]]*Sales_DB[[#This Row],[Quantity]]</f>
        <v>286.86</v>
      </c>
      <c r="AC104" s="8">
        <f>Sales_DB[[#This Row],[Total_Amount]]-Sales_DB[[#This Row],[Spend]]</f>
        <v>430.39760000000001</v>
      </c>
      <c r="AD104" s="8">
        <f>MONTH(Sales_DB[[#This Row],[Order_Date]])</f>
        <v>9</v>
      </c>
    </row>
    <row r="105" spans="1:30" x14ac:dyDescent="0.35">
      <c r="A105" t="s">
        <v>2062</v>
      </c>
      <c r="B105" s="2">
        <v>45907</v>
      </c>
      <c r="C105" t="s">
        <v>607</v>
      </c>
      <c r="D105" t="s">
        <v>1678</v>
      </c>
      <c r="E105" t="s">
        <v>1902</v>
      </c>
      <c r="F105">
        <v>4</v>
      </c>
      <c r="G105" s="5">
        <v>925.19</v>
      </c>
      <c r="H105">
        <v>0.19</v>
      </c>
      <c r="I105" t="s">
        <v>1959</v>
      </c>
      <c r="J105">
        <v>2997.615600000001</v>
      </c>
      <c r="K105" t="str">
        <f>_xlfn.XLOOKUP(Sales_DB[[#This Row],[Store_ID]],Store_DB[Store_ID],Store_DB[Region])</f>
        <v>South</v>
      </c>
      <c r="L105" t="str">
        <f>_xlfn.XLOOKUP(Sales_DB[[#This Row],[Store_ID]],Store_DB[Store_ID],Store_DB[Store_Name])</f>
        <v>Alexander Group</v>
      </c>
      <c r="M105" t="str">
        <f>_xlfn.XLOOKUP(Sales_DB[[#This Row],[Store_ID]],Store_DB[Store_ID],Store_DB[City])</f>
        <v>Port Sharon</v>
      </c>
      <c r="N105" t="str">
        <f>_xlfn.XLOOKUP(Sales_DB[[#This Row],[Store_ID]],Store_DB[Store_ID],Store_DB[Store_Type])</f>
        <v>Online</v>
      </c>
      <c r="O105" t="str">
        <f>_xlfn.XLOOKUP(Sales_DB[[#This Row],[Product_ID]],Product_DB[Product_ID],Product_DB[Product_Name])</f>
        <v>Gaming Mechanical Keyboard</v>
      </c>
      <c r="P105" t="str">
        <f>_xlfn.XLOOKUP(Sales_DB[[#This Row],[Product_ID]],Product_DB[Product_ID],Product_DB[Category])</f>
        <v>Electronics</v>
      </c>
      <c r="Q105" t="str">
        <f>_xlfn.XLOOKUP(Sales_DB[[#This Row],[Product_ID]],Product_DB[Product_ID],Product_DB[Sub_Category])</f>
        <v>Computer</v>
      </c>
      <c r="R105" t="str">
        <f>_xlfn.XLOOKUP(Sales_DB[[#This Row],[Product_ID]],Product_DB[Product_ID],Product_DB[Brand])</f>
        <v>Lucero LLC</v>
      </c>
      <c r="S105">
        <f>_xlfn.XLOOKUP(Sales_DB[[#This Row],[Product_ID]],Product_DB[Product_ID],Product_DB[Cost])</f>
        <v>419.28</v>
      </c>
      <c r="T105">
        <f>_xlfn.XLOOKUP(Sales_DB[[#This Row],[Product_ID]],Product_DB[Product_ID],Product_DB[Stock])</f>
        <v>86</v>
      </c>
      <c r="U105" t="str">
        <f>_xlfn.XLOOKUP(Sales_DB[[#This Row],[Customer_ID]],Final_Cust_db[Customer_ID],Final_Cust_db[Name])</f>
        <v>Melissa Hamilton</v>
      </c>
      <c r="V105">
        <f>_xlfn.XLOOKUP(Sales_DB[[#This Row],[Customer_ID]],Final_Cust_db[Customer_ID],Final_Cust_db[Age])</f>
        <v>23</v>
      </c>
      <c r="W105" t="str">
        <f>_xlfn.XLOOKUP(Sales_DB[[#This Row],[Customer_ID]],Final_Cust_db[Customer_ID],Final_Cust_db[Gender])</f>
        <v>Female</v>
      </c>
      <c r="X105" t="str">
        <f>_xlfn.XLOOKUP(Sales_DB[[#This Row],[Customer_ID]],Final_Cust_db[Customer_ID],Final_Cust_db[City])</f>
        <v>Hutchinsonville</v>
      </c>
      <c r="Y105" t="str">
        <f>_xlfn.XLOOKUP(Sales_DB[[#This Row],[Customer_ID]],Final_Cust_db[Customer_ID],Final_Cust_db[State])</f>
        <v>Oklahoma</v>
      </c>
      <c r="Z105" t="str">
        <f>_xlfn.XLOOKUP(Sales_DB[[#This Row],[Customer_ID]],Final_Cust_db[Customer_ID],Final_Cust_db[Country])</f>
        <v>USA</v>
      </c>
      <c r="AA105" t="str">
        <f>_xlfn.XLOOKUP(Sales_DB[[#This Row],[Customer_ID]],Final_Cust_db[Customer_ID],Final_Cust_db[Loyality_Level])</f>
        <v>Silver</v>
      </c>
      <c r="AB105" s="8">
        <f>Sales_DB[[#This Row],[Cost]]*Sales_DB[[#This Row],[Quantity]]</f>
        <v>1677.12</v>
      </c>
      <c r="AC105" s="8">
        <f>Sales_DB[[#This Row],[Total_Amount]]-Sales_DB[[#This Row],[Spend]]</f>
        <v>1320.4956000000011</v>
      </c>
      <c r="AD105" s="8">
        <f>MONTH(Sales_DB[[#This Row],[Order_Date]])</f>
        <v>9</v>
      </c>
    </row>
    <row r="106" spans="1:30" x14ac:dyDescent="0.35">
      <c r="A106" t="s">
        <v>2063</v>
      </c>
      <c r="B106" s="2">
        <v>45330</v>
      </c>
      <c r="C106" t="s">
        <v>125</v>
      </c>
      <c r="D106" t="s">
        <v>1839</v>
      </c>
      <c r="E106" t="s">
        <v>1925</v>
      </c>
      <c r="F106">
        <v>2</v>
      </c>
      <c r="G106" s="5">
        <v>879.63</v>
      </c>
      <c r="H106">
        <v>7.0000000000000007E-2</v>
      </c>
      <c r="I106" t="s">
        <v>1962</v>
      </c>
      <c r="J106">
        <v>1636.1117999999999</v>
      </c>
      <c r="K106" t="str">
        <f>_xlfn.XLOOKUP(Sales_DB[[#This Row],[Store_ID]],Store_DB[Store_ID],Store_DB[Region])</f>
        <v>South</v>
      </c>
      <c r="L106" t="str">
        <f>_xlfn.XLOOKUP(Sales_DB[[#This Row],[Store_ID]],Store_DB[Store_ID],Store_DB[Store_Name])</f>
        <v>Aguirre-Keller</v>
      </c>
      <c r="M106" t="str">
        <f>_xlfn.XLOOKUP(Sales_DB[[#This Row],[Store_ID]],Store_DB[Store_ID],Store_DB[City])</f>
        <v>Lake Michael</v>
      </c>
      <c r="N106" t="str">
        <f>_xlfn.XLOOKUP(Sales_DB[[#This Row],[Store_ID]],Store_DB[Store_ID],Store_DB[Store_Type])</f>
        <v>Online</v>
      </c>
      <c r="O106" t="str">
        <f>_xlfn.XLOOKUP(Sales_DB[[#This Row],[Product_ID]],Product_DB[Product_ID],Product_DB[Product_Name])</f>
        <v>Kitchen Cutting Board</v>
      </c>
      <c r="P106" t="str">
        <f>_xlfn.XLOOKUP(Sales_DB[[#This Row],[Product_ID]],Product_DB[Product_ID],Product_DB[Category])</f>
        <v>Home</v>
      </c>
      <c r="Q106" t="str">
        <f>_xlfn.XLOOKUP(Sales_DB[[#This Row],[Product_ID]],Product_DB[Product_ID],Product_DB[Sub_Category])</f>
        <v>Kitchen</v>
      </c>
      <c r="R106" t="str">
        <f>_xlfn.XLOOKUP(Sales_DB[[#This Row],[Product_ID]],Product_DB[Product_ID],Product_DB[Brand])</f>
        <v>Taylor, Dodson and Johnston</v>
      </c>
      <c r="S106">
        <f>_xlfn.XLOOKUP(Sales_DB[[#This Row],[Product_ID]],Product_DB[Product_ID],Product_DB[Cost])</f>
        <v>176.07</v>
      </c>
      <c r="T106">
        <f>_xlfn.XLOOKUP(Sales_DB[[#This Row],[Product_ID]],Product_DB[Product_ID],Product_DB[Stock])</f>
        <v>82</v>
      </c>
      <c r="U106" t="str">
        <f>_xlfn.XLOOKUP(Sales_DB[[#This Row],[Customer_ID]],Final_Cust_db[Customer_ID],Final_Cust_db[Name])</f>
        <v>David Arnold</v>
      </c>
      <c r="V106">
        <f>_xlfn.XLOOKUP(Sales_DB[[#This Row],[Customer_ID]],Final_Cust_db[Customer_ID],Final_Cust_db[Age])</f>
        <v>54</v>
      </c>
      <c r="W106" t="str">
        <f>_xlfn.XLOOKUP(Sales_DB[[#This Row],[Customer_ID]],Final_Cust_db[Customer_ID],Final_Cust_db[Gender])</f>
        <v>Female</v>
      </c>
      <c r="X106" t="str">
        <f>_xlfn.XLOOKUP(Sales_DB[[#This Row],[Customer_ID]],Final_Cust_db[Customer_ID],Final_Cust_db[City])</f>
        <v>East Jennifer</v>
      </c>
      <c r="Y106" t="str">
        <f>_xlfn.XLOOKUP(Sales_DB[[#This Row],[Customer_ID]],Final_Cust_db[Customer_ID],Final_Cust_db[State])</f>
        <v>California</v>
      </c>
      <c r="Z106" t="str">
        <f>_xlfn.XLOOKUP(Sales_DB[[#This Row],[Customer_ID]],Final_Cust_db[Customer_ID],Final_Cust_db[Country])</f>
        <v>USA</v>
      </c>
      <c r="AA106" t="str">
        <f>_xlfn.XLOOKUP(Sales_DB[[#This Row],[Customer_ID]],Final_Cust_db[Customer_ID],Final_Cust_db[Loyality_Level])</f>
        <v>Silver</v>
      </c>
      <c r="AB106" s="8">
        <f>Sales_DB[[#This Row],[Cost]]*Sales_DB[[#This Row],[Quantity]]</f>
        <v>352.14</v>
      </c>
      <c r="AC106" s="8">
        <f>Sales_DB[[#This Row],[Total_Amount]]-Sales_DB[[#This Row],[Spend]]</f>
        <v>1283.9717999999998</v>
      </c>
      <c r="AD106" s="8">
        <f>MONTH(Sales_DB[[#This Row],[Order_Date]])</f>
        <v>2</v>
      </c>
    </row>
    <row r="107" spans="1:30" x14ac:dyDescent="0.35">
      <c r="A107" t="s">
        <v>2064</v>
      </c>
      <c r="B107" s="2">
        <v>45214</v>
      </c>
      <c r="C107" t="s">
        <v>21</v>
      </c>
      <c r="D107" t="s">
        <v>1818</v>
      </c>
      <c r="E107" t="s">
        <v>1940</v>
      </c>
      <c r="F107">
        <v>2</v>
      </c>
      <c r="G107" s="5">
        <v>418.23</v>
      </c>
      <c r="H107">
        <v>0.28000000000000003</v>
      </c>
      <c r="I107" t="s">
        <v>1957</v>
      </c>
      <c r="J107">
        <v>602.25120000000004</v>
      </c>
      <c r="K107" t="str">
        <f>_xlfn.XLOOKUP(Sales_DB[[#This Row],[Store_ID]],Store_DB[Store_ID],Store_DB[Region])</f>
        <v>North</v>
      </c>
      <c r="L107" t="str">
        <f>_xlfn.XLOOKUP(Sales_DB[[#This Row],[Store_ID]],Store_DB[Store_ID],Store_DB[Store_Name])</f>
        <v>Holloway Ltd</v>
      </c>
      <c r="M107" t="str">
        <f>_xlfn.XLOOKUP(Sales_DB[[#This Row],[Store_ID]],Store_DB[Store_ID],Store_DB[City])</f>
        <v>Bensonhaven</v>
      </c>
      <c r="N107" t="str">
        <f>_xlfn.XLOOKUP(Sales_DB[[#This Row],[Store_ID]],Store_DB[Store_ID],Store_DB[Store_Type])</f>
        <v>Flagship</v>
      </c>
      <c r="O107" t="str">
        <f>_xlfn.XLOOKUP(Sales_DB[[#This Row],[Product_ID]],Product_DB[Product_ID],Product_DB[Product_Name])</f>
        <v>Decorative Lamp Shade</v>
      </c>
      <c r="P107" t="str">
        <f>_xlfn.XLOOKUP(Sales_DB[[#This Row],[Product_ID]],Product_DB[Product_ID],Product_DB[Category])</f>
        <v>Home</v>
      </c>
      <c r="Q107" t="str">
        <f>_xlfn.XLOOKUP(Sales_DB[[#This Row],[Product_ID]],Product_DB[Product_ID],Product_DB[Sub_Category])</f>
        <v>Lighting</v>
      </c>
      <c r="R107" t="str">
        <f>_xlfn.XLOOKUP(Sales_DB[[#This Row],[Product_ID]],Product_DB[Product_ID],Product_DB[Brand])</f>
        <v>Ramirez-Hanson</v>
      </c>
      <c r="S107">
        <f>_xlfn.XLOOKUP(Sales_DB[[#This Row],[Product_ID]],Product_DB[Product_ID],Product_DB[Cost])</f>
        <v>228.53</v>
      </c>
      <c r="T107">
        <f>_xlfn.XLOOKUP(Sales_DB[[#This Row],[Product_ID]],Product_DB[Product_ID],Product_DB[Stock])</f>
        <v>469</v>
      </c>
      <c r="U107" t="str">
        <f>_xlfn.XLOOKUP(Sales_DB[[#This Row],[Customer_ID]],Final_Cust_db[Customer_ID],Final_Cust_db[Name])</f>
        <v>Dr.Benjamin Price</v>
      </c>
      <c r="V107">
        <f>_xlfn.XLOOKUP(Sales_DB[[#This Row],[Customer_ID]],Final_Cust_db[Customer_ID],Final_Cust_db[Age])</f>
        <v>29</v>
      </c>
      <c r="W107" t="str">
        <f>_xlfn.XLOOKUP(Sales_DB[[#This Row],[Customer_ID]],Final_Cust_db[Customer_ID],Final_Cust_db[Gender])</f>
        <v>Female</v>
      </c>
      <c r="X107" t="str">
        <f>_xlfn.XLOOKUP(Sales_DB[[#This Row],[Customer_ID]],Final_Cust_db[Customer_ID],Final_Cust_db[City])</f>
        <v>Kylebury</v>
      </c>
      <c r="Y107" t="str">
        <f>_xlfn.XLOOKUP(Sales_DB[[#This Row],[Customer_ID]],Final_Cust_db[Customer_ID],Final_Cust_db[State])</f>
        <v>Alabama</v>
      </c>
      <c r="Z107" t="str">
        <f>_xlfn.XLOOKUP(Sales_DB[[#This Row],[Customer_ID]],Final_Cust_db[Customer_ID],Final_Cust_db[Country])</f>
        <v>USA</v>
      </c>
      <c r="AA107" t="str">
        <f>_xlfn.XLOOKUP(Sales_DB[[#This Row],[Customer_ID]],Final_Cust_db[Customer_ID],Final_Cust_db[Loyality_Level])</f>
        <v>Platinum</v>
      </c>
      <c r="AB107" s="8">
        <f>Sales_DB[[#This Row],[Cost]]*Sales_DB[[#This Row],[Quantity]]</f>
        <v>457.06</v>
      </c>
      <c r="AC107" s="8">
        <f>Sales_DB[[#This Row],[Total_Amount]]-Sales_DB[[#This Row],[Spend]]</f>
        <v>145.19120000000004</v>
      </c>
      <c r="AD107" s="8">
        <f>MONTH(Sales_DB[[#This Row],[Order_Date]])</f>
        <v>10</v>
      </c>
    </row>
    <row r="108" spans="1:30" x14ac:dyDescent="0.35">
      <c r="A108" t="s">
        <v>2065</v>
      </c>
      <c r="B108" s="2">
        <v>45891</v>
      </c>
      <c r="C108" t="s">
        <v>866</v>
      </c>
      <c r="D108" t="s">
        <v>1629</v>
      </c>
      <c r="E108" t="s">
        <v>1943</v>
      </c>
      <c r="F108">
        <v>3</v>
      </c>
      <c r="G108" s="5">
        <v>551.72</v>
      </c>
      <c r="H108">
        <v>0.03</v>
      </c>
      <c r="I108" t="s">
        <v>1962</v>
      </c>
      <c r="J108">
        <v>1605.5052000000001</v>
      </c>
      <c r="K108" t="str">
        <f>_xlfn.XLOOKUP(Sales_DB[[#This Row],[Store_ID]],Store_DB[Store_ID],Store_DB[Region])</f>
        <v>East</v>
      </c>
      <c r="L108" t="str">
        <f>_xlfn.XLOOKUP(Sales_DB[[#This Row],[Store_ID]],Store_DB[Store_ID],Store_DB[Store_Name])</f>
        <v>Guerrero-Schmitt</v>
      </c>
      <c r="M108" t="str">
        <f>_xlfn.XLOOKUP(Sales_DB[[#This Row],[Store_ID]],Store_DB[Store_ID],Store_DB[City])</f>
        <v>East Stevechester</v>
      </c>
      <c r="N108" t="str">
        <f>_xlfn.XLOOKUP(Sales_DB[[#This Row],[Store_ID]],Store_DB[Store_ID],Store_DB[Store_Type])</f>
        <v>Flagship</v>
      </c>
      <c r="O108" t="str">
        <f>_xlfn.XLOOKUP(Sales_DB[[#This Row],[Product_ID]],Product_DB[Product_ID],Product_DB[Product_Name])</f>
        <v>Knee Support Brace</v>
      </c>
      <c r="P108" t="str">
        <f>_xlfn.XLOOKUP(Sales_DB[[#This Row],[Product_ID]],Product_DB[Product_ID],Product_DB[Category])</f>
        <v>Sports</v>
      </c>
      <c r="Q108" t="str">
        <f>_xlfn.XLOOKUP(Sales_DB[[#This Row],[Product_ID]],Product_DB[Product_ID],Product_DB[Sub_Category])</f>
        <v>Equipment</v>
      </c>
      <c r="R108" t="str">
        <f>_xlfn.XLOOKUP(Sales_DB[[#This Row],[Product_ID]],Product_DB[Product_ID],Product_DB[Brand])</f>
        <v>May-Reese</v>
      </c>
      <c r="S108">
        <f>_xlfn.XLOOKUP(Sales_DB[[#This Row],[Product_ID]],Product_DB[Product_ID],Product_DB[Cost])</f>
        <v>21.34</v>
      </c>
      <c r="T108">
        <f>_xlfn.XLOOKUP(Sales_DB[[#This Row],[Product_ID]],Product_DB[Product_ID],Product_DB[Stock])</f>
        <v>65</v>
      </c>
      <c r="U108" t="str">
        <f>_xlfn.XLOOKUP(Sales_DB[[#This Row],[Customer_ID]],Final_Cust_db[Customer_ID],Final_Cust_db[Name])</f>
        <v>Tyrone Olson</v>
      </c>
      <c r="V108">
        <f>_xlfn.XLOOKUP(Sales_DB[[#This Row],[Customer_ID]],Final_Cust_db[Customer_ID],Final_Cust_db[Age])</f>
        <v>45</v>
      </c>
      <c r="W108" t="str">
        <f>_xlfn.XLOOKUP(Sales_DB[[#This Row],[Customer_ID]],Final_Cust_db[Customer_ID],Final_Cust_db[Gender])</f>
        <v>Female</v>
      </c>
      <c r="X108" t="str">
        <f>_xlfn.XLOOKUP(Sales_DB[[#This Row],[Customer_ID]],Final_Cust_db[Customer_ID],Final_Cust_db[City])</f>
        <v>Emilytown</v>
      </c>
      <c r="Y108" t="str">
        <f>_xlfn.XLOOKUP(Sales_DB[[#This Row],[Customer_ID]],Final_Cust_db[Customer_ID],Final_Cust_db[State])</f>
        <v>California</v>
      </c>
      <c r="Z108" t="str">
        <f>_xlfn.XLOOKUP(Sales_DB[[#This Row],[Customer_ID]],Final_Cust_db[Customer_ID],Final_Cust_db[Country])</f>
        <v>USA</v>
      </c>
      <c r="AA108" t="str">
        <f>_xlfn.XLOOKUP(Sales_DB[[#This Row],[Customer_ID]],Final_Cust_db[Customer_ID],Final_Cust_db[Loyality_Level])</f>
        <v>Silver</v>
      </c>
      <c r="AB108" s="8">
        <f>Sales_DB[[#This Row],[Cost]]*Sales_DB[[#This Row],[Quantity]]</f>
        <v>64.02</v>
      </c>
      <c r="AC108" s="8">
        <f>Sales_DB[[#This Row],[Total_Amount]]-Sales_DB[[#This Row],[Spend]]</f>
        <v>1541.4852000000001</v>
      </c>
      <c r="AD108" s="8">
        <f>MONTH(Sales_DB[[#This Row],[Order_Date]])</f>
        <v>8</v>
      </c>
    </row>
    <row r="109" spans="1:30" x14ac:dyDescent="0.35">
      <c r="A109" t="s">
        <v>2066</v>
      </c>
      <c r="B109" s="2">
        <v>45323</v>
      </c>
      <c r="C109" t="s">
        <v>1071</v>
      </c>
      <c r="D109" t="s">
        <v>1839</v>
      </c>
      <c r="E109" t="s">
        <v>1912</v>
      </c>
      <c r="F109">
        <v>4</v>
      </c>
      <c r="G109" s="5">
        <v>525.61</v>
      </c>
      <c r="H109">
        <v>0.02</v>
      </c>
      <c r="I109" t="s">
        <v>1959</v>
      </c>
      <c r="J109">
        <v>2060.3912</v>
      </c>
      <c r="K109" t="str">
        <f>_xlfn.XLOOKUP(Sales_DB[[#This Row],[Store_ID]],Store_DB[Store_ID],Store_DB[Region])</f>
        <v>South</v>
      </c>
      <c r="L109" t="str">
        <f>_xlfn.XLOOKUP(Sales_DB[[#This Row],[Store_ID]],Store_DB[Store_ID],Store_DB[Store_Name])</f>
        <v>Martinez-Mullins</v>
      </c>
      <c r="M109" t="str">
        <f>_xlfn.XLOOKUP(Sales_DB[[#This Row],[Store_ID]],Store_DB[Store_ID],Store_DB[City])</f>
        <v>Williamsfurt</v>
      </c>
      <c r="N109" t="str">
        <f>_xlfn.XLOOKUP(Sales_DB[[#This Row],[Store_ID]],Store_DB[Store_ID],Store_DB[Store_Type])</f>
        <v>Online</v>
      </c>
      <c r="O109" t="str">
        <f>_xlfn.XLOOKUP(Sales_DB[[#This Row],[Product_ID]],Product_DB[Product_ID],Product_DB[Product_Name])</f>
        <v>Kitchen Cutting Board</v>
      </c>
      <c r="P109" t="str">
        <f>_xlfn.XLOOKUP(Sales_DB[[#This Row],[Product_ID]],Product_DB[Product_ID],Product_DB[Category])</f>
        <v>Home</v>
      </c>
      <c r="Q109" t="str">
        <f>_xlfn.XLOOKUP(Sales_DB[[#This Row],[Product_ID]],Product_DB[Product_ID],Product_DB[Sub_Category])</f>
        <v>Kitchen</v>
      </c>
      <c r="R109" t="str">
        <f>_xlfn.XLOOKUP(Sales_DB[[#This Row],[Product_ID]],Product_DB[Product_ID],Product_DB[Brand])</f>
        <v>Taylor, Dodson and Johnston</v>
      </c>
      <c r="S109">
        <f>_xlfn.XLOOKUP(Sales_DB[[#This Row],[Product_ID]],Product_DB[Product_ID],Product_DB[Cost])</f>
        <v>176.07</v>
      </c>
      <c r="T109">
        <f>_xlfn.XLOOKUP(Sales_DB[[#This Row],[Product_ID]],Product_DB[Product_ID],Product_DB[Stock])</f>
        <v>82</v>
      </c>
      <c r="U109" t="str">
        <f>_xlfn.XLOOKUP(Sales_DB[[#This Row],[Customer_ID]],Final_Cust_db[Customer_ID],Final_Cust_db[Name])</f>
        <v>Jasmine Snyder</v>
      </c>
      <c r="V109">
        <f>_xlfn.XLOOKUP(Sales_DB[[#This Row],[Customer_ID]],Final_Cust_db[Customer_ID],Final_Cust_db[Age])</f>
        <v>46</v>
      </c>
      <c r="W109" t="str">
        <f>_xlfn.XLOOKUP(Sales_DB[[#This Row],[Customer_ID]],Final_Cust_db[Customer_ID],Final_Cust_db[Gender])</f>
        <v>Female</v>
      </c>
      <c r="X109" t="str">
        <f>_xlfn.XLOOKUP(Sales_DB[[#This Row],[Customer_ID]],Final_Cust_db[Customer_ID],Final_Cust_db[City])</f>
        <v>Hudsonfort</v>
      </c>
      <c r="Y109" t="str">
        <f>_xlfn.XLOOKUP(Sales_DB[[#This Row],[Customer_ID]],Final_Cust_db[Customer_ID],Final_Cust_db[State])</f>
        <v>Connecticut</v>
      </c>
      <c r="Z109" t="str">
        <f>_xlfn.XLOOKUP(Sales_DB[[#This Row],[Customer_ID]],Final_Cust_db[Customer_ID],Final_Cust_db[Country])</f>
        <v>USA</v>
      </c>
      <c r="AA109" t="str">
        <f>_xlfn.XLOOKUP(Sales_DB[[#This Row],[Customer_ID]],Final_Cust_db[Customer_ID],Final_Cust_db[Loyality_Level])</f>
        <v>Silver</v>
      </c>
      <c r="AB109" s="8">
        <f>Sales_DB[[#This Row],[Cost]]*Sales_DB[[#This Row],[Quantity]]</f>
        <v>704.28</v>
      </c>
      <c r="AC109" s="8">
        <f>Sales_DB[[#This Row],[Total_Amount]]-Sales_DB[[#This Row],[Spend]]</f>
        <v>1356.1112000000001</v>
      </c>
      <c r="AD109" s="8">
        <f>MONTH(Sales_DB[[#This Row],[Order_Date]])</f>
        <v>2</v>
      </c>
    </row>
    <row r="110" spans="1:30" x14ac:dyDescent="0.35">
      <c r="A110" t="s">
        <v>2067</v>
      </c>
      <c r="B110" s="2">
        <v>45785</v>
      </c>
      <c r="C110" t="s">
        <v>164</v>
      </c>
      <c r="D110" t="s">
        <v>1640</v>
      </c>
      <c r="E110" t="s">
        <v>1930</v>
      </c>
      <c r="F110">
        <v>3</v>
      </c>
      <c r="G110" s="5">
        <v>815.3</v>
      </c>
      <c r="H110">
        <v>0.03</v>
      </c>
      <c r="I110" t="s">
        <v>1957</v>
      </c>
      <c r="J110">
        <v>2372.5230000000001</v>
      </c>
      <c r="K110" t="str">
        <f>_xlfn.XLOOKUP(Sales_DB[[#This Row],[Store_ID]],Store_DB[Store_ID],Store_DB[Region])</f>
        <v>East</v>
      </c>
      <c r="L110" t="str">
        <f>_xlfn.XLOOKUP(Sales_DB[[#This Row],[Store_ID]],Store_DB[Store_ID],Store_DB[Store_Name])</f>
        <v>Gardner, Humphrey and Contreras</v>
      </c>
      <c r="M110" t="str">
        <f>_xlfn.XLOOKUP(Sales_DB[[#This Row],[Store_ID]],Store_DB[Store_ID],Store_DB[City])</f>
        <v>Johnsonville</v>
      </c>
      <c r="N110" t="str">
        <f>_xlfn.XLOOKUP(Sales_DB[[#This Row],[Store_ID]],Store_DB[Store_ID],Store_DB[Store_Type])</f>
        <v>Flagship</v>
      </c>
      <c r="O110" t="str">
        <f>_xlfn.XLOOKUP(Sales_DB[[#This Row],[Product_ID]],Product_DB[Product_ID],Product_DB[Product_Name])</f>
        <v>Carbon Fiber Tennis Racket</v>
      </c>
      <c r="P110" t="str">
        <f>_xlfn.XLOOKUP(Sales_DB[[#This Row],[Product_ID]],Product_DB[Product_ID],Product_DB[Category])</f>
        <v>Sports</v>
      </c>
      <c r="Q110" t="str">
        <f>_xlfn.XLOOKUP(Sales_DB[[#This Row],[Product_ID]],Product_DB[Product_ID],Product_DB[Sub_Category])</f>
        <v>Equipment</v>
      </c>
      <c r="R110" t="str">
        <f>_xlfn.XLOOKUP(Sales_DB[[#This Row],[Product_ID]],Product_DB[Product_ID],Product_DB[Brand])</f>
        <v>Flores, Pineda and Rodriguez</v>
      </c>
      <c r="S110">
        <f>_xlfn.XLOOKUP(Sales_DB[[#This Row],[Product_ID]],Product_DB[Product_ID],Product_DB[Cost])</f>
        <v>484.62</v>
      </c>
      <c r="T110">
        <f>_xlfn.XLOOKUP(Sales_DB[[#This Row],[Product_ID]],Product_DB[Product_ID],Product_DB[Stock])</f>
        <v>432</v>
      </c>
      <c r="U110" t="str">
        <f>_xlfn.XLOOKUP(Sales_DB[[#This Row],[Customer_ID]],Final_Cust_db[Customer_ID],Final_Cust_db[Name])</f>
        <v>James Gibbs</v>
      </c>
      <c r="V110">
        <f>_xlfn.XLOOKUP(Sales_DB[[#This Row],[Customer_ID]],Final_Cust_db[Customer_ID],Final_Cust_db[Age])</f>
        <v>21</v>
      </c>
      <c r="W110" t="str">
        <f>_xlfn.XLOOKUP(Sales_DB[[#This Row],[Customer_ID]],Final_Cust_db[Customer_ID],Final_Cust_db[Gender])</f>
        <v>Male</v>
      </c>
      <c r="X110" t="str">
        <f>_xlfn.XLOOKUP(Sales_DB[[#This Row],[Customer_ID]],Final_Cust_db[Customer_ID],Final_Cust_db[City])</f>
        <v>Mooneyshire</v>
      </c>
      <c r="Y110" t="str">
        <f>_xlfn.XLOOKUP(Sales_DB[[#This Row],[Customer_ID]],Final_Cust_db[Customer_ID],Final_Cust_db[State])</f>
        <v>Alaska</v>
      </c>
      <c r="Z110" t="str">
        <f>_xlfn.XLOOKUP(Sales_DB[[#This Row],[Customer_ID]],Final_Cust_db[Customer_ID],Final_Cust_db[Country])</f>
        <v>USA</v>
      </c>
      <c r="AA110" t="str">
        <f>_xlfn.XLOOKUP(Sales_DB[[#This Row],[Customer_ID]],Final_Cust_db[Customer_ID],Final_Cust_db[Loyality_Level])</f>
        <v>Platinum</v>
      </c>
      <c r="AB110" s="8">
        <f>Sales_DB[[#This Row],[Cost]]*Sales_DB[[#This Row],[Quantity]]</f>
        <v>1453.8600000000001</v>
      </c>
      <c r="AC110" s="8">
        <f>Sales_DB[[#This Row],[Total_Amount]]-Sales_DB[[#This Row],[Spend]]</f>
        <v>918.66300000000001</v>
      </c>
      <c r="AD110" s="8">
        <f>MONTH(Sales_DB[[#This Row],[Order_Date]])</f>
        <v>5</v>
      </c>
    </row>
    <row r="111" spans="1:30" x14ac:dyDescent="0.35">
      <c r="A111" t="s">
        <v>2068</v>
      </c>
      <c r="B111" s="2">
        <v>45738</v>
      </c>
      <c r="C111" t="s">
        <v>702</v>
      </c>
      <c r="D111" t="s">
        <v>1854</v>
      </c>
      <c r="E111" t="s">
        <v>1885</v>
      </c>
      <c r="F111">
        <v>3</v>
      </c>
      <c r="G111" s="5">
        <v>376.46</v>
      </c>
      <c r="H111">
        <v>0.09</v>
      </c>
      <c r="I111" t="s">
        <v>1962</v>
      </c>
      <c r="J111">
        <v>1027.7357999999999</v>
      </c>
      <c r="K111" t="str">
        <f>_xlfn.XLOOKUP(Sales_DB[[#This Row],[Store_ID]],Store_DB[Store_ID],Store_DB[Region])</f>
        <v>East</v>
      </c>
      <c r="L111" t="str">
        <f>_xlfn.XLOOKUP(Sales_DB[[#This Row],[Store_ID]],Store_DB[Store_ID],Store_DB[Store_Name])</f>
        <v>Rivera-Warner</v>
      </c>
      <c r="M111" t="str">
        <f>_xlfn.XLOOKUP(Sales_DB[[#This Row],[Store_ID]],Store_DB[Store_ID],Store_DB[City])</f>
        <v>Washingtonfurt</v>
      </c>
      <c r="N111" t="str">
        <f>_xlfn.XLOOKUP(Sales_DB[[#This Row],[Store_ID]],Store_DB[Store_ID],Store_DB[Store_Type])</f>
        <v>Flagship</v>
      </c>
      <c r="O111" t="str">
        <f>_xlfn.XLOOKUP(Sales_DB[[#This Row],[Product_ID]],Product_DB[Product_ID],Product_DB[Product_Name])</f>
        <v>Women'S High Heels</v>
      </c>
      <c r="P111" t="str">
        <f>_xlfn.XLOOKUP(Sales_DB[[#This Row],[Product_ID]],Product_DB[Product_ID],Product_DB[Category])</f>
        <v>Clothing</v>
      </c>
      <c r="Q111" t="str">
        <f>_xlfn.XLOOKUP(Sales_DB[[#This Row],[Product_ID]],Product_DB[Product_ID],Product_DB[Sub_Category])</f>
        <v>Footwear</v>
      </c>
      <c r="R111" t="str">
        <f>_xlfn.XLOOKUP(Sales_DB[[#This Row],[Product_ID]],Product_DB[Product_ID],Product_DB[Brand])</f>
        <v>Smith-Charles</v>
      </c>
      <c r="S111">
        <f>_xlfn.XLOOKUP(Sales_DB[[#This Row],[Product_ID]],Product_DB[Product_ID],Product_DB[Cost])</f>
        <v>438.25</v>
      </c>
      <c r="T111">
        <f>_xlfn.XLOOKUP(Sales_DB[[#This Row],[Product_ID]],Product_DB[Product_ID],Product_DB[Stock])</f>
        <v>496</v>
      </c>
      <c r="U111" t="str">
        <f>_xlfn.XLOOKUP(Sales_DB[[#This Row],[Customer_ID]],Final_Cust_db[Customer_ID],Final_Cust_db[Name])</f>
        <v>Eric Todd</v>
      </c>
      <c r="V111">
        <f>_xlfn.XLOOKUP(Sales_DB[[#This Row],[Customer_ID]],Final_Cust_db[Customer_ID],Final_Cust_db[Age])</f>
        <v>61</v>
      </c>
      <c r="W111" t="str">
        <f>_xlfn.XLOOKUP(Sales_DB[[#This Row],[Customer_ID]],Final_Cust_db[Customer_ID],Final_Cust_db[Gender])</f>
        <v>Male</v>
      </c>
      <c r="X111" t="str">
        <f>_xlfn.XLOOKUP(Sales_DB[[#This Row],[Customer_ID]],Final_Cust_db[Customer_ID],Final_Cust_db[City])</f>
        <v>Danielstad</v>
      </c>
      <c r="Y111" t="str">
        <f>_xlfn.XLOOKUP(Sales_DB[[#This Row],[Customer_ID]],Final_Cust_db[Customer_ID],Final_Cust_db[State])</f>
        <v>Montana</v>
      </c>
      <c r="Z111" t="str">
        <f>_xlfn.XLOOKUP(Sales_DB[[#This Row],[Customer_ID]],Final_Cust_db[Customer_ID],Final_Cust_db[Country])</f>
        <v>USA</v>
      </c>
      <c r="AA111" t="str">
        <f>_xlfn.XLOOKUP(Sales_DB[[#This Row],[Customer_ID]],Final_Cust_db[Customer_ID],Final_Cust_db[Loyality_Level])</f>
        <v>Gold</v>
      </c>
      <c r="AB111" s="8">
        <f>Sales_DB[[#This Row],[Cost]]*Sales_DB[[#This Row],[Quantity]]</f>
        <v>1314.75</v>
      </c>
      <c r="AC111" s="8">
        <f>Sales_DB[[#This Row],[Total_Amount]]-Sales_DB[[#This Row],[Spend]]</f>
        <v>-287.01420000000007</v>
      </c>
      <c r="AD111" s="8">
        <f>MONTH(Sales_DB[[#This Row],[Order_Date]])</f>
        <v>3</v>
      </c>
    </row>
    <row r="112" spans="1:30" x14ac:dyDescent="0.35">
      <c r="A112" t="s">
        <v>2069</v>
      </c>
      <c r="B112" s="2">
        <v>45851</v>
      </c>
      <c r="C112" t="s">
        <v>42</v>
      </c>
      <c r="D112" t="s">
        <v>1704</v>
      </c>
      <c r="E112" t="s">
        <v>1915</v>
      </c>
      <c r="F112">
        <v>4</v>
      </c>
      <c r="G112" s="5">
        <v>239.83</v>
      </c>
      <c r="H112">
        <v>0.08</v>
      </c>
      <c r="I112" t="s">
        <v>1957</v>
      </c>
      <c r="J112">
        <v>882.57440000000008</v>
      </c>
      <c r="K112" t="str">
        <f>_xlfn.XLOOKUP(Sales_DB[[#This Row],[Store_ID]],Store_DB[Store_ID],Store_DB[Region])</f>
        <v>West</v>
      </c>
      <c r="L112" t="str">
        <f>_xlfn.XLOOKUP(Sales_DB[[#This Row],[Store_ID]],Store_DB[Store_ID],Store_DB[Store_Name])</f>
        <v>Bean, Jones and Park</v>
      </c>
      <c r="M112" t="str">
        <f>_xlfn.XLOOKUP(Sales_DB[[#This Row],[Store_ID]],Store_DB[Store_ID],Store_DB[City])</f>
        <v>Thompsonborough</v>
      </c>
      <c r="N112" t="str">
        <f>_xlfn.XLOOKUP(Sales_DB[[#This Row],[Store_ID]],Store_DB[Store_ID],Store_DB[Store_Type])</f>
        <v>Online</v>
      </c>
      <c r="O112" t="str">
        <f>_xlfn.XLOOKUP(Sales_DB[[#This Row],[Product_ID]],Product_DB[Product_ID],Product_DB[Product_Name])</f>
        <v>Smart Home Wifi Camera</v>
      </c>
      <c r="P112" t="str">
        <f>_xlfn.XLOOKUP(Sales_DB[[#This Row],[Product_ID]],Product_DB[Product_ID],Product_DB[Category])</f>
        <v>Electronics</v>
      </c>
      <c r="Q112" t="str">
        <f>_xlfn.XLOOKUP(Sales_DB[[#This Row],[Product_ID]],Product_DB[Product_ID],Product_DB[Sub_Category])</f>
        <v>Accessories</v>
      </c>
      <c r="R112" t="str">
        <f>_xlfn.XLOOKUP(Sales_DB[[#This Row],[Product_ID]],Product_DB[Product_ID],Product_DB[Brand])</f>
        <v>Holmes LLC</v>
      </c>
      <c r="S112">
        <f>_xlfn.XLOOKUP(Sales_DB[[#This Row],[Product_ID]],Product_DB[Product_ID],Product_DB[Cost])</f>
        <v>450.71</v>
      </c>
      <c r="T112">
        <f>_xlfn.XLOOKUP(Sales_DB[[#This Row],[Product_ID]],Product_DB[Product_ID],Product_DB[Stock])</f>
        <v>389</v>
      </c>
      <c r="U112" t="str">
        <f>_xlfn.XLOOKUP(Sales_DB[[#This Row],[Customer_ID]],Final_Cust_db[Customer_ID],Final_Cust_db[Name])</f>
        <v>Daniel Boyd</v>
      </c>
      <c r="V112">
        <f>_xlfn.XLOOKUP(Sales_DB[[#This Row],[Customer_ID]],Final_Cust_db[Customer_ID],Final_Cust_db[Age])</f>
        <v>29</v>
      </c>
      <c r="W112" t="str">
        <f>_xlfn.XLOOKUP(Sales_DB[[#This Row],[Customer_ID]],Final_Cust_db[Customer_ID],Final_Cust_db[Gender])</f>
        <v>Female</v>
      </c>
      <c r="X112" t="str">
        <f>_xlfn.XLOOKUP(Sales_DB[[#This Row],[Customer_ID]],Final_Cust_db[Customer_ID],Final_Cust_db[City])</f>
        <v>West Pamelafurt</v>
      </c>
      <c r="Y112" t="str">
        <f>_xlfn.XLOOKUP(Sales_DB[[#This Row],[Customer_ID]],Final_Cust_db[Customer_ID],Final_Cust_db[State])</f>
        <v>West Virginia</v>
      </c>
      <c r="Z112" t="str">
        <f>_xlfn.XLOOKUP(Sales_DB[[#This Row],[Customer_ID]],Final_Cust_db[Customer_ID],Final_Cust_db[Country])</f>
        <v>USA</v>
      </c>
      <c r="AA112" t="str">
        <f>_xlfn.XLOOKUP(Sales_DB[[#This Row],[Customer_ID]],Final_Cust_db[Customer_ID],Final_Cust_db[Loyality_Level])</f>
        <v>Bronze</v>
      </c>
      <c r="AB112" s="8">
        <f>Sales_DB[[#This Row],[Cost]]*Sales_DB[[#This Row],[Quantity]]</f>
        <v>1802.84</v>
      </c>
      <c r="AC112" s="8">
        <f>Sales_DB[[#This Row],[Total_Amount]]-Sales_DB[[#This Row],[Spend]]</f>
        <v>-920.26559999999984</v>
      </c>
      <c r="AD112" s="8">
        <f>MONTH(Sales_DB[[#This Row],[Order_Date]])</f>
        <v>7</v>
      </c>
    </row>
    <row r="113" spans="1:30" x14ac:dyDescent="0.35">
      <c r="A113" t="s">
        <v>2070</v>
      </c>
      <c r="B113" s="2">
        <v>45798</v>
      </c>
      <c r="C113" t="s">
        <v>418</v>
      </c>
      <c r="D113" t="s">
        <v>1851</v>
      </c>
      <c r="E113" t="s">
        <v>1899</v>
      </c>
      <c r="F113">
        <v>2</v>
      </c>
      <c r="G113" s="5">
        <v>845.71</v>
      </c>
      <c r="H113">
        <v>0.01</v>
      </c>
      <c r="I113" t="s">
        <v>1959</v>
      </c>
      <c r="J113">
        <v>1674.5057999999999</v>
      </c>
      <c r="K113" t="str">
        <f>_xlfn.XLOOKUP(Sales_DB[[#This Row],[Store_ID]],Store_DB[Store_ID],Store_DB[Region])</f>
        <v>North</v>
      </c>
      <c r="L113" t="str">
        <f>_xlfn.XLOOKUP(Sales_DB[[#This Row],[Store_ID]],Store_DB[Store_ID],Store_DB[Store_Name])</f>
        <v>Johnson-Wright</v>
      </c>
      <c r="M113" t="str">
        <f>_xlfn.XLOOKUP(Sales_DB[[#This Row],[Store_ID]],Store_DB[Store_ID],Store_DB[City])</f>
        <v>Hoodberg</v>
      </c>
      <c r="N113" t="str">
        <f>_xlfn.XLOOKUP(Sales_DB[[#This Row],[Store_ID]],Store_DB[Store_ID],Store_DB[Store_Type])</f>
        <v>Outlet</v>
      </c>
      <c r="O113" t="str">
        <f>_xlfn.XLOOKUP(Sales_DB[[#This Row],[Product_ID]],Product_DB[Product_ID],Product_DB[Product_Name])</f>
        <v>Gaming Mouse Pad Xl</v>
      </c>
      <c r="P113" t="str">
        <f>_xlfn.XLOOKUP(Sales_DB[[#This Row],[Product_ID]],Product_DB[Product_ID],Product_DB[Category])</f>
        <v>Electronics</v>
      </c>
      <c r="Q113" t="str">
        <f>_xlfn.XLOOKUP(Sales_DB[[#This Row],[Product_ID]],Product_DB[Product_ID],Product_DB[Sub_Category])</f>
        <v>Accessories</v>
      </c>
      <c r="R113" t="str">
        <f>_xlfn.XLOOKUP(Sales_DB[[#This Row],[Product_ID]],Product_DB[Product_ID],Product_DB[Brand])</f>
        <v>Sharp, Taylor and Rodriguez</v>
      </c>
      <c r="S113">
        <f>_xlfn.XLOOKUP(Sales_DB[[#This Row],[Product_ID]],Product_DB[Product_ID],Product_DB[Cost])</f>
        <v>340.14</v>
      </c>
      <c r="T113">
        <f>_xlfn.XLOOKUP(Sales_DB[[#This Row],[Product_ID]],Product_DB[Product_ID],Product_DB[Stock])</f>
        <v>361</v>
      </c>
      <c r="U113" t="str">
        <f>_xlfn.XLOOKUP(Sales_DB[[#This Row],[Customer_ID]],Final_Cust_db[Customer_ID],Final_Cust_db[Name])</f>
        <v>Michael Jones</v>
      </c>
      <c r="V113">
        <f>_xlfn.XLOOKUP(Sales_DB[[#This Row],[Customer_ID]],Final_Cust_db[Customer_ID],Final_Cust_db[Age])</f>
        <v>40</v>
      </c>
      <c r="W113" t="str">
        <f>_xlfn.XLOOKUP(Sales_DB[[#This Row],[Customer_ID]],Final_Cust_db[Customer_ID],Final_Cust_db[Gender])</f>
        <v>Male</v>
      </c>
      <c r="X113" t="str">
        <f>_xlfn.XLOOKUP(Sales_DB[[#This Row],[Customer_ID]],Final_Cust_db[Customer_ID],Final_Cust_db[City])</f>
        <v>North Edwardton</v>
      </c>
      <c r="Y113" t="str">
        <f>_xlfn.XLOOKUP(Sales_DB[[#This Row],[Customer_ID]],Final_Cust_db[Customer_ID],Final_Cust_db[State])</f>
        <v>Tennessee</v>
      </c>
      <c r="Z113" t="str">
        <f>_xlfn.XLOOKUP(Sales_DB[[#This Row],[Customer_ID]],Final_Cust_db[Customer_ID],Final_Cust_db[Country])</f>
        <v>USA</v>
      </c>
      <c r="AA113" t="str">
        <f>_xlfn.XLOOKUP(Sales_DB[[#This Row],[Customer_ID]],Final_Cust_db[Customer_ID],Final_Cust_db[Loyality_Level])</f>
        <v>Bronze</v>
      </c>
      <c r="AB113" s="8">
        <f>Sales_DB[[#This Row],[Cost]]*Sales_DB[[#This Row],[Quantity]]</f>
        <v>680.28</v>
      </c>
      <c r="AC113" s="8">
        <f>Sales_DB[[#This Row],[Total_Amount]]-Sales_DB[[#This Row],[Spend]]</f>
        <v>994.22579999999994</v>
      </c>
      <c r="AD113" s="8">
        <f>MONTH(Sales_DB[[#This Row],[Order_Date]])</f>
        <v>5</v>
      </c>
    </row>
    <row r="114" spans="1:30" x14ac:dyDescent="0.35">
      <c r="A114" t="s">
        <v>2071</v>
      </c>
      <c r="B114" s="2">
        <v>45705</v>
      </c>
      <c r="C114" t="s">
        <v>318</v>
      </c>
      <c r="D114" t="s">
        <v>1809</v>
      </c>
      <c r="E114" t="s">
        <v>1930</v>
      </c>
      <c r="F114">
        <v>3</v>
      </c>
      <c r="G114" s="5">
        <v>948.69</v>
      </c>
      <c r="H114">
        <v>0.28999999999999998</v>
      </c>
      <c r="I114" t="s">
        <v>1957</v>
      </c>
      <c r="J114">
        <v>2020.7097000000001</v>
      </c>
      <c r="K114" t="str">
        <f>_xlfn.XLOOKUP(Sales_DB[[#This Row],[Store_ID]],Store_DB[Store_ID],Store_DB[Region])</f>
        <v>East</v>
      </c>
      <c r="L114" t="str">
        <f>_xlfn.XLOOKUP(Sales_DB[[#This Row],[Store_ID]],Store_DB[Store_ID],Store_DB[Store_Name])</f>
        <v>Gardner, Humphrey and Contreras</v>
      </c>
      <c r="M114" t="str">
        <f>_xlfn.XLOOKUP(Sales_DB[[#This Row],[Store_ID]],Store_DB[Store_ID],Store_DB[City])</f>
        <v>Johnsonville</v>
      </c>
      <c r="N114" t="str">
        <f>_xlfn.XLOOKUP(Sales_DB[[#This Row],[Store_ID]],Store_DB[Store_ID],Store_DB[Store_Type])</f>
        <v>Flagship</v>
      </c>
      <c r="O114" t="str">
        <f>_xlfn.XLOOKUP(Sales_DB[[#This Row],[Product_ID]],Product_DB[Product_ID],Product_DB[Product_Name])</f>
        <v>Wireless Mouse</v>
      </c>
      <c r="P114" t="str">
        <f>_xlfn.XLOOKUP(Sales_DB[[#This Row],[Product_ID]],Product_DB[Product_ID],Product_DB[Category])</f>
        <v>Electronics</v>
      </c>
      <c r="Q114" t="str">
        <f>_xlfn.XLOOKUP(Sales_DB[[#This Row],[Product_ID]],Product_DB[Product_ID],Product_DB[Sub_Category])</f>
        <v>Computer</v>
      </c>
      <c r="R114" t="str">
        <f>_xlfn.XLOOKUP(Sales_DB[[#This Row],[Product_ID]],Product_DB[Product_ID],Product_DB[Brand])</f>
        <v>Larson Ltd</v>
      </c>
      <c r="S114">
        <f>_xlfn.XLOOKUP(Sales_DB[[#This Row],[Product_ID]],Product_DB[Product_ID],Product_DB[Cost])</f>
        <v>392.89</v>
      </c>
      <c r="T114">
        <f>_xlfn.XLOOKUP(Sales_DB[[#This Row],[Product_ID]],Product_DB[Product_ID],Product_DB[Stock])</f>
        <v>320</v>
      </c>
      <c r="U114" t="str">
        <f>_xlfn.XLOOKUP(Sales_DB[[#This Row],[Customer_ID]],Final_Cust_db[Customer_ID],Final_Cust_db[Name])</f>
        <v>Melissa Duffy Md</v>
      </c>
      <c r="V114">
        <f>_xlfn.XLOOKUP(Sales_DB[[#This Row],[Customer_ID]],Final_Cust_db[Customer_ID],Final_Cust_db[Age])</f>
        <v>58</v>
      </c>
      <c r="W114" t="str">
        <f>_xlfn.XLOOKUP(Sales_DB[[#This Row],[Customer_ID]],Final_Cust_db[Customer_ID],Final_Cust_db[Gender])</f>
        <v>Female</v>
      </c>
      <c r="X114" t="str">
        <f>_xlfn.XLOOKUP(Sales_DB[[#This Row],[Customer_ID]],Final_Cust_db[Customer_ID],Final_Cust_db[City])</f>
        <v>East Jenna</v>
      </c>
      <c r="Y114" t="str">
        <f>_xlfn.XLOOKUP(Sales_DB[[#This Row],[Customer_ID]],Final_Cust_db[Customer_ID],Final_Cust_db[State])</f>
        <v>South Carolina</v>
      </c>
      <c r="Z114" t="str">
        <f>_xlfn.XLOOKUP(Sales_DB[[#This Row],[Customer_ID]],Final_Cust_db[Customer_ID],Final_Cust_db[Country])</f>
        <v>USA</v>
      </c>
      <c r="AA114" t="str">
        <f>_xlfn.XLOOKUP(Sales_DB[[#This Row],[Customer_ID]],Final_Cust_db[Customer_ID],Final_Cust_db[Loyality_Level])</f>
        <v>Bronze</v>
      </c>
      <c r="AB114" s="8">
        <f>Sales_DB[[#This Row],[Cost]]*Sales_DB[[#This Row],[Quantity]]</f>
        <v>1178.67</v>
      </c>
      <c r="AC114" s="8">
        <f>Sales_DB[[#This Row],[Total_Amount]]-Sales_DB[[#This Row],[Spend]]</f>
        <v>842.03970000000004</v>
      </c>
      <c r="AD114" s="8">
        <f>MONTH(Sales_DB[[#This Row],[Order_Date]])</f>
        <v>2</v>
      </c>
    </row>
    <row r="115" spans="1:30" x14ac:dyDescent="0.35">
      <c r="A115" t="s">
        <v>2072</v>
      </c>
      <c r="B115" s="2">
        <v>45413</v>
      </c>
      <c r="C115" t="s">
        <v>1450</v>
      </c>
      <c r="D115" t="s">
        <v>1656</v>
      </c>
      <c r="E115" t="s">
        <v>1922</v>
      </c>
      <c r="F115">
        <v>1</v>
      </c>
      <c r="G115" s="5">
        <v>281.97000000000003</v>
      </c>
      <c r="H115">
        <v>0.2</v>
      </c>
      <c r="I115" t="s">
        <v>1959</v>
      </c>
      <c r="J115">
        <v>225.57599999999999</v>
      </c>
      <c r="K115" t="str">
        <f>_xlfn.XLOOKUP(Sales_DB[[#This Row],[Store_ID]],Store_DB[Store_ID],Store_DB[Region])</f>
        <v>East</v>
      </c>
      <c r="L115" t="str">
        <f>_xlfn.XLOOKUP(Sales_DB[[#This Row],[Store_ID]],Store_DB[Store_ID],Store_DB[Store_Name])</f>
        <v>Hill, Wagner and Ballard</v>
      </c>
      <c r="M115" t="str">
        <f>_xlfn.XLOOKUP(Sales_DB[[#This Row],[Store_ID]],Store_DB[Store_ID],Store_DB[City])</f>
        <v>East Davidville</v>
      </c>
      <c r="N115" t="str">
        <f>_xlfn.XLOOKUP(Sales_DB[[#This Row],[Store_ID]],Store_DB[Store_ID],Store_DB[Store_Type])</f>
        <v>Online</v>
      </c>
      <c r="O115" t="str">
        <f>_xlfn.XLOOKUP(Sales_DB[[#This Row],[Product_ID]],Product_DB[Product_ID],Product_DB[Product_Name])</f>
        <v>Decorative Floor Vase</v>
      </c>
      <c r="P115" t="str">
        <f>_xlfn.XLOOKUP(Sales_DB[[#This Row],[Product_ID]],Product_DB[Product_ID],Product_DB[Category])</f>
        <v>Home</v>
      </c>
      <c r="Q115" t="str">
        <f>_xlfn.XLOOKUP(Sales_DB[[#This Row],[Product_ID]],Product_DB[Product_ID],Product_DB[Sub_Category])</f>
        <v>Decor</v>
      </c>
      <c r="R115" t="str">
        <f>_xlfn.XLOOKUP(Sales_DB[[#This Row],[Product_ID]],Product_DB[Product_ID],Product_DB[Brand])</f>
        <v>Khan, Jones and Paul</v>
      </c>
      <c r="S115">
        <f>_xlfn.XLOOKUP(Sales_DB[[#This Row],[Product_ID]],Product_DB[Product_ID],Product_DB[Cost])</f>
        <v>238.8</v>
      </c>
      <c r="T115">
        <f>_xlfn.XLOOKUP(Sales_DB[[#This Row],[Product_ID]],Product_DB[Product_ID],Product_DB[Stock])</f>
        <v>378</v>
      </c>
      <c r="U115" t="str">
        <f>_xlfn.XLOOKUP(Sales_DB[[#This Row],[Customer_ID]],Final_Cust_db[Customer_ID],Final_Cust_db[Name])</f>
        <v>Michael Foley</v>
      </c>
      <c r="V115">
        <f>_xlfn.XLOOKUP(Sales_DB[[#This Row],[Customer_ID]],Final_Cust_db[Customer_ID],Final_Cust_db[Age])</f>
        <v>63</v>
      </c>
      <c r="W115" t="str">
        <f>_xlfn.XLOOKUP(Sales_DB[[#This Row],[Customer_ID]],Final_Cust_db[Customer_ID],Final_Cust_db[Gender])</f>
        <v>Female</v>
      </c>
      <c r="X115" t="str">
        <f>_xlfn.XLOOKUP(Sales_DB[[#This Row],[Customer_ID]],Final_Cust_db[Customer_ID],Final_Cust_db[City])</f>
        <v>Oneillfurt</v>
      </c>
      <c r="Y115" t="str">
        <f>_xlfn.XLOOKUP(Sales_DB[[#This Row],[Customer_ID]],Final_Cust_db[Customer_ID],Final_Cust_db[State])</f>
        <v>Vermont</v>
      </c>
      <c r="Z115" t="str">
        <f>_xlfn.XLOOKUP(Sales_DB[[#This Row],[Customer_ID]],Final_Cust_db[Customer_ID],Final_Cust_db[Country])</f>
        <v>USA</v>
      </c>
      <c r="AA115" t="str">
        <f>_xlfn.XLOOKUP(Sales_DB[[#This Row],[Customer_ID]],Final_Cust_db[Customer_ID],Final_Cust_db[Loyality_Level])</f>
        <v>Gold</v>
      </c>
      <c r="AB115" s="8">
        <f>Sales_DB[[#This Row],[Cost]]*Sales_DB[[#This Row],[Quantity]]</f>
        <v>238.8</v>
      </c>
      <c r="AC115" s="8">
        <f>Sales_DB[[#This Row],[Total_Amount]]-Sales_DB[[#This Row],[Spend]]</f>
        <v>-13.224000000000018</v>
      </c>
      <c r="AD115" s="8">
        <f>MONTH(Sales_DB[[#This Row],[Order_Date]])</f>
        <v>5</v>
      </c>
    </row>
    <row r="116" spans="1:30" x14ac:dyDescent="0.35">
      <c r="A116" t="s">
        <v>2073</v>
      </c>
      <c r="B116" s="2">
        <v>45482</v>
      </c>
      <c r="C116" t="s">
        <v>517</v>
      </c>
      <c r="D116" t="s">
        <v>1854</v>
      </c>
      <c r="E116" t="s">
        <v>1902</v>
      </c>
      <c r="F116">
        <v>2</v>
      </c>
      <c r="G116" s="5">
        <v>731.01</v>
      </c>
      <c r="H116">
        <v>0.05</v>
      </c>
      <c r="I116" t="s">
        <v>1959</v>
      </c>
      <c r="J116">
        <v>1388.9190000000001</v>
      </c>
      <c r="K116" t="str">
        <f>_xlfn.XLOOKUP(Sales_DB[[#This Row],[Store_ID]],Store_DB[Store_ID],Store_DB[Region])</f>
        <v>South</v>
      </c>
      <c r="L116" t="str">
        <f>_xlfn.XLOOKUP(Sales_DB[[#This Row],[Store_ID]],Store_DB[Store_ID],Store_DB[Store_Name])</f>
        <v>Alexander Group</v>
      </c>
      <c r="M116" t="str">
        <f>_xlfn.XLOOKUP(Sales_DB[[#This Row],[Store_ID]],Store_DB[Store_ID],Store_DB[City])</f>
        <v>Port Sharon</v>
      </c>
      <c r="N116" t="str">
        <f>_xlfn.XLOOKUP(Sales_DB[[#This Row],[Store_ID]],Store_DB[Store_ID],Store_DB[Store_Type])</f>
        <v>Online</v>
      </c>
      <c r="O116" t="str">
        <f>_xlfn.XLOOKUP(Sales_DB[[#This Row],[Product_ID]],Product_DB[Product_ID],Product_DB[Product_Name])</f>
        <v>Women'S High Heels</v>
      </c>
      <c r="P116" t="str">
        <f>_xlfn.XLOOKUP(Sales_DB[[#This Row],[Product_ID]],Product_DB[Product_ID],Product_DB[Category])</f>
        <v>Clothing</v>
      </c>
      <c r="Q116" t="str">
        <f>_xlfn.XLOOKUP(Sales_DB[[#This Row],[Product_ID]],Product_DB[Product_ID],Product_DB[Sub_Category])</f>
        <v>Footwear</v>
      </c>
      <c r="R116" t="str">
        <f>_xlfn.XLOOKUP(Sales_DB[[#This Row],[Product_ID]],Product_DB[Product_ID],Product_DB[Brand])</f>
        <v>Smith-Charles</v>
      </c>
      <c r="S116">
        <f>_xlfn.XLOOKUP(Sales_DB[[#This Row],[Product_ID]],Product_DB[Product_ID],Product_DB[Cost])</f>
        <v>438.25</v>
      </c>
      <c r="T116">
        <f>_xlfn.XLOOKUP(Sales_DB[[#This Row],[Product_ID]],Product_DB[Product_ID],Product_DB[Stock])</f>
        <v>496</v>
      </c>
      <c r="U116" t="str">
        <f>_xlfn.XLOOKUP(Sales_DB[[#This Row],[Customer_ID]],Final_Cust_db[Customer_ID],Final_Cust_db[Name])</f>
        <v>Patrick Roberts</v>
      </c>
      <c r="V116">
        <f>_xlfn.XLOOKUP(Sales_DB[[#This Row],[Customer_ID]],Final_Cust_db[Customer_ID],Final_Cust_db[Age])</f>
        <v>41</v>
      </c>
      <c r="W116" t="str">
        <f>_xlfn.XLOOKUP(Sales_DB[[#This Row],[Customer_ID]],Final_Cust_db[Customer_ID],Final_Cust_db[Gender])</f>
        <v>Female</v>
      </c>
      <c r="X116" t="str">
        <f>_xlfn.XLOOKUP(Sales_DB[[#This Row],[Customer_ID]],Final_Cust_db[Customer_ID],Final_Cust_db[City])</f>
        <v>Jaredville</v>
      </c>
      <c r="Y116" t="str">
        <f>_xlfn.XLOOKUP(Sales_DB[[#This Row],[Customer_ID]],Final_Cust_db[Customer_ID],Final_Cust_db[State])</f>
        <v>Missouri</v>
      </c>
      <c r="Z116" t="str">
        <f>_xlfn.XLOOKUP(Sales_DB[[#This Row],[Customer_ID]],Final_Cust_db[Customer_ID],Final_Cust_db[Country])</f>
        <v>USA</v>
      </c>
      <c r="AA116" t="str">
        <f>_xlfn.XLOOKUP(Sales_DB[[#This Row],[Customer_ID]],Final_Cust_db[Customer_ID],Final_Cust_db[Loyality_Level])</f>
        <v>Platinum</v>
      </c>
      <c r="AB116" s="8">
        <f>Sales_DB[[#This Row],[Cost]]*Sales_DB[[#This Row],[Quantity]]</f>
        <v>876.5</v>
      </c>
      <c r="AC116" s="8">
        <f>Sales_DB[[#This Row],[Total_Amount]]-Sales_DB[[#This Row],[Spend]]</f>
        <v>512.4190000000001</v>
      </c>
      <c r="AD116" s="8">
        <f>MONTH(Sales_DB[[#This Row],[Order_Date]])</f>
        <v>7</v>
      </c>
    </row>
    <row r="117" spans="1:30" x14ac:dyDescent="0.35">
      <c r="A117" t="s">
        <v>2074</v>
      </c>
      <c r="B117" s="2">
        <v>45925</v>
      </c>
      <c r="C117" t="s">
        <v>830</v>
      </c>
      <c r="D117" t="s">
        <v>1836</v>
      </c>
      <c r="E117" t="s">
        <v>1912</v>
      </c>
      <c r="F117">
        <v>4</v>
      </c>
      <c r="G117" s="5">
        <v>930.85</v>
      </c>
      <c r="H117">
        <v>0.13</v>
      </c>
      <c r="I117" t="s">
        <v>1959</v>
      </c>
      <c r="J117">
        <v>3239.3580000000002</v>
      </c>
      <c r="K117" t="str">
        <f>_xlfn.XLOOKUP(Sales_DB[[#This Row],[Store_ID]],Store_DB[Store_ID],Store_DB[Region])</f>
        <v>South</v>
      </c>
      <c r="L117" t="str">
        <f>_xlfn.XLOOKUP(Sales_DB[[#This Row],[Store_ID]],Store_DB[Store_ID],Store_DB[Store_Name])</f>
        <v>Martinez-Mullins</v>
      </c>
      <c r="M117" t="str">
        <f>_xlfn.XLOOKUP(Sales_DB[[#This Row],[Store_ID]],Store_DB[Store_ID],Store_DB[City])</f>
        <v>Williamsfurt</v>
      </c>
      <c r="N117" t="str">
        <f>_xlfn.XLOOKUP(Sales_DB[[#This Row],[Store_ID]],Store_DB[Store_ID],Store_DB[Store_Type])</f>
        <v>Online</v>
      </c>
      <c r="O117" t="str">
        <f>_xlfn.XLOOKUP(Sales_DB[[#This Row],[Product_ID]],Product_DB[Product_ID],Product_DB[Product_Name])</f>
        <v>Women'S Beanie Hat</v>
      </c>
      <c r="P117" t="str">
        <f>_xlfn.XLOOKUP(Sales_DB[[#This Row],[Product_ID]],Product_DB[Product_ID],Product_DB[Category])</f>
        <v>Clothing</v>
      </c>
      <c r="Q117" t="str">
        <f>_xlfn.XLOOKUP(Sales_DB[[#This Row],[Product_ID]],Product_DB[Product_ID],Product_DB[Sub_Category])</f>
        <v>Accessories</v>
      </c>
      <c r="R117" t="str">
        <f>_xlfn.XLOOKUP(Sales_DB[[#This Row],[Product_ID]],Product_DB[Product_ID],Product_DB[Brand])</f>
        <v>Richardson-Carrillo</v>
      </c>
      <c r="S117">
        <f>_xlfn.XLOOKUP(Sales_DB[[#This Row],[Product_ID]],Product_DB[Product_ID],Product_DB[Cost])</f>
        <v>119.57</v>
      </c>
      <c r="T117">
        <f>_xlfn.XLOOKUP(Sales_DB[[#This Row],[Product_ID]],Product_DB[Product_ID],Product_DB[Stock])</f>
        <v>210</v>
      </c>
      <c r="U117" t="str">
        <f>_xlfn.XLOOKUP(Sales_DB[[#This Row],[Customer_ID]],Final_Cust_db[Customer_ID],Final_Cust_db[Name])</f>
        <v>Christopher David</v>
      </c>
      <c r="V117">
        <f>_xlfn.XLOOKUP(Sales_DB[[#This Row],[Customer_ID]],Final_Cust_db[Customer_ID],Final_Cust_db[Age])</f>
        <v>42</v>
      </c>
      <c r="W117" t="str">
        <f>_xlfn.XLOOKUP(Sales_DB[[#This Row],[Customer_ID]],Final_Cust_db[Customer_ID],Final_Cust_db[Gender])</f>
        <v>Male</v>
      </c>
      <c r="X117" t="str">
        <f>_xlfn.XLOOKUP(Sales_DB[[#This Row],[Customer_ID]],Final_Cust_db[Customer_ID],Final_Cust_db[City])</f>
        <v>Karenmouth</v>
      </c>
      <c r="Y117" t="str">
        <f>_xlfn.XLOOKUP(Sales_DB[[#This Row],[Customer_ID]],Final_Cust_db[Customer_ID],Final_Cust_db[State])</f>
        <v>Massachusetts</v>
      </c>
      <c r="Z117" t="str">
        <f>_xlfn.XLOOKUP(Sales_DB[[#This Row],[Customer_ID]],Final_Cust_db[Customer_ID],Final_Cust_db[Country])</f>
        <v>USA</v>
      </c>
      <c r="AA117" t="str">
        <f>_xlfn.XLOOKUP(Sales_DB[[#This Row],[Customer_ID]],Final_Cust_db[Customer_ID],Final_Cust_db[Loyality_Level])</f>
        <v>Silver</v>
      </c>
      <c r="AB117" s="8">
        <f>Sales_DB[[#This Row],[Cost]]*Sales_DB[[#This Row],[Quantity]]</f>
        <v>478.28</v>
      </c>
      <c r="AC117" s="8">
        <f>Sales_DB[[#This Row],[Total_Amount]]-Sales_DB[[#This Row],[Spend]]</f>
        <v>2761.0780000000004</v>
      </c>
      <c r="AD117" s="8">
        <f>MONTH(Sales_DB[[#This Row],[Order_Date]])</f>
        <v>9</v>
      </c>
    </row>
    <row r="118" spans="1:30" x14ac:dyDescent="0.35">
      <c r="A118" t="s">
        <v>2075</v>
      </c>
      <c r="B118" s="2">
        <v>45420</v>
      </c>
      <c r="C118" t="s">
        <v>1311</v>
      </c>
      <c r="D118" t="s">
        <v>1567</v>
      </c>
      <c r="E118" t="s">
        <v>1915</v>
      </c>
      <c r="F118">
        <v>4</v>
      </c>
      <c r="G118" s="5">
        <v>770.77</v>
      </c>
      <c r="H118">
        <v>0.22</v>
      </c>
      <c r="I118" t="s">
        <v>1957</v>
      </c>
      <c r="J118">
        <v>2404.8024</v>
      </c>
      <c r="K118" t="str">
        <f>_xlfn.XLOOKUP(Sales_DB[[#This Row],[Store_ID]],Store_DB[Store_ID],Store_DB[Region])</f>
        <v>West</v>
      </c>
      <c r="L118" t="str">
        <f>_xlfn.XLOOKUP(Sales_DB[[#This Row],[Store_ID]],Store_DB[Store_ID],Store_DB[Store_Name])</f>
        <v>Bean, Jones and Park</v>
      </c>
      <c r="M118" t="str">
        <f>_xlfn.XLOOKUP(Sales_DB[[#This Row],[Store_ID]],Store_DB[Store_ID],Store_DB[City])</f>
        <v>Thompsonborough</v>
      </c>
      <c r="N118" t="str">
        <f>_xlfn.XLOOKUP(Sales_DB[[#This Row],[Store_ID]],Store_DB[Store_ID],Store_DB[Store_Type])</f>
        <v>Online</v>
      </c>
      <c r="O118" t="str">
        <f>_xlfn.XLOOKUP(Sales_DB[[#This Row],[Product_ID]],Product_DB[Product_ID],Product_DB[Product_Name])</f>
        <v>Men'S Running Jacket</v>
      </c>
      <c r="P118" t="str">
        <f>_xlfn.XLOOKUP(Sales_DB[[#This Row],[Product_ID]],Product_DB[Product_ID],Product_DB[Category])</f>
        <v>Clothing</v>
      </c>
      <c r="Q118" t="str">
        <f>_xlfn.XLOOKUP(Sales_DB[[#This Row],[Product_ID]],Product_DB[Product_ID],Product_DB[Sub_Category])</f>
        <v>Outerwear</v>
      </c>
      <c r="R118" t="str">
        <f>_xlfn.XLOOKUP(Sales_DB[[#This Row],[Product_ID]],Product_DB[Product_ID],Product_DB[Brand])</f>
        <v>Pineda Ltd</v>
      </c>
      <c r="S118">
        <f>_xlfn.XLOOKUP(Sales_DB[[#This Row],[Product_ID]],Product_DB[Product_ID],Product_DB[Cost])</f>
        <v>364.67</v>
      </c>
      <c r="T118">
        <f>_xlfn.XLOOKUP(Sales_DB[[#This Row],[Product_ID]],Product_DB[Product_ID],Product_DB[Stock])</f>
        <v>452</v>
      </c>
      <c r="U118" t="str">
        <f>_xlfn.XLOOKUP(Sales_DB[[#This Row],[Customer_ID]],Final_Cust_db[Customer_ID],Final_Cust_db[Name])</f>
        <v>Monica Miller</v>
      </c>
      <c r="V118">
        <f>_xlfn.XLOOKUP(Sales_DB[[#This Row],[Customer_ID]],Final_Cust_db[Customer_ID],Final_Cust_db[Age])</f>
        <v>33</v>
      </c>
      <c r="W118" t="str">
        <f>_xlfn.XLOOKUP(Sales_DB[[#This Row],[Customer_ID]],Final_Cust_db[Customer_ID],Final_Cust_db[Gender])</f>
        <v>Male</v>
      </c>
      <c r="X118" t="str">
        <f>_xlfn.XLOOKUP(Sales_DB[[#This Row],[Customer_ID]],Final_Cust_db[Customer_ID],Final_Cust_db[City])</f>
        <v>Lake David</v>
      </c>
      <c r="Y118" t="str">
        <f>_xlfn.XLOOKUP(Sales_DB[[#This Row],[Customer_ID]],Final_Cust_db[Customer_ID],Final_Cust_db[State])</f>
        <v>Mississippi</v>
      </c>
      <c r="Z118" t="str">
        <f>_xlfn.XLOOKUP(Sales_DB[[#This Row],[Customer_ID]],Final_Cust_db[Customer_ID],Final_Cust_db[Country])</f>
        <v>USA</v>
      </c>
      <c r="AA118" t="str">
        <f>_xlfn.XLOOKUP(Sales_DB[[#This Row],[Customer_ID]],Final_Cust_db[Customer_ID],Final_Cust_db[Loyality_Level])</f>
        <v>Gold</v>
      </c>
      <c r="AB118" s="8">
        <f>Sales_DB[[#This Row],[Cost]]*Sales_DB[[#This Row],[Quantity]]</f>
        <v>1458.68</v>
      </c>
      <c r="AC118" s="8">
        <f>Sales_DB[[#This Row],[Total_Amount]]-Sales_DB[[#This Row],[Spend]]</f>
        <v>946.12239999999997</v>
      </c>
      <c r="AD118" s="8">
        <f>MONTH(Sales_DB[[#This Row],[Order_Date]])</f>
        <v>5</v>
      </c>
    </row>
    <row r="119" spans="1:30" x14ac:dyDescent="0.35">
      <c r="A119" t="s">
        <v>2076</v>
      </c>
      <c r="B119" s="2">
        <v>45554</v>
      </c>
      <c r="C119" t="s">
        <v>251</v>
      </c>
      <c r="D119" t="s">
        <v>1716</v>
      </c>
      <c r="E119" t="s">
        <v>1902</v>
      </c>
      <c r="F119">
        <v>3</v>
      </c>
      <c r="G119" s="5">
        <v>479.63</v>
      </c>
      <c r="H119">
        <v>0.3</v>
      </c>
      <c r="I119" t="s">
        <v>1959</v>
      </c>
      <c r="J119">
        <v>1007.223</v>
      </c>
      <c r="K119" t="str">
        <f>_xlfn.XLOOKUP(Sales_DB[[#This Row],[Store_ID]],Store_DB[Store_ID],Store_DB[Region])</f>
        <v>South</v>
      </c>
      <c r="L119" t="str">
        <f>_xlfn.XLOOKUP(Sales_DB[[#This Row],[Store_ID]],Store_DB[Store_ID],Store_DB[Store_Name])</f>
        <v>Alexander Group</v>
      </c>
      <c r="M119" t="str">
        <f>_xlfn.XLOOKUP(Sales_DB[[#This Row],[Store_ID]],Store_DB[Store_ID],Store_DB[City])</f>
        <v>Port Sharon</v>
      </c>
      <c r="N119" t="str">
        <f>_xlfn.XLOOKUP(Sales_DB[[#This Row],[Store_ID]],Store_DB[Store_ID],Store_DB[Store_Type])</f>
        <v>Online</v>
      </c>
      <c r="O119" t="str">
        <f>_xlfn.XLOOKUP(Sales_DB[[#This Row],[Product_ID]],Product_DB[Product_ID],Product_DB[Product_Name])</f>
        <v>Men'S Winter Jacket</v>
      </c>
      <c r="P119" t="str">
        <f>_xlfn.XLOOKUP(Sales_DB[[#This Row],[Product_ID]],Product_DB[Product_ID],Product_DB[Category])</f>
        <v>Clothing</v>
      </c>
      <c r="Q119" t="str">
        <f>_xlfn.XLOOKUP(Sales_DB[[#This Row],[Product_ID]],Product_DB[Product_ID],Product_DB[Sub_Category])</f>
        <v>Outerwear</v>
      </c>
      <c r="R119" t="str">
        <f>_xlfn.XLOOKUP(Sales_DB[[#This Row],[Product_ID]],Product_DB[Product_ID],Product_DB[Brand])</f>
        <v>Kelly, Smith and Perez</v>
      </c>
      <c r="S119">
        <f>_xlfn.XLOOKUP(Sales_DB[[#This Row],[Product_ID]],Product_DB[Product_ID],Product_DB[Cost])</f>
        <v>167.34</v>
      </c>
      <c r="T119">
        <f>_xlfn.XLOOKUP(Sales_DB[[#This Row],[Product_ID]],Product_DB[Product_ID],Product_DB[Stock])</f>
        <v>296</v>
      </c>
      <c r="U119" t="str">
        <f>_xlfn.XLOOKUP(Sales_DB[[#This Row],[Customer_ID]],Final_Cust_db[Customer_ID],Final_Cust_db[Name])</f>
        <v>Amber Mcclain</v>
      </c>
      <c r="V119">
        <f>_xlfn.XLOOKUP(Sales_DB[[#This Row],[Customer_ID]],Final_Cust_db[Customer_ID],Final_Cust_db[Age])</f>
        <v>58</v>
      </c>
      <c r="W119" t="str">
        <f>_xlfn.XLOOKUP(Sales_DB[[#This Row],[Customer_ID]],Final_Cust_db[Customer_ID],Final_Cust_db[Gender])</f>
        <v>Male</v>
      </c>
      <c r="X119" t="str">
        <f>_xlfn.XLOOKUP(Sales_DB[[#This Row],[Customer_ID]],Final_Cust_db[Customer_ID],Final_Cust_db[City])</f>
        <v>Brendaburgh</v>
      </c>
      <c r="Y119" t="str">
        <f>_xlfn.XLOOKUP(Sales_DB[[#This Row],[Customer_ID]],Final_Cust_db[Customer_ID],Final_Cust_db[State])</f>
        <v>Florida</v>
      </c>
      <c r="Z119" t="str">
        <f>_xlfn.XLOOKUP(Sales_DB[[#This Row],[Customer_ID]],Final_Cust_db[Customer_ID],Final_Cust_db[Country])</f>
        <v>USA</v>
      </c>
      <c r="AA119" t="str">
        <f>_xlfn.XLOOKUP(Sales_DB[[#This Row],[Customer_ID]],Final_Cust_db[Customer_ID],Final_Cust_db[Loyality_Level])</f>
        <v>Silver</v>
      </c>
      <c r="AB119" s="8">
        <f>Sales_DB[[#This Row],[Cost]]*Sales_DB[[#This Row],[Quantity]]</f>
        <v>502.02</v>
      </c>
      <c r="AC119" s="8">
        <f>Sales_DB[[#This Row],[Total_Amount]]-Sales_DB[[#This Row],[Spend]]</f>
        <v>505.20299999999997</v>
      </c>
      <c r="AD119" s="8">
        <f>MONTH(Sales_DB[[#This Row],[Order_Date]])</f>
        <v>9</v>
      </c>
    </row>
    <row r="120" spans="1:30" x14ac:dyDescent="0.35">
      <c r="A120" t="s">
        <v>2077</v>
      </c>
      <c r="B120" s="2">
        <v>45405</v>
      </c>
      <c r="C120" t="s">
        <v>376</v>
      </c>
      <c r="D120" t="s">
        <v>1694</v>
      </c>
      <c r="E120" t="s">
        <v>1925</v>
      </c>
      <c r="F120">
        <v>1</v>
      </c>
      <c r="G120" s="5">
        <v>165</v>
      </c>
      <c r="H120">
        <v>0.3</v>
      </c>
      <c r="I120" t="s">
        <v>1962</v>
      </c>
      <c r="J120">
        <v>115.5</v>
      </c>
      <c r="K120" t="str">
        <f>_xlfn.XLOOKUP(Sales_DB[[#This Row],[Store_ID]],Store_DB[Store_ID],Store_DB[Region])</f>
        <v>South</v>
      </c>
      <c r="L120" t="str">
        <f>_xlfn.XLOOKUP(Sales_DB[[#This Row],[Store_ID]],Store_DB[Store_ID],Store_DB[Store_Name])</f>
        <v>Aguirre-Keller</v>
      </c>
      <c r="M120" t="str">
        <f>_xlfn.XLOOKUP(Sales_DB[[#This Row],[Store_ID]],Store_DB[Store_ID],Store_DB[City])</f>
        <v>Lake Michael</v>
      </c>
      <c r="N120" t="str">
        <f>_xlfn.XLOOKUP(Sales_DB[[#This Row],[Store_ID]],Store_DB[Store_ID],Store_DB[Store_Type])</f>
        <v>Online</v>
      </c>
      <c r="O120" t="str">
        <f>_xlfn.XLOOKUP(Sales_DB[[#This Row],[Product_ID]],Product_DB[Product_ID],Product_DB[Product_Name])</f>
        <v>Portable Power Bank</v>
      </c>
      <c r="P120" t="str">
        <f>_xlfn.XLOOKUP(Sales_DB[[#This Row],[Product_ID]],Product_DB[Product_ID],Product_DB[Category])</f>
        <v>Electronics</v>
      </c>
      <c r="Q120" t="str">
        <f>_xlfn.XLOOKUP(Sales_DB[[#This Row],[Product_ID]],Product_DB[Product_ID],Product_DB[Sub_Category])</f>
        <v>Mobile</v>
      </c>
      <c r="R120" t="str">
        <f>_xlfn.XLOOKUP(Sales_DB[[#This Row],[Product_ID]],Product_DB[Product_ID],Product_DB[Brand])</f>
        <v>Cummings and Sons</v>
      </c>
      <c r="S120">
        <f>_xlfn.XLOOKUP(Sales_DB[[#This Row],[Product_ID]],Product_DB[Product_ID],Product_DB[Cost])</f>
        <v>326.06</v>
      </c>
      <c r="T120">
        <f>_xlfn.XLOOKUP(Sales_DB[[#This Row],[Product_ID]],Product_DB[Product_ID],Product_DB[Stock])</f>
        <v>301</v>
      </c>
      <c r="U120" t="str">
        <f>_xlfn.XLOOKUP(Sales_DB[[#This Row],[Customer_ID]],Final_Cust_db[Customer_ID],Final_Cust_db[Name])</f>
        <v>Lance Baker</v>
      </c>
      <c r="V120">
        <f>_xlfn.XLOOKUP(Sales_DB[[#This Row],[Customer_ID]],Final_Cust_db[Customer_ID],Final_Cust_db[Age])</f>
        <v>50</v>
      </c>
      <c r="W120" t="str">
        <f>_xlfn.XLOOKUP(Sales_DB[[#This Row],[Customer_ID]],Final_Cust_db[Customer_ID],Final_Cust_db[Gender])</f>
        <v>Female</v>
      </c>
      <c r="X120" t="str">
        <f>_xlfn.XLOOKUP(Sales_DB[[#This Row],[Customer_ID]],Final_Cust_db[Customer_ID],Final_Cust_db[City])</f>
        <v>Port Victoria</v>
      </c>
      <c r="Y120" t="str">
        <f>_xlfn.XLOOKUP(Sales_DB[[#This Row],[Customer_ID]],Final_Cust_db[Customer_ID],Final_Cust_db[State])</f>
        <v>Florida</v>
      </c>
      <c r="Z120" t="str">
        <f>_xlfn.XLOOKUP(Sales_DB[[#This Row],[Customer_ID]],Final_Cust_db[Customer_ID],Final_Cust_db[Country])</f>
        <v>USA</v>
      </c>
      <c r="AA120" t="str">
        <f>_xlfn.XLOOKUP(Sales_DB[[#This Row],[Customer_ID]],Final_Cust_db[Customer_ID],Final_Cust_db[Loyality_Level])</f>
        <v>Gold</v>
      </c>
      <c r="AB120" s="8">
        <f>Sales_DB[[#This Row],[Cost]]*Sales_DB[[#This Row],[Quantity]]</f>
        <v>326.06</v>
      </c>
      <c r="AC120" s="8">
        <f>Sales_DB[[#This Row],[Total_Amount]]-Sales_DB[[#This Row],[Spend]]</f>
        <v>-210.56</v>
      </c>
      <c r="AD120" s="8">
        <f>MONTH(Sales_DB[[#This Row],[Order_Date]])</f>
        <v>4</v>
      </c>
    </row>
    <row r="121" spans="1:30" x14ac:dyDescent="0.35">
      <c r="A121" t="s">
        <v>2078</v>
      </c>
      <c r="B121" s="2">
        <v>45503</v>
      </c>
      <c r="C121" t="s">
        <v>535</v>
      </c>
      <c r="D121" t="s">
        <v>1629</v>
      </c>
      <c r="E121" t="s">
        <v>1915</v>
      </c>
      <c r="F121">
        <v>2</v>
      </c>
      <c r="G121" s="5">
        <v>151.51</v>
      </c>
      <c r="H121">
        <v>0.28999999999999998</v>
      </c>
      <c r="I121" t="s">
        <v>1962</v>
      </c>
      <c r="J121">
        <v>215.14420000000001</v>
      </c>
      <c r="K121" t="str">
        <f>_xlfn.XLOOKUP(Sales_DB[[#This Row],[Store_ID]],Store_DB[Store_ID],Store_DB[Region])</f>
        <v>West</v>
      </c>
      <c r="L121" t="str">
        <f>_xlfn.XLOOKUP(Sales_DB[[#This Row],[Store_ID]],Store_DB[Store_ID],Store_DB[Store_Name])</f>
        <v>Bean, Jones and Park</v>
      </c>
      <c r="M121" t="str">
        <f>_xlfn.XLOOKUP(Sales_DB[[#This Row],[Store_ID]],Store_DB[Store_ID],Store_DB[City])</f>
        <v>Thompsonborough</v>
      </c>
      <c r="N121" t="str">
        <f>_xlfn.XLOOKUP(Sales_DB[[#This Row],[Store_ID]],Store_DB[Store_ID],Store_DB[Store_Type])</f>
        <v>Online</v>
      </c>
      <c r="O121" t="str">
        <f>_xlfn.XLOOKUP(Sales_DB[[#This Row],[Product_ID]],Product_DB[Product_ID],Product_DB[Product_Name])</f>
        <v>Knee Support Brace</v>
      </c>
      <c r="P121" t="str">
        <f>_xlfn.XLOOKUP(Sales_DB[[#This Row],[Product_ID]],Product_DB[Product_ID],Product_DB[Category])</f>
        <v>Sports</v>
      </c>
      <c r="Q121" t="str">
        <f>_xlfn.XLOOKUP(Sales_DB[[#This Row],[Product_ID]],Product_DB[Product_ID],Product_DB[Sub_Category])</f>
        <v>Equipment</v>
      </c>
      <c r="R121" t="str">
        <f>_xlfn.XLOOKUP(Sales_DB[[#This Row],[Product_ID]],Product_DB[Product_ID],Product_DB[Brand])</f>
        <v>May-Reese</v>
      </c>
      <c r="S121">
        <f>_xlfn.XLOOKUP(Sales_DB[[#This Row],[Product_ID]],Product_DB[Product_ID],Product_DB[Cost])</f>
        <v>21.34</v>
      </c>
      <c r="T121">
        <f>_xlfn.XLOOKUP(Sales_DB[[#This Row],[Product_ID]],Product_DB[Product_ID],Product_DB[Stock])</f>
        <v>65</v>
      </c>
      <c r="U121" t="str">
        <f>_xlfn.XLOOKUP(Sales_DB[[#This Row],[Customer_ID]],Final_Cust_db[Customer_ID],Final_Cust_db[Name])</f>
        <v>Sean Powell</v>
      </c>
      <c r="V121">
        <f>_xlfn.XLOOKUP(Sales_DB[[#This Row],[Customer_ID]],Final_Cust_db[Customer_ID],Final_Cust_db[Age])</f>
        <v>43</v>
      </c>
      <c r="W121" t="str">
        <f>_xlfn.XLOOKUP(Sales_DB[[#This Row],[Customer_ID]],Final_Cust_db[Customer_ID],Final_Cust_db[Gender])</f>
        <v>Male</v>
      </c>
      <c r="X121" t="str">
        <f>_xlfn.XLOOKUP(Sales_DB[[#This Row],[Customer_ID]],Final_Cust_db[Customer_ID],Final_Cust_db[City])</f>
        <v>South Kevin</v>
      </c>
      <c r="Y121" t="str">
        <f>_xlfn.XLOOKUP(Sales_DB[[#This Row],[Customer_ID]],Final_Cust_db[Customer_ID],Final_Cust_db[State])</f>
        <v>Vermont</v>
      </c>
      <c r="Z121" t="str">
        <f>_xlfn.XLOOKUP(Sales_DB[[#This Row],[Customer_ID]],Final_Cust_db[Customer_ID],Final_Cust_db[Country])</f>
        <v>USA</v>
      </c>
      <c r="AA121" t="str">
        <f>_xlfn.XLOOKUP(Sales_DB[[#This Row],[Customer_ID]],Final_Cust_db[Customer_ID],Final_Cust_db[Loyality_Level])</f>
        <v>Bronze</v>
      </c>
      <c r="AB121" s="8">
        <f>Sales_DB[[#This Row],[Cost]]*Sales_DB[[#This Row],[Quantity]]</f>
        <v>42.68</v>
      </c>
      <c r="AC121" s="8">
        <f>Sales_DB[[#This Row],[Total_Amount]]-Sales_DB[[#This Row],[Spend]]</f>
        <v>172.46420000000001</v>
      </c>
      <c r="AD121" s="8">
        <f>MONTH(Sales_DB[[#This Row],[Order_Date]])</f>
        <v>7</v>
      </c>
    </row>
    <row r="122" spans="1:30" x14ac:dyDescent="0.35">
      <c r="A122" t="s">
        <v>2079</v>
      </c>
      <c r="B122" s="2">
        <v>45274</v>
      </c>
      <c r="C122" t="s">
        <v>752</v>
      </c>
      <c r="D122" t="s">
        <v>1668</v>
      </c>
      <c r="E122" t="s">
        <v>1940</v>
      </c>
      <c r="F122">
        <v>2</v>
      </c>
      <c r="G122" s="5">
        <v>872.93</v>
      </c>
      <c r="H122">
        <v>0.28999999999999998</v>
      </c>
      <c r="I122" t="s">
        <v>1962</v>
      </c>
      <c r="J122">
        <v>1239.5606</v>
      </c>
      <c r="K122" t="str">
        <f>_xlfn.XLOOKUP(Sales_DB[[#This Row],[Store_ID]],Store_DB[Store_ID],Store_DB[Region])</f>
        <v>North</v>
      </c>
      <c r="L122" t="str">
        <f>_xlfn.XLOOKUP(Sales_DB[[#This Row],[Store_ID]],Store_DB[Store_ID],Store_DB[Store_Name])</f>
        <v>Holloway Ltd</v>
      </c>
      <c r="M122" t="str">
        <f>_xlfn.XLOOKUP(Sales_DB[[#This Row],[Store_ID]],Store_DB[Store_ID],Store_DB[City])</f>
        <v>Bensonhaven</v>
      </c>
      <c r="N122" t="str">
        <f>_xlfn.XLOOKUP(Sales_DB[[#This Row],[Store_ID]],Store_DB[Store_ID],Store_DB[Store_Type])</f>
        <v>Flagship</v>
      </c>
      <c r="O122" t="str">
        <f>_xlfn.XLOOKUP(Sales_DB[[#This Row],[Product_ID]],Product_DB[Product_ID],Product_DB[Product_Name])</f>
        <v>Basketball</v>
      </c>
      <c r="P122" t="str">
        <f>_xlfn.XLOOKUP(Sales_DB[[#This Row],[Product_ID]],Product_DB[Product_ID],Product_DB[Category])</f>
        <v>Sports</v>
      </c>
      <c r="Q122" t="str">
        <f>_xlfn.XLOOKUP(Sales_DB[[#This Row],[Product_ID]],Product_DB[Product_ID],Product_DB[Sub_Category])</f>
        <v>Team Sports</v>
      </c>
      <c r="R122" t="str">
        <f>_xlfn.XLOOKUP(Sales_DB[[#This Row],[Product_ID]],Product_DB[Product_ID],Product_DB[Brand])</f>
        <v>Nolan-Snow</v>
      </c>
      <c r="S122">
        <f>_xlfn.XLOOKUP(Sales_DB[[#This Row],[Product_ID]],Product_DB[Product_ID],Product_DB[Cost])</f>
        <v>204.39</v>
      </c>
      <c r="T122">
        <f>_xlfn.XLOOKUP(Sales_DB[[#This Row],[Product_ID]],Product_DB[Product_ID],Product_DB[Stock])</f>
        <v>281</v>
      </c>
      <c r="U122" t="str">
        <f>_xlfn.XLOOKUP(Sales_DB[[#This Row],[Customer_ID]],Final_Cust_db[Customer_ID],Final_Cust_db[Name])</f>
        <v>Timothy Juarez</v>
      </c>
      <c r="V122">
        <f>_xlfn.XLOOKUP(Sales_DB[[#This Row],[Customer_ID]],Final_Cust_db[Customer_ID],Final_Cust_db[Age])</f>
        <v>22</v>
      </c>
      <c r="W122" t="str">
        <f>_xlfn.XLOOKUP(Sales_DB[[#This Row],[Customer_ID]],Final_Cust_db[Customer_ID],Final_Cust_db[Gender])</f>
        <v>Female</v>
      </c>
      <c r="X122" t="str">
        <f>_xlfn.XLOOKUP(Sales_DB[[#This Row],[Customer_ID]],Final_Cust_db[Customer_ID],Final_Cust_db[City])</f>
        <v>Grahamstad</v>
      </c>
      <c r="Y122" t="str">
        <f>_xlfn.XLOOKUP(Sales_DB[[#This Row],[Customer_ID]],Final_Cust_db[Customer_ID],Final_Cust_db[State])</f>
        <v>South Carolina</v>
      </c>
      <c r="Z122" t="str">
        <f>_xlfn.XLOOKUP(Sales_DB[[#This Row],[Customer_ID]],Final_Cust_db[Customer_ID],Final_Cust_db[Country])</f>
        <v>USA</v>
      </c>
      <c r="AA122" t="str">
        <f>_xlfn.XLOOKUP(Sales_DB[[#This Row],[Customer_ID]],Final_Cust_db[Customer_ID],Final_Cust_db[Loyality_Level])</f>
        <v>Bronze</v>
      </c>
      <c r="AB122" s="8">
        <f>Sales_DB[[#This Row],[Cost]]*Sales_DB[[#This Row],[Quantity]]</f>
        <v>408.78</v>
      </c>
      <c r="AC122" s="8">
        <f>Sales_DB[[#This Row],[Total_Amount]]-Sales_DB[[#This Row],[Spend]]</f>
        <v>830.78060000000005</v>
      </c>
      <c r="AD122" s="8">
        <f>MONTH(Sales_DB[[#This Row],[Order_Date]])</f>
        <v>12</v>
      </c>
    </row>
    <row r="123" spans="1:30" x14ac:dyDescent="0.35">
      <c r="A123" t="s">
        <v>2080</v>
      </c>
      <c r="B123" s="2">
        <v>45558</v>
      </c>
      <c r="C123" t="s">
        <v>851</v>
      </c>
      <c r="D123" t="s">
        <v>1640</v>
      </c>
      <c r="E123" t="s">
        <v>1922</v>
      </c>
      <c r="F123">
        <v>3</v>
      </c>
      <c r="G123" s="5">
        <v>432.4</v>
      </c>
      <c r="H123">
        <v>0.04</v>
      </c>
      <c r="I123" t="s">
        <v>1957</v>
      </c>
      <c r="J123">
        <v>1245.3119999999999</v>
      </c>
      <c r="K123" t="str">
        <f>_xlfn.XLOOKUP(Sales_DB[[#This Row],[Store_ID]],Store_DB[Store_ID],Store_DB[Region])</f>
        <v>East</v>
      </c>
      <c r="L123" t="str">
        <f>_xlfn.XLOOKUP(Sales_DB[[#This Row],[Store_ID]],Store_DB[Store_ID],Store_DB[Store_Name])</f>
        <v>Hill, Wagner and Ballard</v>
      </c>
      <c r="M123" t="str">
        <f>_xlfn.XLOOKUP(Sales_DB[[#This Row],[Store_ID]],Store_DB[Store_ID],Store_DB[City])</f>
        <v>East Davidville</v>
      </c>
      <c r="N123" t="str">
        <f>_xlfn.XLOOKUP(Sales_DB[[#This Row],[Store_ID]],Store_DB[Store_ID],Store_DB[Store_Type])</f>
        <v>Online</v>
      </c>
      <c r="O123" t="str">
        <f>_xlfn.XLOOKUP(Sales_DB[[#This Row],[Product_ID]],Product_DB[Product_ID],Product_DB[Product_Name])</f>
        <v>Carbon Fiber Tennis Racket</v>
      </c>
      <c r="P123" t="str">
        <f>_xlfn.XLOOKUP(Sales_DB[[#This Row],[Product_ID]],Product_DB[Product_ID],Product_DB[Category])</f>
        <v>Sports</v>
      </c>
      <c r="Q123" t="str">
        <f>_xlfn.XLOOKUP(Sales_DB[[#This Row],[Product_ID]],Product_DB[Product_ID],Product_DB[Sub_Category])</f>
        <v>Equipment</v>
      </c>
      <c r="R123" t="str">
        <f>_xlfn.XLOOKUP(Sales_DB[[#This Row],[Product_ID]],Product_DB[Product_ID],Product_DB[Brand])</f>
        <v>Flores, Pineda and Rodriguez</v>
      </c>
      <c r="S123">
        <f>_xlfn.XLOOKUP(Sales_DB[[#This Row],[Product_ID]],Product_DB[Product_ID],Product_DB[Cost])</f>
        <v>484.62</v>
      </c>
      <c r="T123">
        <f>_xlfn.XLOOKUP(Sales_DB[[#This Row],[Product_ID]],Product_DB[Product_ID],Product_DB[Stock])</f>
        <v>432</v>
      </c>
      <c r="U123" t="str">
        <f>_xlfn.XLOOKUP(Sales_DB[[#This Row],[Customer_ID]],Final_Cust_db[Customer_ID],Final_Cust_db[Name])</f>
        <v>Matthew Payne</v>
      </c>
      <c r="V123">
        <f>_xlfn.XLOOKUP(Sales_DB[[#This Row],[Customer_ID]],Final_Cust_db[Customer_ID],Final_Cust_db[Age])</f>
        <v>25</v>
      </c>
      <c r="W123" t="str">
        <f>_xlfn.XLOOKUP(Sales_DB[[#This Row],[Customer_ID]],Final_Cust_db[Customer_ID],Final_Cust_db[Gender])</f>
        <v>Male</v>
      </c>
      <c r="X123" t="str">
        <f>_xlfn.XLOOKUP(Sales_DB[[#This Row],[Customer_ID]],Final_Cust_db[Customer_ID],Final_Cust_db[City])</f>
        <v>Grahamfurt</v>
      </c>
      <c r="Y123" t="str">
        <f>_xlfn.XLOOKUP(Sales_DB[[#This Row],[Customer_ID]],Final_Cust_db[Customer_ID],Final_Cust_db[State])</f>
        <v>Wyoming</v>
      </c>
      <c r="Z123" t="str">
        <f>_xlfn.XLOOKUP(Sales_DB[[#This Row],[Customer_ID]],Final_Cust_db[Customer_ID],Final_Cust_db[Country])</f>
        <v>USA</v>
      </c>
      <c r="AA123" t="str">
        <f>_xlfn.XLOOKUP(Sales_DB[[#This Row],[Customer_ID]],Final_Cust_db[Customer_ID],Final_Cust_db[Loyality_Level])</f>
        <v>Gold</v>
      </c>
      <c r="AB123" s="8">
        <f>Sales_DB[[#This Row],[Cost]]*Sales_DB[[#This Row],[Quantity]]</f>
        <v>1453.8600000000001</v>
      </c>
      <c r="AC123" s="8">
        <f>Sales_DB[[#This Row],[Total_Amount]]-Sales_DB[[#This Row],[Spend]]</f>
        <v>-208.54800000000023</v>
      </c>
      <c r="AD123" s="8">
        <f>MONTH(Sales_DB[[#This Row],[Order_Date]])</f>
        <v>9</v>
      </c>
    </row>
    <row r="124" spans="1:30" x14ac:dyDescent="0.35">
      <c r="A124" t="s">
        <v>2081</v>
      </c>
      <c r="B124" s="2">
        <v>45886</v>
      </c>
      <c r="C124" t="s">
        <v>1071</v>
      </c>
      <c r="D124" t="s">
        <v>1730</v>
      </c>
      <c r="E124" t="s">
        <v>1912</v>
      </c>
      <c r="F124">
        <v>2</v>
      </c>
      <c r="G124" s="5">
        <v>197.76</v>
      </c>
      <c r="H124">
        <v>0.04</v>
      </c>
      <c r="I124" t="s">
        <v>1957</v>
      </c>
      <c r="J124">
        <v>379.69920000000002</v>
      </c>
      <c r="K124" t="str">
        <f>_xlfn.XLOOKUP(Sales_DB[[#This Row],[Store_ID]],Store_DB[Store_ID],Store_DB[Region])</f>
        <v>South</v>
      </c>
      <c r="L124" t="str">
        <f>_xlfn.XLOOKUP(Sales_DB[[#This Row],[Store_ID]],Store_DB[Store_ID],Store_DB[Store_Name])</f>
        <v>Martinez-Mullins</v>
      </c>
      <c r="M124" t="str">
        <f>_xlfn.XLOOKUP(Sales_DB[[#This Row],[Store_ID]],Store_DB[Store_ID],Store_DB[City])</f>
        <v>Williamsfurt</v>
      </c>
      <c r="N124" t="str">
        <f>_xlfn.XLOOKUP(Sales_DB[[#This Row],[Store_ID]],Store_DB[Store_ID],Store_DB[Store_Type])</f>
        <v>Online</v>
      </c>
      <c r="O124" t="str">
        <f>_xlfn.XLOOKUP(Sales_DB[[#This Row],[Product_ID]],Product_DB[Product_ID],Product_DB[Product_Name])</f>
        <v>Boxing Hand Wraps</v>
      </c>
      <c r="P124" t="str">
        <f>_xlfn.XLOOKUP(Sales_DB[[#This Row],[Product_ID]],Product_DB[Product_ID],Product_DB[Category])</f>
        <v>Sports</v>
      </c>
      <c r="Q124" t="str">
        <f>_xlfn.XLOOKUP(Sales_DB[[#This Row],[Product_ID]],Product_DB[Product_ID],Product_DB[Sub_Category])</f>
        <v>Fitness</v>
      </c>
      <c r="R124" t="str">
        <f>_xlfn.XLOOKUP(Sales_DB[[#This Row],[Product_ID]],Product_DB[Product_ID],Product_DB[Brand])</f>
        <v>Smith-King</v>
      </c>
      <c r="S124">
        <f>_xlfn.XLOOKUP(Sales_DB[[#This Row],[Product_ID]],Product_DB[Product_ID],Product_DB[Cost])</f>
        <v>190.29</v>
      </c>
      <c r="T124">
        <f>_xlfn.XLOOKUP(Sales_DB[[#This Row],[Product_ID]],Product_DB[Product_ID],Product_DB[Stock])</f>
        <v>260</v>
      </c>
      <c r="U124" t="str">
        <f>_xlfn.XLOOKUP(Sales_DB[[#This Row],[Customer_ID]],Final_Cust_db[Customer_ID],Final_Cust_db[Name])</f>
        <v>Jasmine Snyder</v>
      </c>
      <c r="V124">
        <f>_xlfn.XLOOKUP(Sales_DB[[#This Row],[Customer_ID]],Final_Cust_db[Customer_ID],Final_Cust_db[Age])</f>
        <v>46</v>
      </c>
      <c r="W124" t="str">
        <f>_xlfn.XLOOKUP(Sales_DB[[#This Row],[Customer_ID]],Final_Cust_db[Customer_ID],Final_Cust_db[Gender])</f>
        <v>Female</v>
      </c>
      <c r="X124" t="str">
        <f>_xlfn.XLOOKUP(Sales_DB[[#This Row],[Customer_ID]],Final_Cust_db[Customer_ID],Final_Cust_db[City])</f>
        <v>Hudsonfort</v>
      </c>
      <c r="Y124" t="str">
        <f>_xlfn.XLOOKUP(Sales_DB[[#This Row],[Customer_ID]],Final_Cust_db[Customer_ID],Final_Cust_db[State])</f>
        <v>Connecticut</v>
      </c>
      <c r="Z124" t="str">
        <f>_xlfn.XLOOKUP(Sales_DB[[#This Row],[Customer_ID]],Final_Cust_db[Customer_ID],Final_Cust_db[Country])</f>
        <v>USA</v>
      </c>
      <c r="AA124" t="str">
        <f>_xlfn.XLOOKUP(Sales_DB[[#This Row],[Customer_ID]],Final_Cust_db[Customer_ID],Final_Cust_db[Loyality_Level])</f>
        <v>Silver</v>
      </c>
      <c r="AB124" s="8">
        <f>Sales_DB[[#This Row],[Cost]]*Sales_DB[[#This Row],[Quantity]]</f>
        <v>380.58</v>
      </c>
      <c r="AC124" s="8">
        <f>Sales_DB[[#This Row],[Total_Amount]]-Sales_DB[[#This Row],[Spend]]</f>
        <v>-0.88079999999996517</v>
      </c>
      <c r="AD124" s="8">
        <f>MONTH(Sales_DB[[#This Row],[Order_Date]])</f>
        <v>8</v>
      </c>
    </row>
    <row r="125" spans="1:30" x14ac:dyDescent="0.35">
      <c r="A125" t="s">
        <v>2082</v>
      </c>
      <c r="B125" s="2">
        <v>45674</v>
      </c>
      <c r="C125" t="s">
        <v>1476</v>
      </c>
      <c r="D125" t="s">
        <v>1698</v>
      </c>
      <c r="E125" t="s">
        <v>1894</v>
      </c>
      <c r="F125">
        <v>3</v>
      </c>
      <c r="G125" s="5">
        <v>334.6</v>
      </c>
      <c r="H125">
        <v>0.11</v>
      </c>
      <c r="I125" t="s">
        <v>1959</v>
      </c>
      <c r="J125">
        <v>893.38200000000006</v>
      </c>
      <c r="K125" t="str">
        <f>_xlfn.XLOOKUP(Sales_DB[[#This Row],[Store_ID]],Store_DB[Store_ID],Store_DB[Region])</f>
        <v>South</v>
      </c>
      <c r="L125" t="str">
        <f>_xlfn.XLOOKUP(Sales_DB[[#This Row],[Store_ID]],Store_DB[Store_ID],Store_DB[Store_Name])</f>
        <v>Black-Horn</v>
      </c>
      <c r="M125" t="str">
        <f>_xlfn.XLOOKUP(Sales_DB[[#This Row],[Store_ID]],Store_DB[Store_ID],Store_DB[City])</f>
        <v>North Nancyview</v>
      </c>
      <c r="N125" t="str">
        <f>_xlfn.XLOOKUP(Sales_DB[[#This Row],[Store_ID]],Store_DB[Store_ID],Store_DB[Store_Type])</f>
        <v>Outlet</v>
      </c>
      <c r="O125" t="str">
        <f>_xlfn.XLOOKUP(Sales_DB[[#This Row],[Product_ID]],Product_DB[Product_ID],Product_DB[Product_Name])</f>
        <v>Noise-Canceling Headphones</v>
      </c>
      <c r="P125" t="str">
        <f>_xlfn.XLOOKUP(Sales_DB[[#This Row],[Product_ID]],Product_DB[Product_ID],Product_DB[Category])</f>
        <v>Electronics</v>
      </c>
      <c r="Q125" t="str">
        <f>_xlfn.XLOOKUP(Sales_DB[[#This Row],[Product_ID]],Product_DB[Product_ID],Product_DB[Sub_Category])</f>
        <v>Audio</v>
      </c>
      <c r="R125" t="str">
        <f>_xlfn.XLOOKUP(Sales_DB[[#This Row],[Product_ID]],Product_DB[Product_ID],Product_DB[Brand])</f>
        <v>Taylor-Hart</v>
      </c>
      <c r="S125">
        <f>_xlfn.XLOOKUP(Sales_DB[[#This Row],[Product_ID]],Product_DB[Product_ID],Product_DB[Cost])</f>
        <v>38.520000000000003</v>
      </c>
      <c r="T125">
        <f>_xlfn.XLOOKUP(Sales_DB[[#This Row],[Product_ID]],Product_DB[Product_ID],Product_DB[Stock])</f>
        <v>378</v>
      </c>
      <c r="U125" t="str">
        <f>_xlfn.XLOOKUP(Sales_DB[[#This Row],[Customer_ID]],Final_Cust_db[Customer_ID],Final_Cust_db[Name])</f>
        <v>Elizabeth Foster</v>
      </c>
      <c r="V125">
        <f>_xlfn.XLOOKUP(Sales_DB[[#This Row],[Customer_ID]],Final_Cust_db[Customer_ID],Final_Cust_db[Age])</f>
        <v>33</v>
      </c>
      <c r="W125" t="str">
        <f>_xlfn.XLOOKUP(Sales_DB[[#This Row],[Customer_ID]],Final_Cust_db[Customer_ID],Final_Cust_db[Gender])</f>
        <v>Female</v>
      </c>
      <c r="X125" t="str">
        <f>_xlfn.XLOOKUP(Sales_DB[[#This Row],[Customer_ID]],Final_Cust_db[Customer_ID],Final_Cust_db[City])</f>
        <v>Anthonymouth</v>
      </c>
      <c r="Y125" t="str">
        <f>_xlfn.XLOOKUP(Sales_DB[[#This Row],[Customer_ID]],Final_Cust_db[Customer_ID],Final_Cust_db[State])</f>
        <v>Oklahoma</v>
      </c>
      <c r="Z125" t="str">
        <f>_xlfn.XLOOKUP(Sales_DB[[#This Row],[Customer_ID]],Final_Cust_db[Customer_ID],Final_Cust_db[Country])</f>
        <v>USA</v>
      </c>
      <c r="AA125" t="str">
        <f>_xlfn.XLOOKUP(Sales_DB[[#This Row],[Customer_ID]],Final_Cust_db[Customer_ID],Final_Cust_db[Loyality_Level])</f>
        <v>Gold</v>
      </c>
      <c r="AB125" s="8">
        <f>Sales_DB[[#This Row],[Cost]]*Sales_DB[[#This Row],[Quantity]]</f>
        <v>115.56</v>
      </c>
      <c r="AC125" s="8">
        <f>Sales_DB[[#This Row],[Total_Amount]]-Sales_DB[[#This Row],[Spend]]</f>
        <v>777.82200000000012</v>
      </c>
      <c r="AD125" s="8">
        <f>MONTH(Sales_DB[[#This Row],[Order_Date]])</f>
        <v>1</v>
      </c>
    </row>
    <row r="126" spans="1:30" x14ac:dyDescent="0.35">
      <c r="A126" t="s">
        <v>2083</v>
      </c>
      <c r="B126" s="2">
        <v>45777</v>
      </c>
      <c r="C126" t="s">
        <v>318</v>
      </c>
      <c r="D126" t="s">
        <v>1611</v>
      </c>
      <c r="E126" t="s">
        <v>1899</v>
      </c>
      <c r="F126">
        <v>2</v>
      </c>
      <c r="G126" s="5">
        <v>44.35</v>
      </c>
      <c r="H126">
        <v>0.2</v>
      </c>
      <c r="I126" t="s">
        <v>1962</v>
      </c>
      <c r="J126">
        <v>70.960000000000008</v>
      </c>
      <c r="K126" t="str">
        <f>_xlfn.XLOOKUP(Sales_DB[[#This Row],[Store_ID]],Store_DB[Store_ID],Store_DB[Region])</f>
        <v>North</v>
      </c>
      <c r="L126" t="str">
        <f>_xlfn.XLOOKUP(Sales_DB[[#This Row],[Store_ID]],Store_DB[Store_ID],Store_DB[Store_Name])</f>
        <v>Johnson-Wright</v>
      </c>
      <c r="M126" t="str">
        <f>_xlfn.XLOOKUP(Sales_DB[[#This Row],[Store_ID]],Store_DB[Store_ID],Store_DB[City])</f>
        <v>Hoodberg</v>
      </c>
      <c r="N126" t="str">
        <f>_xlfn.XLOOKUP(Sales_DB[[#This Row],[Store_ID]],Store_DB[Store_ID],Store_DB[Store_Type])</f>
        <v>Outlet</v>
      </c>
      <c r="O126" t="str">
        <f>_xlfn.XLOOKUP(Sales_DB[[#This Row],[Product_ID]],Product_DB[Product_ID],Product_DB[Product_Name])</f>
        <v>Decorative Wall Mirror</v>
      </c>
      <c r="P126" t="str">
        <f>_xlfn.XLOOKUP(Sales_DB[[#This Row],[Product_ID]],Product_DB[Product_ID],Product_DB[Category])</f>
        <v>Home</v>
      </c>
      <c r="Q126" t="str">
        <f>_xlfn.XLOOKUP(Sales_DB[[#This Row],[Product_ID]],Product_DB[Product_ID],Product_DB[Sub_Category])</f>
        <v>Decor</v>
      </c>
      <c r="R126" t="str">
        <f>_xlfn.XLOOKUP(Sales_DB[[#This Row],[Product_ID]],Product_DB[Product_ID],Product_DB[Brand])</f>
        <v>Luna, Anderson and Bowman</v>
      </c>
      <c r="S126">
        <f>_xlfn.XLOOKUP(Sales_DB[[#This Row],[Product_ID]],Product_DB[Product_ID],Product_DB[Cost])</f>
        <v>48.01</v>
      </c>
      <c r="T126">
        <f>_xlfn.XLOOKUP(Sales_DB[[#This Row],[Product_ID]],Product_DB[Product_ID],Product_DB[Stock])</f>
        <v>439</v>
      </c>
      <c r="U126" t="str">
        <f>_xlfn.XLOOKUP(Sales_DB[[#This Row],[Customer_ID]],Final_Cust_db[Customer_ID],Final_Cust_db[Name])</f>
        <v>Melissa Duffy Md</v>
      </c>
      <c r="V126">
        <f>_xlfn.XLOOKUP(Sales_DB[[#This Row],[Customer_ID]],Final_Cust_db[Customer_ID],Final_Cust_db[Age])</f>
        <v>58</v>
      </c>
      <c r="W126" t="str">
        <f>_xlfn.XLOOKUP(Sales_DB[[#This Row],[Customer_ID]],Final_Cust_db[Customer_ID],Final_Cust_db[Gender])</f>
        <v>Female</v>
      </c>
      <c r="X126" t="str">
        <f>_xlfn.XLOOKUP(Sales_DB[[#This Row],[Customer_ID]],Final_Cust_db[Customer_ID],Final_Cust_db[City])</f>
        <v>East Jenna</v>
      </c>
      <c r="Y126" t="str">
        <f>_xlfn.XLOOKUP(Sales_DB[[#This Row],[Customer_ID]],Final_Cust_db[Customer_ID],Final_Cust_db[State])</f>
        <v>South Carolina</v>
      </c>
      <c r="Z126" t="str">
        <f>_xlfn.XLOOKUP(Sales_DB[[#This Row],[Customer_ID]],Final_Cust_db[Customer_ID],Final_Cust_db[Country])</f>
        <v>USA</v>
      </c>
      <c r="AA126" t="str">
        <f>_xlfn.XLOOKUP(Sales_DB[[#This Row],[Customer_ID]],Final_Cust_db[Customer_ID],Final_Cust_db[Loyality_Level])</f>
        <v>Bronze</v>
      </c>
      <c r="AB126" s="8">
        <f>Sales_DB[[#This Row],[Cost]]*Sales_DB[[#This Row],[Quantity]]</f>
        <v>96.02</v>
      </c>
      <c r="AC126" s="8">
        <f>Sales_DB[[#This Row],[Total_Amount]]-Sales_DB[[#This Row],[Spend]]</f>
        <v>-25.059999999999988</v>
      </c>
      <c r="AD126" s="8">
        <f>MONTH(Sales_DB[[#This Row],[Order_Date]])</f>
        <v>4</v>
      </c>
    </row>
    <row r="127" spans="1:30" x14ac:dyDescent="0.35">
      <c r="A127" t="s">
        <v>2084</v>
      </c>
      <c r="B127" s="2">
        <v>45598</v>
      </c>
      <c r="C127" t="s">
        <v>1540</v>
      </c>
      <c r="D127" t="s">
        <v>1588</v>
      </c>
      <c r="E127" t="s">
        <v>1909</v>
      </c>
      <c r="F127">
        <v>1</v>
      </c>
      <c r="G127" s="5">
        <v>846.31</v>
      </c>
      <c r="H127">
        <v>0.05</v>
      </c>
      <c r="I127" t="s">
        <v>1959</v>
      </c>
      <c r="J127">
        <v>803.9944999999999</v>
      </c>
      <c r="K127" t="str">
        <f>_xlfn.XLOOKUP(Sales_DB[[#This Row],[Store_ID]],Store_DB[Store_ID],Store_DB[Region])</f>
        <v>East</v>
      </c>
      <c r="L127" t="str">
        <f>_xlfn.XLOOKUP(Sales_DB[[#This Row],[Store_ID]],Store_DB[Store_ID],Store_DB[Store_Name])</f>
        <v>Benson-Elliott</v>
      </c>
      <c r="M127" t="str">
        <f>_xlfn.XLOOKUP(Sales_DB[[#This Row],[Store_ID]],Store_DB[Store_ID],Store_DB[City])</f>
        <v>Port Josephberg</v>
      </c>
      <c r="N127" t="str">
        <f>_xlfn.XLOOKUP(Sales_DB[[#This Row],[Store_ID]],Store_DB[Store_ID],Store_DB[Store_Type])</f>
        <v>Online</v>
      </c>
      <c r="O127" t="str">
        <f>_xlfn.XLOOKUP(Sales_DB[[#This Row],[Product_ID]],Product_DB[Product_ID],Product_DB[Product_Name])</f>
        <v>Wireless Bluetooth Earbuds</v>
      </c>
      <c r="P127" t="str">
        <f>_xlfn.XLOOKUP(Sales_DB[[#This Row],[Product_ID]],Product_DB[Product_ID],Product_DB[Category])</f>
        <v>Electronics</v>
      </c>
      <c r="Q127" t="str">
        <f>_xlfn.XLOOKUP(Sales_DB[[#This Row],[Product_ID]],Product_DB[Product_ID],Product_DB[Sub_Category])</f>
        <v>Audio</v>
      </c>
      <c r="R127" t="str">
        <f>_xlfn.XLOOKUP(Sales_DB[[#This Row],[Product_ID]],Product_DB[Product_ID],Product_DB[Brand])</f>
        <v>Perez-Johnston</v>
      </c>
      <c r="S127">
        <f>_xlfn.XLOOKUP(Sales_DB[[#This Row],[Product_ID]],Product_DB[Product_ID],Product_DB[Cost])</f>
        <v>439.07</v>
      </c>
      <c r="T127">
        <f>_xlfn.XLOOKUP(Sales_DB[[#This Row],[Product_ID]],Product_DB[Product_ID],Product_DB[Stock])</f>
        <v>142</v>
      </c>
      <c r="U127" t="str">
        <f>_xlfn.XLOOKUP(Sales_DB[[#This Row],[Customer_ID]],Final_Cust_db[Customer_ID],Final_Cust_db[Name])</f>
        <v>Traci Gonzalez</v>
      </c>
      <c r="V127">
        <f>_xlfn.XLOOKUP(Sales_DB[[#This Row],[Customer_ID]],Final_Cust_db[Customer_ID],Final_Cust_db[Age])</f>
        <v>35</v>
      </c>
      <c r="W127" t="str">
        <f>_xlfn.XLOOKUP(Sales_DB[[#This Row],[Customer_ID]],Final_Cust_db[Customer_ID],Final_Cust_db[Gender])</f>
        <v>Male</v>
      </c>
      <c r="X127" t="str">
        <f>_xlfn.XLOOKUP(Sales_DB[[#This Row],[Customer_ID]],Final_Cust_db[Customer_ID],Final_Cust_db[City])</f>
        <v>Snyderfurt</v>
      </c>
      <c r="Y127" t="str">
        <f>_xlfn.XLOOKUP(Sales_DB[[#This Row],[Customer_ID]],Final_Cust_db[Customer_ID],Final_Cust_db[State])</f>
        <v>New Mexico</v>
      </c>
      <c r="Z127" t="str">
        <f>_xlfn.XLOOKUP(Sales_DB[[#This Row],[Customer_ID]],Final_Cust_db[Customer_ID],Final_Cust_db[Country])</f>
        <v>USA</v>
      </c>
      <c r="AA127" t="str">
        <f>_xlfn.XLOOKUP(Sales_DB[[#This Row],[Customer_ID]],Final_Cust_db[Customer_ID],Final_Cust_db[Loyality_Level])</f>
        <v>Silver</v>
      </c>
      <c r="AB127" s="8">
        <f>Sales_DB[[#This Row],[Cost]]*Sales_DB[[#This Row],[Quantity]]</f>
        <v>439.07</v>
      </c>
      <c r="AC127" s="8">
        <f>Sales_DB[[#This Row],[Total_Amount]]-Sales_DB[[#This Row],[Spend]]</f>
        <v>364.92449999999991</v>
      </c>
      <c r="AD127" s="8">
        <f>MONTH(Sales_DB[[#This Row],[Order_Date]])</f>
        <v>11</v>
      </c>
    </row>
    <row r="128" spans="1:30" x14ac:dyDescent="0.35">
      <c r="A128" t="s">
        <v>2085</v>
      </c>
      <c r="B128" s="2">
        <v>45884</v>
      </c>
      <c r="C128" t="s">
        <v>455</v>
      </c>
      <c r="D128" t="s">
        <v>1681</v>
      </c>
      <c r="E128" t="s">
        <v>1927</v>
      </c>
      <c r="F128">
        <v>1</v>
      </c>
      <c r="G128" s="5">
        <v>996.48</v>
      </c>
      <c r="H128">
        <v>7.0000000000000007E-2</v>
      </c>
      <c r="I128" t="s">
        <v>1962</v>
      </c>
      <c r="J128">
        <v>926.7263999999999</v>
      </c>
      <c r="K128" t="str">
        <f>_xlfn.XLOOKUP(Sales_DB[[#This Row],[Store_ID]],Store_DB[Store_ID],Store_DB[Region])</f>
        <v>North</v>
      </c>
      <c r="L128" t="str">
        <f>_xlfn.XLOOKUP(Sales_DB[[#This Row],[Store_ID]],Store_DB[Store_ID],Store_DB[Store_Name])</f>
        <v>Thomas, Bridges and Harris</v>
      </c>
      <c r="M128" t="str">
        <f>_xlfn.XLOOKUP(Sales_DB[[#This Row],[Store_ID]],Store_DB[Store_ID],Store_DB[City])</f>
        <v>Sabrinatown</v>
      </c>
      <c r="N128" t="str">
        <f>_xlfn.XLOOKUP(Sales_DB[[#This Row],[Store_ID]],Store_DB[Store_ID],Store_DB[Store_Type])</f>
        <v>Online</v>
      </c>
      <c r="O128" t="str">
        <f>_xlfn.XLOOKUP(Sales_DB[[#This Row],[Product_ID]],Product_DB[Product_ID],Product_DB[Product_Name])</f>
        <v>Bedroom Table Lamp</v>
      </c>
      <c r="P128" t="str">
        <f>_xlfn.XLOOKUP(Sales_DB[[#This Row],[Product_ID]],Product_DB[Product_ID],Product_DB[Category])</f>
        <v>Home</v>
      </c>
      <c r="Q128" t="str">
        <f>_xlfn.XLOOKUP(Sales_DB[[#This Row],[Product_ID]],Product_DB[Product_ID],Product_DB[Sub_Category])</f>
        <v>Lighting</v>
      </c>
      <c r="R128" t="str">
        <f>_xlfn.XLOOKUP(Sales_DB[[#This Row],[Product_ID]],Product_DB[Product_ID],Product_DB[Brand])</f>
        <v>Jones LLC</v>
      </c>
      <c r="S128">
        <f>_xlfn.XLOOKUP(Sales_DB[[#This Row],[Product_ID]],Product_DB[Product_ID],Product_DB[Cost])</f>
        <v>382.22</v>
      </c>
      <c r="T128">
        <f>_xlfn.XLOOKUP(Sales_DB[[#This Row],[Product_ID]],Product_DB[Product_ID],Product_DB[Stock])</f>
        <v>329</v>
      </c>
      <c r="U128" t="str">
        <f>_xlfn.XLOOKUP(Sales_DB[[#This Row],[Customer_ID]],Final_Cust_db[Customer_ID],Final_Cust_db[Name])</f>
        <v>Joseph Richards</v>
      </c>
      <c r="V128">
        <f>_xlfn.XLOOKUP(Sales_DB[[#This Row],[Customer_ID]],Final_Cust_db[Customer_ID],Final_Cust_db[Age])</f>
        <v>34</v>
      </c>
      <c r="W128" t="str">
        <f>_xlfn.XLOOKUP(Sales_DB[[#This Row],[Customer_ID]],Final_Cust_db[Customer_ID],Final_Cust_db[Gender])</f>
        <v>Female</v>
      </c>
      <c r="X128" t="str">
        <f>_xlfn.XLOOKUP(Sales_DB[[#This Row],[Customer_ID]],Final_Cust_db[Customer_ID],Final_Cust_db[City])</f>
        <v>Wigginsville</v>
      </c>
      <c r="Y128" t="str">
        <f>_xlfn.XLOOKUP(Sales_DB[[#This Row],[Customer_ID]],Final_Cust_db[Customer_ID],Final_Cust_db[State])</f>
        <v>Alabama</v>
      </c>
      <c r="Z128" t="str">
        <f>_xlfn.XLOOKUP(Sales_DB[[#This Row],[Customer_ID]],Final_Cust_db[Customer_ID],Final_Cust_db[Country])</f>
        <v>USA</v>
      </c>
      <c r="AA128" t="str">
        <f>_xlfn.XLOOKUP(Sales_DB[[#This Row],[Customer_ID]],Final_Cust_db[Customer_ID],Final_Cust_db[Loyality_Level])</f>
        <v>Bronze</v>
      </c>
      <c r="AB128" s="8">
        <f>Sales_DB[[#This Row],[Cost]]*Sales_DB[[#This Row],[Quantity]]</f>
        <v>382.22</v>
      </c>
      <c r="AC128" s="8">
        <f>Sales_DB[[#This Row],[Total_Amount]]-Sales_DB[[#This Row],[Spend]]</f>
        <v>544.50639999999987</v>
      </c>
      <c r="AD128" s="8">
        <f>MONTH(Sales_DB[[#This Row],[Order_Date]])</f>
        <v>8</v>
      </c>
    </row>
    <row r="129" spans="1:30" x14ac:dyDescent="0.35">
      <c r="A129" t="s">
        <v>2086</v>
      </c>
      <c r="B129" s="2">
        <v>45916</v>
      </c>
      <c r="C129" t="s">
        <v>890</v>
      </c>
      <c r="D129" t="s">
        <v>1860</v>
      </c>
      <c r="E129" t="s">
        <v>1909</v>
      </c>
      <c r="F129">
        <v>3</v>
      </c>
      <c r="G129" s="5">
        <v>949.19</v>
      </c>
      <c r="H129">
        <v>0.03</v>
      </c>
      <c r="I129" t="s">
        <v>1962</v>
      </c>
      <c r="J129">
        <v>2762.1428999999998</v>
      </c>
      <c r="K129" t="str">
        <f>_xlfn.XLOOKUP(Sales_DB[[#This Row],[Store_ID]],Store_DB[Store_ID],Store_DB[Region])</f>
        <v>East</v>
      </c>
      <c r="L129" t="str">
        <f>_xlfn.XLOOKUP(Sales_DB[[#This Row],[Store_ID]],Store_DB[Store_ID],Store_DB[Store_Name])</f>
        <v>Benson-Elliott</v>
      </c>
      <c r="M129" t="str">
        <f>_xlfn.XLOOKUP(Sales_DB[[#This Row],[Store_ID]],Store_DB[Store_ID],Store_DB[City])</f>
        <v>Port Josephberg</v>
      </c>
      <c r="N129" t="str">
        <f>_xlfn.XLOOKUP(Sales_DB[[#This Row],[Store_ID]],Store_DB[Store_ID],Store_DB[Store_Type])</f>
        <v>Online</v>
      </c>
      <c r="O129" t="str">
        <f>_xlfn.XLOOKUP(Sales_DB[[#This Row],[Product_ID]],Product_DB[Product_ID],Product_DB[Product_Name])</f>
        <v>Usb-C Laptop Charger</v>
      </c>
      <c r="P129" t="str">
        <f>_xlfn.XLOOKUP(Sales_DB[[#This Row],[Product_ID]],Product_DB[Product_ID],Product_DB[Category])</f>
        <v>Electronics</v>
      </c>
      <c r="Q129" t="str">
        <f>_xlfn.XLOOKUP(Sales_DB[[#This Row],[Product_ID]],Product_DB[Product_ID],Product_DB[Sub_Category])</f>
        <v>Computer</v>
      </c>
      <c r="R129" t="str">
        <f>_xlfn.XLOOKUP(Sales_DB[[#This Row],[Product_ID]],Product_DB[Product_ID],Product_DB[Brand])</f>
        <v>Martin LLC</v>
      </c>
      <c r="S129">
        <f>_xlfn.XLOOKUP(Sales_DB[[#This Row],[Product_ID]],Product_DB[Product_ID],Product_DB[Cost])</f>
        <v>377.52</v>
      </c>
      <c r="T129">
        <f>_xlfn.XLOOKUP(Sales_DB[[#This Row],[Product_ID]],Product_DB[Product_ID],Product_DB[Stock])</f>
        <v>485</v>
      </c>
      <c r="U129" t="str">
        <f>_xlfn.XLOOKUP(Sales_DB[[#This Row],[Customer_ID]],Final_Cust_db[Customer_ID],Final_Cust_db[Name])</f>
        <v>Jeffrey Gomez</v>
      </c>
      <c r="V129">
        <f>_xlfn.XLOOKUP(Sales_DB[[#This Row],[Customer_ID]],Final_Cust_db[Customer_ID],Final_Cust_db[Age])</f>
        <v>22</v>
      </c>
      <c r="W129" t="str">
        <f>_xlfn.XLOOKUP(Sales_DB[[#This Row],[Customer_ID]],Final_Cust_db[Customer_ID],Final_Cust_db[Gender])</f>
        <v>Female</v>
      </c>
      <c r="X129" t="str">
        <f>_xlfn.XLOOKUP(Sales_DB[[#This Row],[Customer_ID]],Final_Cust_db[Customer_ID],Final_Cust_db[City])</f>
        <v>Lake Nicole</v>
      </c>
      <c r="Y129" t="str">
        <f>_xlfn.XLOOKUP(Sales_DB[[#This Row],[Customer_ID]],Final_Cust_db[Customer_ID],Final_Cust_db[State])</f>
        <v>Colorado</v>
      </c>
      <c r="Z129" t="str">
        <f>_xlfn.XLOOKUP(Sales_DB[[#This Row],[Customer_ID]],Final_Cust_db[Customer_ID],Final_Cust_db[Country])</f>
        <v>USA</v>
      </c>
      <c r="AA129" t="str">
        <f>_xlfn.XLOOKUP(Sales_DB[[#This Row],[Customer_ID]],Final_Cust_db[Customer_ID],Final_Cust_db[Loyality_Level])</f>
        <v>Platinum</v>
      </c>
      <c r="AB129" s="8">
        <f>Sales_DB[[#This Row],[Cost]]*Sales_DB[[#This Row],[Quantity]]</f>
        <v>1132.56</v>
      </c>
      <c r="AC129" s="8">
        <f>Sales_DB[[#This Row],[Total_Amount]]-Sales_DB[[#This Row],[Spend]]</f>
        <v>1629.5828999999999</v>
      </c>
      <c r="AD129" s="8">
        <f>MONTH(Sales_DB[[#This Row],[Order_Date]])</f>
        <v>9</v>
      </c>
    </row>
    <row r="130" spans="1:30" x14ac:dyDescent="0.35">
      <c r="A130" t="s">
        <v>2087</v>
      </c>
      <c r="B130" s="2">
        <v>45347</v>
      </c>
      <c r="C130" t="s">
        <v>1248</v>
      </c>
      <c r="D130" t="s">
        <v>1863</v>
      </c>
      <c r="E130" t="s">
        <v>1919</v>
      </c>
      <c r="F130">
        <v>2</v>
      </c>
      <c r="G130" s="5">
        <v>724.97</v>
      </c>
      <c r="H130">
        <v>0.1</v>
      </c>
      <c r="I130" t="s">
        <v>1957</v>
      </c>
      <c r="J130">
        <v>1304.9459999999999</v>
      </c>
      <c r="K130" t="str">
        <f>_xlfn.XLOOKUP(Sales_DB[[#This Row],[Store_ID]],Store_DB[Store_ID],Store_DB[Region])</f>
        <v>South</v>
      </c>
      <c r="L130" t="str">
        <f>_xlfn.XLOOKUP(Sales_DB[[#This Row],[Store_ID]],Store_DB[Store_ID],Store_DB[Store_Name])</f>
        <v>Moore, Padilla and Butler</v>
      </c>
      <c r="M130" t="str">
        <f>_xlfn.XLOOKUP(Sales_DB[[#This Row],[Store_ID]],Store_DB[Store_ID],Store_DB[City])</f>
        <v>East Johnstad</v>
      </c>
      <c r="N130" t="str">
        <f>_xlfn.XLOOKUP(Sales_DB[[#This Row],[Store_ID]],Store_DB[Store_ID],Store_DB[Store_Type])</f>
        <v>Flagship</v>
      </c>
      <c r="O130" t="str">
        <f>_xlfn.XLOOKUP(Sales_DB[[#This Row],[Product_ID]],Product_DB[Product_ID],Product_DB[Product_Name])</f>
        <v>Vitamin E Body Lotion</v>
      </c>
      <c r="P130" t="str">
        <f>_xlfn.XLOOKUP(Sales_DB[[#This Row],[Product_ID]],Product_DB[Product_ID],Product_DB[Category])</f>
        <v>Beauty</v>
      </c>
      <c r="Q130" t="str">
        <f>_xlfn.XLOOKUP(Sales_DB[[#This Row],[Product_ID]],Product_DB[Product_ID],Product_DB[Sub_Category])</f>
        <v>Skincare</v>
      </c>
      <c r="R130" t="str">
        <f>_xlfn.XLOOKUP(Sales_DB[[#This Row],[Product_ID]],Product_DB[Product_ID],Product_DB[Brand])</f>
        <v>Hoffman-Williams</v>
      </c>
      <c r="S130">
        <f>_xlfn.XLOOKUP(Sales_DB[[#This Row],[Product_ID]],Product_DB[Product_ID],Product_DB[Cost])</f>
        <v>358.47</v>
      </c>
      <c r="T130">
        <f>_xlfn.XLOOKUP(Sales_DB[[#This Row],[Product_ID]],Product_DB[Product_ID],Product_DB[Stock])</f>
        <v>213</v>
      </c>
      <c r="U130" t="str">
        <f>_xlfn.XLOOKUP(Sales_DB[[#This Row],[Customer_ID]],Final_Cust_db[Customer_ID],Final_Cust_db[Name])</f>
        <v>Charles Norman Phd</v>
      </c>
      <c r="V130">
        <f>_xlfn.XLOOKUP(Sales_DB[[#This Row],[Customer_ID]],Final_Cust_db[Customer_ID],Final_Cust_db[Age])</f>
        <v>62</v>
      </c>
      <c r="W130" t="str">
        <f>_xlfn.XLOOKUP(Sales_DB[[#This Row],[Customer_ID]],Final_Cust_db[Customer_ID],Final_Cust_db[Gender])</f>
        <v>Female</v>
      </c>
      <c r="X130" t="str">
        <f>_xlfn.XLOOKUP(Sales_DB[[#This Row],[Customer_ID]],Final_Cust_db[Customer_ID],Final_Cust_db[City])</f>
        <v>East Jennifer</v>
      </c>
      <c r="Y130" t="str">
        <f>_xlfn.XLOOKUP(Sales_DB[[#This Row],[Customer_ID]],Final_Cust_db[Customer_ID],Final_Cust_db[State])</f>
        <v>Kansas</v>
      </c>
      <c r="Z130" t="str">
        <f>_xlfn.XLOOKUP(Sales_DB[[#This Row],[Customer_ID]],Final_Cust_db[Customer_ID],Final_Cust_db[Country])</f>
        <v>USA</v>
      </c>
      <c r="AA130" t="str">
        <f>_xlfn.XLOOKUP(Sales_DB[[#This Row],[Customer_ID]],Final_Cust_db[Customer_ID],Final_Cust_db[Loyality_Level])</f>
        <v>Platinum</v>
      </c>
      <c r="AB130" s="8">
        <f>Sales_DB[[#This Row],[Cost]]*Sales_DB[[#This Row],[Quantity]]</f>
        <v>716.94</v>
      </c>
      <c r="AC130" s="8">
        <f>Sales_DB[[#This Row],[Total_Amount]]-Sales_DB[[#This Row],[Spend]]</f>
        <v>588.00599999999986</v>
      </c>
      <c r="AD130" s="8">
        <f>MONTH(Sales_DB[[#This Row],[Order_Date]])</f>
        <v>2</v>
      </c>
    </row>
    <row r="131" spans="1:30" x14ac:dyDescent="0.35">
      <c r="A131" t="s">
        <v>2088</v>
      </c>
      <c r="B131" s="2">
        <v>45723</v>
      </c>
      <c r="C131" t="s">
        <v>1002</v>
      </c>
      <c r="D131" t="s">
        <v>1558</v>
      </c>
      <c r="E131" t="s">
        <v>1937</v>
      </c>
      <c r="F131">
        <v>1</v>
      </c>
      <c r="G131" s="5">
        <v>783.25</v>
      </c>
      <c r="H131">
        <v>0.3</v>
      </c>
      <c r="I131" t="s">
        <v>1957</v>
      </c>
      <c r="J131">
        <v>548.27499999999998</v>
      </c>
      <c r="K131" t="str">
        <f>_xlfn.XLOOKUP(Sales_DB[[#This Row],[Store_ID]],Store_DB[Store_ID],Store_DB[Region])</f>
        <v>West</v>
      </c>
      <c r="L131" t="str">
        <f>_xlfn.XLOOKUP(Sales_DB[[#This Row],[Store_ID]],Store_DB[Store_ID],Store_DB[Store_Name])</f>
        <v>Frederick-Wright</v>
      </c>
      <c r="M131" t="str">
        <f>_xlfn.XLOOKUP(Sales_DB[[#This Row],[Store_ID]],Store_DB[Store_ID],Store_DB[City])</f>
        <v>New Jimmymouth</v>
      </c>
      <c r="N131" t="str">
        <f>_xlfn.XLOOKUP(Sales_DB[[#This Row],[Store_ID]],Store_DB[Store_ID],Store_DB[Store_Type])</f>
        <v>Flagship</v>
      </c>
      <c r="O131" t="str">
        <f>_xlfn.XLOOKUP(Sales_DB[[#This Row],[Product_ID]],Product_DB[Product_ID],Product_DB[Product_Name])</f>
        <v>Men'S Graphic T-Shirt</v>
      </c>
      <c r="P131" t="str">
        <f>_xlfn.XLOOKUP(Sales_DB[[#This Row],[Product_ID]],Product_DB[Product_ID],Product_DB[Category])</f>
        <v>Clothing</v>
      </c>
      <c r="Q131" t="str">
        <f>_xlfn.XLOOKUP(Sales_DB[[#This Row],[Product_ID]],Product_DB[Product_ID],Product_DB[Sub_Category])</f>
        <v>Tops</v>
      </c>
      <c r="R131" t="str">
        <f>_xlfn.XLOOKUP(Sales_DB[[#This Row],[Product_ID]],Product_DB[Product_ID],Product_DB[Brand])</f>
        <v>Terry-Moore</v>
      </c>
      <c r="S131">
        <f>_xlfn.XLOOKUP(Sales_DB[[#This Row],[Product_ID]],Product_DB[Product_ID],Product_DB[Cost])</f>
        <v>342.56</v>
      </c>
      <c r="T131">
        <f>_xlfn.XLOOKUP(Sales_DB[[#This Row],[Product_ID]],Product_DB[Product_ID],Product_DB[Stock])</f>
        <v>181</v>
      </c>
      <c r="U131" t="str">
        <f>_xlfn.XLOOKUP(Sales_DB[[#This Row],[Customer_ID]],Final_Cust_db[Customer_ID],Final_Cust_db[Name])</f>
        <v>William Rodriguez</v>
      </c>
      <c r="V131">
        <f>_xlfn.XLOOKUP(Sales_DB[[#This Row],[Customer_ID]],Final_Cust_db[Customer_ID],Final_Cust_db[Age])</f>
        <v>49</v>
      </c>
      <c r="W131" t="str">
        <f>_xlfn.XLOOKUP(Sales_DB[[#This Row],[Customer_ID]],Final_Cust_db[Customer_ID],Final_Cust_db[Gender])</f>
        <v>Male</v>
      </c>
      <c r="X131" t="str">
        <f>_xlfn.XLOOKUP(Sales_DB[[#This Row],[Customer_ID]],Final_Cust_db[Customer_ID],Final_Cust_db[City])</f>
        <v>Port Chad</v>
      </c>
      <c r="Y131" t="str">
        <f>_xlfn.XLOOKUP(Sales_DB[[#This Row],[Customer_ID]],Final_Cust_db[Customer_ID],Final_Cust_db[State])</f>
        <v>Massachusetts</v>
      </c>
      <c r="Z131" t="str">
        <f>_xlfn.XLOOKUP(Sales_DB[[#This Row],[Customer_ID]],Final_Cust_db[Customer_ID],Final_Cust_db[Country])</f>
        <v>USA</v>
      </c>
      <c r="AA131" t="str">
        <f>_xlfn.XLOOKUP(Sales_DB[[#This Row],[Customer_ID]],Final_Cust_db[Customer_ID],Final_Cust_db[Loyality_Level])</f>
        <v>Silver</v>
      </c>
      <c r="AB131" s="8">
        <f>Sales_DB[[#This Row],[Cost]]*Sales_DB[[#This Row],[Quantity]]</f>
        <v>342.56</v>
      </c>
      <c r="AC131" s="8">
        <f>Sales_DB[[#This Row],[Total_Amount]]-Sales_DB[[#This Row],[Spend]]</f>
        <v>205.71499999999997</v>
      </c>
      <c r="AD131" s="8">
        <f>MONTH(Sales_DB[[#This Row],[Order_Date]])</f>
        <v>3</v>
      </c>
    </row>
    <row r="132" spans="1:30" x14ac:dyDescent="0.35">
      <c r="A132" t="s">
        <v>2089</v>
      </c>
      <c r="B132" s="2">
        <v>45495</v>
      </c>
      <c r="C132" t="s">
        <v>1086</v>
      </c>
      <c r="D132" t="s">
        <v>1623</v>
      </c>
      <c r="E132" t="s">
        <v>1899</v>
      </c>
      <c r="F132">
        <v>1</v>
      </c>
      <c r="G132" s="5">
        <v>942.38</v>
      </c>
      <c r="H132">
        <v>0.17</v>
      </c>
      <c r="I132" t="s">
        <v>1957</v>
      </c>
      <c r="J132">
        <v>782.17539999999997</v>
      </c>
      <c r="K132" t="str">
        <f>_xlfn.XLOOKUP(Sales_DB[[#This Row],[Store_ID]],Store_DB[Store_ID],Store_DB[Region])</f>
        <v>North</v>
      </c>
      <c r="L132" t="str">
        <f>_xlfn.XLOOKUP(Sales_DB[[#This Row],[Store_ID]],Store_DB[Store_ID],Store_DB[Store_Name])</f>
        <v>Johnson-Wright</v>
      </c>
      <c r="M132" t="str">
        <f>_xlfn.XLOOKUP(Sales_DB[[#This Row],[Store_ID]],Store_DB[Store_ID],Store_DB[City])</f>
        <v>Hoodberg</v>
      </c>
      <c r="N132" t="str">
        <f>_xlfn.XLOOKUP(Sales_DB[[#This Row],[Store_ID]],Store_DB[Store_ID],Store_DB[Store_Type])</f>
        <v>Outlet</v>
      </c>
      <c r="O132" t="str">
        <f>_xlfn.XLOOKUP(Sales_DB[[#This Row],[Product_ID]],Product_DB[Product_ID],Product_DB[Product_Name])</f>
        <v>Soccer Training Cone Set</v>
      </c>
      <c r="P132" t="str">
        <f>_xlfn.XLOOKUP(Sales_DB[[#This Row],[Product_ID]],Product_DB[Product_ID],Product_DB[Category])</f>
        <v>Sports</v>
      </c>
      <c r="Q132" t="str">
        <f>_xlfn.XLOOKUP(Sales_DB[[#This Row],[Product_ID]],Product_DB[Product_ID],Product_DB[Sub_Category])</f>
        <v>Accessories</v>
      </c>
      <c r="R132" t="str">
        <f>_xlfn.XLOOKUP(Sales_DB[[#This Row],[Product_ID]],Product_DB[Product_ID],Product_DB[Brand])</f>
        <v>Ford, Murphy and Wilson</v>
      </c>
      <c r="S132">
        <f>_xlfn.XLOOKUP(Sales_DB[[#This Row],[Product_ID]],Product_DB[Product_ID],Product_DB[Cost])</f>
        <v>144.53</v>
      </c>
      <c r="T132">
        <f>_xlfn.XLOOKUP(Sales_DB[[#This Row],[Product_ID]],Product_DB[Product_ID],Product_DB[Stock])</f>
        <v>367</v>
      </c>
      <c r="U132" t="str">
        <f>_xlfn.XLOOKUP(Sales_DB[[#This Row],[Customer_ID]],Final_Cust_db[Customer_ID],Final_Cust_db[Name])</f>
        <v>Ryan Moore</v>
      </c>
      <c r="V132">
        <f>_xlfn.XLOOKUP(Sales_DB[[#This Row],[Customer_ID]],Final_Cust_db[Customer_ID],Final_Cust_db[Age])</f>
        <v>38</v>
      </c>
      <c r="W132" t="str">
        <f>_xlfn.XLOOKUP(Sales_DB[[#This Row],[Customer_ID]],Final_Cust_db[Customer_ID],Final_Cust_db[Gender])</f>
        <v>Male</v>
      </c>
      <c r="X132" t="str">
        <f>_xlfn.XLOOKUP(Sales_DB[[#This Row],[Customer_ID]],Final_Cust_db[Customer_ID],Final_Cust_db[City])</f>
        <v>Cartershire</v>
      </c>
      <c r="Y132" t="str">
        <f>_xlfn.XLOOKUP(Sales_DB[[#This Row],[Customer_ID]],Final_Cust_db[Customer_ID],Final_Cust_db[State])</f>
        <v>Virginia</v>
      </c>
      <c r="Z132" t="str">
        <f>_xlfn.XLOOKUP(Sales_DB[[#This Row],[Customer_ID]],Final_Cust_db[Customer_ID],Final_Cust_db[Country])</f>
        <v>USA</v>
      </c>
      <c r="AA132" t="str">
        <f>_xlfn.XLOOKUP(Sales_DB[[#This Row],[Customer_ID]],Final_Cust_db[Customer_ID],Final_Cust_db[Loyality_Level])</f>
        <v>Bronze</v>
      </c>
      <c r="AB132" s="8">
        <f>Sales_DB[[#This Row],[Cost]]*Sales_DB[[#This Row],[Quantity]]</f>
        <v>144.53</v>
      </c>
      <c r="AC132" s="8">
        <f>Sales_DB[[#This Row],[Total_Amount]]-Sales_DB[[#This Row],[Spend]]</f>
        <v>637.6454</v>
      </c>
      <c r="AD132" s="8">
        <f>MONTH(Sales_DB[[#This Row],[Order_Date]])</f>
        <v>7</v>
      </c>
    </row>
    <row r="133" spans="1:30" x14ac:dyDescent="0.35">
      <c r="A133" t="s">
        <v>2090</v>
      </c>
      <c r="B133" s="2">
        <v>45444</v>
      </c>
      <c r="C133" t="s">
        <v>1534</v>
      </c>
      <c r="D133" t="s">
        <v>1733</v>
      </c>
      <c r="E133" t="s">
        <v>1925</v>
      </c>
      <c r="F133">
        <v>3</v>
      </c>
      <c r="G133" s="5">
        <v>298.35000000000002</v>
      </c>
      <c r="H133">
        <v>0.05</v>
      </c>
      <c r="I133" t="s">
        <v>1962</v>
      </c>
      <c r="J133">
        <v>850.29750000000001</v>
      </c>
      <c r="K133" t="str">
        <f>_xlfn.XLOOKUP(Sales_DB[[#This Row],[Store_ID]],Store_DB[Store_ID],Store_DB[Region])</f>
        <v>South</v>
      </c>
      <c r="L133" t="str">
        <f>_xlfn.XLOOKUP(Sales_DB[[#This Row],[Store_ID]],Store_DB[Store_ID],Store_DB[Store_Name])</f>
        <v>Aguirre-Keller</v>
      </c>
      <c r="M133" t="str">
        <f>_xlfn.XLOOKUP(Sales_DB[[#This Row],[Store_ID]],Store_DB[Store_ID],Store_DB[City])</f>
        <v>Lake Michael</v>
      </c>
      <c r="N133" t="str">
        <f>_xlfn.XLOOKUP(Sales_DB[[#This Row],[Store_ID]],Store_DB[Store_ID],Store_DB[Store_Type])</f>
        <v>Online</v>
      </c>
      <c r="O133" t="str">
        <f>_xlfn.XLOOKUP(Sales_DB[[#This Row],[Product_ID]],Product_DB[Product_ID],Product_DB[Product_Name])</f>
        <v>Hdmi Cable – 2M</v>
      </c>
      <c r="P133" t="str">
        <f>_xlfn.XLOOKUP(Sales_DB[[#This Row],[Product_ID]],Product_DB[Product_ID],Product_DB[Category])</f>
        <v>Electronics</v>
      </c>
      <c r="Q133" t="str">
        <f>_xlfn.XLOOKUP(Sales_DB[[#This Row],[Product_ID]],Product_DB[Product_ID],Product_DB[Sub_Category])</f>
        <v>Accessories</v>
      </c>
      <c r="R133" t="str">
        <f>_xlfn.XLOOKUP(Sales_DB[[#This Row],[Product_ID]],Product_DB[Product_ID],Product_DB[Brand])</f>
        <v>Bautista, Green and Hale</v>
      </c>
      <c r="S133">
        <f>_xlfn.XLOOKUP(Sales_DB[[#This Row],[Product_ID]],Product_DB[Product_ID],Product_DB[Cost])</f>
        <v>88.49</v>
      </c>
      <c r="T133">
        <f>_xlfn.XLOOKUP(Sales_DB[[#This Row],[Product_ID]],Product_DB[Product_ID],Product_DB[Stock])</f>
        <v>246</v>
      </c>
      <c r="U133" t="str">
        <f>_xlfn.XLOOKUP(Sales_DB[[#This Row],[Customer_ID]],Final_Cust_db[Customer_ID],Final_Cust_db[Name])</f>
        <v>Christopher Ford</v>
      </c>
      <c r="V133">
        <f>_xlfn.XLOOKUP(Sales_DB[[#This Row],[Customer_ID]],Final_Cust_db[Customer_ID],Final_Cust_db[Age])</f>
        <v>56</v>
      </c>
      <c r="W133" t="str">
        <f>_xlfn.XLOOKUP(Sales_DB[[#This Row],[Customer_ID]],Final_Cust_db[Customer_ID],Final_Cust_db[Gender])</f>
        <v>Male</v>
      </c>
      <c r="X133" t="str">
        <f>_xlfn.XLOOKUP(Sales_DB[[#This Row],[Customer_ID]],Final_Cust_db[Customer_ID],Final_Cust_db[City])</f>
        <v>North Seanfurt</v>
      </c>
      <c r="Y133" t="str">
        <f>_xlfn.XLOOKUP(Sales_DB[[#This Row],[Customer_ID]],Final_Cust_db[Customer_ID],Final_Cust_db[State])</f>
        <v>Ohio</v>
      </c>
      <c r="Z133" t="str">
        <f>_xlfn.XLOOKUP(Sales_DB[[#This Row],[Customer_ID]],Final_Cust_db[Customer_ID],Final_Cust_db[Country])</f>
        <v>USA</v>
      </c>
      <c r="AA133" t="str">
        <f>_xlfn.XLOOKUP(Sales_DB[[#This Row],[Customer_ID]],Final_Cust_db[Customer_ID],Final_Cust_db[Loyality_Level])</f>
        <v>Bronze</v>
      </c>
      <c r="AB133" s="8">
        <f>Sales_DB[[#This Row],[Cost]]*Sales_DB[[#This Row],[Quantity]]</f>
        <v>265.46999999999997</v>
      </c>
      <c r="AC133" s="8">
        <f>Sales_DB[[#This Row],[Total_Amount]]-Sales_DB[[#This Row],[Spend]]</f>
        <v>584.8275000000001</v>
      </c>
      <c r="AD133" s="8">
        <f>MONTH(Sales_DB[[#This Row],[Order_Date]])</f>
        <v>6</v>
      </c>
    </row>
    <row r="134" spans="1:30" x14ac:dyDescent="0.35">
      <c r="A134" t="s">
        <v>2091</v>
      </c>
      <c r="B134" s="2">
        <v>45662</v>
      </c>
      <c r="C134" t="s">
        <v>553</v>
      </c>
      <c r="D134" t="s">
        <v>1723</v>
      </c>
      <c r="E134" t="s">
        <v>1927</v>
      </c>
      <c r="F134">
        <v>4</v>
      </c>
      <c r="G134" s="5">
        <v>950.04</v>
      </c>
      <c r="H134">
        <v>0.13</v>
      </c>
      <c r="I134" t="s">
        <v>1959</v>
      </c>
      <c r="J134">
        <v>3306.1392000000001</v>
      </c>
      <c r="K134" t="str">
        <f>_xlfn.XLOOKUP(Sales_DB[[#This Row],[Store_ID]],Store_DB[Store_ID],Store_DB[Region])</f>
        <v>North</v>
      </c>
      <c r="L134" t="str">
        <f>_xlfn.XLOOKUP(Sales_DB[[#This Row],[Store_ID]],Store_DB[Store_ID],Store_DB[Store_Name])</f>
        <v>Thomas, Bridges and Harris</v>
      </c>
      <c r="M134" t="str">
        <f>_xlfn.XLOOKUP(Sales_DB[[#This Row],[Store_ID]],Store_DB[Store_ID],Store_DB[City])</f>
        <v>Sabrinatown</v>
      </c>
      <c r="N134" t="str">
        <f>_xlfn.XLOOKUP(Sales_DB[[#This Row],[Store_ID]],Store_DB[Store_ID],Store_DB[Store_Type])</f>
        <v>Online</v>
      </c>
      <c r="O134" t="str">
        <f>_xlfn.XLOOKUP(Sales_DB[[#This Row],[Product_ID]],Product_DB[Product_ID],Product_DB[Product_Name])</f>
        <v>Car Dashboard Phone Holder</v>
      </c>
      <c r="P134" t="str">
        <f>_xlfn.XLOOKUP(Sales_DB[[#This Row],[Product_ID]],Product_DB[Product_ID],Product_DB[Category])</f>
        <v>Electronics</v>
      </c>
      <c r="Q134" t="str">
        <f>_xlfn.XLOOKUP(Sales_DB[[#This Row],[Product_ID]],Product_DB[Product_ID],Product_DB[Sub_Category])</f>
        <v>Accessories</v>
      </c>
      <c r="R134" t="str">
        <f>_xlfn.XLOOKUP(Sales_DB[[#This Row],[Product_ID]],Product_DB[Product_ID],Product_DB[Brand])</f>
        <v>Byrd, Stewart and Valdez</v>
      </c>
      <c r="S134">
        <f>_xlfn.XLOOKUP(Sales_DB[[#This Row],[Product_ID]],Product_DB[Product_ID],Product_DB[Cost])</f>
        <v>177.98</v>
      </c>
      <c r="T134">
        <f>_xlfn.XLOOKUP(Sales_DB[[#This Row],[Product_ID]],Product_DB[Product_ID],Product_DB[Stock])</f>
        <v>103</v>
      </c>
      <c r="U134" t="str">
        <f>_xlfn.XLOOKUP(Sales_DB[[#This Row],[Customer_ID]],Final_Cust_db[Customer_ID],Final_Cust_db[Name])</f>
        <v>Daniel Rivas</v>
      </c>
      <c r="V134">
        <f>_xlfn.XLOOKUP(Sales_DB[[#This Row],[Customer_ID]],Final_Cust_db[Customer_ID],Final_Cust_db[Age])</f>
        <v>39</v>
      </c>
      <c r="W134" t="str">
        <f>_xlfn.XLOOKUP(Sales_DB[[#This Row],[Customer_ID]],Final_Cust_db[Customer_ID],Final_Cust_db[Gender])</f>
        <v>Female</v>
      </c>
      <c r="X134" t="str">
        <f>_xlfn.XLOOKUP(Sales_DB[[#This Row],[Customer_ID]],Final_Cust_db[Customer_ID],Final_Cust_db[City])</f>
        <v>Dominiquefort</v>
      </c>
      <c r="Y134" t="str">
        <f>_xlfn.XLOOKUP(Sales_DB[[#This Row],[Customer_ID]],Final_Cust_db[Customer_ID],Final_Cust_db[State])</f>
        <v>Georgia</v>
      </c>
      <c r="Z134" t="str">
        <f>_xlfn.XLOOKUP(Sales_DB[[#This Row],[Customer_ID]],Final_Cust_db[Customer_ID],Final_Cust_db[Country])</f>
        <v>USA</v>
      </c>
      <c r="AA134" t="str">
        <f>_xlfn.XLOOKUP(Sales_DB[[#This Row],[Customer_ID]],Final_Cust_db[Customer_ID],Final_Cust_db[Loyality_Level])</f>
        <v>Silver</v>
      </c>
      <c r="AB134" s="8">
        <f>Sales_DB[[#This Row],[Cost]]*Sales_DB[[#This Row],[Quantity]]</f>
        <v>711.92</v>
      </c>
      <c r="AC134" s="8">
        <f>Sales_DB[[#This Row],[Total_Amount]]-Sales_DB[[#This Row],[Spend]]</f>
        <v>2594.2192</v>
      </c>
      <c r="AD134" s="8">
        <f>MONTH(Sales_DB[[#This Row],[Order_Date]])</f>
        <v>1</v>
      </c>
    </row>
    <row r="135" spans="1:30" x14ac:dyDescent="0.35">
      <c r="A135" t="s">
        <v>2092</v>
      </c>
      <c r="B135" s="2">
        <v>45910</v>
      </c>
      <c r="C135" t="s">
        <v>1044</v>
      </c>
      <c r="D135" t="s">
        <v>1751</v>
      </c>
      <c r="E135" t="s">
        <v>1902</v>
      </c>
      <c r="F135">
        <v>2</v>
      </c>
      <c r="G135" s="5">
        <v>267.19</v>
      </c>
      <c r="H135">
        <v>7.0000000000000007E-2</v>
      </c>
      <c r="I135" t="s">
        <v>1957</v>
      </c>
      <c r="J135">
        <v>496.97340000000003</v>
      </c>
      <c r="K135" t="str">
        <f>_xlfn.XLOOKUP(Sales_DB[[#This Row],[Store_ID]],Store_DB[Store_ID],Store_DB[Region])</f>
        <v>South</v>
      </c>
      <c r="L135" t="str">
        <f>_xlfn.XLOOKUP(Sales_DB[[#This Row],[Store_ID]],Store_DB[Store_ID],Store_DB[Store_Name])</f>
        <v>Alexander Group</v>
      </c>
      <c r="M135" t="str">
        <f>_xlfn.XLOOKUP(Sales_DB[[#This Row],[Store_ID]],Store_DB[Store_ID],Store_DB[City])</f>
        <v>Port Sharon</v>
      </c>
      <c r="N135" t="str">
        <f>_xlfn.XLOOKUP(Sales_DB[[#This Row],[Store_ID]],Store_DB[Store_ID],Store_DB[Store_Type])</f>
        <v>Online</v>
      </c>
      <c r="O135" t="str">
        <f>_xlfn.XLOOKUP(Sales_DB[[#This Row],[Product_ID]],Product_DB[Product_ID],Product_DB[Product_Name])</f>
        <v>Foam Roller</v>
      </c>
      <c r="P135" t="str">
        <f>_xlfn.XLOOKUP(Sales_DB[[#This Row],[Product_ID]],Product_DB[Product_ID],Product_DB[Category])</f>
        <v>Sports</v>
      </c>
      <c r="Q135" t="str">
        <f>_xlfn.XLOOKUP(Sales_DB[[#This Row],[Product_ID]],Product_DB[Product_ID],Product_DB[Sub_Category])</f>
        <v>Fitness</v>
      </c>
      <c r="R135" t="str">
        <f>_xlfn.XLOOKUP(Sales_DB[[#This Row],[Product_ID]],Product_DB[Product_ID],Product_DB[Brand])</f>
        <v>Atkinson, Camacho and Oliver</v>
      </c>
      <c r="S135">
        <f>_xlfn.XLOOKUP(Sales_DB[[#This Row],[Product_ID]],Product_DB[Product_ID],Product_DB[Cost])</f>
        <v>30.62</v>
      </c>
      <c r="T135">
        <f>_xlfn.XLOOKUP(Sales_DB[[#This Row],[Product_ID]],Product_DB[Product_ID],Product_DB[Stock])</f>
        <v>138</v>
      </c>
      <c r="U135" t="str">
        <f>_xlfn.XLOOKUP(Sales_DB[[#This Row],[Customer_ID]],Final_Cust_db[Customer_ID],Final_Cust_db[Name])</f>
        <v>Victor Mcintosh</v>
      </c>
      <c r="V135">
        <f>_xlfn.XLOOKUP(Sales_DB[[#This Row],[Customer_ID]],Final_Cust_db[Customer_ID],Final_Cust_db[Age])</f>
        <v>62</v>
      </c>
      <c r="W135" t="str">
        <f>_xlfn.XLOOKUP(Sales_DB[[#This Row],[Customer_ID]],Final_Cust_db[Customer_ID],Final_Cust_db[Gender])</f>
        <v>Female</v>
      </c>
      <c r="X135" t="str">
        <f>_xlfn.XLOOKUP(Sales_DB[[#This Row],[Customer_ID]],Final_Cust_db[Customer_ID],Final_Cust_db[City])</f>
        <v>Tiffanyshire</v>
      </c>
      <c r="Y135" t="str">
        <f>_xlfn.XLOOKUP(Sales_DB[[#This Row],[Customer_ID]],Final_Cust_db[Customer_ID],Final_Cust_db[State])</f>
        <v>Minnesota</v>
      </c>
      <c r="Z135" t="str">
        <f>_xlfn.XLOOKUP(Sales_DB[[#This Row],[Customer_ID]],Final_Cust_db[Customer_ID],Final_Cust_db[Country])</f>
        <v>USA</v>
      </c>
      <c r="AA135" t="str">
        <f>_xlfn.XLOOKUP(Sales_DB[[#This Row],[Customer_ID]],Final_Cust_db[Customer_ID],Final_Cust_db[Loyality_Level])</f>
        <v>Bronze</v>
      </c>
      <c r="AB135" s="8">
        <f>Sales_DB[[#This Row],[Cost]]*Sales_DB[[#This Row],[Quantity]]</f>
        <v>61.24</v>
      </c>
      <c r="AC135" s="8">
        <f>Sales_DB[[#This Row],[Total_Amount]]-Sales_DB[[#This Row],[Spend]]</f>
        <v>435.73340000000002</v>
      </c>
      <c r="AD135" s="8">
        <f>MONTH(Sales_DB[[#This Row],[Order_Date]])</f>
        <v>9</v>
      </c>
    </row>
    <row r="136" spans="1:30" x14ac:dyDescent="0.35">
      <c r="A136" t="s">
        <v>2093</v>
      </c>
      <c r="B136" s="2">
        <v>45827</v>
      </c>
      <c r="C136" t="s">
        <v>663</v>
      </c>
      <c r="D136" t="s">
        <v>1842</v>
      </c>
      <c r="E136" t="s">
        <v>1934</v>
      </c>
      <c r="F136">
        <v>4</v>
      </c>
      <c r="G136" s="5">
        <v>72.63</v>
      </c>
      <c r="H136">
        <v>0.06</v>
      </c>
      <c r="I136" t="s">
        <v>1959</v>
      </c>
      <c r="J136">
        <v>273.08879999999999</v>
      </c>
      <c r="K136" t="str">
        <f>_xlfn.XLOOKUP(Sales_DB[[#This Row],[Store_ID]],Store_DB[Store_ID],Store_DB[Region])</f>
        <v>North</v>
      </c>
      <c r="L136" t="str">
        <f>_xlfn.XLOOKUP(Sales_DB[[#This Row],[Store_ID]],Store_DB[Store_ID],Store_DB[Store_Name])</f>
        <v>Shelton PLC</v>
      </c>
      <c r="M136" t="str">
        <f>_xlfn.XLOOKUP(Sales_DB[[#This Row],[Store_ID]],Store_DB[Store_ID],Store_DB[City])</f>
        <v>East Jenniferstad</v>
      </c>
      <c r="N136" t="str">
        <f>_xlfn.XLOOKUP(Sales_DB[[#This Row],[Store_ID]],Store_DB[Store_ID],Store_DB[Store_Type])</f>
        <v>Flagship</v>
      </c>
      <c r="O136" t="str">
        <f>_xlfn.XLOOKUP(Sales_DB[[#This Row],[Product_ID]],Product_DB[Product_ID],Product_DB[Product_Name])</f>
        <v>Led Bedside Lamp</v>
      </c>
      <c r="P136" t="str">
        <f>_xlfn.XLOOKUP(Sales_DB[[#This Row],[Product_ID]],Product_DB[Product_ID],Product_DB[Category])</f>
        <v>Home</v>
      </c>
      <c r="Q136" t="str">
        <f>_xlfn.XLOOKUP(Sales_DB[[#This Row],[Product_ID]],Product_DB[Product_ID],Product_DB[Sub_Category])</f>
        <v>Lighting</v>
      </c>
      <c r="R136" t="str">
        <f>_xlfn.XLOOKUP(Sales_DB[[#This Row],[Product_ID]],Product_DB[Product_ID],Product_DB[Brand])</f>
        <v>Aguilar, Horton and Lewis</v>
      </c>
      <c r="S136">
        <f>_xlfn.XLOOKUP(Sales_DB[[#This Row],[Product_ID]],Product_DB[Product_ID],Product_DB[Cost])</f>
        <v>371.38</v>
      </c>
      <c r="T136">
        <f>_xlfn.XLOOKUP(Sales_DB[[#This Row],[Product_ID]],Product_DB[Product_ID],Product_DB[Stock])</f>
        <v>220</v>
      </c>
      <c r="U136" t="str">
        <f>_xlfn.XLOOKUP(Sales_DB[[#This Row],[Customer_ID]],Final_Cust_db[Customer_ID],Final_Cust_db[Name])</f>
        <v>Mary Boyd</v>
      </c>
      <c r="V136">
        <f>_xlfn.XLOOKUP(Sales_DB[[#This Row],[Customer_ID]],Final_Cust_db[Customer_ID],Final_Cust_db[Age])</f>
        <v>25</v>
      </c>
      <c r="W136" t="str">
        <f>_xlfn.XLOOKUP(Sales_DB[[#This Row],[Customer_ID]],Final_Cust_db[Customer_ID],Final_Cust_db[Gender])</f>
        <v>Female</v>
      </c>
      <c r="X136" t="str">
        <f>_xlfn.XLOOKUP(Sales_DB[[#This Row],[Customer_ID]],Final_Cust_db[Customer_ID],Final_Cust_db[City])</f>
        <v>New Logan</v>
      </c>
      <c r="Y136" t="str">
        <f>_xlfn.XLOOKUP(Sales_DB[[#This Row],[Customer_ID]],Final_Cust_db[Customer_ID],Final_Cust_db[State])</f>
        <v>Michigan</v>
      </c>
      <c r="Z136" t="str">
        <f>_xlfn.XLOOKUP(Sales_DB[[#This Row],[Customer_ID]],Final_Cust_db[Customer_ID],Final_Cust_db[Country])</f>
        <v>USA</v>
      </c>
      <c r="AA136" t="str">
        <f>_xlfn.XLOOKUP(Sales_DB[[#This Row],[Customer_ID]],Final_Cust_db[Customer_ID],Final_Cust_db[Loyality_Level])</f>
        <v>Bronze</v>
      </c>
      <c r="AB136" s="8">
        <f>Sales_DB[[#This Row],[Cost]]*Sales_DB[[#This Row],[Quantity]]</f>
        <v>1485.52</v>
      </c>
      <c r="AC136" s="8">
        <f>Sales_DB[[#This Row],[Total_Amount]]-Sales_DB[[#This Row],[Spend]]</f>
        <v>-1212.4312</v>
      </c>
      <c r="AD136" s="8">
        <f>MONTH(Sales_DB[[#This Row],[Order_Date]])</f>
        <v>6</v>
      </c>
    </row>
    <row r="137" spans="1:30" x14ac:dyDescent="0.35">
      <c r="A137" t="s">
        <v>2094</v>
      </c>
      <c r="B137" s="2">
        <v>45544</v>
      </c>
      <c r="C137" t="s">
        <v>1335</v>
      </c>
      <c r="D137" t="s">
        <v>1739</v>
      </c>
      <c r="E137" t="s">
        <v>1906</v>
      </c>
      <c r="F137">
        <v>3</v>
      </c>
      <c r="G137" s="5">
        <v>576.52</v>
      </c>
      <c r="H137">
        <v>0.22</v>
      </c>
      <c r="I137" t="s">
        <v>1962</v>
      </c>
      <c r="J137">
        <v>1349.0568000000001</v>
      </c>
      <c r="K137" t="str">
        <f>_xlfn.XLOOKUP(Sales_DB[[#This Row],[Store_ID]],Store_DB[Store_ID],Store_DB[Region])</f>
        <v>North</v>
      </c>
      <c r="L137" t="str">
        <f>_xlfn.XLOOKUP(Sales_DB[[#This Row],[Store_ID]],Store_DB[Store_ID],Store_DB[Store_Name])</f>
        <v>Gray Ltd</v>
      </c>
      <c r="M137" t="str">
        <f>_xlfn.XLOOKUP(Sales_DB[[#This Row],[Store_ID]],Store_DB[Store_ID],Store_DB[City])</f>
        <v>New Michaelchester</v>
      </c>
      <c r="N137" t="str">
        <f>_xlfn.XLOOKUP(Sales_DB[[#This Row],[Store_ID]],Store_DB[Store_ID],Store_DB[Store_Type])</f>
        <v>Outlet</v>
      </c>
      <c r="O137" t="str">
        <f>_xlfn.XLOOKUP(Sales_DB[[#This Row],[Product_ID]],Product_DB[Product_ID],Product_DB[Product_Name])</f>
        <v>Men'S Track Pants</v>
      </c>
      <c r="P137" t="str">
        <f>_xlfn.XLOOKUP(Sales_DB[[#This Row],[Product_ID]],Product_DB[Product_ID],Product_DB[Category])</f>
        <v>Clothing</v>
      </c>
      <c r="Q137" t="str">
        <f>_xlfn.XLOOKUP(Sales_DB[[#This Row],[Product_ID]],Product_DB[Product_ID],Product_DB[Sub_Category])</f>
        <v>Bottoms</v>
      </c>
      <c r="R137" t="str">
        <f>_xlfn.XLOOKUP(Sales_DB[[#This Row],[Product_ID]],Product_DB[Product_ID],Product_DB[Brand])</f>
        <v>Hamilton, Woods and Walker</v>
      </c>
      <c r="S137">
        <f>_xlfn.XLOOKUP(Sales_DB[[#This Row],[Product_ID]],Product_DB[Product_ID],Product_DB[Cost])</f>
        <v>386.56</v>
      </c>
      <c r="T137">
        <f>_xlfn.XLOOKUP(Sales_DB[[#This Row],[Product_ID]],Product_DB[Product_ID],Product_DB[Stock])</f>
        <v>125</v>
      </c>
      <c r="U137" t="str">
        <f>_xlfn.XLOOKUP(Sales_DB[[#This Row],[Customer_ID]],Final_Cust_db[Customer_ID],Final_Cust_db[Name])</f>
        <v>Jose Stewart</v>
      </c>
      <c r="V137">
        <f>_xlfn.XLOOKUP(Sales_DB[[#This Row],[Customer_ID]],Final_Cust_db[Customer_ID],Final_Cust_db[Age])</f>
        <v>18</v>
      </c>
      <c r="W137" t="str">
        <f>_xlfn.XLOOKUP(Sales_DB[[#This Row],[Customer_ID]],Final_Cust_db[Customer_ID],Final_Cust_db[Gender])</f>
        <v>Female</v>
      </c>
      <c r="X137" t="str">
        <f>_xlfn.XLOOKUP(Sales_DB[[#This Row],[Customer_ID]],Final_Cust_db[Customer_ID],Final_Cust_db[City])</f>
        <v>South Robert</v>
      </c>
      <c r="Y137" t="str">
        <f>_xlfn.XLOOKUP(Sales_DB[[#This Row],[Customer_ID]],Final_Cust_db[Customer_ID],Final_Cust_db[State])</f>
        <v>Maine</v>
      </c>
      <c r="Z137" t="str">
        <f>_xlfn.XLOOKUP(Sales_DB[[#This Row],[Customer_ID]],Final_Cust_db[Customer_ID],Final_Cust_db[Country])</f>
        <v>USA</v>
      </c>
      <c r="AA137" t="str">
        <f>_xlfn.XLOOKUP(Sales_DB[[#This Row],[Customer_ID]],Final_Cust_db[Customer_ID],Final_Cust_db[Loyality_Level])</f>
        <v>Gold</v>
      </c>
      <c r="AB137" s="8">
        <f>Sales_DB[[#This Row],[Cost]]*Sales_DB[[#This Row],[Quantity]]</f>
        <v>1159.68</v>
      </c>
      <c r="AC137" s="8">
        <f>Sales_DB[[#This Row],[Total_Amount]]-Sales_DB[[#This Row],[Spend]]</f>
        <v>189.3768</v>
      </c>
      <c r="AD137" s="8">
        <f>MONTH(Sales_DB[[#This Row],[Order_Date]])</f>
        <v>9</v>
      </c>
    </row>
    <row r="138" spans="1:30" x14ac:dyDescent="0.35">
      <c r="A138" t="s">
        <v>2095</v>
      </c>
      <c r="B138" s="2">
        <v>45751</v>
      </c>
      <c r="C138" t="s">
        <v>1104</v>
      </c>
      <c r="D138" t="s">
        <v>1794</v>
      </c>
      <c r="E138" t="s">
        <v>1919</v>
      </c>
      <c r="F138">
        <v>3</v>
      </c>
      <c r="G138" s="5">
        <v>849.36</v>
      </c>
      <c r="H138">
        <v>0.03</v>
      </c>
      <c r="I138" t="s">
        <v>1957</v>
      </c>
      <c r="J138">
        <v>2471.6376</v>
      </c>
      <c r="K138" t="str">
        <f>_xlfn.XLOOKUP(Sales_DB[[#This Row],[Store_ID]],Store_DB[Store_ID],Store_DB[Region])</f>
        <v>South</v>
      </c>
      <c r="L138" t="str">
        <f>_xlfn.XLOOKUP(Sales_DB[[#This Row],[Store_ID]],Store_DB[Store_ID],Store_DB[Store_Name])</f>
        <v>Moore, Padilla and Butler</v>
      </c>
      <c r="M138" t="str">
        <f>_xlfn.XLOOKUP(Sales_DB[[#This Row],[Store_ID]],Store_DB[Store_ID],Store_DB[City])</f>
        <v>East Johnstad</v>
      </c>
      <c r="N138" t="str">
        <f>_xlfn.XLOOKUP(Sales_DB[[#This Row],[Store_ID]],Store_DB[Store_ID],Store_DB[Store_Type])</f>
        <v>Flagship</v>
      </c>
      <c r="O138" t="str">
        <f>_xlfn.XLOOKUP(Sales_DB[[#This Row],[Product_ID]],Product_DB[Product_ID],Product_DB[Product_Name])</f>
        <v>Hair Repair Oil Treatment</v>
      </c>
      <c r="P138" t="str">
        <f>_xlfn.XLOOKUP(Sales_DB[[#This Row],[Product_ID]],Product_DB[Product_ID],Product_DB[Category])</f>
        <v>Beauty</v>
      </c>
      <c r="Q138" t="str">
        <f>_xlfn.XLOOKUP(Sales_DB[[#This Row],[Product_ID]],Product_DB[Product_ID],Product_DB[Sub_Category])</f>
        <v>Haircare</v>
      </c>
      <c r="R138" t="str">
        <f>_xlfn.XLOOKUP(Sales_DB[[#This Row],[Product_ID]],Product_DB[Product_ID],Product_DB[Brand])</f>
        <v>Hopkins Ltd</v>
      </c>
      <c r="S138">
        <f>_xlfn.XLOOKUP(Sales_DB[[#This Row],[Product_ID]],Product_DB[Product_ID],Product_DB[Cost])</f>
        <v>214.32</v>
      </c>
      <c r="T138">
        <f>_xlfn.XLOOKUP(Sales_DB[[#This Row],[Product_ID]],Product_DB[Product_ID],Product_DB[Stock])</f>
        <v>383</v>
      </c>
      <c r="U138" t="str">
        <f>_xlfn.XLOOKUP(Sales_DB[[#This Row],[Customer_ID]],Final_Cust_db[Customer_ID],Final_Cust_db[Name])</f>
        <v>Heather Valenzuela</v>
      </c>
      <c r="V138">
        <f>_xlfn.XLOOKUP(Sales_DB[[#This Row],[Customer_ID]],Final_Cust_db[Customer_ID],Final_Cust_db[Age])</f>
        <v>31</v>
      </c>
      <c r="W138" t="str">
        <f>_xlfn.XLOOKUP(Sales_DB[[#This Row],[Customer_ID]],Final_Cust_db[Customer_ID],Final_Cust_db[Gender])</f>
        <v>Male</v>
      </c>
      <c r="X138" t="str">
        <f>_xlfn.XLOOKUP(Sales_DB[[#This Row],[Customer_ID]],Final_Cust_db[Customer_ID],Final_Cust_db[City])</f>
        <v>New Angiefurt</v>
      </c>
      <c r="Y138" t="str">
        <f>_xlfn.XLOOKUP(Sales_DB[[#This Row],[Customer_ID]],Final_Cust_db[Customer_ID],Final_Cust_db[State])</f>
        <v>Alaska</v>
      </c>
      <c r="Z138" t="str">
        <f>_xlfn.XLOOKUP(Sales_DB[[#This Row],[Customer_ID]],Final_Cust_db[Customer_ID],Final_Cust_db[Country])</f>
        <v>USA</v>
      </c>
      <c r="AA138" t="str">
        <f>_xlfn.XLOOKUP(Sales_DB[[#This Row],[Customer_ID]],Final_Cust_db[Customer_ID],Final_Cust_db[Loyality_Level])</f>
        <v>Bronze</v>
      </c>
      <c r="AB138" s="8">
        <f>Sales_DB[[#This Row],[Cost]]*Sales_DB[[#This Row],[Quantity]]</f>
        <v>642.96</v>
      </c>
      <c r="AC138" s="8">
        <f>Sales_DB[[#This Row],[Total_Amount]]-Sales_DB[[#This Row],[Spend]]</f>
        <v>1828.6776</v>
      </c>
      <c r="AD138" s="8">
        <f>MONTH(Sales_DB[[#This Row],[Order_Date]])</f>
        <v>4</v>
      </c>
    </row>
    <row r="139" spans="1:30" x14ac:dyDescent="0.35">
      <c r="A139" t="s">
        <v>2096</v>
      </c>
      <c r="B139" s="2">
        <v>45392</v>
      </c>
      <c r="C139" t="s">
        <v>1468</v>
      </c>
      <c r="D139" t="s">
        <v>1730</v>
      </c>
      <c r="E139" t="s">
        <v>1909</v>
      </c>
      <c r="F139">
        <v>1</v>
      </c>
      <c r="G139" s="5">
        <v>245.85</v>
      </c>
      <c r="H139">
        <v>0.18</v>
      </c>
      <c r="I139" t="s">
        <v>1962</v>
      </c>
      <c r="J139">
        <v>201.59700000000001</v>
      </c>
      <c r="K139" t="str">
        <f>_xlfn.XLOOKUP(Sales_DB[[#This Row],[Store_ID]],Store_DB[Store_ID],Store_DB[Region])</f>
        <v>East</v>
      </c>
      <c r="L139" t="str">
        <f>_xlfn.XLOOKUP(Sales_DB[[#This Row],[Store_ID]],Store_DB[Store_ID],Store_DB[Store_Name])</f>
        <v>Benson-Elliott</v>
      </c>
      <c r="M139" t="str">
        <f>_xlfn.XLOOKUP(Sales_DB[[#This Row],[Store_ID]],Store_DB[Store_ID],Store_DB[City])</f>
        <v>Port Josephberg</v>
      </c>
      <c r="N139" t="str">
        <f>_xlfn.XLOOKUP(Sales_DB[[#This Row],[Store_ID]],Store_DB[Store_ID],Store_DB[Store_Type])</f>
        <v>Online</v>
      </c>
      <c r="O139" t="str">
        <f>_xlfn.XLOOKUP(Sales_DB[[#This Row],[Product_ID]],Product_DB[Product_ID],Product_DB[Product_Name])</f>
        <v>Boxing Hand Wraps</v>
      </c>
      <c r="P139" t="str">
        <f>_xlfn.XLOOKUP(Sales_DB[[#This Row],[Product_ID]],Product_DB[Product_ID],Product_DB[Category])</f>
        <v>Sports</v>
      </c>
      <c r="Q139" t="str">
        <f>_xlfn.XLOOKUP(Sales_DB[[#This Row],[Product_ID]],Product_DB[Product_ID],Product_DB[Sub_Category])</f>
        <v>Fitness</v>
      </c>
      <c r="R139" t="str">
        <f>_xlfn.XLOOKUP(Sales_DB[[#This Row],[Product_ID]],Product_DB[Product_ID],Product_DB[Brand])</f>
        <v>Smith-King</v>
      </c>
      <c r="S139">
        <f>_xlfn.XLOOKUP(Sales_DB[[#This Row],[Product_ID]],Product_DB[Product_ID],Product_DB[Cost])</f>
        <v>190.29</v>
      </c>
      <c r="T139">
        <f>_xlfn.XLOOKUP(Sales_DB[[#This Row],[Product_ID]],Product_DB[Product_ID],Product_DB[Stock])</f>
        <v>260</v>
      </c>
      <c r="U139" t="str">
        <f>_xlfn.XLOOKUP(Sales_DB[[#This Row],[Customer_ID]],Final_Cust_db[Customer_ID],Final_Cust_db[Name])</f>
        <v>Laura Mathews</v>
      </c>
      <c r="V139">
        <f>_xlfn.XLOOKUP(Sales_DB[[#This Row],[Customer_ID]],Final_Cust_db[Customer_ID],Final_Cust_db[Age])</f>
        <v>53</v>
      </c>
      <c r="W139" t="str">
        <f>_xlfn.XLOOKUP(Sales_DB[[#This Row],[Customer_ID]],Final_Cust_db[Customer_ID],Final_Cust_db[Gender])</f>
        <v>Male</v>
      </c>
      <c r="X139" t="str">
        <f>_xlfn.XLOOKUP(Sales_DB[[#This Row],[Customer_ID]],Final_Cust_db[Customer_ID],Final_Cust_db[City])</f>
        <v>Chambersfurt</v>
      </c>
      <c r="Y139" t="str">
        <f>_xlfn.XLOOKUP(Sales_DB[[#This Row],[Customer_ID]],Final_Cust_db[Customer_ID],Final_Cust_db[State])</f>
        <v>Wisconsin</v>
      </c>
      <c r="Z139" t="str">
        <f>_xlfn.XLOOKUP(Sales_DB[[#This Row],[Customer_ID]],Final_Cust_db[Customer_ID],Final_Cust_db[Country])</f>
        <v>USA</v>
      </c>
      <c r="AA139" t="str">
        <f>_xlfn.XLOOKUP(Sales_DB[[#This Row],[Customer_ID]],Final_Cust_db[Customer_ID],Final_Cust_db[Loyality_Level])</f>
        <v>Bronze</v>
      </c>
      <c r="AB139" s="8">
        <f>Sales_DB[[#This Row],[Cost]]*Sales_DB[[#This Row],[Quantity]]</f>
        <v>190.29</v>
      </c>
      <c r="AC139" s="8">
        <f>Sales_DB[[#This Row],[Total_Amount]]-Sales_DB[[#This Row],[Spend]]</f>
        <v>11.307000000000016</v>
      </c>
      <c r="AD139" s="8">
        <f>MONTH(Sales_DB[[#This Row],[Order_Date]])</f>
        <v>4</v>
      </c>
    </row>
    <row r="140" spans="1:30" x14ac:dyDescent="0.35">
      <c r="A140" t="s">
        <v>2097</v>
      </c>
      <c r="B140" s="2">
        <v>45589</v>
      </c>
      <c r="C140" t="s">
        <v>595</v>
      </c>
      <c r="D140" t="s">
        <v>1872</v>
      </c>
      <c r="E140" t="s">
        <v>1922</v>
      </c>
      <c r="F140">
        <v>3</v>
      </c>
      <c r="G140" s="5">
        <v>237.68</v>
      </c>
      <c r="H140">
        <v>0.1</v>
      </c>
      <c r="I140" t="s">
        <v>1962</v>
      </c>
      <c r="J140">
        <v>641.73599999999999</v>
      </c>
      <c r="K140" t="str">
        <f>_xlfn.XLOOKUP(Sales_DB[[#This Row],[Store_ID]],Store_DB[Store_ID],Store_DB[Region])</f>
        <v>East</v>
      </c>
      <c r="L140" t="str">
        <f>_xlfn.XLOOKUP(Sales_DB[[#This Row],[Store_ID]],Store_DB[Store_ID],Store_DB[Store_Name])</f>
        <v>Hill, Wagner and Ballard</v>
      </c>
      <c r="M140" t="str">
        <f>_xlfn.XLOOKUP(Sales_DB[[#This Row],[Store_ID]],Store_DB[Store_ID],Store_DB[City])</f>
        <v>East Davidville</v>
      </c>
      <c r="N140" t="str">
        <f>_xlfn.XLOOKUP(Sales_DB[[#This Row],[Store_ID]],Store_DB[Store_ID],Store_DB[Store_Type])</f>
        <v>Online</v>
      </c>
      <c r="O140" t="str">
        <f>_xlfn.XLOOKUP(Sales_DB[[#This Row],[Product_ID]],Product_DB[Product_ID],Product_DB[Product_Name])</f>
        <v>Cricket Bat</v>
      </c>
      <c r="P140" t="str">
        <f>_xlfn.XLOOKUP(Sales_DB[[#This Row],[Product_ID]],Product_DB[Product_ID],Product_DB[Category])</f>
        <v>Sports</v>
      </c>
      <c r="Q140" t="str">
        <f>_xlfn.XLOOKUP(Sales_DB[[#This Row],[Product_ID]],Product_DB[Product_ID],Product_DB[Sub_Category])</f>
        <v>Team Sports</v>
      </c>
      <c r="R140" t="str">
        <f>_xlfn.XLOOKUP(Sales_DB[[#This Row],[Product_ID]],Product_DB[Product_ID],Product_DB[Brand])</f>
        <v>Khan LLC</v>
      </c>
      <c r="S140">
        <f>_xlfn.XLOOKUP(Sales_DB[[#This Row],[Product_ID]],Product_DB[Product_ID],Product_DB[Cost])</f>
        <v>245.98</v>
      </c>
      <c r="T140">
        <f>_xlfn.XLOOKUP(Sales_DB[[#This Row],[Product_ID]],Product_DB[Product_ID],Product_DB[Stock])</f>
        <v>471</v>
      </c>
      <c r="U140" t="str">
        <f>_xlfn.XLOOKUP(Sales_DB[[#This Row],[Customer_ID]],Final_Cust_db[Customer_ID],Final_Cust_db[Name])</f>
        <v>Michelle Myers</v>
      </c>
      <c r="V140">
        <f>_xlfn.XLOOKUP(Sales_DB[[#This Row],[Customer_ID]],Final_Cust_db[Customer_ID],Final_Cust_db[Age])</f>
        <v>33</v>
      </c>
      <c r="W140" t="str">
        <f>_xlfn.XLOOKUP(Sales_DB[[#This Row],[Customer_ID]],Final_Cust_db[Customer_ID],Final_Cust_db[Gender])</f>
        <v>Female</v>
      </c>
      <c r="X140" t="str">
        <f>_xlfn.XLOOKUP(Sales_DB[[#This Row],[Customer_ID]],Final_Cust_db[Customer_ID],Final_Cust_db[City])</f>
        <v>West Daniel</v>
      </c>
      <c r="Y140" t="str">
        <f>_xlfn.XLOOKUP(Sales_DB[[#This Row],[Customer_ID]],Final_Cust_db[Customer_ID],Final_Cust_db[State])</f>
        <v>South Carolina</v>
      </c>
      <c r="Z140" t="str">
        <f>_xlfn.XLOOKUP(Sales_DB[[#This Row],[Customer_ID]],Final_Cust_db[Customer_ID],Final_Cust_db[Country])</f>
        <v>USA</v>
      </c>
      <c r="AA140" t="str">
        <f>_xlfn.XLOOKUP(Sales_DB[[#This Row],[Customer_ID]],Final_Cust_db[Customer_ID],Final_Cust_db[Loyality_Level])</f>
        <v>Bronze</v>
      </c>
      <c r="AB140" s="8">
        <f>Sales_DB[[#This Row],[Cost]]*Sales_DB[[#This Row],[Quantity]]</f>
        <v>737.93999999999994</v>
      </c>
      <c r="AC140" s="8">
        <f>Sales_DB[[#This Row],[Total_Amount]]-Sales_DB[[#This Row],[Spend]]</f>
        <v>-96.203999999999951</v>
      </c>
      <c r="AD140" s="8">
        <f>MONTH(Sales_DB[[#This Row],[Order_Date]])</f>
        <v>10</v>
      </c>
    </row>
    <row r="141" spans="1:30" x14ac:dyDescent="0.35">
      <c r="A141" t="s">
        <v>2098</v>
      </c>
      <c r="B141" s="2">
        <v>45756</v>
      </c>
      <c r="C141" t="s">
        <v>1068</v>
      </c>
      <c r="D141" t="s">
        <v>1794</v>
      </c>
      <c r="E141" t="s">
        <v>1932</v>
      </c>
      <c r="F141">
        <v>4</v>
      </c>
      <c r="G141" s="5">
        <v>715.85</v>
      </c>
      <c r="H141">
        <v>0.25</v>
      </c>
      <c r="I141" t="s">
        <v>1959</v>
      </c>
      <c r="J141">
        <v>2147.5500000000002</v>
      </c>
      <c r="K141" t="str">
        <f>_xlfn.XLOOKUP(Sales_DB[[#This Row],[Store_ID]],Store_DB[Store_ID],Store_DB[Region])</f>
        <v>South</v>
      </c>
      <c r="L141" t="str">
        <f>_xlfn.XLOOKUP(Sales_DB[[#This Row],[Store_ID]],Store_DB[Store_ID],Store_DB[Store_Name])</f>
        <v>Mcdonald Inc</v>
      </c>
      <c r="M141" t="str">
        <f>_xlfn.XLOOKUP(Sales_DB[[#This Row],[Store_ID]],Store_DB[Store_ID],Store_DB[City])</f>
        <v>Christopherland</v>
      </c>
      <c r="N141" t="str">
        <f>_xlfn.XLOOKUP(Sales_DB[[#This Row],[Store_ID]],Store_DB[Store_ID],Store_DB[Store_Type])</f>
        <v>Outlet</v>
      </c>
      <c r="O141" t="str">
        <f>_xlfn.XLOOKUP(Sales_DB[[#This Row],[Product_ID]],Product_DB[Product_ID],Product_DB[Product_Name])</f>
        <v>Hair Repair Oil Treatment</v>
      </c>
      <c r="P141" t="str">
        <f>_xlfn.XLOOKUP(Sales_DB[[#This Row],[Product_ID]],Product_DB[Product_ID],Product_DB[Category])</f>
        <v>Beauty</v>
      </c>
      <c r="Q141" t="str">
        <f>_xlfn.XLOOKUP(Sales_DB[[#This Row],[Product_ID]],Product_DB[Product_ID],Product_DB[Sub_Category])</f>
        <v>Haircare</v>
      </c>
      <c r="R141" t="str">
        <f>_xlfn.XLOOKUP(Sales_DB[[#This Row],[Product_ID]],Product_DB[Product_ID],Product_DB[Brand])</f>
        <v>Hopkins Ltd</v>
      </c>
      <c r="S141">
        <f>_xlfn.XLOOKUP(Sales_DB[[#This Row],[Product_ID]],Product_DB[Product_ID],Product_DB[Cost])</f>
        <v>214.32</v>
      </c>
      <c r="T141">
        <f>_xlfn.XLOOKUP(Sales_DB[[#This Row],[Product_ID]],Product_DB[Product_ID],Product_DB[Stock])</f>
        <v>383</v>
      </c>
      <c r="U141" t="str">
        <f>_xlfn.XLOOKUP(Sales_DB[[#This Row],[Customer_ID]],Final_Cust_db[Customer_ID],Final_Cust_db[Name])</f>
        <v>Carol Lewis</v>
      </c>
      <c r="V141">
        <f>_xlfn.XLOOKUP(Sales_DB[[#This Row],[Customer_ID]],Final_Cust_db[Customer_ID],Final_Cust_db[Age])</f>
        <v>40</v>
      </c>
      <c r="W141" t="str">
        <f>_xlfn.XLOOKUP(Sales_DB[[#This Row],[Customer_ID]],Final_Cust_db[Customer_ID],Final_Cust_db[Gender])</f>
        <v>Female</v>
      </c>
      <c r="X141" t="str">
        <f>_xlfn.XLOOKUP(Sales_DB[[#This Row],[Customer_ID]],Final_Cust_db[Customer_ID],Final_Cust_db[City])</f>
        <v>Ryanport</v>
      </c>
      <c r="Y141" t="str">
        <f>_xlfn.XLOOKUP(Sales_DB[[#This Row],[Customer_ID]],Final_Cust_db[Customer_ID],Final_Cust_db[State])</f>
        <v>North Carolina</v>
      </c>
      <c r="Z141" t="str">
        <f>_xlfn.XLOOKUP(Sales_DB[[#This Row],[Customer_ID]],Final_Cust_db[Customer_ID],Final_Cust_db[Country])</f>
        <v>USA</v>
      </c>
      <c r="AA141" t="str">
        <f>_xlfn.XLOOKUP(Sales_DB[[#This Row],[Customer_ID]],Final_Cust_db[Customer_ID],Final_Cust_db[Loyality_Level])</f>
        <v>Bronze</v>
      </c>
      <c r="AB141" s="8">
        <f>Sales_DB[[#This Row],[Cost]]*Sales_DB[[#This Row],[Quantity]]</f>
        <v>857.28</v>
      </c>
      <c r="AC141" s="8">
        <f>Sales_DB[[#This Row],[Total_Amount]]-Sales_DB[[#This Row],[Spend]]</f>
        <v>1290.2700000000002</v>
      </c>
      <c r="AD141" s="8">
        <f>MONTH(Sales_DB[[#This Row],[Order_Date]])</f>
        <v>4</v>
      </c>
    </row>
    <row r="142" spans="1:30" x14ac:dyDescent="0.35">
      <c r="A142" t="s">
        <v>2099</v>
      </c>
      <c r="B142" s="2">
        <v>45255</v>
      </c>
      <c r="C142" t="s">
        <v>574</v>
      </c>
      <c r="D142" t="s">
        <v>1851</v>
      </c>
      <c r="E142" t="s">
        <v>1906</v>
      </c>
      <c r="F142">
        <v>2</v>
      </c>
      <c r="G142" s="5">
        <v>478.85</v>
      </c>
      <c r="H142">
        <v>0.01</v>
      </c>
      <c r="I142" t="s">
        <v>1962</v>
      </c>
      <c r="J142">
        <v>948.12300000000005</v>
      </c>
      <c r="K142" t="str">
        <f>_xlfn.XLOOKUP(Sales_DB[[#This Row],[Store_ID]],Store_DB[Store_ID],Store_DB[Region])</f>
        <v>North</v>
      </c>
      <c r="L142" t="str">
        <f>_xlfn.XLOOKUP(Sales_DB[[#This Row],[Store_ID]],Store_DB[Store_ID],Store_DB[Store_Name])</f>
        <v>Gray Ltd</v>
      </c>
      <c r="M142" t="str">
        <f>_xlfn.XLOOKUP(Sales_DB[[#This Row],[Store_ID]],Store_DB[Store_ID],Store_DB[City])</f>
        <v>New Michaelchester</v>
      </c>
      <c r="N142" t="str">
        <f>_xlfn.XLOOKUP(Sales_DB[[#This Row],[Store_ID]],Store_DB[Store_ID],Store_DB[Store_Type])</f>
        <v>Outlet</v>
      </c>
      <c r="O142" t="str">
        <f>_xlfn.XLOOKUP(Sales_DB[[#This Row],[Product_ID]],Product_DB[Product_ID],Product_DB[Product_Name])</f>
        <v>Gaming Mouse Pad Xl</v>
      </c>
      <c r="P142" t="str">
        <f>_xlfn.XLOOKUP(Sales_DB[[#This Row],[Product_ID]],Product_DB[Product_ID],Product_DB[Category])</f>
        <v>Electronics</v>
      </c>
      <c r="Q142" t="str">
        <f>_xlfn.XLOOKUP(Sales_DB[[#This Row],[Product_ID]],Product_DB[Product_ID],Product_DB[Sub_Category])</f>
        <v>Accessories</v>
      </c>
      <c r="R142" t="str">
        <f>_xlfn.XLOOKUP(Sales_DB[[#This Row],[Product_ID]],Product_DB[Product_ID],Product_DB[Brand])</f>
        <v>Sharp, Taylor and Rodriguez</v>
      </c>
      <c r="S142">
        <f>_xlfn.XLOOKUP(Sales_DB[[#This Row],[Product_ID]],Product_DB[Product_ID],Product_DB[Cost])</f>
        <v>340.14</v>
      </c>
      <c r="T142">
        <f>_xlfn.XLOOKUP(Sales_DB[[#This Row],[Product_ID]],Product_DB[Product_ID],Product_DB[Stock])</f>
        <v>361</v>
      </c>
      <c r="U142" t="str">
        <f>_xlfn.XLOOKUP(Sales_DB[[#This Row],[Customer_ID]],Final_Cust_db[Customer_ID],Final_Cust_db[Name])</f>
        <v>Amy Wilson</v>
      </c>
      <c r="V142">
        <f>_xlfn.XLOOKUP(Sales_DB[[#This Row],[Customer_ID]],Final_Cust_db[Customer_ID],Final_Cust_db[Age])</f>
        <v>44</v>
      </c>
      <c r="W142" t="str">
        <f>_xlfn.XLOOKUP(Sales_DB[[#This Row],[Customer_ID]],Final_Cust_db[Customer_ID],Final_Cust_db[Gender])</f>
        <v>Female</v>
      </c>
      <c r="X142" t="str">
        <f>_xlfn.XLOOKUP(Sales_DB[[#This Row],[Customer_ID]],Final_Cust_db[Customer_ID],Final_Cust_db[City])</f>
        <v>Morrisburgh</v>
      </c>
      <c r="Y142" t="str">
        <f>_xlfn.XLOOKUP(Sales_DB[[#This Row],[Customer_ID]],Final_Cust_db[Customer_ID],Final_Cust_db[State])</f>
        <v>Indiana</v>
      </c>
      <c r="Z142" t="str">
        <f>_xlfn.XLOOKUP(Sales_DB[[#This Row],[Customer_ID]],Final_Cust_db[Customer_ID],Final_Cust_db[Country])</f>
        <v>USA</v>
      </c>
      <c r="AA142" t="str">
        <f>_xlfn.XLOOKUP(Sales_DB[[#This Row],[Customer_ID]],Final_Cust_db[Customer_ID],Final_Cust_db[Loyality_Level])</f>
        <v>Platinum</v>
      </c>
      <c r="AB142" s="8">
        <f>Sales_DB[[#This Row],[Cost]]*Sales_DB[[#This Row],[Quantity]]</f>
        <v>680.28</v>
      </c>
      <c r="AC142" s="8">
        <f>Sales_DB[[#This Row],[Total_Amount]]-Sales_DB[[#This Row],[Spend]]</f>
        <v>267.84300000000007</v>
      </c>
      <c r="AD142" s="8">
        <f>MONTH(Sales_DB[[#This Row],[Order_Date]])</f>
        <v>11</v>
      </c>
    </row>
    <row r="143" spans="1:30" x14ac:dyDescent="0.35">
      <c r="A143" t="s">
        <v>2100</v>
      </c>
      <c r="B143" s="2">
        <v>45718</v>
      </c>
      <c r="C143" t="s">
        <v>400</v>
      </c>
      <c r="D143" t="s">
        <v>1719</v>
      </c>
      <c r="E143" t="s">
        <v>1885</v>
      </c>
      <c r="F143">
        <v>1</v>
      </c>
      <c r="G143" s="5">
        <v>503.95</v>
      </c>
      <c r="H143">
        <v>0.26</v>
      </c>
      <c r="I143" t="s">
        <v>1962</v>
      </c>
      <c r="J143">
        <v>372.923</v>
      </c>
      <c r="K143" t="str">
        <f>_xlfn.XLOOKUP(Sales_DB[[#This Row],[Store_ID]],Store_DB[Store_ID],Store_DB[Region])</f>
        <v>East</v>
      </c>
      <c r="L143" t="str">
        <f>_xlfn.XLOOKUP(Sales_DB[[#This Row],[Store_ID]],Store_DB[Store_ID],Store_DB[Store_Name])</f>
        <v>Rivera-Warner</v>
      </c>
      <c r="M143" t="str">
        <f>_xlfn.XLOOKUP(Sales_DB[[#This Row],[Store_ID]],Store_DB[Store_ID],Store_DB[City])</f>
        <v>Washingtonfurt</v>
      </c>
      <c r="N143" t="str">
        <f>_xlfn.XLOOKUP(Sales_DB[[#This Row],[Store_ID]],Store_DB[Store_ID],Store_DB[Store_Type])</f>
        <v>Flagship</v>
      </c>
      <c r="O143" t="str">
        <f>_xlfn.XLOOKUP(Sales_DB[[#This Row],[Product_ID]],Product_DB[Product_ID],Product_DB[Product_Name])</f>
        <v>Makeup Brush Set</v>
      </c>
      <c r="P143" t="str">
        <f>_xlfn.XLOOKUP(Sales_DB[[#This Row],[Product_ID]],Product_DB[Product_ID],Product_DB[Category])</f>
        <v>Beauty</v>
      </c>
      <c r="Q143" t="str">
        <f>_xlfn.XLOOKUP(Sales_DB[[#This Row],[Product_ID]],Product_DB[Product_ID],Product_DB[Sub_Category])</f>
        <v>Makeup</v>
      </c>
      <c r="R143" t="str">
        <f>_xlfn.XLOOKUP(Sales_DB[[#This Row],[Product_ID]],Product_DB[Product_ID],Product_DB[Brand])</f>
        <v>Cook Inc</v>
      </c>
      <c r="S143">
        <f>_xlfn.XLOOKUP(Sales_DB[[#This Row],[Product_ID]],Product_DB[Product_ID],Product_DB[Cost])</f>
        <v>238.8</v>
      </c>
      <c r="T143">
        <f>_xlfn.XLOOKUP(Sales_DB[[#This Row],[Product_ID]],Product_DB[Product_ID],Product_DB[Stock])</f>
        <v>431</v>
      </c>
      <c r="U143" t="str">
        <f>_xlfn.XLOOKUP(Sales_DB[[#This Row],[Customer_ID]],Final_Cust_db[Customer_ID],Final_Cust_db[Name])</f>
        <v>Edward Hall</v>
      </c>
      <c r="V143">
        <f>_xlfn.XLOOKUP(Sales_DB[[#This Row],[Customer_ID]],Final_Cust_db[Customer_ID],Final_Cust_db[Age])</f>
        <v>51</v>
      </c>
      <c r="W143" t="str">
        <f>_xlfn.XLOOKUP(Sales_DB[[#This Row],[Customer_ID]],Final_Cust_db[Customer_ID],Final_Cust_db[Gender])</f>
        <v>Male</v>
      </c>
      <c r="X143" t="str">
        <f>_xlfn.XLOOKUP(Sales_DB[[#This Row],[Customer_ID]],Final_Cust_db[Customer_ID],Final_Cust_db[City])</f>
        <v>New William</v>
      </c>
      <c r="Y143" t="str">
        <f>_xlfn.XLOOKUP(Sales_DB[[#This Row],[Customer_ID]],Final_Cust_db[Customer_ID],Final_Cust_db[State])</f>
        <v>New Mexico</v>
      </c>
      <c r="Z143" t="str">
        <f>_xlfn.XLOOKUP(Sales_DB[[#This Row],[Customer_ID]],Final_Cust_db[Customer_ID],Final_Cust_db[Country])</f>
        <v>USA</v>
      </c>
      <c r="AA143" t="str">
        <f>_xlfn.XLOOKUP(Sales_DB[[#This Row],[Customer_ID]],Final_Cust_db[Customer_ID],Final_Cust_db[Loyality_Level])</f>
        <v>Gold</v>
      </c>
      <c r="AB143" s="8">
        <f>Sales_DB[[#This Row],[Cost]]*Sales_DB[[#This Row],[Quantity]]</f>
        <v>238.8</v>
      </c>
      <c r="AC143" s="8">
        <f>Sales_DB[[#This Row],[Total_Amount]]-Sales_DB[[#This Row],[Spend]]</f>
        <v>134.12299999999999</v>
      </c>
      <c r="AD143" s="8">
        <f>MONTH(Sales_DB[[#This Row],[Order_Date]])</f>
        <v>3</v>
      </c>
    </row>
    <row r="144" spans="1:30" x14ac:dyDescent="0.35">
      <c r="A144" t="s">
        <v>2101</v>
      </c>
      <c r="B144" s="2">
        <v>45573</v>
      </c>
      <c r="C144" t="s">
        <v>1253</v>
      </c>
      <c r="D144" t="s">
        <v>1778</v>
      </c>
      <c r="E144" t="s">
        <v>1927</v>
      </c>
      <c r="F144">
        <v>2</v>
      </c>
      <c r="G144" s="5">
        <v>975.48</v>
      </c>
      <c r="H144">
        <v>0.26</v>
      </c>
      <c r="I144" t="s">
        <v>1962</v>
      </c>
      <c r="J144">
        <v>1443.7103999999999</v>
      </c>
      <c r="K144" t="str">
        <f>_xlfn.XLOOKUP(Sales_DB[[#This Row],[Store_ID]],Store_DB[Store_ID],Store_DB[Region])</f>
        <v>North</v>
      </c>
      <c r="L144" t="str">
        <f>_xlfn.XLOOKUP(Sales_DB[[#This Row],[Store_ID]],Store_DB[Store_ID],Store_DB[Store_Name])</f>
        <v>Thomas, Bridges and Harris</v>
      </c>
      <c r="M144" t="str">
        <f>_xlfn.XLOOKUP(Sales_DB[[#This Row],[Store_ID]],Store_DB[Store_ID],Store_DB[City])</f>
        <v>Sabrinatown</v>
      </c>
      <c r="N144" t="str">
        <f>_xlfn.XLOOKUP(Sales_DB[[#This Row],[Store_ID]],Store_DB[Store_ID],Store_DB[Store_Type])</f>
        <v>Online</v>
      </c>
      <c r="O144" t="str">
        <f>_xlfn.XLOOKUP(Sales_DB[[#This Row],[Product_ID]],Product_DB[Product_ID],Product_DB[Product_Name])</f>
        <v>Women'S Hair Dryer Brush</v>
      </c>
      <c r="P144" t="str">
        <f>_xlfn.XLOOKUP(Sales_DB[[#This Row],[Product_ID]],Product_DB[Product_ID],Product_DB[Category])</f>
        <v>Beauty</v>
      </c>
      <c r="Q144" t="str">
        <f>_xlfn.XLOOKUP(Sales_DB[[#This Row],[Product_ID]],Product_DB[Product_ID],Product_DB[Sub_Category])</f>
        <v>Haircare</v>
      </c>
      <c r="R144" t="str">
        <f>_xlfn.XLOOKUP(Sales_DB[[#This Row],[Product_ID]],Product_DB[Product_ID],Product_DB[Brand])</f>
        <v>Torres, Spencer and Potter</v>
      </c>
      <c r="S144">
        <f>_xlfn.XLOOKUP(Sales_DB[[#This Row],[Product_ID]],Product_DB[Product_ID],Product_DB[Cost])</f>
        <v>340.39</v>
      </c>
      <c r="T144">
        <f>_xlfn.XLOOKUP(Sales_DB[[#This Row],[Product_ID]],Product_DB[Product_ID],Product_DB[Stock])</f>
        <v>177</v>
      </c>
      <c r="U144" t="str">
        <f>_xlfn.XLOOKUP(Sales_DB[[#This Row],[Customer_ID]],Final_Cust_db[Customer_ID],Final_Cust_db[Name])</f>
        <v>John Donaldson</v>
      </c>
      <c r="V144">
        <f>_xlfn.XLOOKUP(Sales_DB[[#This Row],[Customer_ID]],Final_Cust_db[Customer_ID],Final_Cust_db[Age])</f>
        <v>27</v>
      </c>
      <c r="W144" t="str">
        <f>_xlfn.XLOOKUP(Sales_DB[[#This Row],[Customer_ID]],Final_Cust_db[Customer_ID],Final_Cust_db[Gender])</f>
        <v>Male</v>
      </c>
      <c r="X144" t="str">
        <f>_xlfn.XLOOKUP(Sales_DB[[#This Row],[Customer_ID]],Final_Cust_db[Customer_ID],Final_Cust_db[City])</f>
        <v>New Edward</v>
      </c>
      <c r="Y144" t="str">
        <f>_xlfn.XLOOKUP(Sales_DB[[#This Row],[Customer_ID]],Final_Cust_db[Customer_ID],Final_Cust_db[State])</f>
        <v>Maine</v>
      </c>
      <c r="Z144" t="str">
        <f>_xlfn.XLOOKUP(Sales_DB[[#This Row],[Customer_ID]],Final_Cust_db[Customer_ID],Final_Cust_db[Country])</f>
        <v>USA</v>
      </c>
      <c r="AA144" t="str">
        <f>_xlfn.XLOOKUP(Sales_DB[[#This Row],[Customer_ID]],Final_Cust_db[Customer_ID],Final_Cust_db[Loyality_Level])</f>
        <v>Bronze</v>
      </c>
      <c r="AB144" s="8">
        <f>Sales_DB[[#This Row],[Cost]]*Sales_DB[[#This Row],[Quantity]]</f>
        <v>680.78</v>
      </c>
      <c r="AC144" s="8">
        <f>Sales_DB[[#This Row],[Total_Amount]]-Sales_DB[[#This Row],[Spend]]</f>
        <v>762.93039999999996</v>
      </c>
      <c r="AD144" s="8">
        <f>MONTH(Sales_DB[[#This Row],[Order_Date]])</f>
        <v>10</v>
      </c>
    </row>
    <row r="145" spans="1:30" x14ac:dyDescent="0.35">
      <c r="A145" t="s">
        <v>2102</v>
      </c>
      <c r="B145" s="2">
        <v>45884</v>
      </c>
      <c r="C145" t="s">
        <v>1259</v>
      </c>
      <c r="D145" t="s">
        <v>1678</v>
      </c>
      <c r="E145" t="s">
        <v>1937</v>
      </c>
      <c r="F145">
        <v>4</v>
      </c>
      <c r="G145" s="5">
        <v>450.12</v>
      </c>
      <c r="H145">
        <v>0.28999999999999998</v>
      </c>
      <c r="I145" t="s">
        <v>1962</v>
      </c>
      <c r="J145">
        <v>1278.3407999999999</v>
      </c>
      <c r="K145" t="str">
        <f>_xlfn.XLOOKUP(Sales_DB[[#This Row],[Store_ID]],Store_DB[Store_ID],Store_DB[Region])</f>
        <v>West</v>
      </c>
      <c r="L145" t="str">
        <f>_xlfn.XLOOKUP(Sales_DB[[#This Row],[Store_ID]],Store_DB[Store_ID],Store_DB[Store_Name])</f>
        <v>Frederick-Wright</v>
      </c>
      <c r="M145" t="str">
        <f>_xlfn.XLOOKUP(Sales_DB[[#This Row],[Store_ID]],Store_DB[Store_ID],Store_DB[City])</f>
        <v>New Jimmymouth</v>
      </c>
      <c r="N145" t="str">
        <f>_xlfn.XLOOKUP(Sales_DB[[#This Row],[Store_ID]],Store_DB[Store_ID],Store_DB[Store_Type])</f>
        <v>Flagship</v>
      </c>
      <c r="O145" t="str">
        <f>_xlfn.XLOOKUP(Sales_DB[[#This Row],[Product_ID]],Product_DB[Product_ID],Product_DB[Product_Name])</f>
        <v>Gaming Mechanical Keyboard</v>
      </c>
      <c r="P145" t="str">
        <f>_xlfn.XLOOKUP(Sales_DB[[#This Row],[Product_ID]],Product_DB[Product_ID],Product_DB[Category])</f>
        <v>Electronics</v>
      </c>
      <c r="Q145" t="str">
        <f>_xlfn.XLOOKUP(Sales_DB[[#This Row],[Product_ID]],Product_DB[Product_ID],Product_DB[Sub_Category])</f>
        <v>Computer</v>
      </c>
      <c r="R145" t="str">
        <f>_xlfn.XLOOKUP(Sales_DB[[#This Row],[Product_ID]],Product_DB[Product_ID],Product_DB[Brand])</f>
        <v>Lucero LLC</v>
      </c>
      <c r="S145">
        <f>_xlfn.XLOOKUP(Sales_DB[[#This Row],[Product_ID]],Product_DB[Product_ID],Product_DB[Cost])</f>
        <v>419.28</v>
      </c>
      <c r="T145">
        <f>_xlfn.XLOOKUP(Sales_DB[[#This Row],[Product_ID]],Product_DB[Product_ID],Product_DB[Stock])</f>
        <v>86</v>
      </c>
      <c r="U145" t="str">
        <f>_xlfn.XLOOKUP(Sales_DB[[#This Row],[Customer_ID]],Final_Cust_db[Customer_ID],Final_Cust_db[Name])</f>
        <v>Terry Moses</v>
      </c>
      <c r="V145">
        <f>_xlfn.XLOOKUP(Sales_DB[[#This Row],[Customer_ID]],Final_Cust_db[Customer_ID],Final_Cust_db[Age])</f>
        <v>51</v>
      </c>
      <c r="W145" t="str">
        <f>_xlfn.XLOOKUP(Sales_DB[[#This Row],[Customer_ID]],Final_Cust_db[Customer_ID],Final_Cust_db[Gender])</f>
        <v>Female</v>
      </c>
      <c r="X145" t="str">
        <f>_xlfn.XLOOKUP(Sales_DB[[#This Row],[Customer_ID]],Final_Cust_db[Customer_ID],Final_Cust_db[City])</f>
        <v>Leahmouth</v>
      </c>
      <c r="Y145" t="str">
        <f>_xlfn.XLOOKUP(Sales_DB[[#This Row],[Customer_ID]],Final_Cust_db[Customer_ID],Final_Cust_db[State])</f>
        <v>Nevada</v>
      </c>
      <c r="Z145" t="str">
        <f>_xlfn.XLOOKUP(Sales_DB[[#This Row],[Customer_ID]],Final_Cust_db[Customer_ID],Final_Cust_db[Country])</f>
        <v>USA</v>
      </c>
      <c r="AA145" t="str">
        <f>_xlfn.XLOOKUP(Sales_DB[[#This Row],[Customer_ID]],Final_Cust_db[Customer_ID],Final_Cust_db[Loyality_Level])</f>
        <v>Platinum</v>
      </c>
      <c r="AB145" s="8">
        <f>Sales_DB[[#This Row],[Cost]]*Sales_DB[[#This Row],[Quantity]]</f>
        <v>1677.12</v>
      </c>
      <c r="AC145" s="8">
        <f>Sales_DB[[#This Row],[Total_Amount]]-Sales_DB[[#This Row],[Spend]]</f>
        <v>-398.77919999999995</v>
      </c>
      <c r="AD145" s="8">
        <f>MONTH(Sales_DB[[#This Row],[Order_Date]])</f>
        <v>8</v>
      </c>
    </row>
    <row r="146" spans="1:30" x14ac:dyDescent="0.35">
      <c r="A146" t="s">
        <v>2103</v>
      </c>
      <c r="B146" s="2">
        <v>45448</v>
      </c>
      <c r="C146" t="s">
        <v>1359</v>
      </c>
      <c r="D146" t="s">
        <v>1684</v>
      </c>
      <c r="E146" t="s">
        <v>1915</v>
      </c>
      <c r="F146">
        <v>3</v>
      </c>
      <c r="G146" s="5">
        <v>237.24</v>
      </c>
      <c r="H146">
        <v>0.24</v>
      </c>
      <c r="I146" t="s">
        <v>1959</v>
      </c>
      <c r="J146">
        <v>540.90719999999999</v>
      </c>
      <c r="K146" t="str">
        <f>_xlfn.XLOOKUP(Sales_DB[[#This Row],[Store_ID]],Store_DB[Store_ID],Store_DB[Region])</f>
        <v>West</v>
      </c>
      <c r="L146" t="str">
        <f>_xlfn.XLOOKUP(Sales_DB[[#This Row],[Store_ID]],Store_DB[Store_ID],Store_DB[Store_Name])</f>
        <v>Bean, Jones and Park</v>
      </c>
      <c r="M146" t="str">
        <f>_xlfn.XLOOKUP(Sales_DB[[#This Row],[Store_ID]],Store_DB[Store_ID],Store_DB[City])</f>
        <v>Thompsonborough</v>
      </c>
      <c r="N146" t="str">
        <f>_xlfn.XLOOKUP(Sales_DB[[#This Row],[Store_ID]],Store_DB[Store_ID],Store_DB[Store_Type])</f>
        <v>Online</v>
      </c>
      <c r="O146" t="str">
        <f>_xlfn.XLOOKUP(Sales_DB[[#This Row],[Product_ID]],Product_DB[Product_ID],Product_DB[Product_Name])</f>
        <v>Women'S Summer Dress</v>
      </c>
      <c r="P146" t="str">
        <f>_xlfn.XLOOKUP(Sales_DB[[#This Row],[Product_ID]],Product_DB[Product_ID],Product_DB[Category])</f>
        <v>Clothing</v>
      </c>
      <c r="Q146" t="str">
        <f>_xlfn.XLOOKUP(Sales_DB[[#This Row],[Product_ID]],Product_DB[Product_ID],Product_DB[Sub_Category])</f>
        <v>Tops</v>
      </c>
      <c r="R146" t="str">
        <f>_xlfn.XLOOKUP(Sales_DB[[#This Row],[Product_ID]],Product_DB[Product_ID],Product_DB[Brand])</f>
        <v>Smith-Mills</v>
      </c>
      <c r="S146">
        <f>_xlfn.XLOOKUP(Sales_DB[[#This Row],[Product_ID]],Product_DB[Product_ID],Product_DB[Cost])</f>
        <v>223.43</v>
      </c>
      <c r="T146">
        <f>_xlfn.XLOOKUP(Sales_DB[[#This Row],[Product_ID]],Product_DB[Product_ID],Product_DB[Stock])</f>
        <v>154</v>
      </c>
      <c r="U146" t="str">
        <f>_xlfn.XLOOKUP(Sales_DB[[#This Row],[Customer_ID]],Final_Cust_db[Customer_ID],Final_Cust_db[Name])</f>
        <v>Lindsay Beasley</v>
      </c>
      <c r="V146">
        <f>_xlfn.XLOOKUP(Sales_DB[[#This Row],[Customer_ID]],Final_Cust_db[Customer_ID],Final_Cust_db[Age])</f>
        <v>37</v>
      </c>
      <c r="W146" t="str">
        <f>_xlfn.XLOOKUP(Sales_DB[[#This Row],[Customer_ID]],Final_Cust_db[Customer_ID],Final_Cust_db[Gender])</f>
        <v>Female</v>
      </c>
      <c r="X146" t="str">
        <f>_xlfn.XLOOKUP(Sales_DB[[#This Row],[Customer_ID]],Final_Cust_db[Customer_ID],Final_Cust_db[City])</f>
        <v>Wesleyhaven</v>
      </c>
      <c r="Y146" t="str">
        <f>_xlfn.XLOOKUP(Sales_DB[[#This Row],[Customer_ID]],Final_Cust_db[Customer_ID],Final_Cust_db[State])</f>
        <v>Idaho</v>
      </c>
      <c r="Z146" t="str">
        <f>_xlfn.XLOOKUP(Sales_DB[[#This Row],[Customer_ID]],Final_Cust_db[Customer_ID],Final_Cust_db[Country])</f>
        <v>USA</v>
      </c>
      <c r="AA146" t="str">
        <f>_xlfn.XLOOKUP(Sales_DB[[#This Row],[Customer_ID]],Final_Cust_db[Customer_ID],Final_Cust_db[Loyality_Level])</f>
        <v>Silver</v>
      </c>
      <c r="AB146" s="8">
        <f>Sales_DB[[#This Row],[Cost]]*Sales_DB[[#This Row],[Quantity]]</f>
        <v>670.29</v>
      </c>
      <c r="AC146" s="8">
        <f>Sales_DB[[#This Row],[Total_Amount]]-Sales_DB[[#This Row],[Spend]]</f>
        <v>-129.38279999999997</v>
      </c>
      <c r="AD146" s="8">
        <f>MONTH(Sales_DB[[#This Row],[Order_Date]])</f>
        <v>6</v>
      </c>
    </row>
    <row r="147" spans="1:30" x14ac:dyDescent="0.35">
      <c r="A147" t="s">
        <v>2104</v>
      </c>
      <c r="B147" s="2">
        <v>45522</v>
      </c>
      <c r="C147" t="s">
        <v>1427</v>
      </c>
      <c r="D147" t="s">
        <v>1742</v>
      </c>
      <c r="E147" t="s">
        <v>1934</v>
      </c>
      <c r="F147">
        <v>2</v>
      </c>
      <c r="G147" s="5">
        <v>536.84</v>
      </c>
      <c r="H147">
        <v>0.09</v>
      </c>
      <c r="I147" t="s">
        <v>1962</v>
      </c>
      <c r="J147">
        <v>977.04880000000014</v>
      </c>
      <c r="K147" t="str">
        <f>_xlfn.XLOOKUP(Sales_DB[[#This Row],[Store_ID]],Store_DB[Store_ID],Store_DB[Region])</f>
        <v>North</v>
      </c>
      <c r="L147" t="str">
        <f>_xlfn.XLOOKUP(Sales_DB[[#This Row],[Store_ID]],Store_DB[Store_ID],Store_DB[Store_Name])</f>
        <v>Shelton PLC</v>
      </c>
      <c r="M147" t="str">
        <f>_xlfn.XLOOKUP(Sales_DB[[#This Row],[Store_ID]],Store_DB[Store_ID],Store_DB[City])</f>
        <v>East Jenniferstad</v>
      </c>
      <c r="N147" t="str">
        <f>_xlfn.XLOOKUP(Sales_DB[[#This Row],[Store_ID]],Store_DB[Store_ID],Store_DB[Store_Type])</f>
        <v>Flagship</v>
      </c>
      <c r="O147" t="str">
        <f>_xlfn.XLOOKUP(Sales_DB[[#This Row],[Product_ID]],Product_DB[Product_ID],Product_DB[Product_Name])</f>
        <v>Sports Stopwatch Pro</v>
      </c>
      <c r="P147" t="str">
        <f>_xlfn.XLOOKUP(Sales_DB[[#This Row],[Product_ID]],Product_DB[Product_ID],Product_DB[Category])</f>
        <v>Sports</v>
      </c>
      <c r="Q147" t="str">
        <f>_xlfn.XLOOKUP(Sales_DB[[#This Row],[Product_ID]],Product_DB[Product_ID],Product_DB[Sub_Category])</f>
        <v>Accessories</v>
      </c>
      <c r="R147" t="str">
        <f>_xlfn.XLOOKUP(Sales_DB[[#This Row],[Product_ID]],Product_DB[Product_ID],Product_DB[Brand])</f>
        <v>Thompson-French</v>
      </c>
      <c r="S147">
        <f>_xlfn.XLOOKUP(Sales_DB[[#This Row],[Product_ID]],Product_DB[Product_ID],Product_DB[Cost])</f>
        <v>434.84</v>
      </c>
      <c r="T147">
        <f>_xlfn.XLOOKUP(Sales_DB[[#This Row],[Product_ID]],Product_DB[Product_ID],Product_DB[Stock])</f>
        <v>185</v>
      </c>
      <c r="U147" t="str">
        <f>_xlfn.XLOOKUP(Sales_DB[[#This Row],[Customer_ID]],Final_Cust_db[Customer_ID],Final_Cust_db[Name])</f>
        <v>John Perez</v>
      </c>
      <c r="V147">
        <f>_xlfn.XLOOKUP(Sales_DB[[#This Row],[Customer_ID]],Final_Cust_db[Customer_ID],Final_Cust_db[Age])</f>
        <v>29</v>
      </c>
      <c r="W147" t="str">
        <f>_xlfn.XLOOKUP(Sales_DB[[#This Row],[Customer_ID]],Final_Cust_db[Customer_ID],Final_Cust_db[Gender])</f>
        <v>Female</v>
      </c>
      <c r="X147" t="str">
        <f>_xlfn.XLOOKUP(Sales_DB[[#This Row],[Customer_ID]],Final_Cust_db[Customer_ID],Final_Cust_db[City])</f>
        <v>Brandontown</v>
      </c>
      <c r="Y147" t="str">
        <f>_xlfn.XLOOKUP(Sales_DB[[#This Row],[Customer_ID]],Final_Cust_db[Customer_ID],Final_Cust_db[State])</f>
        <v>South Carolina</v>
      </c>
      <c r="Z147" t="str">
        <f>_xlfn.XLOOKUP(Sales_DB[[#This Row],[Customer_ID]],Final_Cust_db[Customer_ID],Final_Cust_db[Country])</f>
        <v>USA</v>
      </c>
      <c r="AA147" t="str">
        <f>_xlfn.XLOOKUP(Sales_DB[[#This Row],[Customer_ID]],Final_Cust_db[Customer_ID],Final_Cust_db[Loyality_Level])</f>
        <v>Gold</v>
      </c>
      <c r="AB147" s="8">
        <f>Sales_DB[[#This Row],[Cost]]*Sales_DB[[#This Row],[Quantity]]</f>
        <v>869.68</v>
      </c>
      <c r="AC147" s="8">
        <f>Sales_DB[[#This Row],[Total_Amount]]-Sales_DB[[#This Row],[Spend]]</f>
        <v>107.36880000000019</v>
      </c>
      <c r="AD147" s="8">
        <f>MONTH(Sales_DB[[#This Row],[Order_Date]])</f>
        <v>8</v>
      </c>
    </row>
    <row r="148" spans="1:30" x14ac:dyDescent="0.35">
      <c r="A148" t="s">
        <v>2105</v>
      </c>
      <c r="B148" s="2">
        <v>45626</v>
      </c>
      <c r="C148" t="s">
        <v>1381</v>
      </c>
      <c r="D148" t="s">
        <v>1684</v>
      </c>
      <c r="E148" t="s">
        <v>1946</v>
      </c>
      <c r="F148">
        <v>3</v>
      </c>
      <c r="G148" s="5">
        <v>584.41</v>
      </c>
      <c r="H148">
        <v>0.02</v>
      </c>
      <c r="I148" t="s">
        <v>1962</v>
      </c>
      <c r="J148">
        <v>1753.23</v>
      </c>
      <c r="K148" t="str">
        <f>_xlfn.XLOOKUP(Sales_DB[[#This Row],[Store_ID]],Store_DB[Store_ID],Store_DB[Region])</f>
        <v>East</v>
      </c>
      <c r="L148" t="str">
        <f>_xlfn.XLOOKUP(Sales_DB[[#This Row],[Store_ID]],Store_DB[Store_ID],Store_DB[Store_Name])</f>
        <v>Mann-Austin</v>
      </c>
      <c r="M148" t="str">
        <f>_xlfn.XLOOKUP(Sales_DB[[#This Row],[Store_ID]],Store_DB[Store_ID],Store_DB[City])</f>
        <v>Vasquezborough</v>
      </c>
      <c r="N148" t="str">
        <f>_xlfn.XLOOKUP(Sales_DB[[#This Row],[Store_ID]],Store_DB[Store_ID],Store_DB[Store_Type])</f>
        <v>Online</v>
      </c>
      <c r="O148" t="str">
        <f>_xlfn.XLOOKUP(Sales_DB[[#This Row],[Product_ID]],Product_DB[Product_ID],Product_DB[Product_Name])</f>
        <v>Women'S Summer Dress</v>
      </c>
      <c r="P148" t="str">
        <f>_xlfn.XLOOKUP(Sales_DB[[#This Row],[Product_ID]],Product_DB[Product_ID],Product_DB[Category])</f>
        <v>Clothing</v>
      </c>
      <c r="Q148" t="str">
        <f>_xlfn.XLOOKUP(Sales_DB[[#This Row],[Product_ID]],Product_DB[Product_ID],Product_DB[Sub_Category])</f>
        <v>Tops</v>
      </c>
      <c r="R148" t="str">
        <f>_xlfn.XLOOKUP(Sales_DB[[#This Row],[Product_ID]],Product_DB[Product_ID],Product_DB[Brand])</f>
        <v>Smith-Mills</v>
      </c>
      <c r="S148">
        <f>_xlfn.XLOOKUP(Sales_DB[[#This Row],[Product_ID]],Product_DB[Product_ID],Product_DB[Cost])</f>
        <v>223.43</v>
      </c>
      <c r="T148">
        <f>_xlfn.XLOOKUP(Sales_DB[[#This Row],[Product_ID]],Product_DB[Product_ID],Product_DB[Stock])</f>
        <v>154</v>
      </c>
      <c r="U148" t="str">
        <f>_xlfn.XLOOKUP(Sales_DB[[#This Row],[Customer_ID]],Final_Cust_db[Customer_ID],Final_Cust_db[Name])</f>
        <v>Adam Castro</v>
      </c>
      <c r="V148">
        <f>_xlfn.XLOOKUP(Sales_DB[[#This Row],[Customer_ID]],Final_Cust_db[Customer_ID],Final_Cust_db[Age])</f>
        <v>51</v>
      </c>
      <c r="W148" t="str">
        <f>_xlfn.XLOOKUP(Sales_DB[[#This Row],[Customer_ID]],Final_Cust_db[Customer_ID],Final_Cust_db[Gender])</f>
        <v>Male</v>
      </c>
      <c r="X148" t="str">
        <f>_xlfn.XLOOKUP(Sales_DB[[#This Row],[Customer_ID]],Final_Cust_db[Customer_ID],Final_Cust_db[City])</f>
        <v>New Donnabury</v>
      </c>
      <c r="Y148" t="str">
        <f>_xlfn.XLOOKUP(Sales_DB[[#This Row],[Customer_ID]],Final_Cust_db[Customer_ID],Final_Cust_db[State])</f>
        <v>Texas</v>
      </c>
      <c r="Z148" t="str">
        <f>_xlfn.XLOOKUP(Sales_DB[[#This Row],[Customer_ID]],Final_Cust_db[Customer_ID],Final_Cust_db[Country])</f>
        <v>USA</v>
      </c>
      <c r="AA148" t="str">
        <f>_xlfn.XLOOKUP(Sales_DB[[#This Row],[Customer_ID]],Final_Cust_db[Customer_ID],Final_Cust_db[Loyality_Level])</f>
        <v>Silver</v>
      </c>
      <c r="AB148" s="8">
        <f>Sales_DB[[#This Row],[Cost]]*Sales_DB[[#This Row],[Quantity]]</f>
        <v>670.29</v>
      </c>
      <c r="AC148" s="8">
        <f>Sales_DB[[#This Row],[Total_Amount]]-Sales_DB[[#This Row],[Spend]]</f>
        <v>1082.94</v>
      </c>
      <c r="AD148" s="8">
        <f>MONTH(Sales_DB[[#This Row],[Order_Date]])</f>
        <v>11</v>
      </c>
    </row>
    <row r="149" spans="1:30" x14ac:dyDescent="0.35">
      <c r="A149" t="s">
        <v>2106</v>
      </c>
      <c r="B149" s="2">
        <v>45617</v>
      </c>
      <c r="C149" t="s">
        <v>941</v>
      </c>
      <c r="D149" t="s">
        <v>1827</v>
      </c>
      <c r="E149" t="s">
        <v>1946</v>
      </c>
      <c r="F149">
        <v>1</v>
      </c>
      <c r="G149" s="5">
        <v>653.87</v>
      </c>
      <c r="H149">
        <v>0.14000000000000001</v>
      </c>
      <c r="I149" t="s">
        <v>1959</v>
      </c>
      <c r="J149">
        <v>562.32820000000004</v>
      </c>
      <c r="K149" t="str">
        <f>_xlfn.XLOOKUP(Sales_DB[[#This Row],[Store_ID]],Store_DB[Store_ID],Store_DB[Region])</f>
        <v>East</v>
      </c>
      <c r="L149" t="str">
        <f>_xlfn.XLOOKUP(Sales_DB[[#This Row],[Store_ID]],Store_DB[Store_ID],Store_DB[Store_Name])</f>
        <v>Mann-Austin</v>
      </c>
      <c r="M149" t="str">
        <f>_xlfn.XLOOKUP(Sales_DB[[#This Row],[Store_ID]],Store_DB[Store_ID],Store_DB[City])</f>
        <v>Vasquezborough</v>
      </c>
      <c r="N149" t="str">
        <f>_xlfn.XLOOKUP(Sales_DB[[#This Row],[Store_ID]],Store_DB[Store_ID],Store_DB[Store_Type])</f>
        <v>Online</v>
      </c>
      <c r="O149" t="str">
        <f>_xlfn.XLOOKUP(Sales_DB[[#This Row],[Product_ID]],Product_DB[Product_ID],Product_DB[Product_Name])</f>
        <v>Fitness Resistance Bands</v>
      </c>
      <c r="P149" t="str">
        <f>_xlfn.XLOOKUP(Sales_DB[[#This Row],[Product_ID]],Product_DB[Product_ID],Product_DB[Category])</f>
        <v>Sports</v>
      </c>
      <c r="Q149" t="str">
        <f>_xlfn.XLOOKUP(Sales_DB[[#This Row],[Product_ID]],Product_DB[Product_ID],Product_DB[Sub_Category])</f>
        <v>Fitness</v>
      </c>
      <c r="R149" t="str">
        <f>_xlfn.XLOOKUP(Sales_DB[[#This Row],[Product_ID]],Product_DB[Product_ID],Product_DB[Brand])</f>
        <v>Reese-Watson</v>
      </c>
      <c r="S149">
        <f>_xlfn.XLOOKUP(Sales_DB[[#This Row],[Product_ID]],Product_DB[Product_ID],Product_DB[Cost])</f>
        <v>152.91999999999999</v>
      </c>
      <c r="T149">
        <f>_xlfn.XLOOKUP(Sales_DB[[#This Row],[Product_ID]],Product_DB[Product_ID],Product_DB[Stock])</f>
        <v>281</v>
      </c>
      <c r="U149" t="str">
        <f>_xlfn.XLOOKUP(Sales_DB[[#This Row],[Customer_ID]],Final_Cust_db[Customer_ID],Final_Cust_db[Name])</f>
        <v>Lisa Chandler</v>
      </c>
      <c r="V149">
        <f>_xlfn.XLOOKUP(Sales_DB[[#This Row],[Customer_ID]],Final_Cust_db[Customer_ID],Final_Cust_db[Age])</f>
        <v>29</v>
      </c>
      <c r="W149" t="str">
        <f>_xlfn.XLOOKUP(Sales_DB[[#This Row],[Customer_ID]],Final_Cust_db[Customer_ID],Final_Cust_db[Gender])</f>
        <v>Male</v>
      </c>
      <c r="X149" t="str">
        <f>_xlfn.XLOOKUP(Sales_DB[[#This Row],[Customer_ID]],Final_Cust_db[Customer_ID],Final_Cust_db[City])</f>
        <v>Port Richard</v>
      </c>
      <c r="Y149" t="str">
        <f>_xlfn.XLOOKUP(Sales_DB[[#This Row],[Customer_ID]],Final_Cust_db[Customer_ID],Final_Cust_db[State])</f>
        <v>Montana</v>
      </c>
      <c r="Z149" t="str">
        <f>_xlfn.XLOOKUP(Sales_DB[[#This Row],[Customer_ID]],Final_Cust_db[Customer_ID],Final_Cust_db[Country])</f>
        <v>USA</v>
      </c>
      <c r="AA149" t="str">
        <f>_xlfn.XLOOKUP(Sales_DB[[#This Row],[Customer_ID]],Final_Cust_db[Customer_ID],Final_Cust_db[Loyality_Level])</f>
        <v>Platinum</v>
      </c>
      <c r="AB149" s="8">
        <f>Sales_DB[[#This Row],[Cost]]*Sales_DB[[#This Row],[Quantity]]</f>
        <v>152.91999999999999</v>
      </c>
      <c r="AC149" s="8">
        <f>Sales_DB[[#This Row],[Total_Amount]]-Sales_DB[[#This Row],[Spend]]</f>
        <v>409.40820000000008</v>
      </c>
      <c r="AD149" s="8">
        <f>MONTH(Sales_DB[[#This Row],[Order_Date]])</f>
        <v>11</v>
      </c>
    </row>
    <row r="150" spans="1:30" x14ac:dyDescent="0.35">
      <c r="A150" t="s">
        <v>2107</v>
      </c>
      <c r="B150" s="2">
        <v>45878</v>
      </c>
      <c r="C150" t="s">
        <v>1526</v>
      </c>
      <c r="D150" t="s">
        <v>1842</v>
      </c>
      <c r="E150" t="s">
        <v>1885</v>
      </c>
      <c r="F150">
        <v>1</v>
      </c>
      <c r="G150" s="5">
        <v>652.03</v>
      </c>
      <c r="H150">
        <v>0.27</v>
      </c>
      <c r="I150" t="s">
        <v>1957</v>
      </c>
      <c r="J150">
        <v>475.9819</v>
      </c>
      <c r="K150" t="str">
        <f>_xlfn.XLOOKUP(Sales_DB[[#This Row],[Store_ID]],Store_DB[Store_ID],Store_DB[Region])</f>
        <v>East</v>
      </c>
      <c r="L150" t="str">
        <f>_xlfn.XLOOKUP(Sales_DB[[#This Row],[Store_ID]],Store_DB[Store_ID],Store_DB[Store_Name])</f>
        <v>Rivera-Warner</v>
      </c>
      <c r="M150" t="str">
        <f>_xlfn.XLOOKUP(Sales_DB[[#This Row],[Store_ID]],Store_DB[Store_ID],Store_DB[City])</f>
        <v>Washingtonfurt</v>
      </c>
      <c r="N150" t="str">
        <f>_xlfn.XLOOKUP(Sales_DB[[#This Row],[Store_ID]],Store_DB[Store_ID],Store_DB[Store_Type])</f>
        <v>Flagship</v>
      </c>
      <c r="O150" t="str">
        <f>_xlfn.XLOOKUP(Sales_DB[[#This Row],[Product_ID]],Product_DB[Product_ID],Product_DB[Product_Name])</f>
        <v>Led Bedside Lamp</v>
      </c>
      <c r="P150" t="str">
        <f>_xlfn.XLOOKUP(Sales_DB[[#This Row],[Product_ID]],Product_DB[Product_ID],Product_DB[Category])</f>
        <v>Home</v>
      </c>
      <c r="Q150" t="str">
        <f>_xlfn.XLOOKUP(Sales_DB[[#This Row],[Product_ID]],Product_DB[Product_ID],Product_DB[Sub_Category])</f>
        <v>Lighting</v>
      </c>
      <c r="R150" t="str">
        <f>_xlfn.XLOOKUP(Sales_DB[[#This Row],[Product_ID]],Product_DB[Product_ID],Product_DB[Brand])</f>
        <v>Aguilar, Horton and Lewis</v>
      </c>
      <c r="S150">
        <f>_xlfn.XLOOKUP(Sales_DB[[#This Row],[Product_ID]],Product_DB[Product_ID],Product_DB[Cost])</f>
        <v>371.38</v>
      </c>
      <c r="T150">
        <f>_xlfn.XLOOKUP(Sales_DB[[#This Row],[Product_ID]],Product_DB[Product_ID],Product_DB[Stock])</f>
        <v>220</v>
      </c>
      <c r="U150" t="str">
        <f>_xlfn.XLOOKUP(Sales_DB[[#This Row],[Customer_ID]],Final_Cust_db[Customer_ID],Final_Cust_db[Name])</f>
        <v>Amanda Powell</v>
      </c>
      <c r="V150">
        <f>_xlfn.XLOOKUP(Sales_DB[[#This Row],[Customer_ID]],Final_Cust_db[Customer_ID],Final_Cust_db[Age])</f>
        <v>28</v>
      </c>
      <c r="W150" t="str">
        <f>_xlfn.XLOOKUP(Sales_DB[[#This Row],[Customer_ID]],Final_Cust_db[Customer_ID],Final_Cust_db[Gender])</f>
        <v>Male</v>
      </c>
      <c r="X150" t="str">
        <f>_xlfn.XLOOKUP(Sales_DB[[#This Row],[Customer_ID]],Final_Cust_db[Customer_ID],Final_Cust_db[City])</f>
        <v>South William</v>
      </c>
      <c r="Y150" t="str">
        <f>_xlfn.XLOOKUP(Sales_DB[[#This Row],[Customer_ID]],Final_Cust_db[Customer_ID],Final_Cust_db[State])</f>
        <v>Alabama</v>
      </c>
      <c r="Z150" t="str">
        <f>_xlfn.XLOOKUP(Sales_DB[[#This Row],[Customer_ID]],Final_Cust_db[Customer_ID],Final_Cust_db[Country])</f>
        <v>USA</v>
      </c>
      <c r="AA150" t="str">
        <f>_xlfn.XLOOKUP(Sales_DB[[#This Row],[Customer_ID]],Final_Cust_db[Customer_ID],Final_Cust_db[Loyality_Level])</f>
        <v>Silver</v>
      </c>
      <c r="AB150" s="8">
        <f>Sales_DB[[#This Row],[Cost]]*Sales_DB[[#This Row],[Quantity]]</f>
        <v>371.38</v>
      </c>
      <c r="AC150" s="8">
        <f>Sales_DB[[#This Row],[Total_Amount]]-Sales_DB[[#This Row],[Spend]]</f>
        <v>104.6019</v>
      </c>
      <c r="AD150" s="8">
        <f>MONTH(Sales_DB[[#This Row],[Order_Date]])</f>
        <v>8</v>
      </c>
    </row>
    <row r="151" spans="1:30" x14ac:dyDescent="0.35">
      <c r="A151" t="s">
        <v>2108</v>
      </c>
      <c r="B151" s="2">
        <v>45502</v>
      </c>
      <c r="C151" t="s">
        <v>339</v>
      </c>
      <c r="D151" t="s">
        <v>1574</v>
      </c>
      <c r="E151" t="s">
        <v>1927</v>
      </c>
      <c r="F151">
        <v>3</v>
      </c>
      <c r="G151" s="5">
        <v>513.36</v>
      </c>
      <c r="H151">
        <v>7.0000000000000007E-2</v>
      </c>
      <c r="I151" t="s">
        <v>1962</v>
      </c>
      <c r="J151">
        <v>1432.2744</v>
      </c>
      <c r="K151" t="str">
        <f>_xlfn.XLOOKUP(Sales_DB[[#This Row],[Store_ID]],Store_DB[Store_ID],Store_DB[Region])</f>
        <v>North</v>
      </c>
      <c r="L151" t="str">
        <f>_xlfn.XLOOKUP(Sales_DB[[#This Row],[Store_ID]],Store_DB[Store_ID],Store_DB[Store_Name])</f>
        <v>Thomas, Bridges and Harris</v>
      </c>
      <c r="M151" t="str">
        <f>_xlfn.XLOOKUP(Sales_DB[[#This Row],[Store_ID]],Store_DB[Store_ID],Store_DB[City])</f>
        <v>Sabrinatown</v>
      </c>
      <c r="N151" t="str">
        <f>_xlfn.XLOOKUP(Sales_DB[[#This Row],[Store_ID]],Store_DB[Store_ID],Store_DB[Store_Type])</f>
        <v>Online</v>
      </c>
      <c r="O151" t="str">
        <f>_xlfn.XLOOKUP(Sales_DB[[#This Row],[Product_ID]],Product_DB[Product_ID],Product_DB[Product_Name])</f>
        <v>Men'S Leather Belt</v>
      </c>
      <c r="P151" t="str">
        <f>_xlfn.XLOOKUP(Sales_DB[[#This Row],[Product_ID]],Product_DB[Product_ID],Product_DB[Category])</f>
        <v>Clothing</v>
      </c>
      <c r="Q151" t="str">
        <f>_xlfn.XLOOKUP(Sales_DB[[#This Row],[Product_ID]],Product_DB[Product_ID],Product_DB[Sub_Category])</f>
        <v>Accessories</v>
      </c>
      <c r="R151" t="str">
        <f>_xlfn.XLOOKUP(Sales_DB[[#This Row],[Product_ID]],Product_DB[Product_ID],Product_DB[Brand])</f>
        <v>Baldwin, Garza and Gonzalez</v>
      </c>
      <c r="S151">
        <f>_xlfn.XLOOKUP(Sales_DB[[#This Row],[Product_ID]],Product_DB[Product_ID],Product_DB[Cost])</f>
        <v>261</v>
      </c>
      <c r="T151">
        <f>_xlfn.XLOOKUP(Sales_DB[[#This Row],[Product_ID]],Product_DB[Product_ID],Product_DB[Stock])</f>
        <v>59</v>
      </c>
      <c r="U151" t="str">
        <f>_xlfn.XLOOKUP(Sales_DB[[#This Row],[Customer_ID]],Final_Cust_db[Customer_ID],Final_Cust_db[Name])</f>
        <v>Christy Vasquez</v>
      </c>
      <c r="V151">
        <f>_xlfn.XLOOKUP(Sales_DB[[#This Row],[Customer_ID]],Final_Cust_db[Customer_ID],Final_Cust_db[Age])</f>
        <v>28</v>
      </c>
      <c r="W151" t="str">
        <f>_xlfn.XLOOKUP(Sales_DB[[#This Row],[Customer_ID]],Final_Cust_db[Customer_ID],Final_Cust_db[Gender])</f>
        <v>Female</v>
      </c>
      <c r="X151" t="str">
        <f>_xlfn.XLOOKUP(Sales_DB[[#This Row],[Customer_ID]],Final_Cust_db[Customer_ID],Final_Cust_db[City])</f>
        <v>Port Travisstad</v>
      </c>
      <c r="Y151" t="str">
        <f>_xlfn.XLOOKUP(Sales_DB[[#This Row],[Customer_ID]],Final_Cust_db[Customer_ID],Final_Cust_db[State])</f>
        <v>South Carolina</v>
      </c>
      <c r="Z151" t="str">
        <f>_xlfn.XLOOKUP(Sales_DB[[#This Row],[Customer_ID]],Final_Cust_db[Customer_ID],Final_Cust_db[Country])</f>
        <v>USA</v>
      </c>
      <c r="AA151" t="str">
        <f>_xlfn.XLOOKUP(Sales_DB[[#This Row],[Customer_ID]],Final_Cust_db[Customer_ID],Final_Cust_db[Loyality_Level])</f>
        <v>Gold</v>
      </c>
      <c r="AB151" s="8">
        <f>Sales_DB[[#This Row],[Cost]]*Sales_DB[[#This Row],[Quantity]]</f>
        <v>783</v>
      </c>
      <c r="AC151" s="8">
        <f>Sales_DB[[#This Row],[Total_Amount]]-Sales_DB[[#This Row],[Spend]]</f>
        <v>649.27440000000001</v>
      </c>
      <c r="AD151" s="8">
        <f>MONTH(Sales_DB[[#This Row],[Order_Date]])</f>
        <v>7</v>
      </c>
    </row>
    <row r="152" spans="1:30" x14ac:dyDescent="0.35">
      <c r="A152" t="s">
        <v>2109</v>
      </c>
      <c r="B152" s="2">
        <v>45433</v>
      </c>
      <c r="C152" t="s">
        <v>255</v>
      </c>
      <c r="D152" t="s">
        <v>1736</v>
      </c>
      <c r="E152" t="s">
        <v>1906</v>
      </c>
      <c r="F152">
        <v>4</v>
      </c>
      <c r="G152" s="5">
        <v>355.64</v>
      </c>
      <c r="H152">
        <v>0.16</v>
      </c>
      <c r="I152" t="s">
        <v>1962</v>
      </c>
      <c r="J152">
        <v>1194.9503999999999</v>
      </c>
      <c r="K152" t="str">
        <f>_xlfn.XLOOKUP(Sales_DB[[#This Row],[Store_ID]],Store_DB[Store_ID],Store_DB[Region])</f>
        <v>North</v>
      </c>
      <c r="L152" t="str">
        <f>_xlfn.XLOOKUP(Sales_DB[[#This Row],[Store_ID]],Store_DB[Store_ID],Store_DB[Store_Name])</f>
        <v>Gray Ltd</v>
      </c>
      <c r="M152" t="str">
        <f>_xlfn.XLOOKUP(Sales_DB[[#This Row],[Store_ID]],Store_DB[Store_ID],Store_DB[City])</f>
        <v>New Michaelchester</v>
      </c>
      <c r="N152" t="str">
        <f>_xlfn.XLOOKUP(Sales_DB[[#This Row],[Store_ID]],Store_DB[Store_ID],Store_DB[Store_Type])</f>
        <v>Outlet</v>
      </c>
      <c r="O152" t="str">
        <f>_xlfn.XLOOKUP(Sales_DB[[#This Row],[Product_ID]],Product_DB[Product_ID],Product_DB[Product_Name])</f>
        <v>Rugby Ball</v>
      </c>
      <c r="P152" t="str">
        <f>_xlfn.XLOOKUP(Sales_DB[[#This Row],[Product_ID]],Product_DB[Product_ID],Product_DB[Category])</f>
        <v>Sports</v>
      </c>
      <c r="Q152" t="str">
        <f>_xlfn.XLOOKUP(Sales_DB[[#This Row],[Product_ID]],Product_DB[Product_ID],Product_DB[Sub_Category])</f>
        <v>Team Sports</v>
      </c>
      <c r="R152" t="str">
        <f>_xlfn.XLOOKUP(Sales_DB[[#This Row],[Product_ID]],Product_DB[Product_ID],Product_DB[Brand])</f>
        <v>Harris Inc</v>
      </c>
      <c r="S152">
        <f>_xlfn.XLOOKUP(Sales_DB[[#This Row],[Product_ID]],Product_DB[Product_ID],Product_DB[Cost])</f>
        <v>212.26</v>
      </c>
      <c r="T152">
        <f>_xlfn.XLOOKUP(Sales_DB[[#This Row],[Product_ID]],Product_DB[Product_ID],Product_DB[Stock])</f>
        <v>82</v>
      </c>
      <c r="U152" t="str">
        <f>_xlfn.XLOOKUP(Sales_DB[[#This Row],[Customer_ID]],Final_Cust_db[Customer_ID],Final_Cust_db[Name])</f>
        <v>Mr.Mark Beasley</v>
      </c>
      <c r="V152">
        <f>_xlfn.XLOOKUP(Sales_DB[[#This Row],[Customer_ID]],Final_Cust_db[Customer_ID],Final_Cust_db[Age])</f>
        <v>24</v>
      </c>
      <c r="W152" t="str">
        <f>_xlfn.XLOOKUP(Sales_DB[[#This Row],[Customer_ID]],Final_Cust_db[Customer_ID],Final_Cust_db[Gender])</f>
        <v>Female</v>
      </c>
      <c r="X152" t="str">
        <f>_xlfn.XLOOKUP(Sales_DB[[#This Row],[Customer_ID]],Final_Cust_db[Customer_ID],Final_Cust_db[City])</f>
        <v>West Johnchester</v>
      </c>
      <c r="Y152" t="str">
        <f>_xlfn.XLOOKUP(Sales_DB[[#This Row],[Customer_ID]],Final_Cust_db[Customer_ID],Final_Cust_db[State])</f>
        <v>Indiana</v>
      </c>
      <c r="Z152" t="str">
        <f>_xlfn.XLOOKUP(Sales_DB[[#This Row],[Customer_ID]],Final_Cust_db[Customer_ID],Final_Cust_db[Country])</f>
        <v>USA</v>
      </c>
      <c r="AA152" t="str">
        <f>_xlfn.XLOOKUP(Sales_DB[[#This Row],[Customer_ID]],Final_Cust_db[Customer_ID],Final_Cust_db[Loyality_Level])</f>
        <v>Silver</v>
      </c>
      <c r="AB152" s="8">
        <f>Sales_DB[[#This Row],[Cost]]*Sales_DB[[#This Row],[Quantity]]</f>
        <v>849.04</v>
      </c>
      <c r="AC152" s="8">
        <f>Sales_DB[[#This Row],[Total_Amount]]-Sales_DB[[#This Row],[Spend]]</f>
        <v>345.91039999999998</v>
      </c>
      <c r="AD152" s="8">
        <f>MONTH(Sales_DB[[#This Row],[Order_Date]])</f>
        <v>5</v>
      </c>
    </row>
    <row r="153" spans="1:30" x14ac:dyDescent="0.35">
      <c r="A153" t="s">
        <v>2110</v>
      </c>
      <c r="B153" s="2">
        <v>45594</v>
      </c>
      <c r="C153" t="s">
        <v>100</v>
      </c>
      <c r="D153" t="s">
        <v>1608</v>
      </c>
      <c r="E153" t="s">
        <v>1915</v>
      </c>
      <c r="F153">
        <v>4</v>
      </c>
      <c r="G153" s="5">
        <v>535.4</v>
      </c>
      <c r="H153">
        <v>0.26</v>
      </c>
      <c r="I153" t="s">
        <v>1959</v>
      </c>
      <c r="J153">
        <v>1584.7840000000001</v>
      </c>
      <c r="K153" t="str">
        <f>_xlfn.XLOOKUP(Sales_DB[[#This Row],[Store_ID]],Store_DB[Store_ID],Store_DB[Region])</f>
        <v>West</v>
      </c>
      <c r="L153" t="str">
        <f>_xlfn.XLOOKUP(Sales_DB[[#This Row],[Store_ID]],Store_DB[Store_ID],Store_DB[Store_Name])</f>
        <v>Bean, Jones and Park</v>
      </c>
      <c r="M153" t="str">
        <f>_xlfn.XLOOKUP(Sales_DB[[#This Row],[Store_ID]],Store_DB[Store_ID],Store_DB[City])</f>
        <v>Thompsonborough</v>
      </c>
      <c r="N153" t="str">
        <f>_xlfn.XLOOKUP(Sales_DB[[#This Row],[Store_ID]],Store_DB[Store_ID],Store_DB[Store_Type])</f>
        <v>Online</v>
      </c>
      <c r="O153" t="str">
        <f>_xlfn.XLOOKUP(Sales_DB[[#This Row],[Product_ID]],Product_DB[Product_ID],Product_DB[Product_Name])</f>
        <v>Usb-C Fast Charger</v>
      </c>
      <c r="P153" t="str">
        <f>_xlfn.XLOOKUP(Sales_DB[[#This Row],[Product_ID]],Product_DB[Product_ID],Product_DB[Category])</f>
        <v>Electronics</v>
      </c>
      <c r="Q153" t="str">
        <f>_xlfn.XLOOKUP(Sales_DB[[#This Row],[Product_ID]],Product_DB[Product_ID],Product_DB[Sub_Category])</f>
        <v>Accessories</v>
      </c>
      <c r="R153" t="str">
        <f>_xlfn.XLOOKUP(Sales_DB[[#This Row],[Product_ID]],Product_DB[Product_ID],Product_DB[Brand])</f>
        <v>Dawson-Perkins</v>
      </c>
      <c r="S153">
        <f>_xlfn.XLOOKUP(Sales_DB[[#This Row],[Product_ID]],Product_DB[Product_ID],Product_DB[Cost])</f>
        <v>242.23</v>
      </c>
      <c r="T153">
        <f>_xlfn.XLOOKUP(Sales_DB[[#This Row],[Product_ID]],Product_DB[Product_ID],Product_DB[Stock])</f>
        <v>453</v>
      </c>
      <c r="U153" t="str">
        <f>_xlfn.XLOOKUP(Sales_DB[[#This Row],[Customer_ID]],Final_Cust_db[Customer_ID],Final_Cust_db[Name])</f>
        <v>Paul Fox</v>
      </c>
      <c r="V153">
        <f>_xlfn.XLOOKUP(Sales_DB[[#This Row],[Customer_ID]],Final_Cust_db[Customer_ID],Final_Cust_db[Age])</f>
        <v>33</v>
      </c>
      <c r="W153" t="str">
        <f>_xlfn.XLOOKUP(Sales_DB[[#This Row],[Customer_ID]],Final_Cust_db[Customer_ID],Final_Cust_db[Gender])</f>
        <v>Female</v>
      </c>
      <c r="X153" t="str">
        <f>_xlfn.XLOOKUP(Sales_DB[[#This Row],[Customer_ID]],Final_Cust_db[Customer_ID],Final_Cust_db[City])</f>
        <v>Michaelton</v>
      </c>
      <c r="Y153" t="str">
        <f>_xlfn.XLOOKUP(Sales_DB[[#This Row],[Customer_ID]],Final_Cust_db[Customer_ID],Final_Cust_db[State])</f>
        <v>Hawaii</v>
      </c>
      <c r="Z153" t="str">
        <f>_xlfn.XLOOKUP(Sales_DB[[#This Row],[Customer_ID]],Final_Cust_db[Customer_ID],Final_Cust_db[Country])</f>
        <v>USA</v>
      </c>
      <c r="AA153" t="str">
        <f>_xlfn.XLOOKUP(Sales_DB[[#This Row],[Customer_ID]],Final_Cust_db[Customer_ID],Final_Cust_db[Loyality_Level])</f>
        <v>Silver</v>
      </c>
      <c r="AB153" s="8">
        <f>Sales_DB[[#This Row],[Cost]]*Sales_DB[[#This Row],[Quantity]]</f>
        <v>968.92</v>
      </c>
      <c r="AC153" s="8">
        <f>Sales_DB[[#This Row],[Total_Amount]]-Sales_DB[[#This Row],[Spend]]</f>
        <v>615.86400000000015</v>
      </c>
      <c r="AD153" s="8">
        <f>MONTH(Sales_DB[[#This Row],[Order_Date]])</f>
        <v>10</v>
      </c>
    </row>
    <row r="154" spans="1:30" x14ac:dyDescent="0.35">
      <c r="A154" t="s">
        <v>2111</v>
      </c>
      <c r="B154" s="2">
        <v>45798</v>
      </c>
      <c r="C154" t="s">
        <v>788</v>
      </c>
      <c r="D154" t="s">
        <v>1788</v>
      </c>
      <c r="E154" t="s">
        <v>1946</v>
      </c>
      <c r="F154">
        <v>2</v>
      </c>
      <c r="G154" s="5">
        <v>108.74</v>
      </c>
      <c r="H154">
        <v>0.11</v>
      </c>
      <c r="I154" t="s">
        <v>1959</v>
      </c>
      <c r="J154">
        <v>193.55719999999999</v>
      </c>
      <c r="K154" t="str">
        <f>_xlfn.XLOOKUP(Sales_DB[[#This Row],[Store_ID]],Store_DB[Store_ID],Store_DB[Region])</f>
        <v>East</v>
      </c>
      <c r="L154" t="str">
        <f>_xlfn.XLOOKUP(Sales_DB[[#This Row],[Store_ID]],Store_DB[Store_ID],Store_DB[Store_Name])</f>
        <v>Mann-Austin</v>
      </c>
      <c r="M154" t="str">
        <f>_xlfn.XLOOKUP(Sales_DB[[#This Row],[Store_ID]],Store_DB[Store_ID],Store_DB[City])</f>
        <v>Vasquezborough</v>
      </c>
      <c r="N154" t="str">
        <f>_xlfn.XLOOKUP(Sales_DB[[#This Row],[Store_ID]],Store_DB[Store_ID],Store_DB[Store_Type])</f>
        <v>Online</v>
      </c>
      <c r="O154" t="str">
        <f>_xlfn.XLOOKUP(Sales_DB[[#This Row],[Product_ID]],Product_DB[Product_ID],Product_DB[Product_Name])</f>
        <v>Men'S Sports Shorts</v>
      </c>
      <c r="P154" t="str">
        <f>_xlfn.XLOOKUP(Sales_DB[[#This Row],[Product_ID]],Product_DB[Product_ID],Product_DB[Category])</f>
        <v>Clothing</v>
      </c>
      <c r="Q154" t="str">
        <f>_xlfn.XLOOKUP(Sales_DB[[#This Row],[Product_ID]],Product_DB[Product_ID],Product_DB[Sub_Category])</f>
        <v>Bottoms</v>
      </c>
      <c r="R154" t="str">
        <f>_xlfn.XLOOKUP(Sales_DB[[#This Row],[Product_ID]],Product_DB[Product_ID],Product_DB[Brand])</f>
        <v>Fitzpatrick Ltd</v>
      </c>
      <c r="S154">
        <f>_xlfn.XLOOKUP(Sales_DB[[#This Row],[Product_ID]],Product_DB[Product_ID],Product_DB[Cost])</f>
        <v>218.22</v>
      </c>
      <c r="T154">
        <f>_xlfn.XLOOKUP(Sales_DB[[#This Row],[Product_ID]],Product_DB[Product_ID],Product_DB[Stock])</f>
        <v>224</v>
      </c>
      <c r="U154" t="str">
        <f>_xlfn.XLOOKUP(Sales_DB[[#This Row],[Customer_ID]],Final_Cust_db[Customer_ID],Final_Cust_db[Name])</f>
        <v>Brian Hammond</v>
      </c>
      <c r="V154">
        <f>_xlfn.XLOOKUP(Sales_DB[[#This Row],[Customer_ID]],Final_Cust_db[Customer_ID],Final_Cust_db[Age])</f>
        <v>56</v>
      </c>
      <c r="W154" t="str">
        <f>_xlfn.XLOOKUP(Sales_DB[[#This Row],[Customer_ID]],Final_Cust_db[Customer_ID],Final_Cust_db[Gender])</f>
        <v>Female</v>
      </c>
      <c r="X154" t="str">
        <f>_xlfn.XLOOKUP(Sales_DB[[#This Row],[Customer_ID]],Final_Cust_db[Customer_ID],Final_Cust_db[City])</f>
        <v>North Nicholas</v>
      </c>
      <c r="Y154" t="str">
        <f>_xlfn.XLOOKUP(Sales_DB[[#This Row],[Customer_ID]],Final_Cust_db[Customer_ID],Final_Cust_db[State])</f>
        <v>Texas</v>
      </c>
      <c r="Z154" t="str">
        <f>_xlfn.XLOOKUP(Sales_DB[[#This Row],[Customer_ID]],Final_Cust_db[Customer_ID],Final_Cust_db[Country])</f>
        <v>USA</v>
      </c>
      <c r="AA154" t="str">
        <f>_xlfn.XLOOKUP(Sales_DB[[#This Row],[Customer_ID]],Final_Cust_db[Customer_ID],Final_Cust_db[Loyality_Level])</f>
        <v>Gold</v>
      </c>
      <c r="AB154" s="8">
        <f>Sales_DB[[#This Row],[Cost]]*Sales_DB[[#This Row],[Quantity]]</f>
        <v>436.44</v>
      </c>
      <c r="AC154" s="8">
        <f>Sales_DB[[#This Row],[Total_Amount]]-Sales_DB[[#This Row],[Spend]]</f>
        <v>-242.8828</v>
      </c>
      <c r="AD154" s="8">
        <f>MONTH(Sales_DB[[#This Row],[Order_Date]])</f>
        <v>5</v>
      </c>
    </row>
    <row r="155" spans="1:30" x14ac:dyDescent="0.35">
      <c r="A155" t="s">
        <v>2112</v>
      </c>
      <c r="B155" s="2">
        <v>45579</v>
      </c>
      <c r="C155" t="s">
        <v>999</v>
      </c>
      <c r="D155" t="s">
        <v>1601</v>
      </c>
      <c r="E155" t="s">
        <v>1946</v>
      </c>
      <c r="F155">
        <v>3</v>
      </c>
      <c r="G155" s="5">
        <v>591.98</v>
      </c>
      <c r="H155">
        <v>0.16</v>
      </c>
      <c r="I155" t="s">
        <v>1957</v>
      </c>
      <c r="J155">
        <v>1491.7896000000001</v>
      </c>
      <c r="K155" t="str">
        <f>_xlfn.XLOOKUP(Sales_DB[[#This Row],[Store_ID]],Store_DB[Store_ID],Store_DB[Region])</f>
        <v>East</v>
      </c>
      <c r="L155" t="str">
        <f>_xlfn.XLOOKUP(Sales_DB[[#This Row],[Store_ID]],Store_DB[Store_ID],Store_DB[Store_Name])</f>
        <v>Mann-Austin</v>
      </c>
      <c r="M155" t="str">
        <f>_xlfn.XLOOKUP(Sales_DB[[#This Row],[Store_ID]],Store_DB[Store_ID],Store_DB[City])</f>
        <v>Vasquezborough</v>
      </c>
      <c r="N155" t="str">
        <f>_xlfn.XLOOKUP(Sales_DB[[#This Row],[Store_ID]],Store_DB[Store_ID],Store_DB[Store_Type])</f>
        <v>Online</v>
      </c>
      <c r="O155" t="str">
        <f>_xlfn.XLOOKUP(Sales_DB[[#This Row],[Product_ID]],Product_DB[Product_ID],Product_DB[Product_Name])</f>
        <v>Hd Smart Tv Stick</v>
      </c>
      <c r="P155" t="str">
        <f>_xlfn.XLOOKUP(Sales_DB[[#This Row],[Product_ID]],Product_DB[Product_ID],Product_DB[Category])</f>
        <v>Electronics</v>
      </c>
      <c r="Q155" t="str">
        <f>_xlfn.XLOOKUP(Sales_DB[[#This Row],[Product_ID]],Product_DB[Product_ID],Product_DB[Sub_Category])</f>
        <v>Accessories</v>
      </c>
      <c r="R155" t="str">
        <f>_xlfn.XLOOKUP(Sales_DB[[#This Row],[Product_ID]],Product_DB[Product_ID],Product_DB[Brand])</f>
        <v>Gibson, Hobbs and Weaver</v>
      </c>
      <c r="S155">
        <f>_xlfn.XLOOKUP(Sales_DB[[#This Row],[Product_ID]],Product_DB[Product_ID],Product_DB[Cost])</f>
        <v>449.4</v>
      </c>
      <c r="T155">
        <f>_xlfn.XLOOKUP(Sales_DB[[#This Row],[Product_ID]],Product_DB[Product_ID],Product_DB[Stock])</f>
        <v>265</v>
      </c>
      <c r="U155" t="str">
        <f>_xlfn.XLOOKUP(Sales_DB[[#This Row],[Customer_ID]],Final_Cust_db[Customer_ID],Final_Cust_db[Name])</f>
        <v>Elizabeth Johnson</v>
      </c>
      <c r="V155">
        <f>_xlfn.XLOOKUP(Sales_DB[[#This Row],[Customer_ID]],Final_Cust_db[Customer_ID],Final_Cust_db[Age])</f>
        <v>53</v>
      </c>
      <c r="W155" t="str">
        <f>_xlfn.XLOOKUP(Sales_DB[[#This Row],[Customer_ID]],Final_Cust_db[Customer_ID],Final_Cust_db[Gender])</f>
        <v>Female</v>
      </c>
      <c r="X155" t="str">
        <f>_xlfn.XLOOKUP(Sales_DB[[#This Row],[Customer_ID]],Final_Cust_db[Customer_ID],Final_Cust_db[City])</f>
        <v>Anitaland</v>
      </c>
      <c r="Y155" t="str">
        <f>_xlfn.XLOOKUP(Sales_DB[[#This Row],[Customer_ID]],Final_Cust_db[Customer_ID],Final_Cust_db[State])</f>
        <v>Washington</v>
      </c>
      <c r="Z155" t="str">
        <f>_xlfn.XLOOKUP(Sales_DB[[#This Row],[Customer_ID]],Final_Cust_db[Customer_ID],Final_Cust_db[Country])</f>
        <v>USA</v>
      </c>
      <c r="AA155" t="str">
        <f>_xlfn.XLOOKUP(Sales_DB[[#This Row],[Customer_ID]],Final_Cust_db[Customer_ID],Final_Cust_db[Loyality_Level])</f>
        <v>Silver</v>
      </c>
      <c r="AB155" s="8">
        <f>Sales_DB[[#This Row],[Cost]]*Sales_DB[[#This Row],[Quantity]]</f>
        <v>1348.1999999999998</v>
      </c>
      <c r="AC155" s="8">
        <f>Sales_DB[[#This Row],[Total_Amount]]-Sales_DB[[#This Row],[Spend]]</f>
        <v>143.58960000000025</v>
      </c>
      <c r="AD155" s="8">
        <f>MONTH(Sales_DB[[#This Row],[Order_Date]])</f>
        <v>10</v>
      </c>
    </row>
    <row r="156" spans="1:30" x14ac:dyDescent="0.35">
      <c r="A156" t="s">
        <v>2113</v>
      </c>
      <c r="B156" s="2">
        <v>45613</v>
      </c>
      <c r="C156" t="s">
        <v>1270</v>
      </c>
      <c r="D156" t="s">
        <v>1723</v>
      </c>
      <c r="E156" t="s">
        <v>1894</v>
      </c>
      <c r="F156">
        <v>1</v>
      </c>
      <c r="G156" s="5">
        <v>345.06</v>
      </c>
      <c r="H156">
        <v>0.13</v>
      </c>
      <c r="I156" t="s">
        <v>1962</v>
      </c>
      <c r="J156">
        <v>300.2022</v>
      </c>
      <c r="K156" t="str">
        <f>_xlfn.XLOOKUP(Sales_DB[[#This Row],[Store_ID]],Store_DB[Store_ID],Store_DB[Region])</f>
        <v>South</v>
      </c>
      <c r="L156" t="str">
        <f>_xlfn.XLOOKUP(Sales_DB[[#This Row],[Store_ID]],Store_DB[Store_ID],Store_DB[Store_Name])</f>
        <v>Black-Horn</v>
      </c>
      <c r="M156" t="str">
        <f>_xlfn.XLOOKUP(Sales_DB[[#This Row],[Store_ID]],Store_DB[Store_ID],Store_DB[City])</f>
        <v>North Nancyview</v>
      </c>
      <c r="N156" t="str">
        <f>_xlfn.XLOOKUP(Sales_DB[[#This Row],[Store_ID]],Store_DB[Store_ID],Store_DB[Store_Type])</f>
        <v>Outlet</v>
      </c>
      <c r="O156" t="str">
        <f>_xlfn.XLOOKUP(Sales_DB[[#This Row],[Product_ID]],Product_DB[Product_ID],Product_DB[Product_Name])</f>
        <v>Car Dashboard Phone Holder</v>
      </c>
      <c r="P156" t="str">
        <f>_xlfn.XLOOKUP(Sales_DB[[#This Row],[Product_ID]],Product_DB[Product_ID],Product_DB[Category])</f>
        <v>Electronics</v>
      </c>
      <c r="Q156" t="str">
        <f>_xlfn.XLOOKUP(Sales_DB[[#This Row],[Product_ID]],Product_DB[Product_ID],Product_DB[Sub_Category])</f>
        <v>Accessories</v>
      </c>
      <c r="R156" t="str">
        <f>_xlfn.XLOOKUP(Sales_DB[[#This Row],[Product_ID]],Product_DB[Product_ID],Product_DB[Brand])</f>
        <v>Byrd, Stewart and Valdez</v>
      </c>
      <c r="S156">
        <f>_xlfn.XLOOKUP(Sales_DB[[#This Row],[Product_ID]],Product_DB[Product_ID],Product_DB[Cost])</f>
        <v>177.98</v>
      </c>
      <c r="T156">
        <f>_xlfn.XLOOKUP(Sales_DB[[#This Row],[Product_ID]],Product_DB[Product_ID],Product_DB[Stock])</f>
        <v>103</v>
      </c>
      <c r="U156" t="str">
        <f>_xlfn.XLOOKUP(Sales_DB[[#This Row],[Customer_ID]],Final_Cust_db[Customer_ID],Final_Cust_db[Name])</f>
        <v>Eric Wolfe</v>
      </c>
      <c r="V156">
        <f>_xlfn.XLOOKUP(Sales_DB[[#This Row],[Customer_ID]],Final_Cust_db[Customer_ID],Final_Cust_db[Age])</f>
        <v>18</v>
      </c>
      <c r="W156" t="str">
        <f>_xlfn.XLOOKUP(Sales_DB[[#This Row],[Customer_ID]],Final_Cust_db[Customer_ID],Final_Cust_db[Gender])</f>
        <v>Female</v>
      </c>
      <c r="X156" t="str">
        <f>_xlfn.XLOOKUP(Sales_DB[[#This Row],[Customer_ID]],Final_Cust_db[Customer_ID],Final_Cust_db[City])</f>
        <v>Garciaview</v>
      </c>
      <c r="Y156" t="str">
        <f>_xlfn.XLOOKUP(Sales_DB[[#This Row],[Customer_ID]],Final_Cust_db[Customer_ID],Final_Cust_db[State])</f>
        <v>Louisiana</v>
      </c>
      <c r="Z156" t="str">
        <f>_xlfn.XLOOKUP(Sales_DB[[#This Row],[Customer_ID]],Final_Cust_db[Customer_ID],Final_Cust_db[Country])</f>
        <v>USA</v>
      </c>
      <c r="AA156" t="str">
        <f>_xlfn.XLOOKUP(Sales_DB[[#This Row],[Customer_ID]],Final_Cust_db[Customer_ID],Final_Cust_db[Loyality_Level])</f>
        <v>Gold</v>
      </c>
      <c r="AB156" s="8">
        <f>Sales_DB[[#This Row],[Cost]]*Sales_DB[[#This Row],[Quantity]]</f>
        <v>177.98</v>
      </c>
      <c r="AC156" s="8">
        <f>Sales_DB[[#This Row],[Total_Amount]]-Sales_DB[[#This Row],[Spend]]</f>
        <v>122.22220000000002</v>
      </c>
      <c r="AD156" s="8">
        <f>MONTH(Sales_DB[[#This Row],[Order_Date]])</f>
        <v>11</v>
      </c>
    </row>
    <row r="157" spans="1:30" x14ac:dyDescent="0.35">
      <c r="A157" t="s">
        <v>2114</v>
      </c>
      <c r="B157" s="2">
        <v>45745</v>
      </c>
      <c r="C157" t="s">
        <v>978</v>
      </c>
      <c r="D157" t="s">
        <v>1860</v>
      </c>
      <c r="E157" t="s">
        <v>1927</v>
      </c>
      <c r="F157">
        <v>4</v>
      </c>
      <c r="G157" s="5">
        <v>986.41</v>
      </c>
      <c r="H157">
        <v>0.22</v>
      </c>
      <c r="I157" t="s">
        <v>1957</v>
      </c>
      <c r="J157">
        <v>3077.5992000000001</v>
      </c>
      <c r="K157" t="str">
        <f>_xlfn.XLOOKUP(Sales_DB[[#This Row],[Store_ID]],Store_DB[Store_ID],Store_DB[Region])</f>
        <v>North</v>
      </c>
      <c r="L157" t="str">
        <f>_xlfn.XLOOKUP(Sales_DB[[#This Row],[Store_ID]],Store_DB[Store_ID],Store_DB[Store_Name])</f>
        <v>Thomas, Bridges and Harris</v>
      </c>
      <c r="M157" t="str">
        <f>_xlfn.XLOOKUP(Sales_DB[[#This Row],[Store_ID]],Store_DB[Store_ID],Store_DB[City])</f>
        <v>Sabrinatown</v>
      </c>
      <c r="N157" t="str">
        <f>_xlfn.XLOOKUP(Sales_DB[[#This Row],[Store_ID]],Store_DB[Store_ID],Store_DB[Store_Type])</f>
        <v>Online</v>
      </c>
      <c r="O157" t="str">
        <f>_xlfn.XLOOKUP(Sales_DB[[#This Row],[Product_ID]],Product_DB[Product_ID],Product_DB[Product_Name])</f>
        <v>Usb-C Laptop Charger</v>
      </c>
      <c r="P157" t="str">
        <f>_xlfn.XLOOKUP(Sales_DB[[#This Row],[Product_ID]],Product_DB[Product_ID],Product_DB[Category])</f>
        <v>Electronics</v>
      </c>
      <c r="Q157" t="str">
        <f>_xlfn.XLOOKUP(Sales_DB[[#This Row],[Product_ID]],Product_DB[Product_ID],Product_DB[Sub_Category])</f>
        <v>Computer</v>
      </c>
      <c r="R157" t="str">
        <f>_xlfn.XLOOKUP(Sales_DB[[#This Row],[Product_ID]],Product_DB[Product_ID],Product_DB[Brand])</f>
        <v>Martin LLC</v>
      </c>
      <c r="S157">
        <f>_xlfn.XLOOKUP(Sales_DB[[#This Row],[Product_ID]],Product_DB[Product_ID],Product_DB[Cost])</f>
        <v>377.52</v>
      </c>
      <c r="T157">
        <f>_xlfn.XLOOKUP(Sales_DB[[#This Row],[Product_ID]],Product_DB[Product_ID],Product_DB[Stock])</f>
        <v>485</v>
      </c>
      <c r="U157" t="str">
        <f>_xlfn.XLOOKUP(Sales_DB[[#This Row],[Customer_ID]],Final_Cust_db[Customer_ID],Final_Cust_db[Name])</f>
        <v>Brandy Thompson</v>
      </c>
      <c r="V157">
        <f>_xlfn.XLOOKUP(Sales_DB[[#This Row],[Customer_ID]],Final_Cust_db[Customer_ID],Final_Cust_db[Age])</f>
        <v>56</v>
      </c>
      <c r="W157" t="str">
        <f>_xlfn.XLOOKUP(Sales_DB[[#This Row],[Customer_ID]],Final_Cust_db[Customer_ID],Final_Cust_db[Gender])</f>
        <v>Female</v>
      </c>
      <c r="X157" t="str">
        <f>_xlfn.XLOOKUP(Sales_DB[[#This Row],[Customer_ID]],Final_Cust_db[Customer_ID],Final_Cust_db[City])</f>
        <v>West Patriciaview</v>
      </c>
      <c r="Y157" t="str">
        <f>_xlfn.XLOOKUP(Sales_DB[[#This Row],[Customer_ID]],Final_Cust_db[Customer_ID],Final_Cust_db[State])</f>
        <v>Alabama</v>
      </c>
      <c r="Z157" t="str">
        <f>_xlfn.XLOOKUP(Sales_DB[[#This Row],[Customer_ID]],Final_Cust_db[Customer_ID],Final_Cust_db[Country])</f>
        <v>USA</v>
      </c>
      <c r="AA157" t="str">
        <f>_xlfn.XLOOKUP(Sales_DB[[#This Row],[Customer_ID]],Final_Cust_db[Customer_ID],Final_Cust_db[Loyality_Level])</f>
        <v>Bronze</v>
      </c>
      <c r="AB157" s="8">
        <f>Sales_DB[[#This Row],[Cost]]*Sales_DB[[#This Row],[Quantity]]</f>
        <v>1510.08</v>
      </c>
      <c r="AC157" s="8">
        <f>Sales_DB[[#This Row],[Total_Amount]]-Sales_DB[[#This Row],[Spend]]</f>
        <v>1567.5192000000002</v>
      </c>
      <c r="AD157" s="8">
        <f>MONTH(Sales_DB[[#This Row],[Order_Date]])</f>
        <v>3</v>
      </c>
    </row>
    <row r="158" spans="1:30" x14ac:dyDescent="0.35">
      <c r="A158" t="s">
        <v>2115</v>
      </c>
      <c r="B158" s="2">
        <v>45494</v>
      </c>
      <c r="C158" t="s">
        <v>1014</v>
      </c>
      <c r="D158" t="s">
        <v>1726</v>
      </c>
      <c r="E158" t="s">
        <v>1885</v>
      </c>
      <c r="F158">
        <v>2</v>
      </c>
      <c r="G158" s="5">
        <v>921.52</v>
      </c>
      <c r="H158">
        <v>0.02</v>
      </c>
      <c r="I158" t="s">
        <v>1959</v>
      </c>
      <c r="J158">
        <v>1843.04</v>
      </c>
      <c r="K158" t="str">
        <f>_xlfn.XLOOKUP(Sales_DB[[#This Row],[Store_ID]],Store_DB[Store_ID],Store_DB[Region])</f>
        <v>East</v>
      </c>
      <c r="L158" t="str">
        <f>_xlfn.XLOOKUP(Sales_DB[[#This Row],[Store_ID]],Store_DB[Store_ID],Store_DB[Store_Name])</f>
        <v>Rivera-Warner</v>
      </c>
      <c r="M158" t="str">
        <f>_xlfn.XLOOKUP(Sales_DB[[#This Row],[Store_ID]],Store_DB[Store_ID],Store_DB[City])</f>
        <v>Washingtonfurt</v>
      </c>
      <c r="N158" t="str">
        <f>_xlfn.XLOOKUP(Sales_DB[[#This Row],[Store_ID]],Store_DB[Store_ID],Store_DB[Store_Type])</f>
        <v>Flagship</v>
      </c>
      <c r="O158" t="str">
        <f>_xlfn.XLOOKUP(Sales_DB[[#This Row],[Product_ID]],Product_DB[Product_ID],Product_DB[Product_Name])</f>
        <v>Men'S Roll-On Perfume</v>
      </c>
      <c r="P158" t="str">
        <f>_xlfn.XLOOKUP(Sales_DB[[#This Row],[Product_ID]],Product_DB[Product_ID],Product_DB[Category])</f>
        <v>Beauty</v>
      </c>
      <c r="Q158" t="str">
        <f>_xlfn.XLOOKUP(Sales_DB[[#This Row],[Product_ID]],Product_DB[Product_ID],Product_DB[Sub_Category])</f>
        <v>Fragrance</v>
      </c>
      <c r="R158" t="str">
        <f>_xlfn.XLOOKUP(Sales_DB[[#This Row],[Product_ID]],Product_DB[Product_ID],Product_DB[Brand])</f>
        <v>Sullivan and Sons</v>
      </c>
      <c r="S158">
        <f>_xlfn.XLOOKUP(Sales_DB[[#This Row],[Product_ID]],Product_DB[Product_ID],Product_DB[Cost])</f>
        <v>43.29</v>
      </c>
      <c r="T158">
        <f>_xlfn.XLOOKUP(Sales_DB[[#This Row],[Product_ID]],Product_DB[Product_ID],Product_DB[Stock])</f>
        <v>267</v>
      </c>
      <c r="U158" t="str">
        <f>_xlfn.XLOOKUP(Sales_DB[[#This Row],[Customer_ID]],Final_Cust_db[Customer_ID],Final_Cust_db[Name])</f>
        <v>Casey Simpson</v>
      </c>
      <c r="V158">
        <f>_xlfn.XLOOKUP(Sales_DB[[#This Row],[Customer_ID]],Final_Cust_db[Customer_ID],Final_Cust_db[Age])</f>
        <v>54</v>
      </c>
      <c r="W158" t="str">
        <f>_xlfn.XLOOKUP(Sales_DB[[#This Row],[Customer_ID]],Final_Cust_db[Customer_ID],Final_Cust_db[Gender])</f>
        <v>Male</v>
      </c>
      <c r="X158" t="str">
        <f>_xlfn.XLOOKUP(Sales_DB[[#This Row],[Customer_ID]],Final_Cust_db[Customer_ID],Final_Cust_db[City])</f>
        <v>West Mathewside</v>
      </c>
      <c r="Y158" t="str">
        <f>_xlfn.XLOOKUP(Sales_DB[[#This Row],[Customer_ID]],Final_Cust_db[Customer_ID],Final_Cust_db[State])</f>
        <v>Mississippi</v>
      </c>
      <c r="Z158" t="str">
        <f>_xlfn.XLOOKUP(Sales_DB[[#This Row],[Customer_ID]],Final_Cust_db[Customer_ID],Final_Cust_db[Country])</f>
        <v>USA</v>
      </c>
      <c r="AA158" t="str">
        <f>_xlfn.XLOOKUP(Sales_DB[[#This Row],[Customer_ID]],Final_Cust_db[Customer_ID],Final_Cust_db[Loyality_Level])</f>
        <v>Platinum</v>
      </c>
      <c r="AB158" s="8">
        <f>Sales_DB[[#This Row],[Cost]]*Sales_DB[[#This Row],[Quantity]]</f>
        <v>86.58</v>
      </c>
      <c r="AC158" s="8">
        <f>Sales_DB[[#This Row],[Total_Amount]]-Sales_DB[[#This Row],[Spend]]</f>
        <v>1756.46</v>
      </c>
      <c r="AD158" s="8">
        <f>MONTH(Sales_DB[[#This Row],[Order_Date]])</f>
        <v>7</v>
      </c>
    </row>
    <row r="159" spans="1:30" x14ac:dyDescent="0.35">
      <c r="A159" t="s">
        <v>2116</v>
      </c>
      <c r="B159" s="2">
        <v>45883</v>
      </c>
      <c r="C159" t="s">
        <v>351</v>
      </c>
      <c r="D159" t="s">
        <v>1745</v>
      </c>
      <c r="E159" t="s">
        <v>1906</v>
      </c>
      <c r="F159">
        <v>1</v>
      </c>
      <c r="G159" s="5">
        <v>83.1</v>
      </c>
      <c r="H159">
        <v>0.04</v>
      </c>
      <c r="I159" t="s">
        <v>1959</v>
      </c>
      <c r="J159">
        <v>79.775999999999996</v>
      </c>
      <c r="K159" t="str">
        <f>_xlfn.XLOOKUP(Sales_DB[[#This Row],[Store_ID]],Store_DB[Store_ID],Store_DB[Region])</f>
        <v>North</v>
      </c>
      <c r="L159" t="str">
        <f>_xlfn.XLOOKUP(Sales_DB[[#This Row],[Store_ID]],Store_DB[Store_ID],Store_DB[Store_Name])</f>
        <v>Gray Ltd</v>
      </c>
      <c r="M159" t="str">
        <f>_xlfn.XLOOKUP(Sales_DB[[#This Row],[Store_ID]],Store_DB[Store_ID],Store_DB[City])</f>
        <v>New Michaelchester</v>
      </c>
      <c r="N159" t="str">
        <f>_xlfn.XLOOKUP(Sales_DB[[#This Row],[Store_ID]],Store_DB[Store_ID],Store_DB[Store_Type])</f>
        <v>Outlet</v>
      </c>
      <c r="O159" t="str">
        <f>_xlfn.XLOOKUP(Sales_DB[[#This Row],[Product_ID]],Product_DB[Product_ID],Product_DB[Product_Name])</f>
        <v>Ceramic Plant Pot</v>
      </c>
      <c r="P159" t="str">
        <f>_xlfn.XLOOKUP(Sales_DB[[#This Row],[Product_ID]],Product_DB[Product_ID],Product_DB[Category])</f>
        <v>Home</v>
      </c>
      <c r="Q159" t="str">
        <f>_xlfn.XLOOKUP(Sales_DB[[#This Row],[Product_ID]],Product_DB[Product_ID],Product_DB[Sub_Category])</f>
        <v>Decor</v>
      </c>
      <c r="R159" t="str">
        <f>_xlfn.XLOOKUP(Sales_DB[[#This Row],[Product_ID]],Product_DB[Product_ID],Product_DB[Brand])</f>
        <v>Hatfield, Baird and Torres</v>
      </c>
      <c r="S159">
        <f>_xlfn.XLOOKUP(Sales_DB[[#This Row],[Product_ID]],Product_DB[Product_ID],Product_DB[Cost])</f>
        <v>81.75</v>
      </c>
      <c r="T159">
        <f>_xlfn.XLOOKUP(Sales_DB[[#This Row],[Product_ID]],Product_DB[Product_ID],Product_DB[Stock])</f>
        <v>265</v>
      </c>
      <c r="U159" t="str">
        <f>_xlfn.XLOOKUP(Sales_DB[[#This Row],[Customer_ID]],Final_Cust_db[Customer_ID],Final_Cust_db[Name])</f>
        <v>David Cobb</v>
      </c>
      <c r="V159">
        <f>_xlfn.XLOOKUP(Sales_DB[[#This Row],[Customer_ID]],Final_Cust_db[Customer_ID],Final_Cust_db[Age])</f>
        <v>36</v>
      </c>
      <c r="W159" t="str">
        <f>_xlfn.XLOOKUP(Sales_DB[[#This Row],[Customer_ID]],Final_Cust_db[Customer_ID],Final_Cust_db[Gender])</f>
        <v>Male</v>
      </c>
      <c r="X159" t="str">
        <f>_xlfn.XLOOKUP(Sales_DB[[#This Row],[Customer_ID]],Final_Cust_db[Customer_ID],Final_Cust_db[City])</f>
        <v>Lake Thomas</v>
      </c>
      <c r="Y159" t="str">
        <f>_xlfn.XLOOKUP(Sales_DB[[#This Row],[Customer_ID]],Final_Cust_db[Customer_ID],Final_Cust_db[State])</f>
        <v>South Dakota</v>
      </c>
      <c r="Z159" t="str">
        <f>_xlfn.XLOOKUP(Sales_DB[[#This Row],[Customer_ID]],Final_Cust_db[Customer_ID],Final_Cust_db[Country])</f>
        <v>USA</v>
      </c>
      <c r="AA159" t="str">
        <f>_xlfn.XLOOKUP(Sales_DB[[#This Row],[Customer_ID]],Final_Cust_db[Customer_ID],Final_Cust_db[Loyality_Level])</f>
        <v>Silver</v>
      </c>
      <c r="AB159" s="8">
        <f>Sales_DB[[#This Row],[Cost]]*Sales_DB[[#This Row],[Quantity]]</f>
        <v>81.75</v>
      </c>
      <c r="AC159" s="8">
        <f>Sales_DB[[#This Row],[Total_Amount]]-Sales_DB[[#This Row],[Spend]]</f>
        <v>-1.9740000000000038</v>
      </c>
      <c r="AD159" s="8">
        <f>MONTH(Sales_DB[[#This Row],[Order_Date]])</f>
        <v>8</v>
      </c>
    </row>
    <row r="160" spans="1:30" x14ac:dyDescent="0.35">
      <c r="A160" t="s">
        <v>2117</v>
      </c>
      <c r="B160" s="2">
        <v>45601</v>
      </c>
      <c r="C160" t="s">
        <v>1164</v>
      </c>
      <c r="D160" t="s">
        <v>1659</v>
      </c>
      <c r="E160" t="s">
        <v>1925</v>
      </c>
      <c r="F160">
        <v>2</v>
      </c>
      <c r="G160" s="5">
        <v>60.98</v>
      </c>
      <c r="H160">
        <v>0.23</v>
      </c>
      <c r="I160" t="s">
        <v>1959</v>
      </c>
      <c r="J160">
        <v>93.909199999999998</v>
      </c>
      <c r="K160" t="str">
        <f>_xlfn.XLOOKUP(Sales_DB[[#This Row],[Store_ID]],Store_DB[Store_ID],Store_DB[Region])</f>
        <v>South</v>
      </c>
      <c r="L160" t="str">
        <f>_xlfn.XLOOKUP(Sales_DB[[#This Row],[Store_ID]],Store_DB[Store_ID],Store_DB[Store_Name])</f>
        <v>Aguirre-Keller</v>
      </c>
      <c r="M160" t="str">
        <f>_xlfn.XLOOKUP(Sales_DB[[#This Row],[Store_ID]],Store_DB[Store_ID],Store_DB[City])</f>
        <v>Lake Michael</v>
      </c>
      <c r="N160" t="str">
        <f>_xlfn.XLOOKUP(Sales_DB[[#This Row],[Store_ID]],Store_DB[Store_ID],Store_DB[Store_Type])</f>
        <v>Online</v>
      </c>
      <c r="O160" t="str">
        <f>_xlfn.XLOOKUP(Sales_DB[[#This Row],[Product_ID]],Product_DB[Product_ID],Product_DB[Product_Name])</f>
        <v>Sports Stopwatch Timer</v>
      </c>
      <c r="P160" t="str">
        <f>_xlfn.XLOOKUP(Sales_DB[[#This Row],[Product_ID]],Product_DB[Product_ID],Product_DB[Category])</f>
        <v>Sports</v>
      </c>
      <c r="Q160" t="str">
        <f>_xlfn.XLOOKUP(Sales_DB[[#This Row],[Product_ID]],Product_DB[Product_ID],Product_DB[Sub_Category])</f>
        <v>Accessories</v>
      </c>
      <c r="R160" t="str">
        <f>_xlfn.XLOOKUP(Sales_DB[[#This Row],[Product_ID]],Product_DB[Product_ID],Product_DB[Brand])</f>
        <v>Burns-Hansen</v>
      </c>
      <c r="S160">
        <f>_xlfn.XLOOKUP(Sales_DB[[#This Row],[Product_ID]],Product_DB[Product_ID],Product_DB[Cost])</f>
        <v>38.76</v>
      </c>
      <c r="T160">
        <f>_xlfn.XLOOKUP(Sales_DB[[#This Row],[Product_ID]],Product_DB[Product_ID],Product_DB[Stock])</f>
        <v>137</v>
      </c>
      <c r="U160" t="str">
        <f>_xlfn.XLOOKUP(Sales_DB[[#This Row],[Customer_ID]],Final_Cust_db[Customer_ID],Final_Cust_db[Name])</f>
        <v>Gregory Allen</v>
      </c>
      <c r="V160">
        <f>_xlfn.XLOOKUP(Sales_DB[[#This Row],[Customer_ID]],Final_Cust_db[Customer_ID],Final_Cust_db[Age])</f>
        <v>20</v>
      </c>
      <c r="W160" t="str">
        <f>_xlfn.XLOOKUP(Sales_DB[[#This Row],[Customer_ID]],Final_Cust_db[Customer_ID],Final_Cust_db[Gender])</f>
        <v>Female</v>
      </c>
      <c r="X160" t="str">
        <f>_xlfn.XLOOKUP(Sales_DB[[#This Row],[Customer_ID]],Final_Cust_db[Customer_ID],Final_Cust_db[City])</f>
        <v>West Bruce</v>
      </c>
      <c r="Y160" t="str">
        <f>_xlfn.XLOOKUP(Sales_DB[[#This Row],[Customer_ID]],Final_Cust_db[Customer_ID],Final_Cust_db[State])</f>
        <v>Vermont</v>
      </c>
      <c r="Z160" t="str">
        <f>_xlfn.XLOOKUP(Sales_DB[[#This Row],[Customer_ID]],Final_Cust_db[Customer_ID],Final_Cust_db[Country])</f>
        <v>USA</v>
      </c>
      <c r="AA160" t="str">
        <f>_xlfn.XLOOKUP(Sales_DB[[#This Row],[Customer_ID]],Final_Cust_db[Customer_ID],Final_Cust_db[Loyality_Level])</f>
        <v>Platinum</v>
      </c>
      <c r="AB160" s="8">
        <f>Sales_DB[[#This Row],[Cost]]*Sales_DB[[#This Row],[Quantity]]</f>
        <v>77.52</v>
      </c>
      <c r="AC160" s="8">
        <f>Sales_DB[[#This Row],[Total_Amount]]-Sales_DB[[#This Row],[Spend]]</f>
        <v>16.389200000000002</v>
      </c>
      <c r="AD160" s="8">
        <f>MONTH(Sales_DB[[#This Row],[Order_Date]])</f>
        <v>11</v>
      </c>
    </row>
    <row r="161" spans="1:30" x14ac:dyDescent="0.35">
      <c r="A161" t="s">
        <v>2118</v>
      </c>
      <c r="B161" s="2">
        <v>45454</v>
      </c>
      <c r="C161" t="s">
        <v>1239</v>
      </c>
      <c r="D161" t="s">
        <v>1848</v>
      </c>
      <c r="E161" t="s">
        <v>1937</v>
      </c>
      <c r="F161">
        <v>2</v>
      </c>
      <c r="G161" s="5">
        <v>122.23</v>
      </c>
      <c r="H161">
        <v>0.21</v>
      </c>
      <c r="I161" t="s">
        <v>1962</v>
      </c>
      <c r="J161">
        <v>193.1234</v>
      </c>
      <c r="K161" t="str">
        <f>_xlfn.XLOOKUP(Sales_DB[[#This Row],[Store_ID]],Store_DB[Store_ID],Store_DB[Region])</f>
        <v>West</v>
      </c>
      <c r="L161" t="str">
        <f>_xlfn.XLOOKUP(Sales_DB[[#This Row],[Store_ID]],Store_DB[Store_ID],Store_DB[Store_Name])</f>
        <v>Frederick-Wright</v>
      </c>
      <c r="M161" t="str">
        <f>_xlfn.XLOOKUP(Sales_DB[[#This Row],[Store_ID]],Store_DB[Store_ID],Store_DB[City])</f>
        <v>New Jimmymouth</v>
      </c>
      <c r="N161" t="str">
        <f>_xlfn.XLOOKUP(Sales_DB[[#This Row],[Store_ID]],Store_DB[Store_ID],Store_DB[Store_Type])</f>
        <v>Flagship</v>
      </c>
      <c r="O161" t="str">
        <f>_xlfn.XLOOKUP(Sales_DB[[#This Row],[Product_ID]],Product_DB[Product_ID],Product_DB[Product_Name])</f>
        <v>Face Foundation Kit</v>
      </c>
      <c r="P161" t="str">
        <f>_xlfn.XLOOKUP(Sales_DB[[#This Row],[Product_ID]],Product_DB[Product_ID],Product_DB[Category])</f>
        <v>Beauty</v>
      </c>
      <c r="Q161" t="str">
        <f>_xlfn.XLOOKUP(Sales_DB[[#This Row],[Product_ID]],Product_DB[Product_ID],Product_DB[Sub_Category])</f>
        <v>Makeup</v>
      </c>
      <c r="R161" t="str">
        <f>_xlfn.XLOOKUP(Sales_DB[[#This Row],[Product_ID]],Product_DB[Product_ID],Product_DB[Brand])</f>
        <v>Taylor-Elliott</v>
      </c>
      <c r="S161">
        <f>_xlfn.XLOOKUP(Sales_DB[[#This Row],[Product_ID]],Product_DB[Product_ID],Product_DB[Cost])</f>
        <v>183.04</v>
      </c>
      <c r="T161">
        <f>_xlfn.XLOOKUP(Sales_DB[[#This Row],[Product_ID]],Product_DB[Product_ID],Product_DB[Stock])</f>
        <v>457</v>
      </c>
      <c r="U161" t="str">
        <f>_xlfn.XLOOKUP(Sales_DB[[#This Row],[Customer_ID]],Final_Cust_db[Customer_ID],Final_Cust_db[Name])</f>
        <v>Alejandro Evans</v>
      </c>
      <c r="V161">
        <f>_xlfn.XLOOKUP(Sales_DB[[#This Row],[Customer_ID]],Final_Cust_db[Customer_ID],Final_Cust_db[Age])</f>
        <v>43</v>
      </c>
      <c r="W161" t="str">
        <f>_xlfn.XLOOKUP(Sales_DB[[#This Row],[Customer_ID]],Final_Cust_db[Customer_ID],Final_Cust_db[Gender])</f>
        <v>Female</v>
      </c>
      <c r="X161" t="str">
        <f>_xlfn.XLOOKUP(Sales_DB[[#This Row],[Customer_ID]],Final_Cust_db[Customer_ID],Final_Cust_db[City])</f>
        <v>Cannonberg</v>
      </c>
      <c r="Y161" t="str">
        <f>_xlfn.XLOOKUP(Sales_DB[[#This Row],[Customer_ID]],Final_Cust_db[Customer_ID],Final_Cust_db[State])</f>
        <v>Connecticut</v>
      </c>
      <c r="Z161" t="str">
        <f>_xlfn.XLOOKUP(Sales_DB[[#This Row],[Customer_ID]],Final_Cust_db[Customer_ID],Final_Cust_db[Country])</f>
        <v>USA</v>
      </c>
      <c r="AA161" t="str">
        <f>_xlfn.XLOOKUP(Sales_DB[[#This Row],[Customer_ID]],Final_Cust_db[Customer_ID],Final_Cust_db[Loyality_Level])</f>
        <v>Bronze</v>
      </c>
      <c r="AB161" s="8">
        <f>Sales_DB[[#This Row],[Cost]]*Sales_DB[[#This Row],[Quantity]]</f>
        <v>366.08</v>
      </c>
      <c r="AC161" s="8">
        <f>Sales_DB[[#This Row],[Total_Amount]]-Sales_DB[[#This Row],[Spend]]</f>
        <v>-172.95659999999998</v>
      </c>
      <c r="AD161" s="8">
        <f>MONTH(Sales_DB[[#This Row],[Order_Date]])</f>
        <v>6</v>
      </c>
    </row>
    <row r="162" spans="1:30" x14ac:dyDescent="0.35">
      <c r="A162" t="s">
        <v>2119</v>
      </c>
      <c r="B162" s="2">
        <v>45918</v>
      </c>
      <c r="C162" t="s">
        <v>92</v>
      </c>
      <c r="D162" t="s">
        <v>1791</v>
      </c>
      <c r="E162" t="s">
        <v>1943</v>
      </c>
      <c r="F162">
        <v>2</v>
      </c>
      <c r="G162" s="5">
        <v>623.38</v>
      </c>
      <c r="H162">
        <v>0.13</v>
      </c>
      <c r="I162" t="s">
        <v>1957</v>
      </c>
      <c r="J162">
        <v>1084.6812</v>
      </c>
      <c r="K162" t="str">
        <f>_xlfn.XLOOKUP(Sales_DB[[#This Row],[Store_ID]],Store_DB[Store_ID],Store_DB[Region])</f>
        <v>East</v>
      </c>
      <c r="L162" t="str">
        <f>_xlfn.XLOOKUP(Sales_DB[[#This Row],[Store_ID]],Store_DB[Store_ID],Store_DB[Store_Name])</f>
        <v>Guerrero-Schmitt</v>
      </c>
      <c r="M162" t="str">
        <f>_xlfn.XLOOKUP(Sales_DB[[#This Row],[Store_ID]],Store_DB[Store_ID],Store_DB[City])</f>
        <v>East Stevechester</v>
      </c>
      <c r="N162" t="str">
        <f>_xlfn.XLOOKUP(Sales_DB[[#This Row],[Store_ID]],Store_DB[Store_ID],Store_DB[Store_Type])</f>
        <v>Flagship</v>
      </c>
      <c r="O162" t="str">
        <f>_xlfn.XLOOKUP(Sales_DB[[#This Row],[Product_ID]],Product_DB[Product_ID],Product_DB[Product_Name])</f>
        <v>Kitchen Storage Rack</v>
      </c>
      <c r="P162" t="str">
        <f>_xlfn.XLOOKUP(Sales_DB[[#This Row],[Product_ID]],Product_DB[Product_ID],Product_DB[Category])</f>
        <v>Home</v>
      </c>
      <c r="Q162" t="str">
        <f>_xlfn.XLOOKUP(Sales_DB[[#This Row],[Product_ID]],Product_DB[Product_ID],Product_DB[Sub_Category])</f>
        <v>Storage</v>
      </c>
      <c r="R162" t="str">
        <f>_xlfn.XLOOKUP(Sales_DB[[#This Row],[Product_ID]],Product_DB[Product_ID],Product_DB[Brand])</f>
        <v>Duran Group</v>
      </c>
      <c r="S162">
        <f>_xlfn.XLOOKUP(Sales_DB[[#This Row],[Product_ID]],Product_DB[Product_ID],Product_DB[Cost])</f>
        <v>138.05000000000001</v>
      </c>
      <c r="T162">
        <f>_xlfn.XLOOKUP(Sales_DB[[#This Row],[Product_ID]],Product_DB[Product_ID],Product_DB[Stock])</f>
        <v>89</v>
      </c>
      <c r="U162" t="str">
        <f>_xlfn.XLOOKUP(Sales_DB[[#This Row],[Customer_ID]],Final_Cust_db[Customer_ID],Final_Cust_db[Name])</f>
        <v>Bridget Allen</v>
      </c>
      <c r="V162">
        <f>_xlfn.XLOOKUP(Sales_DB[[#This Row],[Customer_ID]],Final_Cust_db[Customer_ID],Final_Cust_db[Age])</f>
        <v>59</v>
      </c>
      <c r="W162" t="str">
        <f>_xlfn.XLOOKUP(Sales_DB[[#This Row],[Customer_ID]],Final_Cust_db[Customer_ID],Final_Cust_db[Gender])</f>
        <v>Male</v>
      </c>
      <c r="X162" t="str">
        <f>_xlfn.XLOOKUP(Sales_DB[[#This Row],[Customer_ID]],Final_Cust_db[Customer_ID],Final_Cust_db[City])</f>
        <v>Lake Shaneburgh</v>
      </c>
      <c r="Y162" t="str">
        <f>_xlfn.XLOOKUP(Sales_DB[[#This Row],[Customer_ID]],Final_Cust_db[Customer_ID],Final_Cust_db[State])</f>
        <v>Delaware</v>
      </c>
      <c r="Z162" t="str">
        <f>_xlfn.XLOOKUP(Sales_DB[[#This Row],[Customer_ID]],Final_Cust_db[Customer_ID],Final_Cust_db[Country])</f>
        <v>USA</v>
      </c>
      <c r="AA162" t="str">
        <f>_xlfn.XLOOKUP(Sales_DB[[#This Row],[Customer_ID]],Final_Cust_db[Customer_ID],Final_Cust_db[Loyality_Level])</f>
        <v>Silver</v>
      </c>
      <c r="AB162" s="8">
        <f>Sales_DB[[#This Row],[Cost]]*Sales_DB[[#This Row],[Quantity]]</f>
        <v>276.10000000000002</v>
      </c>
      <c r="AC162" s="8">
        <f>Sales_DB[[#This Row],[Total_Amount]]-Sales_DB[[#This Row],[Spend]]</f>
        <v>808.58119999999997</v>
      </c>
      <c r="AD162" s="8">
        <f>MONTH(Sales_DB[[#This Row],[Order_Date]])</f>
        <v>9</v>
      </c>
    </row>
    <row r="163" spans="1:30" x14ac:dyDescent="0.35">
      <c r="A163" t="s">
        <v>2120</v>
      </c>
      <c r="B163" s="2">
        <v>45729</v>
      </c>
      <c r="C163" t="s">
        <v>222</v>
      </c>
      <c r="D163" t="s">
        <v>1791</v>
      </c>
      <c r="E163" t="s">
        <v>1885</v>
      </c>
      <c r="F163">
        <v>1</v>
      </c>
      <c r="G163" s="5">
        <v>479.58</v>
      </c>
      <c r="H163">
        <v>0.05</v>
      </c>
      <c r="I163" t="s">
        <v>1959</v>
      </c>
      <c r="J163">
        <v>455.60099999999989</v>
      </c>
      <c r="K163" t="str">
        <f>_xlfn.XLOOKUP(Sales_DB[[#This Row],[Store_ID]],Store_DB[Store_ID],Store_DB[Region])</f>
        <v>East</v>
      </c>
      <c r="L163" t="str">
        <f>_xlfn.XLOOKUP(Sales_DB[[#This Row],[Store_ID]],Store_DB[Store_ID],Store_DB[Store_Name])</f>
        <v>Rivera-Warner</v>
      </c>
      <c r="M163" t="str">
        <f>_xlfn.XLOOKUP(Sales_DB[[#This Row],[Store_ID]],Store_DB[Store_ID],Store_DB[City])</f>
        <v>Washingtonfurt</v>
      </c>
      <c r="N163" t="str">
        <f>_xlfn.XLOOKUP(Sales_DB[[#This Row],[Store_ID]],Store_DB[Store_ID],Store_DB[Store_Type])</f>
        <v>Flagship</v>
      </c>
      <c r="O163" t="str">
        <f>_xlfn.XLOOKUP(Sales_DB[[#This Row],[Product_ID]],Product_DB[Product_ID],Product_DB[Product_Name])</f>
        <v>Kitchen Storage Rack</v>
      </c>
      <c r="P163" t="str">
        <f>_xlfn.XLOOKUP(Sales_DB[[#This Row],[Product_ID]],Product_DB[Product_ID],Product_DB[Category])</f>
        <v>Home</v>
      </c>
      <c r="Q163" t="str">
        <f>_xlfn.XLOOKUP(Sales_DB[[#This Row],[Product_ID]],Product_DB[Product_ID],Product_DB[Sub_Category])</f>
        <v>Storage</v>
      </c>
      <c r="R163" t="str">
        <f>_xlfn.XLOOKUP(Sales_DB[[#This Row],[Product_ID]],Product_DB[Product_ID],Product_DB[Brand])</f>
        <v>Duran Group</v>
      </c>
      <c r="S163">
        <f>_xlfn.XLOOKUP(Sales_DB[[#This Row],[Product_ID]],Product_DB[Product_ID],Product_DB[Cost])</f>
        <v>138.05000000000001</v>
      </c>
      <c r="T163">
        <f>_xlfn.XLOOKUP(Sales_DB[[#This Row],[Product_ID]],Product_DB[Product_ID],Product_DB[Stock])</f>
        <v>89</v>
      </c>
      <c r="U163" t="str">
        <f>_xlfn.XLOOKUP(Sales_DB[[#This Row],[Customer_ID]],Final_Cust_db[Customer_ID],Final_Cust_db[Name])</f>
        <v>Cheryl Copeland</v>
      </c>
      <c r="V163">
        <f>_xlfn.XLOOKUP(Sales_DB[[#This Row],[Customer_ID]],Final_Cust_db[Customer_ID],Final_Cust_db[Age])</f>
        <v>51</v>
      </c>
      <c r="W163" t="str">
        <f>_xlfn.XLOOKUP(Sales_DB[[#This Row],[Customer_ID]],Final_Cust_db[Customer_ID],Final_Cust_db[Gender])</f>
        <v>Male</v>
      </c>
      <c r="X163" t="str">
        <f>_xlfn.XLOOKUP(Sales_DB[[#This Row],[Customer_ID]],Final_Cust_db[Customer_ID],Final_Cust_db[City])</f>
        <v>Snowmouth</v>
      </c>
      <c r="Y163" t="str">
        <f>_xlfn.XLOOKUP(Sales_DB[[#This Row],[Customer_ID]],Final_Cust_db[Customer_ID],Final_Cust_db[State])</f>
        <v>Maryland</v>
      </c>
      <c r="Z163" t="str">
        <f>_xlfn.XLOOKUP(Sales_DB[[#This Row],[Customer_ID]],Final_Cust_db[Customer_ID],Final_Cust_db[Country])</f>
        <v>USA</v>
      </c>
      <c r="AA163" t="str">
        <f>_xlfn.XLOOKUP(Sales_DB[[#This Row],[Customer_ID]],Final_Cust_db[Customer_ID],Final_Cust_db[Loyality_Level])</f>
        <v>Platinum</v>
      </c>
      <c r="AB163" s="8">
        <f>Sales_DB[[#This Row],[Cost]]*Sales_DB[[#This Row],[Quantity]]</f>
        <v>138.05000000000001</v>
      </c>
      <c r="AC163" s="8">
        <f>Sales_DB[[#This Row],[Total_Amount]]-Sales_DB[[#This Row],[Spend]]</f>
        <v>317.55099999999987</v>
      </c>
      <c r="AD163" s="8">
        <f>MONTH(Sales_DB[[#This Row],[Order_Date]])</f>
        <v>3</v>
      </c>
    </row>
    <row r="164" spans="1:30" x14ac:dyDescent="0.35">
      <c r="A164" t="s">
        <v>2121</v>
      </c>
      <c r="B164" s="2">
        <v>45276</v>
      </c>
      <c r="C164" t="s">
        <v>951</v>
      </c>
      <c r="D164" t="s">
        <v>1800</v>
      </c>
      <c r="E164" t="s">
        <v>1909</v>
      </c>
      <c r="F164">
        <v>3</v>
      </c>
      <c r="G164" s="5">
        <v>369.32</v>
      </c>
      <c r="H164">
        <v>0.14000000000000001</v>
      </c>
      <c r="I164" t="s">
        <v>1959</v>
      </c>
      <c r="J164">
        <v>952.84559999999999</v>
      </c>
      <c r="K164" t="str">
        <f>_xlfn.XLOOKUP(Sales_DB[[#This Row],[Store_ID]],Store_DB[Store_ID],Store_DB[Region])</f>
        <v>East</v>
      </c>
      <c r="L164" t="str">
        <f>_xlfn.XLOOKUP(Sales_DB[[#This Row],[Store_ID]],Store_DB[Store_ID],Store_DB[Store_Name])</f>
        <v>Benson-Elliott</v>
      </c>
      <c r="M164" t="str">
        <f>_xlfn.XLOOKUP(Sales_DB[[#This Row],[Store_ID]],Store_DB[Store_ID],Store_DB[City])</f>
        <v>Port Josephberg</v>
      </c>
      <c r="N164" t="str">
        <f>_xlfn.XLOOKUP(Sales_DB[[#This Row],[Store_ID]],Store_DB[Store_ID],Store_DB[Store_Type])</f>
        <v>Online</v>
      </c>
      <c r="O164" t="str">
        <f>_xlfn.XLOOKUP(Sales_DB[[#This Row],[Product_ID]],Product_DB[Product_ID],Product_DB[Product_Name])</f>
        <v>Shin Guards – Adult</v>
      </c>
      <c r="P164" t="str">
        <f>_xlfn.XLOOKUP(Sales_DB[[#This Row],[Product_ID]],Product_DB[Product_ID],Product_DB[Category])</f>
        <v>Sports</v>
      </c>
      <c r="Q164" t="str">
        <f>_xlfn.XLOOKUP(Sales_DB[[#This Row],[Product_ID]],Product_DB[Product_ID],Product_DB[Sub_Category])</f>
        <v>Team Sports</v>
      </c>
      <c r="R164" t="str">
        <f>_xlfn.XLOOKUP(Sales_DB[[#This Row],[Product_ID]],Product_DB[Product_ID],Product_DB[Brand])</f>
        <v>French Ltd</v>
      </c>
      <c r="S164">
        <f>_xlfn.XLOOKUP(Sales_DB[[#This Row],[Product_ID]],Product_DB[Product_ID],Product_DB[Cost])</f>
        <v>107.06</v>
      </c>
      <c r="T164">
        <f>_xlfn.XLOOKUP(Sales_DB[[#This Row],[Product_ID]],Product_DB[Product_ID],Product_DB[Stock])</f>
        <v>359</v>
      </c>
      <c r="U164" t="str">
        <f>_xlfn.XLOOKUP(Sales_DB[[#This Row],[Customer_ID]],Final_Cust_db[Customer_ID],Final_Cust_db[Name])</f>
        <v>Tracy Stephens</v>
      </c>
      <c r="V164">
        <f>_xlfn.XLOOKUP(Sales_DB[[#This Row],[Customer_ID]],Final_Cust_db[Customer_ID],Final_Cust_db[Age])</f>
        <v>64</v>
      </c>
      <c r="W164" t="str">
        <f>_xlfn.XLOOKUP(Sales_DB[[#This Row],[Customer_ID]],Final_Cust_db[Customer_ID],Final_Cust_db[Gender])</f>
        <v>Male</v>
      </c>
      <c r="X164" t="str">
        <f>_xlfn.XLOOKUP(Sales_DB[[#This Row],[Customer_ID]],Final_Cust_db[Customer_ID],Final_Cust_db[City])</f>
        <v>New Joshuatown</v>
      </c>
      <c r="Y164" t="str">
        <f>_xlfn.XLOOKUP(Sales_DB[[#This Row],[Customer_ID]],Final_Cust_db[Customer_ID],Final_Cust_db[State])</f>
        <v>Maine</v>
      </c>
      <c r="Z164" t="str">
        <f>_xlfn.XLOOKUP(Sales_DB[[#This Row],[Customer_ID]],Final_Cust_db[Customer_ID],Final_Cust_db[Country])</f>
        <v>USA</v>
      </c>
      <c r="AA164" t="str">
        <f>_xlfn.XLOOKUP(Sales_DB[[#This Row],[Customer_ID]],Final_Cust_db[Customer_ID],Final_Cust_db[Loyality_Level])</f>
        <v>Platinum</v>
      </c>
      <c r="AB164" s="8">
        <f>Sales_DB[[#This Row],[Cost]]*Sales_DB[[#This Row],[Quantity]]</f>
        <v>321.18</v>
      </c>
      <c r="AC164" s="8">
        <f>Sales_DB[[#This Row],[Total_Amount]]-Sales_DB[[#This Row],[Spend]]</f>
        <v>631.66560000000004</v>
      </c>
      <c r="AD164" s="8">
        <f>MONTH(Sales_DB[[#This Row],[Order_Date]])</f>
        <v>12</v>
      </c>
    </row>
    <row r="165" spans="1:30" x14ac:dyDescent="0.35">
      <c r="A165" t="s">
        <v>2122</v>
      </c>
      <c r="B165" s="2">
        <v>45851</v>
      </c>
      <c r="C165" t="s">
        <v>282</v>
      </c>
      <c r="D165" t="s">
        <v>1672</v>
      </c>
      <c r="E165" t="s">
        <v>1890</v>
      </c>
      <c r="F165">
        <v>1</v>
      </c>
      <c r="G165" s="5">
        <v>488.31</v>
      </c>
      <c r="H165">
        <v>0.03</v>
      </c>
      <c r="I165" t="s">
        <v>1959</v>
      </c>
      <c r="J165">
        <v>473.66070000000002</v>
      </c>
      <c r="K165" t="str">
        <f>_xlfn.XLOOKUP(Sales_DB[[#This Row],[Store_ID]],Store_DB[Store_ID],Store_DB[Region])</f>
        <v>North</v>
      </c>
      <c r="L165" t="str">
        <f>_xlfn.XLOOKUP(Sales_DB[[#This Row],[Store_ID]],Store_DB[Store_ID],Store_DB[Store_Name])</f>
        <v>Martinez, Adkins and Johnson</v>
      </c>
      <c r="M165" t="str">
        <f>_xlfn.XLOOKUP(Sales_DB[[#This Row],[Store_ID]],Store_DB[Store_ID],Store_DB[City])</f>
        <v>Danielmouth</v>
      </c>
      <c r="N165" t="str">
        <f>_xlfn.XLOOKUP(Sales_DB[[#This Row],[Store_ID]],Store_DB[Store_ID],Store_DB[Store_Type])</f>
        <v>Flagship</v>
      </c>
      <c r="O165" t="str">
        <f>_xlfn.XLOOKUP(Sales_DB[[#This Row],[Product_ID]],Product_DB[Product_ID],Product_DB[Product_Name])</f>
        <v>Vitamin C Face Serum</v>
      </c>
      <c r="P165" t="str">
        <f>_xlfn.XLOOKUP(Sales_DB[[#This Row],[Product_ID]],Product_DB[Product_ID],Product_DB[Category])</f>
        <v>Beauty</v>
      </c>
      <c r="Q165" t="str">
        <f>_xlfn.XLOOKUP(Sales_DB[[#This Row],[Product_ID]],Product_DB[Product_ID],Product_DB[Sub_Category])</f>
        <v>Skincare</v>
      </c>
      <c r="R165" t="str">
        <f>_xlfn.XLOOKUP(Sales_DB[[#This Row],[Product_ID]],Product_DB[Product_ID],Product_DB[Brand])</f>
        <v>Griffin Ltd</v>
      </c>
      <c r="S165">
        <f>_xlfn.XLOOKUP(Sales_DB[[#This Row],[Product_ID]],Product_DB[Product_ID],Product_DB[Cost])</f>
        <v>283.83</v>
      </c>
      <c r="T165">
        <f>_xlfn.XLOOKUP(Sales_DB[[#This Row],[Product_ID]],Product_DB[Product_ID],Product_DB[Stock])</f>
        <v>244</v>
      </c>
      <c r="U165" t="str">
        <f>_xlfn.XLOOKUP(Sales_DB[[#This Row],[Customer_ID]],Final_Cust_db[Customer_ID],Final_Cust_db[Name])</f>
        <v>Nathan Campbell</v>
      </c>
      <c r="V165">
        <f>_xlfn.XLOOKUP(Sales_DB[[#This Row],[Customer_ID]],Final_Cust_db[Customer_ID],Final_Cust_db[Age])</f>
        <v>37</v>
      </c>
      <c r="W165" t="str">
        <f>_xlfn.XLOOKUP(Sales_DB[[#This Row],[Customer_ID]],Final_Cust_db[Customer_ID],Final_Cust_db[Gender])</f>
        <v>Male</v>
      </c>
      <c r="X165" t="str">
        <f>_xlfn.XLOOKUP(Sales_DB[[#This Row],[Customer_ID]],Final_Cust_db[Customer_ID],Final_Cust_db[City])</f>
        <v>Rodrigueztown</v>
      </c>
      <c r="Y165" t="str">
        <f>_xlfn.XLOOKUP(Sales_DB[[#This Row],[Customer_ID]],Final_Cust_db[Customer_ID],Final_Cust_db[State])</f>
        <v>Oklahoma</v>
      </c>
      <c r="Z165" t="str">
        <f>_xlfn.XLOOKUP(Sales_DB[[#This Row],[Customer_ID]],Final_Cust_db[Customer_ID],Final_Cust_db[Country])</f>
        <v>USA</v>
      </c>
      <c r="AA165" t="str">
        <f>_xlfn.XLOOKUP(Sales_DB[[#This Row],[Customer_ID]],Final_Cust_db[Customer_ID],Final_Cust_db[Loyality_Level])</f>
        <v>Gold</v>
      </c>
      <c r="AB165" s="8">
        <f>Sales_DB[[#This Row],[Cost]]*Sales_DB[[#This Row],[Quantity]]</f>
        <v>283.83</v>
      </c>
      <c r="AC165" s="8">
        <f>Sales_DB[[#This Row],[Total_Amount]]-Sales_DB[[#This Row],[Spend]]</f>
        <v>189.83070000000004</v>
      </c>
      <c r="AD165" s="8">
        <f>MONTH(Sales_DB[[#This Row],[Order_Date]])</f>
        <v>7</v>
      </c>
    </row>
    <row r="166" spans="1:30" x14ac:dyDescent="0.35">
      <c r="A166" t="s">
        <v>2123</v>
      </c>
      <c r="B166" s="2">
        <v>45418</v>
      </c>
      <c r="C166" t="s">
        <v>887</v>
      </c>
      <c r="D166" t="s">
        <v>1742</v>
      </c>
      <c r="E166" t="s">
        <v>1927</v>
      </c>
      <c r="F166">
        <v>4</v>
      </c>
      <c r="G166" s="5">
        <v>164.04</v>
      </c>
      <c r="H166">
        <v>0.26</v>
      </c>
      <c r="I166" t="s">
        <v>1957</v>
      </c>
      <c r="J166">
        <v>485.55839999999989</v>
      </c>
      <c r="K166" t="str">
        <f>_xlfn.XLOOKUP(Sales_DB[[#This Row],[Store_ID]],Store_DB[Store_ID],Store_DB[Region])</f>
        <v>North</v>
      </c>
      <c r="L166" t="str">
        <f>_xlfn.XLOOKUP(Sales_DB[[#This Row],[Store_ID]],Store_DB[Store_ID],Store_DB[Store_Name])</f>
        <v>Thomas, Bridges and Harris</v>
      </c>
      <c r="M166" t="str">
        <f>_xlfn.XLOOKUP(Sales_DB[[#This Row],[Store_ID]],Store_DB[Store_ID],Store_DB[City])</f>
        <v>Sabrinatown</v>
      </c>
      <c r="N166" t="str">
        <f>_xlfn.XLOOKUP(Sales_DB[[#This Row],[Store_ID]],Store_DB[Store_ID],Store_DB[Store_Type])</f>
        <v>Online</v>
      </c>
      <c r="O166" t="str">
        <f>_xlfn.XLOOKUP(Sales_DB[[#This Row],[Product_ID]],Product_DB[Product_ID],Product_DB[Product_Name])</f>
        <v>Sports Stopwatch Pro</v>
      </c>
      <c r="P166" t="str">
        <f>_xlfn.XLOOKUP(Sales_DB[[#This Row],[Product_ID]],Product_DB[Product_ID],Product_DB[Category])</f>
        <v>Sports</v>
      </c>
      <c r="Q166" t="str">
        <f>_xlfn.XLOOKUP(Sales_DB[[#This Row],[Product_ID]],Product_DB[Product_ID],Product_DB[Sub_Category])</f>
        <v>Accessories</v>
      </c>
      <c r="R166" t="str">
        <f>_xlfn.XLOOKUP(Sales_DB[[#This Row],[Product_ID]],Product_DB[Product_ID],Product_DB[Brand])</f>
        <v>Thompson-French</v>
      </c>
      <c r="S166">
        <f>_xlfn.XLOOKUP(Sales_DB[[#This Row],[Product_ID]],Product_DB[Product_ID],Product_DB[Cost])</f>
        <v>434.84</v>
      </c>
      <c r="T166">
        <f>_xlfn.XLOOKUP(Sales_DB[[#This Row],[Product_ID]],Product_DB[Product_ID],Product_DB[Stock])</f>
        <v>185</v>
      </c>
      <c r="U166" t="str">
        <f>_xlfn.XLOOKUP(Sales_DB[[#This Row],[Customer_ID]],Final_Cust_db[Customer_ID],Final_Cust_db[Name])</f>
        <v>Arthur Warren</v>
      </c>
      <c r="V166">
        <f>_xlfn.XLOOKUP(Sales_DB[[#This Row],[Customer_ID]],Final_Cust_db[Customer_ID],Final_Cust_db[Age])</f>
        <v>38</v>
      </c>
      <c r="W166" t="str">
        <f>_xlfn.XLOOKUP(Sales_DB[[#This Row],[Customer_ID]],Final_Cust_db[Customer_ID],Final_Cust_db[Gender])</f>
        <v>Male</v>
      </c>
      <c r="X166" t="str">
        <f>_xlfn.XLOOKUP(Sales_DB[[#This Row],[Customer_ID]],Final_Cust_db[Customer_ID],Final_Cust_db[City])</f>
        <v>Ericshire</v>
      </c>
      <c r="Y166" t="str">
        <f>_xlfn.XLOOKUP(Sales_DB[[#This Row],[Customer_ID]],Final_Cust_db[Customer_ID],Final_Cust_db[State])</f>
        <v>Nevada</v>
      </c>
      <c r="Z166" t="str">
        <f>_xlfn.XLOOKUP(Sales_DB[[#This Row],[Customer_ID]],Final_Cust_db[Customer_ID],Final_Cust_db[Country])</f>
        <v>USA</v>
      </c>
      <c r="AA166" t="str">
        <f>_xlfn.XLOOKUP(Sales_DB[[#This Row],[Customer_ID]],Final_Cust_db[Customer_ID],Final_Cust_db[Loyality_Level])</f>
        <v>Gold</v>
      </c>
      <c r="AB166" s="8">
        <f>Sales_DB[[#This Row],[Cost]]*Sales_DB[[#This Row],[Quantity]]</f>
        <v>1739.36</v>
      </c>
      <c r="AC166" s="8">
        <f>Sales_DB[[#This Row],[Total_Amount]]-Sales_DB[[#This Row],[Spend]]</f>
        <v>-1253.8016</v>
      </c>
      <c r="AD166" s="8">
        <f>MONTH(Sales_DB[[#This Row],[Order_Date]])</f>
        <v>5</v>
      </c>
    </row>
    <row r="167" spans="1:30" x14ac:dyDescent="0.35">
      <c r="A167" t="s">
        <v>2124</v>
      </c>
      <c r="B167" s="2">
        <v>45508</v>
      </c>
      <c r="C167" t="s">
        <v>272</v>
      </c>
      <c r="D167" t="s">
        <v>1597</v>
      </c>
      <c r="E167" t="s">
        <v>1940</v>
      </c>
      <c r="F167">
        <v>3</v>
      </c>
      <c r="G167" s="5">
        <v>707.95</v>
      </c>
      <c r="H167">
        <v>0.18</v>
      </c>
      <c r="I167" t="s">
        <v>1959</v>
      </c>
      <c r="J167">
        <v>1741.557</v>
      </c>
      <c r="K167" t="str">
        <f>_xlfn.XLOOKUP(Sales_DB[[#This Row],[Store_ID]],Store_DB[Store_ID],Store_DB[Region])</f>
        <v>North</v>
      </c>
      <c r="L167" t="str">
        <f>_xlfn.XLOOKUP(Sales_DB[[#This Row],[Store_ID]],Store_DB[Store_ID],Store_DB[Store_Name])</f>
        <v>Holloway Ltd</v>
      </c>
      <c r="M167" t="str">
        <f>_xlfn.XLOOKUP(Sales_DB[[#This Row],[Store_ID]],Store_DB[Store_ID],Store_DB[City])</f>
        <v>Bensonhaven</v>
      </c>
      <c r="N167" t="str">
        <f>_xlfn.XLOOKUP(Sales_DB[[#This Row],[Store_ID]],Store_DB[Store_ID],Store_DB[Store_Type])</f>
        <v>Flagship</v>
      </c>
      <c r="O167" t="str">
        <f>_xlfn.XLOOKUP(Sales_DB[[#This Row],[Product_ID]],Product_DB[Product_ID],Product_DB[Product_Name])</f>
        <v>Ceramic Kitchen Bowl Set</v>
      </c>
      <c r="P167" t="str">
        <f>_xlfn.XLOOKUP(Sales_DB[[#This Row],[Product_ID]],Product_DB[Product_ID],Product_DB[Category])</f>
        <v>Home</v>
      </c>
      <c r="Q167" t="str">
        <f>_xlfn.XLOOKUP(Sales_DB[[#This Row],[Product_ID]],Product_DB[Product_ID],Product_DB[Sub_Category])</f>
        <v>Kitchen</v>
      </c>
      <c r="R167" t="str">
        <f>_xlfn.XLOOKUP(Sales_DB[[#This Row],[Product_ID]],Product_DB[Product_ID],Product_DB[Brand])</f>
        <v>Hamilton Group</v>
      </c>
      <c r="S167">
        <f>_xlfn.XLOOKUP(Sales_DB[[#This Row],[Product_ID]],Product_DB[Product_ID],Product_DB[Cost])</f>
        <v>298.86</v>
      </c>
      <c r="T167">
        <f>_xlfn.XLOOKUP(Sales_DB[[#This Row],[Product_ID]],Product_DB[Product_ID],Product_DB[Stock])</f>
        <v>308</v>
      </c>
      <c r="U167" t="str">
        <f>_xlfn.XLOOKUP(Sales_DB[[#This Row],[Customer_ID]],Final_Cust_db[Customer_ID],Final_Cust_db[Name])</f>
        <v>Christopher Brown</v>
      </c>
      <c r="V167">
        <f>_xlfn.XLOOKUP(Sales_DB[[#This Row],[Customer_ID]],Final_Cust_db[Customer_ID],Final_Cust_db[Age])</f>
        <v>56</v>
      </c>
      <c r="W167" t="str">
        <f>_xlfn.XLOOKUP(Sales_DB[[#This Row],[Customer_ID]],Final_Cust_db[Customer_ID],Final_Cust_db[Gender])</f>
        <v>Female</v>
      </c>
      <c r="X167" t="str">
        <f>_xlfn.XLOOKUP(Sales_DB[[#This Row],[Customer_ID]],Final_Cust_db[Customer_ID],Final_Cust_db[City])</f>
        <v>Sandrastad</v>
      </c>
      <c r="Y167" t="str">
        <f>_xlfn.XLOOKUP(Sales_DB[[#This Row],[Customer_ID]],Final_Cust_db[Customer_ID],Final_Cust_db[State])</f>
        <v>West Virginia</v>
      </c>
      <c r="Z167" t="str">
        <f>_xlfn.XLOOKUP(Sales_DB[[#This Row],[Customer_ID]],Final_Cust_db[Customer_ID],Final_Cust_db[Country])</f>
        <v>USA</v>
      </c>
      <c r="AA167" t="str">
        <f>_xlfn.XLOOKUP(Sales_DB[[#This Row],[Customer_ID]],Final_Cust_db[Customer_ID],Final_Cust_db[Loyality_Level])</f>
        <v>Silver</v>
      </c>
      <c r="AB167" s="8">
        <f>Sales_DB[[#This Row],[Cost]]*Sales_DB[[#This Row],[Quantity]]</f>
        <v>896.58</v>
      </c>
      <c r="AC167" s="8">
        <f>Sales_DB[[#This Row],[Total_Amount]]-Sales_DB[[#This Row],[Spend]]</f>
        <v>844.97699999999998</v>
      </c>
      <c r="AD167" s="8">
        <f>MONTH(Sales_DB[[#This Row],[Order_Date]])</f>
        <v>8</v>
      </c>
    </row>
    <row r="168" spans="1:30" x14ac:dyDescent="0.35">
      <c r="A168" t="s">
        <v>2125</v>
      </c>
      <c r="B168" s="2">
        <v>45269</v>
      </c>
      <c r="C168" t="s">
        <v>943</v>
      </c>
      <c r="D168" t="s">
        <v>1788</v>
      </c>
      <c r="E168" t="s">
        <v>1915</v>
      </c>
      <c r="F168">
        <v>4</v>
      </c>
      <c r="G168" s="5">
        <v>714.47</v>
      </c>
      <c r="H168">
        <v>0.18</v>
      </c>
      <c r="I168" t="s">
        <v>1962</v>
      </c>
      <c r="J168">
        <v>2343.4616000000001</v>
      </c>
      <c r="K168" t="str">
        <f>_xlfn.XLOOKUP(Sales_DB[[#This Row],[Store_ID]],Store_DB[Store_ID],Store_DB[Region])</f>
        <v>West</v>
      </c>
      <c r="L168" t="str">
        <f>_xlfn.XLOOKUP(Sales_DB[[#This Row],[Store_ID]],Store_DB[Store_ID],Store_DB[Store_Name])</f>
        <v>Bean, Jones and Park</v>
      </c>
      <c r="M168" t="str">
        <f>_xlfn.XLOOKUP(Sales_DB[[#This Row],[Store_ID]],Store_DB[Store_ID],Store_DB[City])</f>
        <v>Thompsonborough</v>
      </c>
      <c r="N168" t="str">
        <f>_xlfn.XLOOKUP(Sales_DB[[#This Row],[Store_ID]],Store_DB[Store_ID],Store_DB[Store_Type])</f>
        <v>Online</v>
      </c>
      <c r="O168" t="str">
        <f>_xlfn.XLOOKUP(Sales_DB[[#This Row],[Product_ID]],Product_DB[Product_ID],Product_DB[Product_Name])</f>
        <v>Men'S Sports Shorts</v>
      </c>
      <c r="P168" t="str">
        <f>_xlfn.XLOOKUP(Sales_DB[[#This Row],[Product_ID]],Product_DB[Product_ID],Product_DB[Category])</f>
        <v>Clothing</v>
      </c>
      <c r="Q168" t="str">
        <f>_xlfn.XLOOKUP(Sales_DB[[#This Row],[Product_ID]],Product_DB[Product_ID],Product_DB[Sub_Category])</f>
        <v>Bottoms</v>
      </c>
      <c r="R168" t="str">
        <f>_xlfn.XLOOKUP(Sales_DB[[#This Row],[Product_ID]],Product_DB[Product_ID],Product_DB[Brand])</f>
        <v>Fitzpatrick Ltd</v>
      </c>
      <c r="S168">
        <f>_xlfn.XLOOKUP(Sales_DB[[#This Row],[Product_ID]],Product_DB[Product_ID],Product_DB[Cost])</f>
        <v>218.22</v>
      </c>
      <c r="T168">
        <f>_xlfn.XLOOKUP(Sales_DB[[#This Row],[Product_ID]],Product_DB[Product_ID],Product_DB[Stock])</f>
        <v>224</v>
      </c>
      <c r="U168" t="str">
        <f>_xlfn.XLOOKUP(Sales_DB[[#This Row],[Customer_ID]],Final_Cust_db[Customer_ID],Final_Cust_db[Name])</f>
        <v>Crystal Waters</v>
      </c>
      <c r="V168">
        <f>_xlfn.XLOOKUP(Sales_DB[[#This Row],[Customer_ID]],Final_Cust_db[Customer_ID],Final_Cust_db[Age])</f>
        <v>19</v>
      </c>
      <c r="W168" t="str">
        <f>_xlfn.XLOOKUP(Sales_DB[[#This Row],[Customer_ID]],Final_Cust_db[Customer_ID],Final_Cust_db[Gender])</f>
        <v>Female</v>
      </c>
      <c r="X168" t="str">
        <f>_xlfn.XLOOKUP(Sales_DB[[#This Row],[Customer_ID]],Final_Cust_db[Customer_ID],Final_Cust_db[City])</f>
        <v>North Michelleport</v>
      </c>
      <c r="Y168" t="str">
        <f>_xlfn.XLOOKUP(Sales_DB[[#This Row],[Customer_ID]],Final_Cust_db[Customer_ID],Final_Cust_db[State])</f>
        <v>Kansas</v>
      </c>
      <c r="Z168" t="str">
        <f>_xlfn.XLOOKUP(Sales_DB[[#This Row],[Customer_ID]],Final_Cust_db[Customer_ID],Final_Cust_db[Country])</f>
        <v>USA</v>
      </c>
      <c r="AA168" t="str">
        <f>_xlfn.XLOOKUP(Sales_DB[[#This Row],[Customer_ID]],Final_Cust_db[Customer_ID],Final_Cust_db[Loyality_Level])</f>
        <v>Bronze</v>
      </c>
      <c r="AB168" s="8">
        <f>Sales_DB[[#This Row],[Cost]]*Sales_DB[[#This Row],[Quantity]]</f>
        <v>872.88</v>
      </c>
      <c r="AC168" s="8">
        <f>Sales_DB[[#This Row],[Total_Amount]]-Sales_DB[[#This Row],[Spend]]</f>
        <v>1470.5816</v>
      </c>
      <c r="AD168" s="8">
        <f>MONTH(Sales_DB[[#This Row],[Order_Date]])</f>
        <v>12</v>
      </c>
    </row>
    <row r="169" spans="1:30" x14ac:dyDescent="0.35">
      <c r="A169" t="s">
        <v>2126</v>
      </c>
      <c r="B169" s="2">
        <v>45866</v>
      </c>
      <c r="C169" t="s">
        <v>1299</v>
      </c>
      <c r="D169" t="s">
        <v>1818</v>
      </c>
      <c r="E169" t="s">
        <v>1912</v>
      </c>
      <c r="F169">
        <v>4</v>
      </c>
      <c r="G169" s="5">
        <v>422.09</v>
      </c>
      <c r="H169">
        <v>0.04</v>
      </c>
      <c r="I169" t="s">
        <v>1957</v>
      </c>
      <c r="J169">
        <v>1620.8255999999999</v>
      </c>
      <c r="K169" t="str">
        <f>_xlfn.XLOOKUP(Sales_DB[[#This Row],[Store_ID]],Store_DB[Store_ID],Store_DB[Region])</f>
        <v>South</v>
      </c>
      <c r="L169" t="str">
        <f>_xlfn.XLOOKUP(Sales_DB[[#This Row],[Store_ID]],Store_DB[Store_ID],Store_DB[Store_Name])</f>
        <v>Martinez-Mullins</v>
      </c>
      <c r="M169" t="str">
        <f>_xlfn.XLOOKUP(Sales_DB[[#This Row],[Store_ID]],Store_DB[Store_ID],Store_DB[City])</f>
        <v>Williamsfurt</v>
      </c>
      <c r="N169" t="str">
        <f>_xlfn.XLOOKUP(Sales_DB[[#This Row],[Store_ID]],Store_DB[Store_ID],Store_DB[Store_Type])</f>
        <v>Online</v>
      </c>
      <c r="O169" t="str">
        <f>_xlfn.XLOOKUP(Sales_DB[[#This Row],[Product_ID]],Product_DB[Product_ID],Product_DB[Product_Name])</f>
        <v>Decorative Lamp Shade</v>
      </c>
      <c r="P169" t="str">
        <f>_xlfn.XLOOKUP(Sales_DB[[#This Row],[Product_ID]],Product_DB[Product_ID],Product_DB[Category])</f>
        <v>Home</v>
      </c>
      <c r="Q169" t="str">
        <f>_xlfn.XLOOKUP(Sales_DB[[#This Row],[Product_ID]],Product_DB[Product_ID],Product_DB[Sub_Category])</f>
        <v>Lighting</v>
      </c>
      <c r="R169" t="str">
        <f>_xlfn.XLOOKUP(Sales_DB[[#This Row],[Product_ID]],Product_DB[Product_ID],Product_DB[Brand])</f>
        <v>Ramirez-Hanson</v>
      </c>
      <c r="S169">
        <f>_xlfn.XLOOKUP(Sales_DB[[#This Row],[Product_ID]],Product_DB[Product_ID],Product_DB[Cost])</f>
        <v>228.53</v>
      </c>
      <c r="T169">
        <f>_xlfn.XLOOKUP(Sales_DB[[#This Row],[Product_ID]],Product_DB[Product_ID],Product_DB[Stock])</f>
        <v>469</v>
      </c>
      <c r="U169" t="str">
        <f>_xlfn.XLOOKUP(Sales_DB[[#This Row],[Customer_ID]],Final_Cust_db[Customer_ID],Final_Cust_db[Name])</f>
        <v>Tyler Cook</v>
      </c>
      <c r="V169">
        <f>_xlfn.XLOOKUP(Sales_DB[[#This Row],[Customer_ID]],Final_Cust_db[Customer_ID],Final_Cust_db[Age])</f>
        <v>26</v>
      </c>
      <c r="W169" t="str">
        <f>_xlfn.XLOOKUP(Sales_DB[[#This Row],[Customer_ID]],Final_Cust_db[Customer_ID],Final_Cust_db[Gender])</f>
        <v>Female</v>
      </c>
      <c r="X169" t="str">
        <f>_xlfn.XLOOKUP(Sales_DB[[#This Row],[Customer_ID]],Final_Cust_db[Customer_ID],Final_Cust_db[City])</f>
        <v>Kramerview</v>
      </c>
      <c r="Y169" t="str">
        <f>_xlfn.XLOOKUP(Sales_DB[[#This Row],[Customer_ID]],Final_Cust_db[Customer_ID],Final_Cust_db[State])</f>
        <v>Alaska</v>
      </c>
      <c r="Z169" t="str">
        <f>_xlfn.XLOOKUP(Sales_DB[[#This Row],[Customer_ID]],Final_Cust_db[Customer_ID],Final_Cust_db[Country])</f>
        <v>USA</v>
      </c>
      <c r="AA169" t="str">
        <f>_xlfn.XLOOKUP(Sales_DB[[#This Row],[Customer_ID]],Final_Cust_db[Customer_ID],Final_Cust_db[Loyality_Level])</f>
        <v>Silver</v>
      </c>
      <c r="AB169" s="8">
        <f>Sales_DB[[#This Row],[Cost]]*Sales_DB[[#This Row],[Quantity]]</f>
        <v>914.12</v>
      </c>
      <c r="AC169" s="8">
        <f>Sales_DB[[#This Row],[Total_Amount]]-Sales_DB[[#This Row],[Spend]]</f>
        <v>706.70559999999989</v>
      </c>
      <c r="AD169" s="8">
        <f>MONTH(Sales_DB[[#This Row],[Order_Date]])</f>
        <v>7</v>
      </c>
    </row>
    <row r="170" spans="1:30" x14ac:dyDescent="0.35">
      <c r="A170" t="s">
        <v>2127</v>
      </c>
      <c r="B170" s="2">
        <v>45462</v>
      </c>
      <c r="C170" t="s">
        <v>385</v>
      </c>
      <c r="D170" t="s">
        <v>1665</v>
      </c>
      <c r="E170" t="s">
        <v>1919</v>
      </c>
      <c r="F170">
        <v>1</v>
      </c>
      <c r="G170" s="5">
        <v>998.19</v>
      </c>
      <c r="H170">
        <v>0.2</v>
      </c>
      <c r="I170" t="s">
        <v>1957</v>
      </c>
      <c r="J170">
        <v>798.55200000000013</v>
      </c>
      <c r="K170" t="str">
        <f>_xlfn.XLOOKUP(Sales_DB[[#This Row],[Store_ID]],Store_DB[Store_ID],Store_DB[Region])</f>
        <v>South</v>
      </c>
      <c r="L170" t="str">
        <f>_xlfn.XLOOKUP(Sales_DB[[#This Row],[Store_ID]],Store_DB[Store_ID],Store_DB[Store_Name])</f>
        <v>Moore, Padilla and Butler</v>
      </c>
      <c r="M170" t="str">
        <f>_xlfn.XLOOKUP(Sales_DB[[#This Row],[Store_ID]],Store_DB[Store_ID],Store_DB[City])</f>
        <v>East Johnstad</v>
      </c>
      <c r="N170" t="str">
        <f>_xlfn.XLOOKUP(Sales_DB[[#This Row],[Store_ID]],Store_DB[Store_ID],Store_DB[Store_Type])</f>
        <v>Flagship</v>
      </c>
      <c r="O170" t="str">
        <f>_xlfn.XLOOKUP(Sales_DB[[#This Row],[Product_ID]],Product_DB[Product_ID],Product_DB[Product_Name])</f>
        <v>Stainless Steel Cutlery Set</v>
      </c>
      <c r="P170" t="str">
        <f>_xlfn.XLOOKUP(Sales_DB[[#This Row],[Product_ID]],Product_DB[Product_ID],Product_DB[Category])</f>
        <v>Home</v>
      </c>
      <c r="Q170" t="str">
        <f>_xlfn.XLOOKUP(Sales_DB[[#This Row],[Product_ID]],Product_DB[Product_ID],Product_DB[Sub_Category])</f>
        <v>Kitchen</v>
      </c>
      <c r="R170" t="str">
        <f>_xlfn.XLOOKUP(Sales_DB[[#This Row],[Product_ID]],Product_DB[Product_ID],Product_DB[Brand])</f>
        <v>Stevens, Fernandez and Martin</v>
      </c>
      <c r="S170">
        <f>_xlfn.XLOOKUP(Sales_DB[[#This Row],[Product_ID]],Product_DB[Product_ID],Product_DB[Cost])</f>
        <v>19.52</v>
      </c>
      <c r="T170">
        <f>_xlfn.XLOOKUP(Sales_DB[[#This Row],[Product_ID]],Product_DB[Product_ID],Product_DB[Stock])</f>
        <v>57</v>
      </c>
      <c r="U170" t="str">
        <f>_xlfn.XLOOKUP(Sales_DB[[#This Row],[Customer_ID]],Final_Cust_db[Customer_ID],Final_Cust_db[Name])</f>
        <v>Travis Holland</v>
      </c>
      <c r="V170">
        <f>_xlfn.XLOOKUP(Sales_DB[[#This Row],[Customer_ID]],Final_Cust_db[Customer_ID],Final_Cust_db[Age])</f>
        <v>38</v>
      </c>
      <c r="W170" t="str">
        <f>_xlfn.XLOOKUP(Sales_DB[[#This Row],[Customer_ID]],Final_Cust_db[Customer_ID],Final_Cust_db[Gender])</f>
        <v>Male</v>
      </c>
      <c r="X170" t="str">
        <f>_xlfn.XLOOKUP(Sales_DB[[#This Row],[Customer_ID]],Final_Cust_db[Customer_ID],Final_Cust_db[City])</f>
        <v>Webstermouth</v>
      </c>
      <c r="Y170" t="str">
        <f>_xlfn.XLOOKUP(Sales_DB[[#This Row],[Customer_ID]],Final_Cust_db[Customer_ID],Final_Cust_db[State])</f>
        <v>New Hampshire</v>
      </c>
      <c r="Z170" t="str">
        <f>_xlfn.XLOOKUP(Sales_DB[[#This Row],[Customer_ID]],Final_Cust_db[Customer_ID],Final_Cust_db[Country])</f>
        <v>USA</v>
      </c>
      <c r="AA170" t="str">
        <f>_xlfn.XLOOKUP(Sales_DB[[#This Row],[Customer_ID]],Final_Cust_db[Customer_ID],Final_Cust_db[Loyality_Level])</f>
        <v>Bronze</v>
      </c>
      <c r="AB170" s="8">
        <f>Sales_DB[[#This Row],[Cost]]*Sales_DB[[#This Row],[Quantity]]</f>
        <v>19.52</v>
      </c>
      <c r="AC170" s="8">
        <f>Sales_DB[[#This Row],[Total_Amount]]-Sales_DB[[#This Row],[Spend]]</f>
        <v>779.03200000000015</v>
      </c>
      <c r="AD170" s="8">
        <f>MONTH(Sales_DB[[#This Row],[Order_Date]])</f>
        <v>6</v>
      </c>
    </row>
    <row r="171" spans="1:30" x14ac:dyDescent="0.35">
      <c r="A171" t="s">
        <v>2128</v>
      </c>
      <c r="B171" s="2">
        <v>45313</v>
      </c>
      <c r="C171" t="s">
        <v>1176</v>
      </c>
      <c r="D171" t="s">
        <v>1797</v>
      </c>
      <c r="E171" t="s">
        <v>1912</v>
      </c>
      <c r="F171">
        <v>2</v>
      </c>
      <c r="G171" s="5">
        <v>343.42</v>
      </c>
      <c r="H171">
        <v>0.12</v>
      </c>
      <c r="I171" t="s">
        <v>1962</v>
      </c>
      <c r="J171">
        <v>604.41920000000005</v>
      </c>
      <c r="K171" t="str">
        <f>_xlfn.XLOOKUP(Sales_DB[[#This Row],[Store_ID]],Store_DB[Store_ID],Store_DB[Region])</f>
        <v>South</v>
      </c>
      <c r="L171" t="str">
        <f>_xlfn.XLOOKUP(Sales_DB[[#This Row],[Store_ID]],Store_DB[Store_ID],Store_DB[Store_Name])</f>
        <v>Martinez-Mullins</v>
      </c>
      <c r="M171" t="str">
        <f>_xlfn.XLOOKUP(Sales_DB[[#This Row],[Store_ID]],Store_DB[Store_ID],Store_DB[City])</f>
        <v>Williamsfurt</v>
      </c>
      <c r="N171" t="str">
        <f>_xlfn.XLOOKUP(Sales_DB[[#This Row],[Store_ID]],Store_DB[Store_ID],Store_DB[Store_Type])</f>
        <v>Online</v>
      </c>
      <c r="O171" t="str">
        <f>_xlfn.XLOOKUP(Sales_DB[[#This Row],[Product_ID]],Product_DB[Product_ID],Product_DB[Product_Name])</f>
        <v>Professional Jump Rope</v>
      </c>
      <c r="P171" t="str">
        <f>_xlfn.XLOOKUP(Sales_DB[[#This Row],[Product_ID]],Product_DB[Product_ID],Product_DB[Category])</f>
        <v>Sports</v>
      </c>
      <c r="Q171" t="str">
        <f>_xlfn.XLOOKUP(Sales_DB[[#This Row],[Product_ID]],Product_DB[Product_ID],Product_DB[Sub_Category])</f>
        <v>Fitness</v>
      </c>
      <c r="R171" t="str">
        <f>_xlfn.XLOOKUP(Sales_DB[[#This Row],[Product_ID]],Product_DB[Product_ID],Product_DB[Brand])</f>
        <v>Davis PLC</v>
      </c>
      <c r="S171">
        <f>_xlfn.XLOOKUP(Sales_DB[[#This Row],[Product_ID]],Product_DB[Product_ID],Product_DB[Cost])</f>
        <v>477.61</v>
      </c>
      <c r="T171">
        <f>_xlfn.XLOOKUP(Sales_DB[[#This Row],[Product_ID]],Product_DB[Product_ID],Product_DB[Stock])</f>
        <v>300</v>
      </c>
      <c r="U171" t="str">
        <f>_xlfn.XLOOKUP(Sales_DB[[#This Row],[Customer_ID]],Final_Cust_db[Customer_ID],Final_Cust_db[Name])</f>
        <v>James Orozco</v>
      </c>
      <c r="V171">
        <f>_xlfn.XLOOKUP(Sales_DB[[#This Row],[Customer_ID]],Final_Cust_db[Customer_ID],Final_Cust_db[Age])</f>
        <v>37</v>
      </c>
      <c r="W171" t="str">
        <f>_xlfn.XLOOKUP(Sales_DB[[#This Row],[Customer_ID]],Final_Cust_db[Customer_ID],Final_Cust_db[Gender])</f>
        <v>Female</v>
      </c>
      <c r="X171" t="str">
        <f>_xlfn.XLOOKUP(Sales_DB[[#This Row],[Customer_ID]],Final_Cust_db[Customer_ID],Final_Cust_db[City])</f>
        <v>Simpsonfort</v>
      </c>
      <c r="Y171" t="str">
        <f>_xlfn.XLOOKUP(Sales_DB[[#This Row],[Customer_ID]],Final_Cust_db[Customer_ID],Final_Cust_db[State])</f>
        <v>Maine</v>
      </c>
      <c r="Z171" t="str">
        <f>_xlfn.XLOOKUP(Sales_DB[[#This Row],[Customer_ID]],Final_Cust_db[Customer_ID],Final_Cust_db[Country])</f>
        <v>USA</v>
      </c>
      <c r="AA171" t="str">
        <f>_xlfn.XLOOKUP(Sales_DB[[#This Row],[Customer_ID]],Final_Cust_db[Customer_ID],Final_Cust_db[Loyality_Level])</f>
        <v>Gold</v>
      </c>
      <c r="AB171" s="8">
        <f>Sales_DB[[#This Row],[Cost]]*Sales_DB[[#This Row],[Quantity]]</f>
        <v>955.22</v>
      </c>
      <c r="AC171" s="8">
        <f>Sales_DB[[#This Row],[Total_Amount]]-Sales_DB[[#This Row],[Spend]]</f>
        <v>-350.80079999999998</v>
      </c>
      <c r="AD171" s="8">
        <f>MONTH(Sales_DB[[#This Row],[Order_Date]])</f>
        <v>1</v>
      </c>
    </row>
    <row r="172" spans="1:30" x14ac:dyDescent="0.35">
      <c r="A172" t="s">
        <v>2129</v>
      </c>
      <c r="B172" s="2">
        <v>45390</v>
      </c>
      <c r="C172" t="s">
        <v>827</v>
      </c>
      <c r="D172" t="s">
        <v>1678</v>
      </c>
      <c r="E172" t="s">
        <v>1909</v>
      </c>
      <c r="F172">
        <v>1</v>
      </c>
      <c r="G172" s="5">
        <v>152.16999999999999</v>
      </c>
      <c r="H172">
        <v>0.28000000000000003</v>
      </c>
      <c r="I172" t="s">
        <v>1962</v>
      </c>
      <c r="J172">
        <v>109.5624</v>
      </c>
      <c r="K172" t="str">
        <f>_xlfn.XLOOKUP(Sales_DB[[#This Row],[Store_ID]],Store_DB[Store_ID],Store_DB[Region])</f>
        <v>East</v>
      </c>
      <c r="L172" t="str">
        <f>_xlfn.XLOOKUP(Sales_DB[[#This Row],[Store_ID]],Store_DB[Store_ID],Store_DB[Store_Name])</f>
        <v>Benson-Elliott</v>
      </c>
      <c r="M172" t="str">
        <f>_xlfn.XLOOKUP(Sales_DB[[#This Row],[Store_ID]],Store_DB[Store_ID],Store_DB[City])</f>
        <v>Port Josephberg</v>
      </c>
      <c r="N172" t="str">
        <f>_xlfn.XLOOKUP(Sales_DB[[#This Row],[Store_ID]],Store_DB[Store_ID],Store_DB[Store_Type])</f>
        <v>Online</v>
      </c>
      <c r="O172" t="str">
        <f>_xlfn.XLOOKUP(Sales_DB[[#This Row],[Product_ID]],Product_DB[Product_ID],Product_DB[Product_Name])</f>
        <v>Gaming Mechanical Keyboard</v>
      </c>
      <c r="P172" t="str">
        <f>_xlfn.XLOOKUP(Sales_DB[[#This Row],[Product_ID]],Product_DB[Product_ID],Product_DB[Category])</f>
        <v>Electronics</v>
      </c>
      <c r="Q172" t="str">
        <f>_xlfn.XLOOKUP(Sales_DB[[#This Row],[Product_ID]],Product_DB[Product_ID],Product_DB[Sub_Category])</f>
        <v>Computer</v>
      </c>
      <c r="R172" t="str">
        <f>_xlfn.XLOOKUP(Sales_DB[[#This Row],[Product_ID]],Product_DB[Product_ID],Product_DB[Brand])</f>
        <v>Lucero LLC</v>
      </c>
      <c r="S172">
        <f>_xlfn.XLOOKUP(Sales_DB[[#This Row],[Product_ID]],Product_DB[Product_ID],Product_DB[Cost])</f>
        <v>419.28</v>
      </c>
      <c r="T172">
        <f>_xlfn.XLOOKUP(Sales_DB[[#This Row],[Product_ID]],Product_DB[Product_ID],Product_DB[Stock])</f>
        <v>86</v>
      </c>
      <c r="U172" t="str">
        <f>_xlfn.XLOOKUP(Sales_DB[[#This Row],[Customer_ID]],Final_Cust_db[Customer_ID],Final_Cust_db[Name])</f>
        <v>Kristen Fischer</v>
      </c>
      <c r="V172">
        <f>_xlfn.XLOOKUP(Sales_DB[[#This Row],[Customer_ID]],Final_Cust_db[Customer_ID],Final_Cust_db[Age])</f>
        <v>57</v>
      </c>
      <c r="W172" t="str">
        <f>_xlfn.XLOOKUP(Sales_DB[[#This Row],[Customer_ID]],Final_Cust_db[Customer_ID],Final_Cust_db[Gender])</f>
        <v>Male</v>
      </c>
      <c r="X172" t="str">
        <f>_xlfn.XLOOKUP(Sales_DB[[#This Row],[Customer_ID]],Final_Cust_db[Customer_ID],Final_Cust_db[City])</f>
        <v>Lake Christopher</v>
      </c>
      <c r="Y172" t="str">
        <f>_xlfn.XLOOKUP(Sales_DB[[#This Row],[Customer_ID]],Final_Cust_db[Customer_ID],Final_Cust_db[State])</f>
        <v>Arkansas</v>
      </c>
      <c r="Z172" t="str">
        <f>_xlfn.XLOOKUP(Sales_DB[[#This Row],[Customer_ID]],Final_Cust_db[Customer_ID],Final_Cust_db[Country])</f>
        <v>USA</v>
      </c>
      <c r="AA172" t="str">
        <f>_xlfn.XLOOKUP(Sales_DB[[#This Row],[Customer_ID]],Final_Cust_db[Customer_ID],Final_Cust_db[Loyality_Level])</f>
        <v>Platinum</v>
      </c>
      <c r="AB172" s="8">
        <f>Sales_DB[[#This Row],[Cost]]*Sales_DB[[#This Row],[Quantity]]</f>
        <v>419.28</v>
      </c>
      <c r="AC172" s="8">
        <f>Sales_DB[[#This Row],[Total_Amount]]-Sales_DB[[#This Row],[Spend]]</f>
        <v>-309.71759999999995</v>
      </c>
      <c r="AD172" s="8">
        <f>MONTH(Sales_DB[[#This Row],[Order_Date]])</f>
        <v>4</v>
      </c>
    </row>
    <row r="173" spans="1:30" x14ac:dyDescent="0.35">
      <c r="A173" t="s">
        <v>2130</v>
      </c>
      <c r="B173" s="2">
        <v>45795</v>
      </c>
      <c r="C173" t="s">
        <v>585</v>
      </c>
      <c r="D173" t="s">
        <v>1726</v>
      </c>
      <c r="E173" t="s">
        <v>1925</v>
      </c>
      <c r="F173">
        <v>1</v>
      </c>
      <c r="G173" s="5">
        <v>325.08</v>
      </c>
      <c r="H173">
        <v>0.26</v>
      </c>
      <c r="I173" t="s">
        <v>1959</v>
      </c>
      <c r="J173">
        <v>240.5592</v>
      </c>
      <c r="K173" t="str">
        <f>_xlfn.XLOOKUP(Sales_DB[[#This Row],[Store_ID]],Store_DB[Store_ID],Store_DB[Region])</f>
        <v>South</v>
      </c>
      <c r="L173" t="str">
        <f>_xlfn.XLOOKUP(Sales_DB[[#This Row],[Store_ID]],Store_DB[Store_ID],Store_DB[Store_Name])</f>
        <v>Aguirre-Keller</v>
      </c>
      <c r="M173" t="str">
        <f>_xlfn.XLOOKUP(Sales_DB[[#This Row],[Store_ID]],Store_DB[Store_ID],Store_DB[City])</f>
        <v>Lake Michael</v>
      </c>
      <c r="N173" t="str">
        <f>_xlfn.XLOOKUP(Sales_DB[[#This Row],[Store_ID]],Store_DB[Store_ID],Store_DB[Store_Type])</f>
        <v>Online</v>
      </c>
      <c r="O173" t="str">
        <f>_xlfn.XLOOKUP(Sales_DB[[#This Row],[Product_ID]],Product_DB[Product_ID],Product_DB[Product_Name])</f>
        <v>Men'S Roll-On Perfume</v>
      </c>
      <c r="P173" t="str">
        <f>_xlfn.XLOOKUP(Sales_DB[[#This Row],[Product_ID]],Product_DB[Product_ID],Product_DB[Category])</f>
        <v>Beauty</v>
      </c>
      <c r="Q173" t="str">
        <f>_xlfn.XLOOKUP(Sales_DB[[#This Row],[Product_ID]],Product_DB[Product_ID],Product_DB[Sub_Category])</f>
        <v>Fragrance</v>
      </c>
      <c r="R173" t="str">
        <f>_xlfn.XLOOKUP(Sales_DB[[#This Row],[Product_ID]],Product_DB[Product_ID],Product_DB[Brand])</f>
        <v>Sullivan and Sons</v>
      </c>
      <c r="S173">
        <f>_xlfn.XLOOKUP(Sales_DB[[#This Row],[Product_ID]],Product_DB[Product_ID],Product_DB[Cost])</f>
        <v>43.29</v>
      </c>
      <c r="T173">
        <f>_xlfn.XLOOKUP(Sales_DB[[#This Row],[Product_ID]],Product_DB[Product_ID],Product_DB[Stock])</f>
        <v>267</v>
      </c>
      <c r="U173" t="str">
        <f>_xlfn.XLOOKUP(Sales_DB[[#This Row],[Customer_ID]],Final_Cust_db[Customer_ID],Final_Cust_db[Name])</f>
        <v>Michelle Rogers</v>
      </c>
      <c r="V173">
        <f>_xlfn.XLOOKUP(Sales_DB[[#This Row],[Customer_ID]],Final_Cust_db[Customer_ID],Final_Cust_db[Age])</f>
        <v>56</v>
      </c>
      <c r="W173" t="str">
        <f>_xlfn.XLOOKUP(Sales_DB[[#This Row],[Customer_ID]],Final_Cust_db[Customer_ID],Final_Cust_db[Gender])</f>
        <v>Male</v>
      </c>
      <c r="X173" t="str">
        <f>_xlfn.XLOOKUP(Sales_DB[[#This Row],[Customer_ID]],Final_Cust_db[Customer_ID],Final_Cust_db[City])</f>
        <v>East Jessicaborough</v>
      </c>
      <c r="Y173" t="str">
        <f>_xlfn.XLOOKUP(Sales_DB[[#This Row],[Customer_ID]],Final_Cust_db[Customer_ID],Final_Cust_db[State])</f>
        <v>Hawaii</v>
      </c>
      <c r="Z173" t="str">
        <f>_xlfn.XLOOKUP(Sales_DB[[#This Row],[Customer_ID]],Final_Cust_db[Customer_ID],Final_Cust_db[Country])</f>
        <v>USA</v>
      </c>
      <c r="AA173" t="str">
        <f>_xlfn.XLOOKUP(Sales_DB[[#This Row],[Customer_ID]],Final_Cust_db[Customer_ID],Final_Cust_db[Loyality_Level])</f>
        <v>Platinum</v>
      </c>
      <c r="AB173" s="8">
        <f>Sales_DB[[#This Row],[Cost]]*Sales_DB[[#This Row],[Quantity]]</f>
        <v>43.29</v>
      </c>
      <c r="AC173" s="8">
        <f>Sales_DB[[#This Row],[Total_Amount]]-Sales_DB[[#This Row],[Spend]]</f>
        <v>197.26920000000001</v>
      </c>
      <c r="AD173" s="8">
        <f>MONTH(Sales_DB[[#This Row],[Order_Date]])</f>
        <v>5</v>
      </c>
    </row>
    <row r="174" spans="1:30" x14ac:dyDescent="0.35">
      <c r="A174" t="s">
        <v>2131</v>
      </c>
      <c r="B174" s="2">
        <v>45267</v>
      </c>
      <c r="C174" t="s">
        <v>1089</v>
      </c>
      <c r="D174" t="s">
        <v>1848</v>
      </c>
      <c r="E174" t="s">
        <v>1922</v>
      </c>
      <c r="F174">
        <v>2</v>
      </c>
      <c r="G174" s="5">
        <v>827.92</v>
      </c>
      <c r="H174">
        <v>0.25</v>
      </c>
      <c r="I174" t="s">
        <v>1962</v>
      </c>
      <c r="J174">
        <v>1241.8800000000001</v>
      </c>
      <c r="K174" t="str">
        <f>_xlfn.XLOOKUP(Sales_DB[[#This Row],[Store_ID]],Store_DB[Store_ID],Store_DB[Region])</f>
        <v>East</v>
      </c>
      <c r="L174" t="str">
        <f>_xlfn.XLOOKUP(Sales_DB[[#This Row],[Store_ID]],Store_DB[Store_ID],Store_DB[Store_Name])</f>
        <v>Hill, Wagner and Ballard</v>
      </c>
      <c r="M174" t="str">
        <f>_xlfn.XLOOKUP(Sales_DB[[#This Row],[Store_ID]],Store_DB[Store_ID],Store_DB[City])</f>
        <v>East Davidville</v>
      </c>
      <c r="N174" t="str">
        <f>_xlfn.XLOOKUP(Sales_DB[[#This Row],[Store_ID]],Store_DB[Store_ID],Store_DB[Store_Type])</f>
        <v>Online</v>
      </c>
      <c r="O174" t="str">
        <f>_xlfn.XLOOKUP(Sales_DB[[#This Row],[Product_ID]],Product_DB[Product_ID],Product_DB[Product_Name])</f>
        <v>Face Foundation Kit</v>
      </c>
      <c r="P174" t="str">
        <f>_xlfn.XLOOKUP(Sales_DB[[#This Row],[Product_ID]],Product_DB[Product_ID],Product_DB[Category])</f>
        <v>Beauty</v>
      </c>
      <c r="Q174" t="str">
        <f>_xlfn.XLOOKUP(Sales_DB[[#This Row],[Product_ID]],Product_DB[Product_ID],Product_DB[Sub_Category])</f>
        <v>Makeup</v>
      </c>
      <c r="R174" t="str">
        <f>_xlfn.XLOOKUP(Sales_DB[[#This Row],[Product_ID]],Product_DB[Product_ID],Product_DB[Brand])</f>
        <v>Taylor-Elliott</v>
      </c>
      <c r="S174">
        <f>_xlfn.XLOOKUP(Sales_DB[[#This Row],[Product_ID]],Product_DB[Product_ID],Product_DB[Cost])</f>
        <v>183.04</v>
      </c>
      <c r="T174">
        <f>_xlfn.XLOOKUP(Sales_DB[[#This Row],[Product_ID]],Product_DB[Product_ID],Product_DB[Stock])</f>
        <v>457</v>
      </c>
      <c r="U174" t="str">
        <f>_xlfn.XLOOKUP(Sales_DB[[#This Row],[Customer_ID]],Final_Cust_db[Customer_ID],Final_Cust_db[Name])</f>
        <v>Evelyn Brown</v>
      </c>
      <c r="V174">
        <f>_xlfn.XLOOKUP(Sales_DB[[#This Row],[Customer_ID]],Final_Cust_db[Customer_ID],Final_Cust_db[Age])</f>
        <v>39</v>
      </c>
      <c r="W174" t="str">
        <f>_xlfn.XLOOKUP(Sales_DB[[#This Row],[Customer_ID]],Final_Cust_db[Customer_ID],Final_Cust_db[Gender])</f>
        <v>Male</v>
      </c>
      <c r="X174" t="str">
        <f>_xlfn.XLOOKUP(Sales_DB[[#This Row],[Customer_ID]],Final_Cust_db[Customer_ID],Final_Cust_db[City])</f>
        <v>West Victoriaborough</v>
      </c>
      <c r="Y174" t="str">
        <f>_xlfn.XLOOKUP(Sales_DB[[#This Row],[Customer_ID]],Final_Cust_db[Customer_ID],Final_Cust_db[State])</f>
        <v>New Mexico</v>
      </c>
      <c r="Z174" t="str">
        <f>_xlfn.XLOOKUP(Sales_DB[[#This Row],[Customer_ID]],Final_Cust_db[Customer_ID],Final_Cust_db[Country])</f>
        <v>USA</v>
      </c>
      <c r="AA174" t="str">
        <f>_xlfn.XLOOKUP(Sales_DB[[#This Row],[Customer_ID]],Final_Cust_db[Customer_ID],Final_Cust_db[Loyality_Level])</f>
        <v>Gold</v>
      </c>
      <c r="AB174" s="8">
        <f>Sales_DB[[#This Row],[Cost]]*Sales_DB[[#This Row],[Quantity]]</f>
        <v>366.08</v>
      </c>
      <c r="AC174" s="8">
        <f>Sales_DB[[#This Row],[Total_Amount]]-Sales_DB[[#This Row],[Spend]]</f>
        <v>875.80000000000018</v>
      </c>
      <c r="AD174" s="8">
        <f>MONTH(Sales_DB[[#This Row],[Order_Date]])</f>
        <v>12</v>
      </c>
    </row>
    <row r="175" spans="1:30" x14ac:dyDescent="0.35">
      <c r="A175" t="s">
        <v>2132</v>
      </c>
      <c r="B175" s="2">
        <v>45314</v>
      </c>
      <c r="C175" t="s">
        <v>1502</v>
      </c>
      <c r="D175" t="s">
        <v>1653</v>
      </c>
      <c r="E175" t="s">
        <v>1894</v>
      </c>
      <c r="F175">
        <v>2</v>
      </c>
      <c r="G175" s="5">
        <v>593.47</v>
      </c>
      <c r="H175">
        <v>0.1</v>
      </c>
      <c r="I175" t="s">
        <v>1962</v>
      </c>
      <c r="J175">
        <v>1068.2460000000001</v>
      </c>
      <c r="K175" t="str">
        <f>_xlfn.XLOOKUP(Sales_DB[[#This Row],[Store_ID]],Store_DB[Store_ID],Store_DB[Region])</f>
        <v>South</v>
      </c>
      <c r="L175" t="str">
        <f>_xlfn.XLOOKUP(Sales_DB[[#This Row],[Store_ID]],Store_DB[Store_ID],Store_DB[Store_Name])</f>
        <v>Black-Horn</v>
      </c>
      <c r="M175" t="str">
        <f>_xlfn.XLOOKUP(Sales_DB[[#This Row],[Store_ID]],Store_DB[Store_ID],Store_DB[City])</f>
        <v>North Nancyview</v>
      </c>
      <c r="N175" t="str">
        <f>_xlfn.XLOOKUP(Sales_DB[[#This Row],[Store_ID]],Store_DB[Store_ID],Store_DB[Store_Type])</f>
        <v>Outlet</v>
      </c>
      <c r="O175" t="str">
        <f>_xlfn.XLOOKUP(Sales_DB[[#This Row],[Product_ID]],Product_DB[Product_ID],Product_DB[Product_Name])</f>
        <v>Wireless Bluetooth Speaker</v>
      </c>
      <c r="P175" t="str">
        <f>_xlfn.XLOOKUP(Sales_DB[[#This Row],[Product_ID]],Product_DB[Product_ID],Product_DB[Category])</f>
        <v>Electronics</v>
      </c>
      <c r="Q175" t="str">
        <f>_xlfn.XLOOKUP(Sales_DB[[#This Row],[Product_ID]],Product_DB[Product_ID],Product_DB[Sub_Category])</f>
        <v>Audio</v>
      </c>
      <c r="R175" t="str">
        <f>_xlfn.XLOOKUP(Sales_DB[[#This Row],[Product_ID]],Product_DB[Product_ID],Product_DB[Brand])</f>
        <v>Reed-Schmidt</v>
      </c>
      <c r="S175">
        <f>_xlfn.XLOOKUP(Sales_DB[[#This Row],[Product_ID]],Product_DB[Product_ID],Product_DB[Cost])</f>
        <v>322.41000000000003</v>
      </c>
      <c r="T175">
        <f>_xlfn.XLOOKUP(Sales_DB[[#This Row],[Product_ID]],Product_DB[Product_ID],Product_DB[Stock])</f>
        <v>213</v>
      </c>
      <c r="U175" t="str">
        <f>_xlfn.XLOOKUP(Sales_DB[[#This Row],[Customer_ID]],Final_Cust_db[Customer_ID],Final_Cust_db[Name])</f>
        <v>Sara Ingram</v>
      </c>
      <c r="V175">
        <f>_xlfn.XLOOKUP(Sales_DB[[#This Row],[Customer_ID]],Final_Cust_db[Customer_ID],Final_Cust_db[Age])</f>
        <v>46</v>
      </c>
      <c r="W175" t="str">
        <f>_xlfn.XLOOKUP(Sales_DB[[#This Row],[Customer_ID]],Final_Cust_db[Customer_ID],Final_Cust_db[Gender])</f>
        <v>Female</v>
      </c>
      <c r="X175" t="str">
        <f>_xlfn.XLOOKUP(Sales_DB[[#This Row],[Customer_ID]],Final_Cust_db[Customer_ID],Final_Cust_db[City])</f>
        <v>East Dillonview</v>
      </c>
      <c r="Y175" t="str">
        <f>_xlfn.XLOOKUP(Sales_DB[[#This Row],[Customer_ID]],Final_Cust_db[Customer_ID],Final_Cust_db[State])</f>
        <v>Virginia</v>
      </c>
      <c r="Z175" t="str">
        <f>_xlfn.XLOOKUP(Sales_DB[[#This Row],[Customer_ID]],Final_Cust_db[Customer_ID],Final_Cust_db[Country])</f>
        <v>USA</v>
      </c>
      <c r="AA175" t="str">
        <f>_xlfn.XLOOKUP(Sales_DB[[#This Row],[Customer_ID]],Final_Cust_db[Customer_ID],Final_Cust_db[Loyality_Level])</f>
        <v>Bronze</v>
      </c>
      <c r="AB175" s="8">
        <f>Sales_DB[[#This Row],[Cost]]*Sales_DB[[#This Row],[Quantity]]</f>
        <v>644.82000000000005</v>
      </c>
      <c r="AC175" s="8">
        <f>Sales_DB[[#This Row],[Total_Amount]]-Sales_DB[[#This Row],[Spend]]</f>
        <v>423.42600000000004</v>
      </c>
      <c r="AD175" s="8">
        <f>MONTH(Sales_DB[[#This Row],[Order_Date]])</f>
        <v>1</v>
      </c>
    </row>
    <row r="176" spans="1:30" x14ac:dyDescent="0.35">
      <c r="A176" t="s">
        <v>2133</v>
      </c>
      <c r="B176" s="2">
        <v>45267</v>
      </c>
      <c r="C176" t="s">
        <v>938</v>
      </c>
      <c r="D176" t="s">
        <v>1633</v>
      </c>
      <c r="E176" t="s">
        <v>1912</v>
      </c>
      <c r="F176">
        <v>4</v>
      </c>
      <c r="G176" s="5">
        <v>756.28</v>
      </c>
      <c r="H176">
        <v>0.05</v>
      </c>
      <c r="I176" t="s">
        <v>1962</v>
      </c>
      <c r="J176">
        <v>2873.864</v>
      </c>
      <c r="K176" t="str">
        <f>_xlfn.XLOOKUP(Sales_DB[[#This Row],[Store_ID]],Store_DB[Store_ID],Store_DB[Region])</f>
        <v>South</v>
      </c>
      <c r="L176" t="str">
        <f>_xlfn.XLOOKUP(Sales_DB[[#This Row],[Store_ID]],Store_DB[Store_ID],Store_DB[Store_Name])</f>
        <v>Martinez-Mullins</v>
      </c>
      <c r="M176" t="str">
        <f>_xlfn.XLOOKUP(Sales_DB[[#This Row],[Store_ID]],Store_DB[Store_ID],Store_DB[City])</f>
        <v>Williamsfurt</v>
      </c>
      <c r="N176" t="str">
        <f>_xlfn.XLOOKUP(Sales_DB[[#This Row],[Store_ID]],Store_DB[Store_ID],Store_DB[Store_Type])</f>
        <v>Online</v>
      </c>
      <c r="O176" t="str">
        <f>_xlfn.XLOOKUP(Sales_DB[[#This Row],[Product_ID]],Product_DB[Product_ID],Product_DB[Product_Name])</f>
        <v>Outdoor Sports Water Bottle</v>
      </c>
      <c r="P176" t="str">
        <f>_xlfn.XLOOKUP(Sales_DB[[#This Row],[Product_ID]],Product_DB[Product_ID],Product_DB[Category])</f>
        <v>Sports</v>
      </c>
      <c r="Q176" t="str">
        <f>_xlfn.XLOOKUP(Sales_DB[[#This Row],[Product_ID]],Product_DB[Product_ID],Product_DB[Sub_Category])</f>
        <v>Accessories</v>
      </c>
      <c r="R176" t="str">
        <f>_xlfn.XLOOKUP(Sales_DB[[#This Row],[Product_ID]],Product_DB[Product_ID],Product_DB[Brand])</f>
        <v>Soto-Ellis</v>
      </c>
      <c r="S176">
        <f>_xlfn.XLOOKUP(Sales_DB[[#This Row],[Product_ID]],Product_DB[Product_ID],Product_DB[Cost])</f>
        <v>131.51</v>
      </c>
      <c r="T176">
        <f>_xlfn.XLOOKUP(Sales_DB[[#This Row],[Product_ID]],Product_DB[Product_ID],Product_DB[Stock])</f>
        <v>265</v>
      </c>
      <c r="U176" t="str">
        <f>_xlfn.XLOOKUP(Sales_DB[[#This Row],[Customer_ID]],Final_Cust_db[Customer_ID],Final_Cust_db[Name])</f>
        <v>Gloria Taylor</v>
      </c>
      <c r="V176">
        <f>_xlfn.XLOOKUP(Sales_DB[[#This Row],[Customer_ID]],Final_Cust_db[Customer_ID],Final_Cust_db[Age])</f>
        <v>56</v>
      </c>
      <c r="W176" t="str">
        <f>_xlfn.XLOOKUP(Sales_DB[[#This Row],[Customer_ID]],Final_Cust_db[Customer_ID],Final_Cust_db[Gender])</f>
        <v>Female</v>
      </c>
      <c r="X176" t="str">
        <f>_xlfn.XLOOKUP(Sales_DB[[#This Row],[Customer_ID]],Final_Cust_db[Customer_ID],Final_Cust_db[City])</f>
        <v>North Daniel</v>
      </c>
      <c r="Y176" t="str">
        <f>_xlfn.XLOOKUP(Sales_DB[[#This Row],[Customer_ID]],Final_Cust_db[Customer_ID],Final_Cust_db[State])</f>
        <v>Louisiana</v>
      </c>
      <c r="Z176" t="str">
        <f>_xlfn.XLOOKUP(Sales_DB[[#This Row],[Customer_ID]],Final_Cust_db[Customer_ID],Final_Cust_db[Country])</f>
        <v>USA</v>
      </c>
      <c r="AA176" t="str">
        <f>_xlfn.XLOOKUP(Sales_DB[[#This Row],[Customer_ID]],Final_Cust_db[Customer_ID],Final_Cust_db[Loyality_Level])</f>
        <v>Platinum</v>
      </c>
      <c r="AB176" s="8">
        <f>Sales_DB[[#This Row],[Cost]]*Sales_DB[[#This Row],[Quantity]]</f>
        <v>526.04</v>
      </c>
      <c r="AC176" s="8">
        <f>Sales_DB[[#This Row],[Total_Amount]]-Sales_DB[[#This Row],[Spend]]</f>
        <v>2347.8240000000001</v>
      </c>
      <c r="AD176" s="8">
        <f>MONTH(Sales_DB[[#This Row],[Order_Date]])</f>
        <v>12</v>
      </c>
    </row>
    <row r="177" spans="1:30" x14ac:dyDescent="0.35">
      <c r="A177" t="s">
        <v>2134</v>
      </c>
      <c r="B177" s="2">
        <v>45641</v>
      </c>
      <c r="C177" t="s">
        <v>1188</v>
      </c>
      <c r="D177" t="s">
        <v>1857</v>
      </c>
      <c r="E177" t="s">
        <v>1890</v>
      </c>
      <c r="F177">
        <v>2</v>
      </c>
      <c r="G177" s="5">
        <v>707.65</v>
      </c>
      <c r="H177">
        <v>0.14000000000000001</v>
      </c>
      <c r="I177" t="s">
        <v>1957</v>
      </c>
      <c r="J177">
        <v>1217.1579999999999</v>
      </c>
      <c r="K177" t="str">
        <f>_xlfn.XLOOKUP(Sales_DB[[#This Row],[Store_ID]],Store_DB[Store_ID],Store_DB[Region])</f>
        <v>North</v>
      </c>
      <c r="L177" t="str">
        <f>_xlfn.XLOOKUP(Sales_DB[[#This Row],[Store_ID]],Store_DB[Store_ID],Store_DB[Store_Name])</f>
        <v>Martinez, Adkins and Johnson</v>
      </c>
      <c r="M177" t="str">
        <f>_xlfn.XLOOKUP(Sales_DB[[#This Row],[Store_ID]],Store_DB[Store_ID],Store_DB[City])</f>
        <v>Danielmouth</v>
      </c>
      <c r="N177" t="str">
        <f>_xlfn.XLOOKUP(Sales_DB[[#This Row],[Store_ID]],Store_DB[Store_ID],Store_DB[Store_Type])</f>
        <v>Flagship</v>
      </c>
      <c r="O177" t="str">
        <f>_xlfn.XLOOKUP(Sales_DB[[#This Row],[Product_ID]],Product_DB[Product_ID],Product_DB[Product_Name])</f>
        <v>Microwave Oven</v>
      </c>
      <c r="P177" t="str">
        <f>_xlfn.XLOOKUP(Sales_DB[[#This Row],[Product_ID]],Product_DB[Product_ID],Product_DB[Category])</f>
        <v>Home</v>
      </c>
      <c r="Q177" t="str">
        <f>_xlfn.XLOOKUP(Sales_DB[[#This Row],[Product_ID]],Product_DB[Product_ID],Product_DB[Sub_Category])</f>
        <v>Appliances</v>
      </c>
      <c r="R177" t="str">
        <f>_xlfn.XLOOKUP(Sales_DB[[#This Row],[Product_ID]],Product_DB[Product_ID],Product_DB[Brand])</f>
        <v>Green, Powell and Palmer</v>
      </c>
      <c r="S177">
        <f>_xlfn.XLOOKUP(Sales_DB[[#This Row],[Product_ID]],Product_DB[Product_ID],Product_DB[Cost])</f>
        <v>447.43</v>
      </c>
      <c r="T177">
        <f>_xlfn.XLOOKUP(Sales_DB[[#This Row],[Product_ID]],Product_DB[Product_ID],Product_DB[Stock])</f>
        <v>191</v>
      </c>
      <c r="U177" t="str">
        <f>_xlfn.XLOOKUP(Sales_DB[[#This Row],[Customer_ID]],Final_Cust_db[Customer_ID],Final_Cust_db[Name])</f>
        <v>Charles Conley</v>
      </c>
      <c r="V177">
        <f>_xlfn.XLOOKUP(Sales_DB[[#This Row],[Customer_ID]],Final_Cust_db[Customer_ID],Final_Cust_db[Age])</f>
        <v>39</v>
      </c>
      <c r="W177" t="str">
        <f>_xlfn.XLOOKUP(Sales_DB[[#This Row],[Customer_ID]],Final_Cust_db[Customer_ID],Final_Cust_db[Gender])</f>
        <v>Female</v>
      </c>
      <c r="X177" t="str">
        <f>_xlfn.XLOOKUP(Sales_DB[[#This Row],[Customer_ID]],Final_Cust_db[Customer_ID],Final_Cust_db[City])</f>
        <v>Nathanshire</v>
      </c>
      <c r="Y177" t="str">
        <f>_xlfn.XLOOKUP(Sales_DB[[#This Row],[Customer_ID]],Final_Cust_db[Customer_ID],Final_Cust_db[State])</f>
        <v>Maine</v>
      </c>
      <c r="Z177" t="str">
        <f>_xlfn.XLOOKUP(Sales_DB[[#This Row],[Customer_ID]],Final_Cust_db[Customer_ID],Final_Cust_db[Country])</f>
        <v>USA</v>
      </c>
      <c r="AA177" t="str">
        <f>_xlfn.XLOOKUP(Sales_DB[[#This Row],[Customer_ID]],Final_Cust_db[Customer_ID],Final_Cust_db[Loyality_Level])</f>
        <v>Gold</v>
      </c>
      <c r="AB177" s="8">
        <f>Sales_DB[[#This Row],[Cost]]*Sales_DB[[#This Row],[Quantity]]</f>
        <v>894.86</v>
      </c>
      <c r="AC177" s="8">
        <f>Sales_DB[[#This Row],[Total_Amount]]-Sales_DB[[#This Row],[Spend]]</f>
        <v>322.29799999999989</v>
      </c>
      <c r="AD177" s="8">
        <f>MONTH(Sales_DB[[#This Row],[Order_Date]])</f>
        <v>12</v>
      </c>
    </row>
    <row r="178" spans="1:30" x14ac:dyDescent="0.35">
      <c r="A178" t="s">
        <v>2135</v>
      </c>
      <c r="B178" s="2">
        <v>45371</v>
      </c>
      <c r="C178" t="s">
        <v>446</v>
      </c>
      <c r="D178" t="s">
        <v>1650</v>
      </c>
      <c r="E178" t="s">
        <v>1934</v>
      </c>
      <c r="F178">
        <v>1</v>
      </c>
      <c r="G178" s="5">
        <v>857.35</v>
      </c>
      <c r="H178">
        <v>0.28000000000000003</v>
      </c>
      <c r="I178" t="s">
        <v>1959</v>
      </c>
      <c r="J178">
        <v>617.29200000000003</v>
      </c>
      <c r="K178" t="str">
        <f>_xlfn.XLOOKUP(Sales_DB[[#This Row],[Store_ID]],Store_DB[Store_ID],Store_DB[Region])</f>
        <v>North</v>
      </c>
      <c r="L178" t="str">
        <f>_xlfn.XLOOKUP(Sales_DB[[#This Row],[Store_ID]],Store_DB[Store_ID],Store_DB[Store_Name])</f>
        <v>Shelton PLC</v>
      </c>
      <c r="M178" t="str">
        <f>_xlfn.XLOOKUP(Sales_DB[[#This Row],[Store_ID]],Store_DB[Store_ID],Store_DB[City])</f>
        <v>East Jenniferstad</v>
      </c>
      <c r="N178" t="str">
        <f>_xlfn.XLOOKUP(Sales_DB[[#This Row],[Store_ID]],Store_DB[Store_ID],Store_DB[Store_Type])</f>
        <v>Flagship</v>
      </c>
      <c r="O178" t="str">
        <f>_xlfn.XLOOKUP(Sales_DB[[#This Row],[Product_ID]],Product_DB[Product_ID],Product_DB[Product_Name])</f>
        <v>Women'S Scarf Set</v>
      </c>
      <c r="P178" t="str">
        <f>_xlfn.XLOOKUP(Sales_DB[[#This Row],[Product_ID]],Product_DB[Product_ID],Product_DB[Category])</f>
        <v>Clothing</v>
      </c>
      <c r="Q178" t="str">
        <f>_xlfn.XLOOKUP(Sales_DB[[#This Row],[Product_ID]],Product_DB[Product_ID],Product_DB[Sub_Category])</f>
        <v>Accessories</v>
      </c>
      <c r="R178" t="str">
        <f>_xlfn.XLOOKUP(Sales_DB[[#This Row],[Product_ID]],Product_DB[Product_ID],Product_DB[Brand])</f>
        <v>Brown and Sons</v>
      </c>
      <c r="S178">
        <f>_xlfn.XLOOKUP(Sales_DB[[#This Row],[Product_ID]],Product_DB[Product_ID],Product_DB[Cost])</f>
        <v>174.02</v>
      </c>
      <c r="T178">
        <f>_xlfn.XLOOKUP(Sales_DB[[#This Row],[Product_ID]],Product_DB[Product_ID],Product_DB[Stock])</f>
        <v>268</v>
      </c>
      <c r="U178" t="str">
        <f>_xlfn.XLOOKUP(Sales_DB[[#This Row],[Customer_ID]],Final_Cust_db[Customer_ID],Final_Cust_db[Name])</f>
        <v>Susan Mcdonald</v>
      </c>
      <c r="V178">
        <f>_xlfn.XLOOKUP(Sales_DB[[#This Row],[Customer_ID]],Final_Cust_db[Customer_ID],Final_Cust_db[Age])</f>
        <v>45</v>
      </c>
      <c r="W178" t="str">
        <f>_xlfn.XLOOKUP(Sales_DB[[#This Row],[Customer_ID]],Final_Cust_db[Customer_ID],Final_Cust_db[Gender])</f>
        <v>Male</v>
      </c>
      <c r="X178" t="str">
        <f>_xlfn.XLOOKUP(Sales_DB[[#This Row],[Customer_ID]],Final_Cust_db[Customer_ID],Final_Cust_db[City])</f>
        <v>East Ellen</v>
      </c>
      <c r="Y178" t="str">
        <f>_xlfn.XLOOKUP(Sales_DB[[#This Row],[Customer_ID]],Final_Cust_db[Customer_ID],Final_Cust_db[State])</f>
        <v>Arkansas</v>
      </c>
      <c r="Z178" t="str">
        <f>_xlfn.XLOOKUP(Sales_DB[[#This Row],[Customer_ID]],Final_Cust_db[Customer_ID],Final_Cust_db[Country])</f>
        <v>USA</v>
      </c>
      <c r="AA178" t="str">
        <f>_xlfn.XLOOKUP(Sales_DB[[#This Row],[Customer_ID]],Final_Cust_db[Customer_ID],Final_Cust_db[Loyality_Level])</f>
        <v>Silver</v>
      </c>
      <c r="AB178" s="8">
        <f>Sales_DB[[#This Row],[Cost]]*Sales_DB[[#This Row],[Quantity]]</f>
        <v>174.02</v>
      </c>
      <c r="AC178" s="8">
        <f>Sales_DB[[#This Row],[Total_Amount]]-Sales_DB[[#This Row],[Spend]]</f>
        <v>443.27200000000005</v>
      </c>
      <c r="AD178" s="8">
        <f>MONTH(Sales_DB[[#This Row],[Order_Date]])</f>
        <v>3</v>
      </c>
    </row>
    <row r="179" spans="1:30" x14ac:dyDescent="0.35">
      <c r="A179" t="s">
        <v>2136</v>
      </c>
      <c r="B179" s="2">
        <v>45670</v>
      </c>
      <c r="C179" t="s">
        <v>1543</v>
      </c>
      <c r="D179" t="s">
        <v>1745</v>
      </c>
      <c r="E179" t="s">
        <v>1915</v>
      </c>
      <c r="F179">
        <v>1</v>
      </c>
      <c r="G179" s="5">
        <v>79</v>
      </c>
      <c r="H179">
        <v>0.04</v>
      </c>
      <c r="I179" t="s">
        <v>1959</v>
      </c>
      <c r="J179">
        <v>75.84</v>
      </c>
      <c r="K179" t="str">
        <f>_xlfn.XLOOKUP(Sales_DB[[#This Row],[Store_ID]],Store_DB[Store_ID],Store_DB[Region])</f>
        <v>West</v>
      </c>
      <c r="L179" t="str">
        <f>_xlfn.XLOOKUP(Sales_DB[[#This Row],[Store_ID]],Store_DB[Store_ID],Store_DB[Store_Name])</f>
        <v>Bean, Jones and Park</v>
      </c>
      <c r="M179" t="str">
        <f>_xlfn.XLOOKUP(Sales_DB[[#This Row],[Store_ID]],Store_DB[Store_ID],Store_DB[City])</f>
        <v>Thompsonborough</v>
      </c>
      <c r="N179" t="str">
        <f>_xlfn.XLOOKUP(Sales_DB[[#This Row],[Store_ID]],Store_DB[Store_ID],Store_DB[Store_Type])</f>
        <v>Online</v>
      </c>
      <c r="O179" t="str">
        <f>_xlfn.XLOOKUP(Sales_DB[[#This Row],[Product_ID]],Product_DB[Product_ID],Product_DB[Product_Name])</f>
        <v>Ceramic Plant Pot</v>
      </c>
      <c r="P179" t="str">
        <f>_xlfn.XLOOKUP(Sales_DB[[#This Row],[Product_ID]],Product_DB[Product_ID],Product_DB[Category])</f>
        <v>Home</v>
      </c>
      <c r="Q179" t="str">
        <f>_xlfn.XLOOKUP(Sales_DB[[#This Row],[Product_ID]],Product_DB[Product_ID],Product_DB[Sub_Category])</f>
        <v>Decor</v>
      </c>
      <c r="R179" t="str">
        <f>_xlfn.XLOOKUP(Sales_DB[[#This Row],[Product_ID]],Product_DB[Product_ID],Product_DB[Brand])</f>
        <v>Hatfield, Baird and Torres</v>
      </c>
      <c r="S179">
        <f>_xlfn.XLOOKUP(Sales_DB[[#This Row],[Product_ID]],Product_DB[Product_ID],Product_DB[Cost])</f>
        <v>81.75</v>
      </c>
      <c r="T179">
        <f>_xlfn.XLOOKUP(Sales_DB[[#This Row],[Product_ID]],Product_DB[Product_ID],Product_DB[Stock])</f>
        <v>265</v>
      </c>
      <c r="U179" t="str">
        <f>_xlfn.XLOOKUP(Sales_DB[[#This Row],[Customer_ID]],Final_Cust_db[Customer_ID],Final_Cust_db[Name])</f>
        <v>Philip Pennington</v>
      </c>
      <c r="V179">
        <f>_xlfn.XLOOKUP(Sales_DB[[#This Row],[Customer_ID]],Final_Cust_db[Customer_ID],Final_Cust_db[Age])</f>
        <v>27</v>
      </c>
      <c r="W179" t="str">
        <f>_xlfn.XLOOKUP(Sales_DB[[#This Row],[Customer_ID]],Final_Cust_db[Customer_ID],Final_Cust_db[Gender])</f>
        <v>Female</v>
      </c>
      <c r="X179" t="str">
        <f>_xlfn.XLOOKUP(Sales_DB[[#This Row],[Customer_ID]],Final_Cust_db[Customer_ID],Final_Cust_db[City])</f>
        <v>East Valerieview</v>
      </c>
      <c r="Y179" t="str">
        <f>_xlfn.XLOOKUP(Sales_DB[[#This Row],[Customer_ID]],Final_Cust_db[Customer_ID],Final_Cust_db[State])</f>
        <v>Oregon</v>
      </c>
      <c r="Z179" t="str">
        <f>_xlfn.XLOOKUP(Sales_DB[[#This Row],[Customer_ID]],Final_Cust_db[Customer_ID],Final_Cust_db[Country])</f>
        <v>USA</v>
      </c>
      <c r="AA179" t="str">
        <f>_xlfn.XLOOKUP(Sales_DB[[#This Row],[Customer_ID]],Final_Cust_db[Customer_ID],Final_Cust_db[Loyality_Level])</f>
        <v>Platinum</v>
      </c>
      <c r="AB179" s="8">
        <f>Sales_DB[[#This Row],[Cost]]*Sales_DB[[#This Row],[Quantity]]</f>
        <v>81.75</v>
      </c>
      <c r="AC179" s="8">
        <f>Sales_DB[[#This Row],[Total_Amount]]-Sales_DB[[#This Row],[Spend]]</f>
        <v>-5.9099999999999966</v>
      </c>
      <c r="AD179" s="8">
        <f>MONTH(Sales_DB[[#This Row],[Order_Date]])</f>
        <v>1</v>
      </c>
    </row>
    <row r="180" spans="1:30" x14ac:dyDescent="0.35">
      <c r="A180" t="s">
        <v>2137</v>
      </c>
      <c r="B180" s="2">
        <v>45885</v>
      </c>
      <c r="C180" t="s">
        <v>248</v>
      </c>
      <c r="D180" t="s">
        <v>1863</v>
      </c>
      <c r="E180" t="s">
        <v>1906</v>
      </c>
      <c r="F180">
        <v>4</v>
      </c>
      <c r="G180" s="5">
        <v>638.91</v>
      </c>
      <c r="H180">
        <v>0.02</v>
      </c>
      <c r="I180" t="s">
        <v>1962</v>
      </c>
      <c r="J180">
        <v>2555.64</v>
      </c>
      <c r="K180" t="str">
        <f>_xlfn.XLOOKUP(Sales_DB[[#This Row],[Store_ID]],Store_DB[Store_ID],Store_DB[Region])</f>
        <v>North</v>
      </c>
      <c r="L180" t="str">
        <f>_xlfn.XLOOKUP(Sales_DB[[#This Row],[Store_ID]],Store_DB[Store_ID],Store_DB[Store_Name])</f>
        <v>Gray Ltd</v>
      </c>
      <c r="M180" t="str">
        <f>_xlfn.XLOOKUP(Sales_DB[[#This Row],[Store_ID]],Store_DB[Store_ID],Store_DB[City])</f>
        <v>New Michaelchester</v>
      </c>
      <c r="N180" t="str">
        <f>_xlfn.XLOOKUP(Sales_DB[[#This Row],[Store_ID]],Store_DB[Store_ID],Store_DB[Store_Type])</f>
        <v>Outlet</v>
      </c>
      <c r="O180" t="str">
        <f>_xlfn.XLOOKUP(Sales_DB[[#This Row],[Product_ID]],Product_DB[Product_ID],Product_DB[Product_Name])</f>
        <v>Vitamin E Body Lotion</v>
      </c>
      <c r="P180" t="str">
        <f>_xlfn.XLOOKUP(Sales_DB[[#This Row],[Product_ID]],Product_DB[Product_ID],Product_DB[Category])</f>
        <v>Beauty</v>
      </c>
      <c r="Q180" t="str">
        <f>_xlfn.XLOOKUP(Sales_DB[[#This Row],[Product_ID]],Product_DB[Product_ID],Product_DB[Sub_Category])</f>
        <v>Skincare</v>
      </c>
      <c r="R180" t="str">
        <f>_xlfn.XLOOKUP(Sales_DB[[#This Row],[Product_ID]],Product_DB[Product_ID],Product_DB[Brand])</f>
        <v>Hoffman-Williams</v>
      </c>
      <c r="S180">
        <f>_xlfn.XLOOKUP(Sales_DB[[#This Row],[Product_ID]],Product_DB[Product_ID],Product_DB[Cost])</f>
        <v>358.47</v>
      </c>
      <c r="T180">
        <f>_xlfn.XLOOKUP(Sales_DB[[#This Row],[Product_ID]],Product_DB[Product_ID],Product_DB[Stock])</f>
        <v>213</v>
      </c>
      <c r="U180" t="str">
        <f>_xlfn.XLOOKUP(Sales_DB[[#This Row],[Customer_ID]],Final_Cust_db[Customer_ID],Final_Cust_db[Name])</f>
        <v>Cody Diaz</v>
      </c>
      <c r="V180">
        <f>_xlfn.XLOOKUP(Sales_DB[[#This Row],[Customer_ID]],Final_Cust_db[Customer_ID],Final_Cust_db[Age])</f>
        <v>27</v>
      </c>
      <c r="W180" t="str">
        <f>_xlfn.XLOOKUP(Sales_DB[[#This Row],[Customer_ID]],Final_Cust_db[Customer_ID],Final_Cust_db[Gender])</f>
        <v>Female</v>
      </c>
      <c r="X180" t="str">
        <f>_xlfn.XLOOKUP(Sales_DB[[#This Row],[Customer_ID]],Final_Cust_db[Customer_ID],Final_Cust_db[City])</f>
        <v>South Aaronside</v>
      </c>
      <c r="Y180" t="str">
        <f>_xlfn.XLOOKUP(Sales_DB[[#This Row],[Customer_ID]],Final_Cust_db[Customer_ID],Final_Cust_db[State])</f>
        <v>New Hampshire</v>
      </c>
      <c r="Z180" t="str">
        <f>_xlfn.XLOOKUP(Sales_DB[[#This Row],[Customer_ID]],Final_Cust_db[Customer_ID],Final_Cust_db[Country])</f>
        <v>USA</v>
      </c>
      <c r="AA180" t="str">
        <f>_xlfn.XLOOKUP(Sales_DB[[#This Row],[Customer_ID]],Final_Cust_db[Customer_ID],Final_Cust_db[Loyality_Level])</f>
        <v>Silver</v>
      </c>
      <c r="AB180" s="8">
        <f>Sales_DB[[#This Row],[Cost]]*Sales_DB[[#This Row],[Quantity]]</f>
        <v>1433.88</v>
      </c>
      <c r="AC180" s="8">
        <f>Sales_DB[[#This Row],[Total_Amount]]-Sales_DB[[#This Row],[Spend]]</f>
        <v>1121.7599999999998</v>
      </c>
      <c r="AD180" s="8">
        <f>MONTH(Sales_DB[[#This Row],[Order_Date]])</f>
        <v>8</v>
      </c>
    </row>
    <row r="181" spans="1:30" x14ac:dyDescent="0.35">
      <c r="A181" t="s">
        <v>2138</v>
      </c>
      <c r="B181" s="2">
        <v>45812</v>
      </c>
      <c r="C181" t="s">
        <v>299</v>
      </c>
      <c r="D181" t="s">
        <v>1713</v>
      </c>
      <c r="E181" t="s">
        <v>1885</v>
      </c>
      <c r="F181">
        <v>2</v>
      </c>
      <c r="G181" s="5">
        <v>522.16999999999996</v>
      </c>
      <c r="H181">
        <v>0.27</v>
      </c>
      <c r="I181" t="s">
        <v>1957</v>
      </c>
      <c r="J181">
        <v>762.36819999999989</v>
      </c>
      <c r="K181" t="str">
        <f>_xlfn.XLOOKUP(Sales_DB[[#This Row],[Store_ID]],Store_DB[Store_ID],Store_DB[Region])</f>
        <v>East</v>
      </c>
      <c r="L181" t="str">
        <f>_xlfn.XLOOKUP(Sales_DB[[#This Row],[Store_ID]],Store_DB[Store_ID],Store_DB[Store_Name])</f>
        <v>Rivera-Warner</v>
      </c>
      <c r="M181" t="str">
        <f>_xlfn.XLOOKUP(Sales_DB[[#This Row],[Store_ID]],Store_DB[Store_ID],Store_DB[City])</f>
        <v>Washingtonfurt</v>
      </c>
      <c r="N181" t="str">
        <f>_xlfn.XLOOKUP(Sales_DB[[#This Row],[Store_ID]],Store_DB[Store_ID],Store_DB[Store_Type])</f>
        <v>Flagship</v>
      </c>
      <c r="O181" t="str">
        <f>_xlfn.XLOOKUP(Sales_DB[[#This Row],[Product_ID]],Product_DB[Product_ID],Product_DB[Product_Name])</f>
        <v>High-Grip Football</v>
      </c>
      <c r="P181" t="str">
        <f>_xlfn.XLOOKUP(Sales_DB[[#This Row],[Product_ID]],Product_DB[Product_ID],Product_DB[Category])</f>
        <v>Sports</v>
      </c>
      <c r="Q181" t="str">
        <f>_xlfn.XLOOKUP(Sales_DB[[#This Row],[Product_ID]],Product_DB[Product_ID],Product_DB[Sub_Category])</f>
        <v>Team Sports</v>
      </c>
      <c r="R181" t="str">
        <f>_xlfn.XLOOKUP(Sales_DB[[#This Row],[Product_ID]],Product_DB[Product_ID],Product_DB[Brand])</f>
        <v>Bridges, Banks and Cummings</v>
      </c>
      <c r="S181">
        <f>_xlfn.XLOOKUP(Sales_DB[[#This Row],[Product_ID]],Product_DB[Product_ID],Product_DB[Cost])</f>
        <v>318.91000000000003</v>
      </c>
      <c r="T181">
        <f>_xlfn.XLOOKUP(Sales_DB[[#This Row],[Product_ID]],Product_DB[Product_ID],Product_DB[Stock])</f>
        <v>114</v>
      </c>
      <c r="U181" t="str">
        <f>_xlfn.XLOOKUP(Sales_DB[[#This Row],[Customer_ID]],Final_Cust_db[Customer_ID],Final_Cust_db[Name])</f>
        <v>Krystal Ford</v>
      </c>
      <c r="V181">
        <f>_xlfn.XLOOKUP(Sales_DB[[#This Row],[Customer_ID]],Final_Cust_db[Customer_ID],Final_Cust_db[Age])</f>
        <v>34</v>
      </c>
      <c r="W181" t="str">
        <f>_xlfn.XLOOKUP(Sales_DB[[#This Row],[Customer_ID]],Final_Cust_db[Customer_ID],Final_Cust_db[Gender])</f>
        <v>Female</v>
      </c>
      <c r="X181" t="str">
        <f>_xlfn.XLOOKUP(Sales_DB[[#This Row],[Customer_ID]],Final_Cust_db[Customer_ID],Final_Cust_db[City])</f>
        <v>South David</v>
      </c>
      <c r="Y181" t="str">
        <f>_xlfn.XLOOKUP(Sales_DB[[#This Row],[Customer_ID]],Final_Cust_db[Customer_ID],Final_Cust_db[State])</f>
        <v>Arizona</v>
      </c>
      <c r="Z181" t="str">
        <f>_xlfn.XLOOKUP(Sales_DB[[#This Row],[Customer_ID]],Final_Cust_db[Customer_ID],Final_Cust_db[Country])</f>
        <v>USA</v>
      </c>
      <c r="AA181" t="str">
        <f>_xlfn.XLOOKUP(Sales_DB[[#This Row],[Customer_ID]],Final_Cust_db[Customer_ID],Final_Cust_db[Loyality_Level])</f>
        <v>Platinum</v>
      </c>
      <c r="AB181" s="8">
        <f>Sales_DB[[#This Row],[Cost]]*Sales_DB[[#This Row],[Quantity]]</f>
        <v>637.82000000000005</v>
      </c>
      <c r="AC181" s="8">
        <f>Sales_DB[[#This Row],[Total_Amount]]-Sales_DB[[#This Row],[Spend]]</f>
        <v>124.54819999999984</v>
      </c>
      <c r="AD181" s="8">
        <f>MONTH(Sales_DB[[#This Row],[Order_Date]])</f>
        <v>6</v>
      </c>
    </row>
    <row r="182" spans="1:30" x14ac:dyDescent="0.35">
      <c r="A182" t="s">
        <v>2139</v>
      </c>
      <c r="B182" s="2">
        <v>45235</v>
      </c>
      <c r="C182" t="s">
        <v>1482</v>
      </c>
      <c r="D182" t="s">
        <v>1694</v>
      </c>
      <c r="E182" t="s">
        <v>1927</v>
      </c>
      <c r="F182">
        <v>3</v>
      </c>
      <c r="G182" s="5">
        <v>954.29</v>
      </c>
      <c r="H182">
        <v>0.27</v>
      </c>
      <c r="I182" t="s">
        <v>1957</v>
      </c>
      <c r="J182">
        <v>2089.8951000000002</v>
      </c>
      <c r="K182" t="str">
        <f>_xlfn.XLOOKUP(Sales_DB[[#This Row],[Store_ID]],Store_DB[Store_ID],Store_DB[Region])</f>
        <v>North</v>
      </c>
      <c r="L182" t="str">
        <f>_xlfn.XLOOKUP(Sales_DB[[#This Row],[Store_ID]],Store_DB[Store_ID],Store_DB[Store_Name])</f>
        <v>Thomas, Bridges and Harris</v>
      </c>
      <c r="M182" t="str">
        <f>_xlfn.XLOOKUP(Sales_DB[[#This Row],[Store_ID]],Store_DB[Store_ID],Store_DB[City])</f>
        <v>Sabrinatown</v>
      </c>
      <c r="N182" t="str">
        <f>_xlfn.XLOOKUP(Sales_DB[[#This Row],[Store_ID]],Store_DB[Store_ID],Store_DB[Store_Type])</f>
        <v>Online</v>
      </c>
      <c r="O182" t="str">
        <f>_xlfn.XLOOKUP(Sales_DB[[#This Row],[Product_ID]],Product_DB[Product_ID],Product_DB[Product_Name])</f>
        <v>Portable Power Bank</v>
      </c>
      <c r="P182" t="str">
        <f>_xlfn.XLOOKUP(Sales_DB[[#This Row],[Product_ID]],Product_DB[Product_ID],Product_DB[Category])</f>
        <v>Electronics</v>
      </c>
      <c r="Q182" t="str">
        <f>_xlfn.XLOOKUP(Sales_DB[[#This Row],[Product_ID]],Product_DB[Product_ID],Product_DB[Sub_Category])</f>
        <v>Mobile</v>
      </c>
      <c r="R182" t="str">
        <f>_xlfn.XLOOKUP(Sales_DB[[#This Row],[Product_ID]],Product_DB[Product_ID],Product_DB[Brand])</f>
        <v>Cummings and Sons</v>
      </c>
      <c r="S182">
        <f>_xlfn.XLOOKUP(Sales_DB[[#This Row],[Product_ID]],Product_DB[Product_ID],Product_DB[Cost])</f>
        <v>326.06</v>
      </c>
      <c r="T182">
        <f>_xlfn.XLOOKUP(Sales_DB[[#This Row],[Product_ID]],Product_DB[Product_ID],Product_DB[Stock])</f>
        <v>301</v>
      </c>
      <c r="U182" t="str">
        <f>_xlfn.XLOOKUP(Sales_DB[[#This Row],[Customer_ID]],Final_Cust_db[Customer_ID],Final_Cust_db[Name])</f>
        <v>Earl Smith Dds</v>
      </c>
      <c r="V182">
        <f>_xlfn.XLOOKUP(Sales_DB[[#This Row],[Customer_ID]],Final_Cust_db[Customer_ID],Final_Cust_db[Age])</f>
        <v>59</v>
      </c>
      <c r="W182" t="str">
        <f>_xlfn.XLOOKUP(Sales_DB[[#This Row],[Customer_ID]],Final_Cust_db[Customer_ID],Final_Cust_db[Gender])</f>
        <v>Male</v>
      </c>
      <c r="X182" t="str">
        <f>_xlfn.XLOOKUP(Sales_DB[[#This Row],[Customer_ID]],Final_Cust_db[Customer_ID],Final_Cust_db[City])</f>
        <v>West Sarah</v>
      </c>
      <c r="Y182" t="str">
        <f>_xlfn.XLOOKUP(Sales_DB[[#This Row],[Customer_ID]],Final_Cust_db[Customer_ID],Final_Cust_db[State])</f>
        <v>South Dakota</v>
      </c>
      <c r="Z182" t="str">
        <f>_xlfn.XLOOKUP(Sales_DB[[#This Row],[Customer_ID]],Final_Cust_db[Customer_ID],Final_Cust_db[Country])</f>
        <v>USA</v>
      </c>
      <c r="AA182" t="str">
        <f>_xlfn.XLOOKUP(Sales_DB[[#This Row],[Customer_ID]],Final_Cust_db[Customer_ID],Final_Cust_db[Loyality_Level])</f>
        <v>Gold</v>
      </c>
      <c r="AB182" s="8">
        <f>Sales_DB[[#This Row],[Cost]]*Sales_DB[[#This Row],[Quantity]]</f>
        <v>978.18000000000006</v>
      </c>
      <c r="AC182" s="8">
        <f>Sales_DB[[#This Row],[Total_Amount]]-Sales_DB[[#This Row],[Spend]]</f>
        <v>1111.7151000000001</v>
      </c>
      <c r="AD182" s="8">
        <f>MONTH(Sales_DB[[#This Row],[Order_Date]])</f>
        <v>11</v>
      </c>
    </row>
    <row r="183" spans="1:30" x14ac:dyDescent="0.35">
      <c r="A183" t="s">
        <v>2140</v>
      </c>
      <c r="B183" s="2">
        <v>45710</v>
      </c>
      <c r="C183" t="s">
        <v>1435</v>
      </c>
      <c r="D183" t="s">
        <v>1675</v>
      </c>
      <c r="E183" t="s">
        <v>1930</v>
      </c>
      <c r="F183">
        <v>3</v>
      </c>
      <c r="G183" s="5">
        <v>53.92</v>
      </c>
      <c r="H183">
        <v>0.15</v>
      </c>
      <c r="I183" t="s">
        <v>1959</v>
      </c>
      <c r="J183">
        <v>137.49600000000001</v>
      </c>
      <c r="K183" t="str">
        <f>_xlfn.XLOOKUP(Sales_DB[[#This Row],[Store_ID]],Store_DB[Store_ID],Store_DB[Region])</f>
        <v>East</v>
      </c>
      <c r="L183" t="str">
        <f>_xlfn.XLOOKUP(Sales_DB[[#This Row],[Store_ID]],Store_DB[Store_ID],Store_DB[Store_Name])</f>
        <v>Gardner, Humphrey and Contreras</v>
      </c>
      <c r="M183" t="str">
        <f>_xlfn.XLOOKUP(Sales_DB[[#This Row],[Store_ID]],Store_DB[Store_ID],Store_DB[City])</f>
        <v>Johnsonville</v>
      </c>
      <c r="N183" t="str">
        <f>_xlfn.XLOOKUP(Sales_DB[[#This Row],[Store_ID]],Store_DB[Store_ID],Store_DB[Store_Type])</f>
        <v>Flagship</v>
      </c>
      <c r="O183" t="str">
        <f>_xlfn.XLOOKUP(Sales_DB[[#This Row],[Product_ID]],Product_DB[Product_ID],Product_DB[Product_Name])</f>
        <v>Modern Wall Clock</v>
      </c>
      <c r="P183" t="str">
        <f>_xlfn.XLOOKUP(Sales_DB[[#This Row],[Product_ID]],Product_DB[Product_ID],Product_DB[Category])</f>
        <v>Home</v>
      </c>
      <c r="Q183" t="str">
        <f>_xlfn.XLOOKUP(Sales_DB[[#This Row],[Product_ID]],Product_DB[Product_ID],Product_DB[Sub_Category])</f>
        <v>Decor</v>
      </c>
      <c r="R183" t="str">
        <f>_xlfn.XLOOKUP(Sales_DB[[#This Row],[Product_ID]],Product_DB[Product_ID],Product_DB[Brand])</f>
        <v>Weiss-Watson</v>
      </c>
      <c r="S183">
        <f>_xlfn.XLOOKUP(Sales_DB[[#This Row],[Product_ID]],Product_DB[Product_ID],Product_DB[Cost])</f>
        <v>179.77</v>
      </c>
      <c r="T183">
        <f>_xlfn.XLOOKUP(Sales_DB[[#This Row],[Product_ID]],Product_DB[Product_ID],Product_DB[Stock])</f>
        <v>305</v>
      </c>
      <c r="U183" t="str">
        <f>_xlfn.XLOOKUP(Sales_DB[[#This Row],[Customer_ID]],Final_Cust_db[Customer_ID],Final_Cust_db[Name])</f>
        <v>Beth Martin</v>
      </c>
      <c r="V183">
        <f>_xlfn.XLOOKUP(Sales_DB[[#This Row],[Customer_ID]],Final_Cust_db[Customer_ID],Final_Cust_db[Age])</f>
        <v>34</v>
      </c>
      <c r="W183" t="str">
        <f>_xlfn.XLOOKUP(Sales_DB[[#This Row],[Customer_ID]],Final_Cust_db[Customer_ID],Final_Cust_db[Gender])</f>
        <v>Female</v>
      </c>
      <c r="X183" t="str">
        <f>_xlfn.XLOOKUP(Sales_DB[[#This Row],[Customer_ID]],Final_Cust_db[Customer_ID],Final_Cust_db[City])</f>
        <v>Burkefurt</v>
      </c>
      <c r="Y183" t="str">
        <f>_xlfn.XLOOKUP(Sales_DB[[#This Row],[Customer_ID]],Final_Cust_db[Customer_ID],Final_Cust_db[State])</f>
        <v>West Virginia</v>
      </c>
      <c r="Z183" t="str">
        <f>_xlfn.XLOOKUP(Sales_DB[[#This Row],[Customer_ID]],Final_Cust_db[Customer_ID],Final_Cust_db[Country])</f>
        <v>USA</v>
      </c>
      <c r="AA183" t="str">
        <f>_xlfn.XLOOKUP(Sales_DB[[#This Row],[Customer_ID]],Final_Cust_db[Customer_ID],Final_Cust_db[Loyality_Level])</f>
        <v>Silver</v>
      </c>
      <c r="AB183" s="8">
        <f>Sales_DB[[#This Row],[Cost]]*Sales_DB[[#This Row],[Quantity]]</f>
        <v>539.31000000000006</v>
      </c>
      <c r="AC183" s="8">
        <f>Sales_DB[[#This Row],[Total_Amount]]-Sales_DB[[#This Row],[Spend]]</f>
        <v>-401.81400000000008</v>
      </c>
      <c r="AD183" s="8">
        <f>MONTH(Sales_DB[[#This Row],[Order_Date]])</f>
        <v>2</v>
      </c>
    </row>
    <row r="184" spans="1:30" x14ac:dyDescent="0.35">
      <c r="A184" t="s">
        <v>2141</v>
      </c>
      <c r="B184" s="2">
        <v>45753</v>
      </c>
      <c r="C184" t="s">
        <v>1245</v>
      </c>
      <c r="D184" t="s">
        <v>1678</v>
      </c>
      <c r="E184" t="s">
        <v>1885</v>
      </c>
      <c r="F184">
        <v>4</v>
      </c>
      <c r="G184" s="5">
        <v>741.88</v>
      </c>
      <c r="H184">
        <v>0.02</v>
      </c>
      <c r="I184" t="s">
        <v>1962</v>
      </c>
      <c r="J184">
        <v>2908.1696000000002</v>
      </c>
      <c r="K184" t="str">
        <f>_xlfn.XLOOKUP(Sales_DB[[#This Row],[Store_ID]],Store_DB[Store_ID],Store_DB[Region])</f>
        <v>East</v>
      </c>
      <c r="L184" t="str">
        <f>_xlfn.XLOOKUP(Sales_DB[[#This Row],[Store_ID]],Store_DB[Store_ID],Store_DB[Store_Name])</f>
        <v>Rivera-Warner</v>
      </c>
      <c r="M184" t="str">
        <f>_xlfn.XLOOKUP(Sales_DB[[#This Row],[Store_ID]],Store_DB[Store_ID],Store_DB[City])</f>
        <v>Washingtonfurt</v>
      </c>
      <c r="N184" t="str">
        <f>_xlfn.XLOOKUP(Sales_DB[[#This Row],[Store_ID]],Store_DB[Store_ID],Store_DB[Store_Type])</f>
        <v>Flagship</v>
      </c>
      <c r="O184" t="str">
        <f>_xlfn.XLOOKUP(Sales_DB[[#This Row],[Product_ID]],Product_DB[Product_ID],Product_DB[Product_Name])</f>
        <v>Gaming Mechanical Keyboard</v>
      </c>
      <c r="P184" t="str">
        <f>_xlfn.XLOOKUP(Sales_DB[[#This Row],[Product_ID]],Product_DB[Product_ID],Product_DB[Category])</f>
        <v>Electronics</v>
      </c>
      <c r="Q184" t="str">
        <f>_xlfn.XLOOKUP(Sales_DB[[#This Row],[Product_ID]],Product_DB[Product_ID],Product_DB[Sub_Category])</f>
        <v>Computer</v>
      </c>
      <c r="R184" t="str">
        <f>_xlfn.XLOOKUP(Sales_DB[[#This Row],[Product_ID]],Product_DB[Product_ID],Product_DB[Brand])</f>
        <v>Lucero LLC</v>
      </c>
      <c r="S184">
        <f>_xlfn.XLOOKUP(Sales_DB[[#This Row],[Product_ID]],Product_DB[Product_ID],Product_DB[Cost])</f>
        <v>419.28</v>
      </c>
      <c r="T184">
        <f>_xlfn.XLOOKUP(Sales_DB[[#This Row],[Product_ID]],Product_DB[Product_ID],Product_DB[Stock])</f>
        <v>86</v>
      </c>
      <c r="U184" t="str">
        <f>_xlfn.XLOOKUP(Sales_DB[[#This Row],[Customer_ID]],Final_Cust_db[Customer_ID],Final_Cust_db[Name])</f>
        <v>Alexander Byrd</v>
      </c>
      <c r="V184">
        <f>_xlfn.XLOOKUP(Sales_DB[[#This Row],[Customer_ID]],Final_Cust_db[Customer_ID],Final_Cust_db[Age])</f>
        <v>25</v>
      </c>
      <c r="W184" t="str">
        <f>_xlfn.XLOOKUP(Sales_DB[[#This Row],[Customer_ID]],Final_Cust_db[Customer_ID],Final_Cust_db[Gender])</f>
        <v>Female</v>
      </c>
      <c r="X184" t="str">
        <f>_xlfn.XLOOKUP(Sales_DB[[#This Row],[Customer_ID]],Final_Cust_db[Customer_ID],Final_Cust_db[City])</f>
        <v>Parkerview</v>
      </c>
      <c r="Y184" t="str">
        <f>_xlfn.XLOOKUP(Sales_DB[[#This Row],[Customer_ID]],Final_Cust_db[Customer_ID],Final_Cust_db[State])</f>
        <v>New York</v>
      </c>
      <c r="Z184" t="str">
        <f>_xlfn.XLOOKUP(Sales_DB[[#This Row],[Customer_ID]],Final_Cust_db[Customer_ID],Final_Cust_db[Country])</f>
        <v>USA</v>
      </c>
      <c r="AA184" t="str">
        <f>_xlfn.XLOOKUP(Sales_DB[[#This Row],[Customer_ID]],Final_Cust_db[Customer_ID],Final_Cust_db[Loyality_Level])</f>
        <v>Silver</v>
      </c>
      <c r="AB184" s="8">
        <f>Sales_DB[[#This Row],[Cost]]*Sales_DB[[#This Row],[Quantity]]</f>
        <v>1677.12</v>
      </c>
      <c r="AC184" s="8">
        <f>Sales_DB[[#This Row],[Total_Amount]]-Sales_DB[[#This Row],[Spend]]</f>
        <v>1231.0496000000003</v>
      </c>
      <c r="AD184" s="8">
        <f>MONTH(Sales_DB[[#This Row],[Order_Date]])</f>
        <v>4</v>
      </c>
    </row>
    <row r="185" spans="1:30" x14ac:dyDescent="0.35">
      <c r="A185" t="s">
        <v>2142</v>
      </c>
      <c r="B185" s="2">
        <v>45594</v>
      </c>
      <c r="C185" t="s">
        <v>138</v>
      </c>
      <c r="D185" t="s">
        <v>1716</v>
      </c>
      <c r="E185" t="s">
        <v>1899</v>
      </c>
      <c r="F185">
        <v>1</v>
      </c>
      <c r="G185" s="5">
        <v>547.09</v>
      </c>
      <c r="H185">
        <v>0.01</v>
      </c>
      <c r="I185" t="s">
        <v>1959</v>
      </c>
      <c r="J185">
        <v>541.6191</v>
      </c>
      <c r="K185" t="str">
        <f>_xlfn.XLOOKUP(Sales_DB[[#This Row],[Store_ID]],Store_DB[Store_ID],Store_DB[Region])</f>
        <v>North</v>
      </c>
      <c r="L185" t="str">
        <f>_xlfn.XLOOKUP(Sales_DB[[#This Row],[Store_ID]],Store_DB[Store_ID],Store_DB[Store_Name])</f>
        <v>Johnson-Wright</v>
      </c>
      <c r="M185" t="str">
        <f>_xlfn.XLOOKUP(Sales_DB[[#This Row],[Store_ID]],Store_DB[Store_ID],Store_DB[City])</f>
        <v>Hoodberg</v>
      </c>
      <c r="N185" t="str">
        <f>_xlfn.XLOOKUP(Sales_DB[[#This Row],[Store_ID]],Store_DB[Store_ID],Store_DB[Store_Type])</f>
        <v>Outlet</v>
      </c>
      <c r="O185" t="str">
        <f>_xlfn.XLOOKUP(Sales_DB[[#This Row],[Product_ID]],Product_DB[Product_ID],Product_DB[Product_Name])</f>
        <v>Men'S Winter Jacket</v>
      </c>
      <c r="P185" t="str">
        <f>_xlfn.XLOOKUP(Sales_DB[[#This Row],[Product_ID]],Product_DB[Product_ID],Product_DB[Category])</f>
        <v>Clothing</v>
      </c>
      <c r="Q185" t="str">
        <f>_xlfn.XLOOKUP(Sales_DB[[#This Row],[Product_ID]],Product_DB[Product_ID],Product_DB[Sub_Category])</f>
        <v>Outerwear</v>
      </c>
      <c r="R185" t="str">
        <f>_xlfn.XLOOKUP(Sales_DB[[#This Row],[Product_ID]],Product_DB[Product_ID],Product_DB[Brand])</f>
        <v>Kelly, Smith and Perez</v>
      </c>
      <c r="S185">
        <f>_xlfn.XLOOKUP(Sales_DB[[#This Row],[Product_ID]],Product_DB[Product_ID],Product_DB[Cost])</f>
        <v>167.34</v>
      </c>
      <c r="T185">
        <f>_xlfn.XLOOKUP(Sales_DB[[#This Row],[Product_ID]],Product_DB[Product_ID],Product_DB[Stock])</f>
        <v>296</v>
      </c>
      <c r="U185" t="str">
        <f>_xlfn.XLOOKUP(Sales_DB[[#This Row],[Customer_ID]],Final_Cust_db[Customer_ID],Final_Cust_db[Name])</f>
        <v>Robert Jones Dds</v>
      </c>
      <c r="V185">
        <f>_xlfn.XLOOKUP(Sales_DB[[#This Row],[Customer_ID]],Final_Cust_db[Customer_ID],Final_Cust_db[Age])</f>
        <v>25</v>
      </c>
      <c r="W185" t="str">
        <f>_xlfn.XLOOKUP(Sales_DB[[#This Row],[Customer_ID]],Final_Cust_db[Customer_ID],Final_Cust_db[Gender])</f>
        <v>Male</v>
      </c>
      <c r="X185" t="str">
        <f>_xlfn.XLOOKUP(Sales_DB[[#This Row],[Customer_ID]],Final_Cust_db[Customer_ID],Final_Cust_db[City])</f>
        <v>Tristanton</v>
      </c>
      <c r="Y185" t="str">
        <f>_xlfn.XLOOKUP(Sales_DB[[#This Row],[Customer_ID]],Final_Cust_db[Customer_ID],Final_Cust_db[State])</f>
        <v>Oklahoma</v>
      </c>
      <c r="Z185" t="str">
        <f>_xlfn.XLOOKUP(Sales_DB[[#This Row],[Customer_ID]],Final_Cust_db[Customer_ID],Final_Cust_db[Country])</f>
        <v>USA</v>
      </c>
      <c r="AA185" t="str">
        <f>_xlfn.XLOOKUP(Sales_DB[[#This Row],[Customer_ID]],Final_Cust_db[Customer_ID],Final_Cust_db[Loyality_Level])</f>
        <v>Platinum</v>
      </c>
      <c r="AB185" s="8">
        <f>Sales_DB[[#This Row],[Cost]]*Sales_DB[[#This Row],[Quantity]]</f>
        <v>167.34</v>
      </c>
      <c r="AC185" s="8">
        <f>Sales_DB[[#This Row],[Total_Amount]]-Sales_DB[[#This Row],[Spend]]</f>
        <v>374.27909999999997</v>
      </c>
      <c r="AD185" s="8">
        <f>MONTH(Sales_DB[[#This Row],[Order_Date]])</f>
        <v>10</v>
      </c>
    </row>
    <row r="186" spans="1:30" x14ac:dyDescent="0.35">
      <c r="A186" t="s">
        <v>2143</v>
      </c>
      <c r="B186" s="2">
        <v>45686</v>
      </c>
      <c r="C186" t="s">
        <v>1514</v>
      </c>
      <c r="D186" t="s">
        <v>1848</v>
      </c>
      <c r="E186" t="s">
        <v>1899</v>
      </c>
      <c r="F186">
        <v>1</v>
      </c>
      <c r="G186" s="5">
        <v>789.35</v>
      </c>
      <c r="H186">
        <v>0.14000000000000001</v>
      </c>
      <c r="I186" t="s">
        <v>1959</v>
      </c>
      <c r="J186">
        <v>678.84100000000001</v>
      </c>
      <c r="K186" t="str">
        <f>_xlfn.XLOOKUP(Sales_DB[[#This Row],[Store_ID]],Store_DB[Store_ID],Store_DB[Region])</f>
        <v>North</v>
      </c>
      <c r="L186" t="str">
        <f>_xlfn.XLOOKUP(Sales_DB[[#This Row],[Store_ID]],Store_DB[Store_ID],Store_DB[Store_Name])</f>
        <v>Johnson-Wright</v>
      </c>
      <c r="M186" t="str">
        <f>_xlfn.XLOOKUP(Sales_DB[[#This Row],[Store_ID]],Store_DB[Store_ID],Store_DB[City])</f>
        <v>Hoodberg</v>
      </c>
      <c r="N186" t="str">
        <f>_xlfn.XLOOKUP(Sales_DB[[#This Row],[Store_ID]],Store_DB[Store_ID],Store_DB[Store_Type])</f>
        <v>Outlet</v>
      </c>
      <c r="O186" t="str">
        <f>_xlfn.XLOOKUP(Sales_DB[[#This Row],[Product_ID]],Product_DB[Product_ID],Product_DB[Product_Name])</f>
        <v>Face Foundation Kit</v>
      </c>
      <c r="P186" t="str">
        <f>_xlfn.XLOOKUP(Sales_DB[[#This Row],[Product_ID]],Product_DB[Product_ID],Product_DB[Category])</f>
        <v>Beauty</v>
      </c>
      <c r="Q186" t="str">
        <f>_xlfn.XLOOKUP(Sales_DB[[#This Row],[Product_ID]],Product_DB[Product_ID],Product_DB[Sub_Category])</f>
        <v>Makeup</v>
      </c>
      <c r="R186" t="str">
        <f>_xlfn.XLOOKUP(Sales_DB[[#This Row],[Product_ID]],Product_DB[Product_ID],Product_DB[Brand])</f>
        <v>Taylor-Elliott</v>
      </c>
      <c r="S186">
        <f>_xlfn.XLOOKUP(Sales_DB[[#This Row],[Product_ID]],Product_DB[Product_ID],Product_DB[Cost])</f>
        <v>183.04</v>
      </c>
      <c r="T186">
        <f>_xlfn.XLOOKUP(Sales_DB[[#This Row],[Product_ID]],Product_DB[Product_ID],Product_DB[Stock])</f>
        <v>457</v>
      </c>
      <c r="U186" t="str">
        <f>_xlfn.XLOOKUP(Sales_DB[[#This Row],[Customer_ID]],Final_Cust_db[Customer_ID],Final_Cust_db[Name])</f>
        <v>Melinda Thomas</v>
      </c>
      <c r="V186">
        <f>_xlfn.XLOOKUP(Sales_DB[[#This Row],[Customer_ID]],Final_Cust_db[Customer_ID],Final_Cust_db[Age])</f>
        <v>42</v>
      </c>
      <c r="W186" t="str">
        <f>_xlfn.XLOOKUP(Sales_DB[[#This Row],[Customer_ID]],Final_Cust_db[Customer_ID],Final_Cust_db[Gender])</f>
        <v>Female</v>
      </c>
      <c r="X186" t="str">
        <f>_xlfn.XLOOKUP(Sales_DB[[#This Row],[Customer_ID]],Final_Cust_db[Customer_ID],Final_Cust_db[City])</f>
        <v>Lake Elizabethside</v>
      </c>
      <c r="Y186" t="str">
        <f>_xlfn.XLOOKUP(Sales_DB[[#This Row],[Customer_ID]],Final_Cust_db[Customer_ID],Final_Cust_db[State])</f>
        <v>Indiana</v>
      </c>
      <c r="Z186" t="str">
        <f>_xlfn.XLOOKUP(Sales_DB[[#This Row],[Customer_ID]],Final_Cust_db[Customer_ID],Final_Cust_db[Country])</f>
        <v>USA</v>
      </c>
      <c r="AA186" t="str">
        <f>_xlfn.XLOOKUP(Sales_DB[[#This Row],[Customer_ID]],Final_Cust_db[Customer_ID],Final_Cust_db[Loyality_Level])</f>
        <v>Silver</v>
      </c>
      <c r="AB186" s="8">
        <f>Sales_DB[[#This Row],[Cost]]*Sales_DB[[#This Row],[Quantity]]</f>
        <v>183.04</v>
      </c>
      <c r="AC186" s="8">
        <f>Sales_DB[[#This Row],[Total_Amount]]-Sales_DB[[#This Row],[Spend]]</f>
        <v>495.80100000000004</v>
      </c>
      <c r="AD186" s="8">
        <f>MONTH(Sales_DB[[#This Row],[Order_Date]])</f>
        <v>1</v>
      </c>
    </row>
    <row r="187" spans="1:30" x14ac:dyDescent="0.35">
      <c r="A187" t="s">
        <v>2144</v>
      </c>
      <c r="B187" s="2">
        <v>45354</v>
      </c>
      <c r="C187" t="s">
        <v>1338</v>
      </c>
      <c r="D187" t="s">
        <v>1769</v>
      </c>
      <c r="E187" t="s">
        <v>1899</v>
      </c>
      <c r="F187">
        <v>3</v>
      </c>
      <c r="G187" s="5">
        <v>476.78</v>
      </c>
      <c r="H187">
        <v>0.09</v>
      </c>
      <c r="I187" t="s">
        <v>1962</v>
      </c>
      <c r="J187">
        <v>1301.6094000000001</v>
      </c>
      <c r="K187" t="str">
        <f>_xlfn.XLOOKUP(Sales_DB[[#This Row],[Store_ID]],Store_DB[Store_ID],Store_DB[Region])</f>
        <v>North</v>
      </c>
      <c r="L187" t="str">
        <f>_xlfn.XLOOKUP(Sales_DB[[#This Row],[Store_ID]],Store_DB[Store_ID],Store_DB[Store_Name])</f>
        <v>Johnson-Wright</v>
      </c>
      <c r="M187" t="str">
        <f>_xlfn.XLOOKUP(Sales_DB[[#This Row],[Store_ID]],Store_DB[Store_ID],Store_DB[City])</f>
        <v>Hoodberg</v>
      </c>
      <c r="N187" t="str">
        <f>_xlfn.XLOOKUP(Sales_DB[[#This Row],[Store_ID]],Store_DB[Store_ID],Store_DB[Store_Type])</f>
        <v>Outlet</v>
      </c>
      <c r="O187" t="str">
        <f>_xlfn.XLOOKUP(Sales_DB[[#This Row],[Product_ID]],Product_DB[Product_ID],Product_DB[Product_Name])</f>
        <v>Organic Sunscreen Lotion</v>
      </c>
      <c r="P187" t="str">
        <f>_xlfn.XLOOKUP(Sales_DB[[#This Row],[Product_ID]],Product_DB[Product_ID],Product_DB[Category])</f>
        <v>Beauty</v>
      </c>
      <c r="Q187" t="str">
        <f>_xlfn.XLOOKUP(Sales_DB[[#This Row],[Product_ID]],Product_DB[Product_ID],Product_DB[Sub_Category])</f>
        <v>Skincare</v>
      </c>
      <c r="R187" t="str">
        <f>_xlfn.XLOOKUP(Sales_DB[[#This Row],[Product_ID]],Product_DB[Product_ID],Product_DB[Brand])</f>
        <v>Anderson-Riley</v>
      </c>
      <c r="S187">
        <f>_xlfn.XLOOKUP(Sales_DB[[#This Row],[Product_ID]],Product_DB[Product_ID],Product_DB[Cost])</f>
        <v>266.86</v>
      </c>
      <c r="T187">
        <f>_xlfn.XLOOKUP(Sales_DB[[#This Row],[Product_ID]],Product_DB[Product_ID],Product_DB[Stock])</f>
        <v>458</v>
      </c>
      <c r="U187" t="str">
        <f>_xlfn.XLOOKUP(Sales_DB[[#This Row],[Customer_ID]],Final_Cust_db[Customer_ID],Final_Cust_db[Name])</f>
        <v>Samuel Mullins</v>
      </c>
      <c r="V187">
        <f>_xlfn.XLOOKUP(Sales_DB[[#This Row],[Customer_ID]],Final_Cust_db[Customer_ID],Final_Cust_db[Age])</f>
        <v>27</v>
      </c>
      <c r="W187" t="str">
        <f>_xlfn.XLOOKUP(Sales_DB[[#This Row],[Customer_ID]],Final_Cust_db[Customer_ID],Final_Cust_db[Gender])</f>
        <v>Female</v>
      </c>
      <c r="X187" t="str">
        <f>_xlfn.XLOOKUP(Sales_DB[[#This Row],[Customer_ID]],Final_Cust_db[Customer_ID],Final_Cust_db[City])</f>
        <v>Hartmouth</v>
      </c>
      <c r="Y187" t="str">
        <f>_xlfn.XLOOKUP(Sales_DB[[#This Row],[Customer_ID]],Final_Cust_db[Customer_ID],Final_Cust_db[State])</f>
        <v>Louisiana</v>
      </c>
      <c r="Z187" t="str">
        <f>_xlfn.XLOOKUP(Sales_DB[[#This Row],[Customer_ID]],Final_Cust_db[Customer_ID],Final_Cust_db[Country])</f>
        <v>USA</v>
      </c>
      <c r="AA187" t="str">
        <f>_xlfn.XLOOKUP(Sales_DB[[#This Row],[Customer_ID]],Final_Cust_db[Customer_ID],Final_Cust_db[Loyality_Level])</f>
        <v>Bronze</v>
      </c>
      <c r="AB187" s="8">
        <f>Sales_DB[[#This Row],[Cost]]*Sales_DB[[#This Row],[Quantity]]</f>
        <v>800.58</v>
      </c>
      <c r="AC187" s="8">
        <f>Sales_DB[[#This Row],[Total_Amount]]-Sales_DB[[#This Row],[Spend]]</f>
        <v>501.02940000000001</v>
      </c>
      <c r="AD187" s="8">
        <f>MONTH(Sales_DB[[#This Row],[Order_Date]])</f>
        <v>3</v>
      </c>
    </row>
    <row r="188" spans="1:30" x14ac:dyDescent="0.35">
      <c r="A188" t="s">
        <v>2145</v>
      </c>
      <c r="B188" s="2">
        <v>45600</v>
      </c>
      <c r="C188" t="s">
        <v>1410</v>
      </c>
      <c r="D188" t="s">
        <v>1818</v>
      </c>
      <c r="E188" t="s">
        <v>1943</v>
      </c>
      <c r="F188">
        <v>2</v>
      </c>
      <c r="G188" s="5">
        <v>504.26</v>
      </c>
      <c r="H188">
        <v>0.04</v>
      </c>
      <c r="I188" t="s">
        <v>1959</v>
      </c>
      <c r="J188">
        <v>968.17919999999992</v>
      </c>
      <c r="K188" t="str">
        <f>_xlfn.XLOOKUP(Sales_DB[[#This Row],[Store_ID]],Store_DB[Store_ID],Store_DB[Region])</f>
        <v>East</v>
      </c>
      <c r="L188" t="str">
        <f>_xlfn.XLOOKUP(Sales_DB[[#This Row],[Store_ID]],Store_DB[Store_ID],Store_DB[Store_Name])</f>
        <v>Guerrero-Schmitt</v>
      </c>
      <c r="M188" t="str">
        <f>_xlfn.XLOOKUP(Sales_DB[[#This Row],[Store_ID]],Store_DB[Store_ID],Store_DB[City])</f>
        <v>East Stevechester</v>
      </c>
      <c r="N188" t="str">
        <f>_xlfn.XLOOKUP(Sales_DB[[#This Row],[Store_ID]],Store_DB[Store_ID],Store_DB[Store_Type])</f>
        <v>Flagship</v>
      </c>
      <c r="O188" t="str">
        <f>_xlfn.XLOOKUP(Sales_DB[[#This Row],[Product_ID]],Product_DB[Product_ID],Product_DB[Product_Name])</f>
        <v>Decorative Lamp Shade</v>
      </c>
      <c r="P188" t="str">
        <f>_xlfn.XLOOKUP(Sales_DB[[#This Row],[Product_ID]],Product_DB[Product_ID],Product_DB[Category])</f>
        <v>Home</v>
      </c>
      <c r="Q188" t="str">
        <f>_xlfn.XLOOKUP(Sales_DB[[#This Row],[Product_ID]],Product_DB[Product_ID],Product_DB[Sub_Category])</f>
        <v>Lighting</v>
      </c>
      <c r="R188" t="str">
        <f>_xlfn.XLOOKUP(Sales_DB[[#This Row],[Product_ID]],Product_DB[Product_ID],Product_DB[Brand])</f>
        <v>Ramirez-Hanson</v>
      </c>
      <c r="S188">
        <f>_xlfn.XLOOKUP(Sales_DB[[#This Row],[Product_ID]],Product_DB[Product_ID],Product_DB[Cost])</f>
        <v>228.53</v>
      </c>
      <c r="T188">
        <f>_xlfn.XLOOKUP(Sales_DB[[#This Row],[Product_ID]],Product_DB[Product_ID],Product_DB[Stock])</f>
        <v>469</v>
      </c>
      <c r="U188" t="str">
        <f>_xlfn.XLOOKUP(Sales_DB[[#This Row],[Customer_ID]],Final_Cust_db[Customer_ID],Final_Cust_db[Name])</f>
        <v>April Phillips</v>
      </c>
      <c r="V188">
        <f>_xlfn.XLOOKUP(Sales_DB[[#This Row],[Customer_ID]],Final_Cust_db[Customer_ID],Final_Cust_db[Age])</f>
        <v>62</v>
      </c>
      <c r="W188" t="str">
        <f>_xlfn.XLOOKUP(Sales_DB[[#This Row],[Customer_ID]],Final_Cust_db[Customer_ID],Final_Cust_db[Gender])</f>
        <v>Female</v>
      </c>
      <c r="X188" t="str">
        <f>_xlfn.XLOOKUP(Sales_DB[[#This Row],[Customer_ID]],Final_Cust_db[Customer_ID],Final_Cust_db[City])</f>
        <v>Lake Carolyn</v>
      </c>
      <c r="Y188" t="str">
        <f>_xlfn.XLOOKUP(Sales_DB[[#This Row],[Customer_ID]],Final_Cust_db[Customer_ID],Final_Cust_db[State])</f>
        <v>Hawaii</v>
      </c>
      <c r="Z188" t="str">
        <f>_xlfn.XLOOKUP(Sales_DB[[#This Row],[Customer_ID]],Final_Cust_db[Customer_ID],Final_Cust_db[Country])</f>
        <v>USA</v>
      </c>
      <c r="AA188" t="str">
        <f>_xlfn.XLOOKUP(Sales_DB[[#This Row],[Customer_ID]],Final_Cust_db[Customer_ID],Final_Cust_db[Loyality_Level])</f>
        <v>Platinum</v>
      </c>
      <c r="AB188" s="8">
        <f>Sales_DB[[#This Row],[Cost]]*Sales_DB[[#This Row],[Quantity]]</f>
        <v>457.06</v>
      </c>
      <c r="AC188" s="8">
        <f>Sales_DB[[#This Row],[Total_Amount]]-Sales_DB[[#This Row],[Spend]]</f>
        <v>511.11919999999992</v>
      </c>
      <c r="AD188" s="8">
        <f>MONTH(Sales_DB[[#This Row],[Order_Date]])</f>
        <v>11</v>
      </c>
    </row>
    <row r="189" spans="1:30" x14ac:dyDescent="0.35">
      <c r="A189" t="s">
        <v>2146</v>
      </c>
      <c r="B189" s="2">
        <v>45538</v>
      </c>
      <c r="C189" t="s">
        <v>875</v>
      </c>
      <c r="D189" t="s">
        <v>1824</v>
      </c>
      <c r="E189" t="s">
        <v>1909</v>
      </c>
      <c r="F189">
        <v>2</v>
      </c>
      <c r="G189" s="5">
        <v>549.33000000000004</v>
      </c>
      <c r="H189">
        <v>0.01</v>
      </c>
      <c r="I189" t="s">
        <v>1962</v>
      </c>
      <c r="J189">
        <v>1087.6733999999999</v>
      </c>
      <c r="K189" t="str">
        <f>_xlfn.XLOOKUP(Sales_DB[[#This Row],[Store_ID]],Store_DB[Store_ID],Store_DB[Region])</f>
        <v>East</v>
      </c>
      <c r="L189" t="str">
        <f>_xlfn.XLOOKUP(Sales_DB[[#This Row],[Store_ID]],Store_DB[Store_ID],Store_DB[Store_Name])</f>
        <v>Benson-Elliott</v>
      </c>
      <c r="M189" t="str">
        <f>_xlfn.XLOOKUP(Sales_DB[[#This Row],[Store_ID]],Store_DB[Store_ID],Store_DB[City])</f>
        <v>Port Josephberg</v>
      </c>
      <c r="N189" t="str">
        <f>_xlfn.XLOOKUP(Sales_DB[[#This Row],[Store_ID]],Store_DB[Store_ID],Store_DB[Store_Type])</f>
        <v>Online</v>
      </c>
      <c r="O189" t="str">
        <f>_xlfn.XLOOKUP(Sales_DB[[#This Row],[Product_ID]],Product_DB[Product_ID],Product_DB[Product_Name])</f>
        <v>Badminton Racket Set</v>
      </c>
      <c r="P189" t="str">
        <f>_xlfn.XLOOKUP(Sales_DB[[#This Row],[Product_ID]],Product_DB[Product_ID],Product_DB[Category])</f>
        <v>Sports</v>
      </c>
      <c r="Q189" t="str">
        <f>_xlfn.XLOOKUP(Sales_DB[[#This Row],[Product_ID]],Product_DB[Product_ID],Product_DB[Sub_Category])</f>
        <v>Equipment</v>
      </c>
      <c r="R189" t="str">
        <f>_xlfn.XLOOKUP(Sales_DB[[#This Row],[Product_ID]],Product_DB[Product_ID],Product_DB[Brand])</f>
        <v>Robinson-Brown</v>
      </c>
      <c r="S189">
        <f>_xlfn.XLOOKUP(Sales_DB[[#This Row],[Product_ID]],Product_DB[Product_ID],Product_DB[Cost])</f>
        <v>285.54000000000002</v>
      </c>
      <c r="T189">
        <f>_xlfn.XLOOKUP(Sales_DB[[#This Row],[Product_ID]],Product_DB[Product_ID],Product_DB[Stock])</f>
        <v>358</v>
      </c>
      <c r="U189" t="str">
        <f>_xlfn.XLOOKUP(Sales_DB[[#This Row],[Customer_ID]],Final_Cust_db[Customer_ID],Final_Cust_db[Name])</f>
        <v>Adam Rowland</v>
      </c>
      <c r="V189">
        <f>_xlfn.XLOOKUP(Sales_DB[[#This Row],[Customer_ID]],Final_Cust_db[Customer_ID],Final_Cust_db[Age])</f>
        <v>48</v>
      </c>
      <c r="W189" t="str">
        <f>_xlfn.XLOOKUP(Sales_DB[[#This Row],[Customer_ID]],Final_Cust_db[Customer_ID],Final_Cust_db[Gender])</f>
        <v>Female</v>
      </c>
      <c r="X189" t="str">
        <f>_xlfn.XLOOKUP(Sales_DB[[#This Row],[Customer_ID]],Final_Cust_db[Customer_ID],Final_Cust_db[City])</f>
        <v>Welchview</v>
      </c>
      <c r="Y189" t="str">
        <f>_xlfn.XLOOKUP(Sales_DB[[#This Row],[Customer_ID]],Final_Cust_db[Customer_ID],Final_Cust_db[State])</f>
        <v>California</v>
      </c>
      <c r="Z189" t="str">
        <f>_xlfn.XLOOKUP(Sales_DB[[#This Row],[Customer_ID]],Final_Cust_db[Customer_ID],Final_Cust_db[Country])</f>
        <v>USA</v>
      </c>
      <c r="AA189" t="str">
        <f>_xlfn.XLOOKUP(Sales_DB[[#This Row],[Customer_ID]],Final_Cust_db[Customer_ID],Final_Cust_db[Loyality_Level])</f>
        <v>Gold</v>
      </c>
      <c r="AB189" s="8">
        <f>Sales_DB[[#This Row],[Cost]]*Sales_DB[[#This Row],[Quantity]]</f>
        <v>571.08000000000004</v>
      </c>
      <c r="AC189" s="8">
        <f>Sales_DB[[#This Row],[Total_Amount]]-Sales_DB[[#This Row],[Spend]]</f>
        <v>516.59339999999986</v>
      </c>
      <c r="AD189" s="8">
        <f>MONTH(Sales_DB[[#This Row],[Order_Date]])</f>
        <v>9</v>
      </c>
    </row>
    <row r="190" spans="1:30" x14ac:dyDescent="0.35">
      <c r="A190" t="s">
        <v>2147</v>
      </c>
      <c r="B190" s="2">
        <v>45411</v>
      </c>
      <c r="C190" t="s">
        <v>1203</v>
      </c>
      <c r="D190" t="s">
        <v>1570</v>
      </c>
      <c r="E190" t="s">
        <v>1899</v>
      </c>
      <c r="F190">
        <v>3</v>
      </c>
      <c r="G190" s="5">
        <v>620.22</v>
      </c>
      <c r="H190">
        <v>0.04</v>
      </c>
      <c r="I190" t="s">
        <v>1957</v>
      </c>
      <c r="J190">
        <v>1786.2336</v>
      </c>
      <c r="K190" t="str">
        <f>_xlfn.XLOOKUP(Sales_DB[[#This Row],[Store_ID]],Store_DB[Store_ID],Store_DB[Region])</f>
        <v>North</v>
      </c>
      <c r="L190" t="str">
        <f>_xlfn.XLOOKUP(Sales_DB[[#This Row],[Store_ID]],Store_DB[Store_ID],Store_DB[Store_Name])</f>
        <v>Johnson-Wright</v>
      </c>
      <c r="M190" t="str">
        <f>_xlfn.XLOOKUP(Sales_DB[[#This Row],[Store_ID]],Store_DB[Store_ID],Store_DB[City])</f>
        <v>Hoodberg</v>
      </c>
      <c r="N190" t="str">
        <f>_xlfn.XLOOKUP(Sales_DB[[#This Row],[Store_ID]],Store_DB[Store_ID],Store_DB[Store_Type])</f>
        <v>Outlet</v>
      </c>
      <c r="O190" t="str">
        <f>_xlfn.XLOOKUP(Sales_DB[[#This Row],[Product_ID]],Product_DB[Product_ID],Product_DB[Product_Name])</f>
        <v>Women'S Yoga Pants</v>
      </c>
      <c r="P190" t="str">
        <f>_xlfn.XLOOKUP(Sales_DB[[#This Row],[Product_ID]],Product_DB[Product_ID],Product_DB[Category])</f>
        <v>Clothing</v>
      </c>
      <c r="Q190" t="str">
        <f>_xlfn.XLOOKUP(Sales_DB[[#This Row],[Product_ID]],Product_DB[Product_ID],Product_DB[Sub_Category])</f>
        <v>Bottoms</v>
      </c>
      <c r="R190" t="str">
        <f>_xlfn.XLOOKUP(Sales_DB[[#This Row],[Product_ID]],Product_DB[Product_ID],Product_DB[Brand])</f>
        <v>Gonzales-Davis</v>
      </c>
      <c r="S190">
        <f>_xlfn.XLOOKUP(Sales_DB[[#This Row],[Product_ID]],Product_DB[Product_ID],Product_DB[Cost])</f>
        <v>306.45999999999998</v>
      </c>
      <c r="T190">
        <f>_xlfn.XLOOKUP(Sales_DB[[#This Row],[Product_ID]],Product_DB[Product_ID],Product_DB[Stock])</f>
        <v>487</v>
      </c>
      <c r="U190" t="str">
        <f>_xlfn.XLOOKUP(Sales_DB[[#This Row],[Customer_ID]],Final_Cust_db[Customer_ID],Final_Cust_db[Name])</f>
        <v>Martha Brown</v>
      </c>
      <c r="V190">
        <f>_xlfn.XLOOKUP(Sales_DB[[#This Row],[Customer_ID]],Final_Cust_db[Customer_ID],Final_Cust_db[Age])</f>
        <v>20</v>
      </c>
      <c r="W190" t="str">
        <f>_xlfn.XLOOKUP(Sales_DB[[#This Row],[Customer_ID]],Final_Cust_db[Customer_ID],Final_Cust_db[Gender])</f>
        <v>Female</v>
      </c>
      <c r="X190" t="str">
        <f>_xlfn.XLOOKUP(Sales_DB[[#This Row],[Customer_ID]],Final_Cust_db[Customer_ID],Final_Cust_db[City])</f>
        <v>Novakstad</v>
      </c>
      <c r="Y190" t="str">
        <f>_xlfn.XLOOKUP(Sales_DB[[#This Row],[Customer_ID]],Final_Cust_db[Customer_ID],Final_Cust_db[State])</f>
        <v>California</v>
      </c>
      <c r="Z190" t="str">
        <f>_xlfn.XLOOKUP(Sales_DB[[#This Row],[Customer_ID]],Final_Cust_db[Customer_ID],Final_Cust_db[Country])</f>
        <v>USA</v>
      </c>
      <c r="AA190" t="str">
        <f>_xlfn.XLOOKUP(Sales_DB[[#This Row],[Customer_ID]],Final_Cust_db[Customer_ID],Final_Cust_db[Loyality_Level])</f>
        <v>Gold</v>
      </c>
      <c r="AB190" s="8">
        <f>Sales_DB[[#This Row],[Cost]]*Sales_DB[[#This Row],[Quantity]]</f>
        <v>919.37999999999988</v>
      </c>
      <c r="AC190" s="8">
        <f>Sales_DB[[#This Row],[Total_Amount]]-Sales_DB[[#This Row],[Spend]]</f>
        <v>866.85360000000014</v>
      </c>
      <c r="AD190" s="8">
        <f>MONTH(Sales_DB[[#This Row],[Order_Date]])</f>
        <v>4</v>
      </c>
    </row>
    <row r="191" spans="1:30" x14ac:dyDescent="0.35">
      <c r="A191" t="s">
        <v>2148</v>
      </c>
      <c r="B191" s="2">
        <v>45411</v>
      </c>
      <c r="C191" t="s">
        <v>333</v>
      </c>
      <c r="D191" t="s">
        <v>1716</v>
      </c>
      <c r="E191" t="s">
        <v>1899</v>
      </c>
      <c r="F191">
        <v>1</v>
      </c>
      <c r="G191" s="5">
        <v>580.76</v>
      </c>
      <c r="H191">
        <v>0.1</v>
      </c>
      <c r="I191" t="s">
        <v>1962</v>
      </c>
      <c r="J191">
        <v>522.68399999999997</v>
      </c>
      <c r="K191" t="str">
        <f>_xlfn.XLOOKUP(Sales_DB[[#This Row],[Store_ID]],Store_DB[Store_ID],Store_DB[Region])</f>
        <v>North</v>
      </c>
      <c r="L191" t="str">
        <f>_xlfn.XLOOKUP(Sales_DB[[#This Row],[Store_ID]],Store_DB[Store_ID],Store_DB[Store_Name])</f>
        <v>Johnson-Wright</v>
      </c>
      <c r="M191" t="str">
        <f>_xlfn.XLOOKUP(Sales_DB[[#This Row],[Store_ID]],Store_DB[Store_ID],Store_DB[City])</f>
        <v>Hoodberg</v>
      </c>
      <c r="N191" t="str">
        <f>_xlfn.XLOOKUP(Sales_DB[[#This Row],[Store_ID]],Store_DB[Store_ID],Store_DB[Store_Type])</f>
        <v>Outlet</v>
      </c>
      <c r="O191" t="str">
        <f>_xlfn.XLOOKUP(Sales_DB[[#This Row],[Product_ID]],Product_DB[Product_ID],Product_DB[Product_Name])</f>
        <v>Men'S Winter Jacket</v>
      </c>
      <c r="P191" t="str">
        <f>_xlfn.XLOOKUP(Sales_DB[[#This Row],[Product_ID]],Product_DB[Product_ID],Product_DB[Category])</f>
        <v>Clothing</v>
      </c>
      <c r="Q191" t="str">
        <f>_xlfn.XLOOKUP(Sales_DB[[#This Row],[Product_ID]],Product_DB[Product_ID],Product_DB[Sub_Category])</f>
        <v>Outerwear</v>
      </c>
      <c r="R191" t="str">
        <f>_xlfn.XLOOKUP(Sales_DB[[#This Row],[Product_ID]],Product_DB[Product_ID],Product_DB[Brand])</f>
        <v>Kelly, Smith and Perez</v>
      </c>
      <c r="S191">
        <f>_xlfn.XLOOKUP(Sales_DB[[#This Row],[Product_ID]],Product_DB[Product_ID],Product_DB[Cost])</f>
        <v>167.34</v>
      </c>
      <c r="T191">
        <f>_xlfn.XLOOKUP(Sales_DB[[#This Row],[Product_ID]],Product_DB[Product_ID],Product_DB[Stock])</f>
        <v>296</v>
      </c>
      <c r="U191" t="str">
        <f>_xlfn.XLOOKUP(Sales_DB[[#This Row],[Customer_ID]],Final_Cust_db[Customer_ID],Final_Cust_db[Name])</f>
        <v>Donna Gregory</v>
      </c>
      <c r="V191">
        <f>_xlfn.XLOOKUP(Sales_DB[[#This Row],[Customer_ID]],Final_Cust_db[Customer_ID],Final_Cust_db[Age])</f>
        <v>29</v>
      </c>
      <c r="W191" t="str">
        <f>_xlfn.XLOOKUP(Sales_DB[[#This Row],[Customer_ID]],Final_Cust_db[Customer_ID],Final_Cust_db[Gender])</f>
        <v>Female</v>
      </c>
      <c r="X191" t="str">
        <f>_xlfn.XLOOKUP(Sales_DB[[#This Row],[Customer_ID]],Final_Cust_db[Customer_ID],Final_Cust_db[City])</f>
        <v>South Amandahaven</v>
      </c>
      <c r="Y191" t="str">
        <f>_xlfn.XLOOKUP(Sales_DB[[#This Row],[Customer_ID]],Final_Cust_db[Customer_ID],Final_Cust_db[State])</f>
        <v>Arizona</v>
      </c>
      <c r="Z191" t="str">
        <f>_xlfn.XLOOKUP(Sales_DB[[#This Row],[Customer_ID]],Final_Cust_db[Customer_ID],Final_Cust_db[Country])</f>
        <v>USA</v>
      </c>
      <c r="AA191" t="str">
        <f>_xlfn.XLOOKUP(Sales_DB[[#This Row],[Customer_ID]],Final_Cust_db[Customer_ID],Final_Cust_db[Loyality_Level])</f>
        <v>Silver</v>
      </c>
      <c r="AB191" s="8">
        <f>Sales_DB[[#This Row],[Cost]]*Sales_DB[[#This Row],[Quantity]]</f>
        <v>167.34</v>
      </c>
      <c r="AC191" s="8">
        <f>Sales_DB[[#This Row],[Total_Amount]]-Sales_DB[[#This Row],[Spend]]</f>
        <v>355.34399999999994</v>
      </c>
      <c r="AD191" s="8">
        <f>MONTH(Sales_DB[[#This Row],[Order_Date]])</f>
        <v>4</v>
      </c>
    </row>
    <row r="192" spans="1:30" x14ac:dyDescent="0.35">
      <c r="A192" t="s">
        <v>2149</v>
      </c>
      <c r="B192" s="2">
        <v>45775</v>
      </c>
      <c r="C192" t="s">
        <v>1059</v>
      </c>
      <c r="D192" t="s">
        <v>1794</v>
      </c>
      <c r="E192" t="s">
        <v>1919</v>
      </c>
      <c r="F192">
        <v>3</v>
      </c>
      <c r="G192" s="5">
        <v>444.55</v>
      </c>
      <c r="H192">
        <v>0.14000000000000001</v>
      </c>
      <c r="I192" t="s">
        <v>1959</v>
      </c>
      <c r="J192">
        <v>1146.9390000000001</v>
      </c>
      <c r="K192" t="str">
        <f>_xlfn.XLOOKUP(Sales_DB[[#This Row],[Store_ID]],Store_DB[Store_ID],Store_DB[Region])</f>
        <v>South</v>
      </c>
      <c r="L192" t="str">
        <f>_xlfn.XLOOKUP(Sales_DB[[#This Row],[Store_ID]],Store_DB[Store_ID],Store_DB[Store_Name])</f>
        <v>Moore, Padilla and Butler</v>
      </c>
      <c r="M192" t="str">
        <f>_xlfn.XLOOKUP(Sales_DB[[#This Row],[Store_ID]],Store_DB[Store_ID],Store_DB[City])</f>
        <v>East Johnstad</v>
      </c>
      <c r="N192" t="str">
        <f>_xlfn.XLOOKUP(Sales_DB[[#This Row],[Store_ID]],Store_DB[Store_ID],Store_DB[Store_Type])</f>
        <v>Flagship</v>
      </c>
      <c r="O192" t="str">
        <f>_xlfn.XLOOKUP(Sales_DB[[#This Row],[Product_ID]],Product_DB[Product_ID],Product_DB[Product_Name])</f>
        <v>Hair Repair Oil Treatment</v>
      </c>
      <c r="P192" t="str">
        <f>_xlfn.XLOOKUP(Sales_DB[[#This Row],[Product_ID]],Product_DB[Product_ID],Product_DB[Category])</f>
        <v>Beauty</v>
      </c>
      <c r="Q192" t="str">
        <f>_xlfn.XLOOKUP(Sales_DB[[#This Row],[Product_ID]],Product_DB[Product_ID],Product_DB[Sub_Category])</f>
        <v>Haircare</v>
      </c>
      <c r="R192" t="str">
        <f>_xlfn.XLOOKUP(Sales_DB[[#This Row],[Product_ID]],Product_DB[Product_ID],Product_DB[Brand])</f>
        <v>Hopkins Ltd</v>
      </c>
      <c r="S192">
        <f>_xlfn.XLOOKUP(Sales_DB[[#This Row],[Product_ID]],Product_DB[Product_ID],Product_DB[Cost])</f>
        <v>214.32</v>
      </c>
      <c r="T192">
        <f>_xlfn.XLOOKUP(Sales_DB[[#This Row],[Product_ID]],Product_DB[Product_ID],Product_DB[Stock])</f>
        <v>383</v>
      </c>
      <c r="U192" t="str">
        <f>_xlfn.XLOOKUP(Sales_DB[[#This Row],[Customer_ID]],Final_Cust_db[Customer_ID],Final_Cust_db[Name])</f>
        <v>Mr.Christopher Sims</v>
      </c>
      <c r="V192">
        <f>_xlfn.XLOOKUP(Sales_DB[[#This Row],[Customer_ID]],Final_Cust_db[Customer_ID],Final_Cust_db[Age])</f>
        <v>50</v>
      </c>
      <c r="W192" t="str">
        <f>_xlfn.XLOOKUP(Sales_DB[[#This Row],[Customer_ID]],Final_Cust_db[Customer_ID],Final_Cust_db[Gender])</f>
        <v>Female</v>
      </c>
      <c r="X192" t="str">
        <f>_xlfn.XLOOKUP(Sales_DB[[#This Row],[Customer_ID]],Final_Cust_db[Customer_ID],Final_Cust_db[City])</f>
        <v>Donaldsontown</v>
      </c>
      <c r="Y192" t="str">
        <f>_xlfn.XLOOKUP(Sales_DB[[#This Row],[Customer_ID]],Final_Cust_db[Customer_ID],Final_Cust_db[State])</f>
        <v>Connecticut</v>
      </c>
      <c r="Z192" t="str">
        <f>_xlfn.XLOOKUP(Sales_DB[[#This Row],[Customer_ID]],Final_Cust_db[Customer_ID],Final_Cust_db[Country])</f>
        <v>USA</v>
      </c>
      <c r="AA192" t="str">
        <f>_xlfn.XLOOKUP(Sales_DB[[#This Row],[Customer_ID]],Final_Cust_db[Customer_ID],Final_Cust_db[Loyality_Level])</f>
        <v>Silver</v>
      </c>
      <c r="AB192" s="8">
        <f>Sales_DB[[#This Row],[Cost]]*Sales_DB[[#This Row],[Quantity]]</f>
        <v>642.96</v>
      </c>
      <c r="AC192" s="8">
        <f>Sales_DB[[#This Row],[Total_Amount]]-Sales_DB[[#This Row],[Spend]]</f>
        <v>503.97900000000004</v>
      </c>
      <c r="AD192" s="8">
        <f>MONTH(Sales_DB[[#This Row],[Order_Date]])</f>
        <v>4</v>
      </c>
    </row>
    <row r="193" spans="1:30" x14ac:dyDescent="0.35">
      <c r="A193" t="s">
        <v>2150</v>
      </c>
      <c r="B193" s="2">
        <v>45459</v>
      </c>
      <c r="C193" t="s">
        <v>476</v>
      </c>
      <c r="D193" t="s">
        <v>1716</v>
      </c>
      <c r="E193" t="s">
        <v>1943</v>
      </c>
      <c r="F193">
        <v>1</v>
      </c>
      <c r="G193" s="5">
        <v>804.9</v>
      </c>
      <c r="H193">
        <v>0.03</v>
      </c>
      <c r="I193" t="s">
        <v>1959</v>
      </c>
      <c r="J193">
        <v>780.75299999999993</v>
      </c>
      <c r="K193" t="str">
        <f>_xlfn.XLOOKUP(Sales_DB[[#This Row],[Store_ID]],Store_DB[Store_ID],Store_DB[Region])</f>
        <v>East</v>
      </c>
      <c r="L193" t="str">
        <f>_xlfn.XLOOKUP(Sales_DB[[#This Row],[Store_ID]],Store_DB[Store_ID],Store_DB[Store_Name])</f>
        <v>Guerrero-Schmitt</v>
      </c>
      <c r="M193" t="str">
        <f>_xlfn.XLOOKUP(Sales_DB[[#This Row],[Store_ID]],Store_DB[Store_ID],Store_DB[City])</f>
        <v>East Stevechester</v>
      </c>
      <c r="N193" t="str">
        <f>_xlfn.XLOOKUP(Sales_DB[[#This Row],[Store_ID]],Store_DB[Store_ID],Store_DB[Store_Type])</f>
        <v>Flagship</v>
      </c>
      <c r="O193" t="str">
        <f>_xlfn.XLOOKUP(Sales_DB[[#This Row],[Product_ID]],Product_DB[Product_ID],Product_DB[Product_Name])</f>
        <v>Men'S Winter Jacket</v>
      </c>
      <c r="P193" t="str">
        <f>_xlfn.XLOOKUP(Sales_DB[[#This Row],[Product_ID]],Product_DB[Product_ID],Product_DB[Category])</f>
        <v>Clothing</v>
      </c>
      <c r="Q193" t="str">
        <f>_xlfn.XLOOKUP(Sales_DB[[#This Row],[Product_ID]],Product_DB[Product_ID],Product_DB[Sub_Category])</f>
        <v>Outerwear</v>
      </c>
      <c r="R193" t="str">
        <f>_xlfn.XLOOKUP(Sales_DB[[#This Row],[Product_ID]],Product_DB[Product_ID],Product_DB[Brand])</f>
        <v>Kelly, Smith and Perez</v>
      </c>
      <c r="S193">
        <f>_xlfn.XLOOKUP(Sales_DB[[#This Row],[Product_ID]],Product_DB[Product_ID],Product_DB[Cost])</f>
        <v>167.34</v>
      </c>
      <c r="T193">
        <f>_xlfn.XLOOKUP(Sales_DB[[#This Row],[Product_ID]],Product_DB[Product_ID],Product_DB[Stock])</f>
        <v>296</v>
      </c>
      <c r="U193" t="str">
        <f>_xlfn.XLOOKUP(Sales_DB[[#This Row],[Customer_ID]],Final_Cust_db[Customer_ID],Final_Cust_db[Name])</f>
        <v>Sean Roth</v>
      </c>
      <c r="V193">
        <f>_xlfn.XLOOKUP(Sales_DB[[#This Row],[Customer_ID]],Final_Cust_db[Customer_ID],Final_Cust_db[Age])</f>
        <v>43</v>
      </c>
      <c r="W193" t="str">
        <f>_xlfn.XLOOKUP(Sales_DB[[#This Row],[Customer_ID]],Final_Cust_db[Customer_ID],Final_Cust_db[Gender])</f>
        <v>Male</v>
      </c>
      <c r="X193" t="str">
        <f>_xlfn.XLOOKUP(Sales_DB[[#This Row],[Customer_ID]],Final_Cust_db[Customer_ID],Final_Cust_db[City])</f>
        <v>Lake Michael</v>
      </c>
      <c r="Y193" t="str">
        <f>_xlfn.XLOOKUP(Sales_DB[[#This Row],[Customer_ID]],Final_Cust_db[Customer_ID],Final_Cust_db[State])</f>
        <v>Virginia</v>
      </c>
      <c r="Z193" t="str">
        <f>_xlfn.XLOOKUP(Sales_DB[[#This Row],[Customer_ID]],Final_Cust_db[Customer_ID],Final_Cust_db[Country])</f>
        <v>USA</v>
      </c>
      <c r="AA193" t="str">
        <f>_xlfn.XLOOKUP(Sales_DB[[#This Row],[Customer_ID]],Final_Cust_db[Customer_ID],Final_Cust_db[Loyality_Level])</f>
        <v>Gold</v>
      </c>
      <c r="AB193" s="8">
        <f>Sales_DB[[#This Row],[Cost]]*Sales_DB[[#This Row],[Quantity]]</f>
        <v>167.34</v>
      </c>
      <c r="AC193" s="8">
        <f>Sales_DB[[#This Row],[Total_Amount]]-Sales_DB[[#This Row],[Spend]]</f>
        <v>613.4129999999999</v>
      </c>
      <c r="AD193" s="8">
        <f>MONTH(Sales_DB[[#This Row],[Order_Date]])</f>
        <v>6</v>
      </c>
    </row>
    <row r="194" spans="1:30" x14ac:dyDescent="0.35">
      <c r="A194" t="s">
        <v>2151</v>
      </c>
      <c r="B194" s="2">
        <v>45617</v>
      </c>
      <c r="C194" t="s">
        <v>1326</v>
      </c>
      <c r="D194" t="s">
        <v>1857</v>
      </c>
      <c r="E194" t="s">
        <v>1932</v>
      </c>
      <c r="F194">
        <v>3</v>
      </c>
      <c r="G194" s="5">
        <v>361.65</v>
      </c>
      <c r="H194">
        <v>0.15</v>
      </c>
      <c r="I194" t="s">
        <v>1962</v>
      </c>
      <c r="J194">
        <v>922.20749999999987</v>
      </c>
      <c r="K194" t="str">
        <f>_xlfn.XLOOKUP(Sales_DB[[#This Row],[Store_ID]],Store_DB[Store_ID],Store_DB[Region])</f>
        <v>South</v>
      </c>
      <c r="L194" t="str">
        <f>_xlfn.XLOOKUP(Sales_DB[[#This Row],[Store_ID]],Store_DB[Store_ID],Store_DB[Store_Name])</f>
        <v>Mcdonald Inc</v>
      </c>
      <c r="M194" t="str">
        <f>_xlfn.XLOOKUP(Sales_DB[[#This Row],[Store_ID]],Store_DB[Store_ID],Store_DB[City])</f>
        <v>Christopherland</v>
      </c>
      <c r="N194" t="str">
        <f>_xlfn.XLOOKUP(Sales_DB[[#This Row],[Store_ID]],Store_DB[Store_ID],Store_DB[Store_Type])</f>
        <v>Outlet</v>
      </c>
      <c r="O194" t="str">
        <f>_xlfn.XLOOKUP(Sales_DB[[#This Row],[Product_ID]],Product_DB[Product_ID],Product_DB[Product_Name])</f>
        <v>Microwave Oven</v>
      </c>
      <c r="P194" t="str">
        <f>_xlfn.XLOOKUP(Sales_DB[[#This Row],[Product_ID]],Product_DB[Product_ID],Product_DB[Category])</f>
        <v>Home</v>
      </c>
      <c r="Q194" t="str">
        <f>_xlfn.XLOOKUP(Sales_DB[[#This Row],[Product_ID]],Product_DB[Product_ID],Product_DB[Sub_Category])</f>
        <v>Appliances</v>
      </c>
      <c r="R194" t="str">
        <f>_xlfn.XLOOKUP(Sales_DB[[#This Row],[Product_ID]],Product_DB[Product_ID],Product_DB[Brand])</f>
        <v>Green, Powell and Palmer</v>
      </c>
      <c r="S194">
        <f>_xlfn.XLOOKUP(Sales_DB[[#This Row],[Product_ID]],Product_DB[Product_ID],Product_DB[Cost])</f>
        <v>447.43</v>
      </c>
      <c r="T194">
        <f>_xlfn.XLOOKUP(Sales_DB[[#This Row],[Product_ID]],Product_DB[Product_ID],Product_DB[Stock])</f>
        <v>191</v>
      </c>
      <c r="U194" t="str">
        <f>_xlfn.XLOOKUP(Sales_DB[[#This Row],[Customer_ID]],Final_Cust_db[Customer_ID],Final_Cust_db[Name])</f>
        <v>Edwin Barnes</v>
      </c>
      <c r="V194">
        <f>_xlfn.XLOOKUP(Sales_DB[[#This Row],[Customer_ID]],Final_Cust_db[Customer_ID],Final_Cust_db[Age])</f>
        <v>53</v>
      </c>
      <c r="W194" t="str">
        <f>_xlfn.XLOOKUP(Sales_DB[[#This Row],[Customer_ID]],Final_Cust_db[Customer_ID],Final_Cust_db[Gender])</f>
        <v>Male</v>
      </c>
      <c r="X194" t="str">
        <f>_xlfn.XLOOKUP(Sales_DB[[#This Row],[Customer_ID]],Final_Cust_db[Customer_ID],Final_Cust_db[City])</f>
        <v>Lake Alexandra</v>
      </c>
      <c r="Y194" t="str">
        <f>_xlfn.XLOOKUP(Sales_DB[[#This Row],[Customer_ID]],Final_Cust_db[Customer_ID],Final_Cust_db[State])</f>
        <v>North Carolina</v>
      </c>
      <c r="Z194" t="str">
        <f>_xlfn.XLOOKUP(Sales_DB[[#This Row],[Customer_ID]],Final_Cust_db[Customer_ID],Final_Cust_db[Country])</f>
        <v>USA</v>
      </c>
      <c r="AA194" t="str">
        <f>_xlfn.XLOOKUP(Sales_DB[[#This Row],[Customer_ID]],Final_Cust_db[Customer_ID],Final_Cust_db[Loyality_Level])</f>
        <v>Bronze</v>
      </c>
      <c r="AB194" s="8">
        <f>Sales_DB[[#This Row],[Cost]]*Sales_DB[[#This Row],[Quantity]]</f>
        <v>1342.29</v>
      </c>
      <c r="AC194" s="8">
        <f>Sales_DB[[#This Row],[Total_Amount]]-Sales_DB[[#This Row],[Spend]]</f>
        <v>-420.0825000000001</v>
      </c>
      <c r="AD194" s="8">
        <f>MONTH(Sales_DB[[#This Row],[Order_Date]])</f>
        <v>11</v>
      </c>
    </row>
    <row r="195" spans="1:30" x14ac:dyDescent="0.35">
      <c r="A195" t="s">
        <v>2152</v>
      </c>
      <c r="B195" s="2">
        <v>45763</v>
      </c>
      <c r="C195" t="s">
        <v>547</v>
      </c>
      <c r="D195" t="s">
        <v>1583</v>
      </c>
      <c r="E195" t="s">
        <v>1902</v>
      </c>
      <c r="F195">
        <v>1</v>
      </c>
      <c r="G195" s="5">
        <v>271.76</v>
      </c>
      <c r="H195">
        <v>0.03</v>
      </c>
      <c r="I195" t="s">
        <v>1957</v>
      </c>
      <c r="J195">
        <v>263.60719999999998</v>
      </c>
      <c r="K195" t="str">
        <f>_xlfn.XLOOKUP(Sales_DB[[#This Row],[Store_ID]],Store_DB[Store_ID],Store_DB[Region])</f>
        <v>South</v>
      </c>
      <c r="L195" t="str">
        <f>_xlfn.XLOOKUP(Sales_DB[[#This Row],[Store_ID]],Store_DB[Store_ID],Store_DB[Store_Name])</f>
        <v>Alexander Group</v>
      </c>
      <c r="M195" t="str">
        <f>_xlfn.XLOOKUP(Sales_DB[[#This Row],[Store_ID]],Store_DB[Store_ID],Store_DB[City])</f>
        <v>Port Sharon</v>
      </c>
      <c r="N195" t="str">
        <f>_xlfn.XLOOKUP(Sales_DB[[#This Row],[Store_ID]],Store_DB[Store_ID],Store_DB[Store_Type])</f>
        <v>Online</v>
      </c>
      <c r="O195" t="str">
        <f>_xlfn.XLOOKUP(Sales_DB[[#This Row],[Product_ID]],Product_DB[Product_ID],Product_DB[Product_Name])</f>
        <v>Led Table Lamp</v>
      </c>
      <c r="P195" t="str">
        <f>_xlfn.XLOOKUP(Sales_DB[[#This Row],[Product_ID]],Product_DB[Product_ID],Product_DB[Category])</f>
        <v>Home</v>
      </c>
      <c r="Q195" t="str">
        <f>_xlfn.XLOOKUP(Sales_DB[[#This Row],[Product_ID]],Product_DB[Product_ID],Product_DB[Sub_Category])</f>
        <v>Lighting</v>
      </c>
      <c r="R195" t="str">
        <f>_xlfn.XLOOKUP(Sales_DB[[#This Row],[Product_ID]],Product_DB[Product_ID],Product_DB[Brand])</f>
        <v>Harrell LLC</v>
      </c>
      <c r="S195">
        <f>_xlfn.XLOOKUP(Sales_DB[[#This Row],[Product_ID]],Product_DB[Product_ID],Product_DB[Cost])</f>
        <v>218.86</v>
      </c>
      <c r="T195">
        <f>_xlfn.XLOOKUP(Sales_DB[[#This Row],[Product_ID]],Product_DB[Product_ID],Product_DB[Stock])</f>
        <v>170</v>
      </c>
      <c r="U195" t="str">
        <f>_xlfn.XLOOKUP(Sales_DB[[#This Row],[Customer_ID]],Final_Cust_db[Customer_ID],Final_Cust_db[Name])</f>
        <v>Mariah Brown</v>
      </c>
      <c r="V195">
        <f>_xlfn.XLOOKUP(Sales_DB[[#This Row],[Customer_ID]],Final_Cust_db[Customer_ID],Final_Cust_db[Age])</f>
        <v>37</v>
      </c>
      <c r="W195" t="str">
        <f>_xlfn.XLOOKUP(Sales_DB[[#This Row],[Customer_ID]],Final_Cust_db[Customer_ID],Final_Cust_db[Gender])</f>
        <v>Male</v>
      </c>
      <c r="X195" t="str">
        <f>_xlfn.XLOOKUP(Sales_DB[[#This Row],[Customer_ID]],Final_Cust_db[Customer_ID],Final_Cust_db[City])</f>
        <v>Palmerbury</v>
      </c>
      <c r="Y195" t="str">
        <f>_xlfn.XLOOKUP(Sales_DB[[#This Row],[Customer_ID]],Final_Cust_db[Customer_ID],Final_Cust_db[State])</f>
        <v>Tennessee</v>
      </c>
      <c r="Z195" t="str">
        <f>_xlfn.XLOOKUP(Sales_DB[[#This Row],[Customer_ID]],Final_Cust_db[Customer_ID],Final_Cust_db[Country])</f>
        <v>USA</v>
      </c>
      <c r="AA195" t="str">
        <f>_xlfn.XLOOKUP(Sales_DB[[#This Row],[Customer_ID]],Final_Cust_db[Customer_ID],Final_Cust_db[Loyality_Level])</f>
        <v>Silver</v>
      </c>
      <c r="AB195" s="8">
        <f>Sales_DB[[#This Row],[Cost]]*Sales_DB[[#This Row],[Quantity]]</f>
        <v>218.86</v>
      </c>
      <c r="AC195" s="8">
        <f>Sales_DB[[#This Row],[Total_Amount]]-Sales_DB[[#This Row],[Spend]]</f>
        <v>44.747199999999964</v>
      </c>
      <c r="AD195" s="8">
        <f>MONTH(Sales_DB[[#This Row],[Order_Date]])</f>
        <v>4</v>
      </c>
    </row>
    <row r="196" spans="1:30" x14ac:dyDescent="0.35">
      <c r="A196" t="s">
        <v>2153</v>
      </c>
      <c r="B196" s="2">
        <v>45618</v>
      </c>
      <c r="C196" t="s">
        <v>1026</v>
      </c>
      <c r="D196" t="s">
        <v>1726</v>
      </c>
      <c r="E196" t="s">
        <v>1922</v>
      </c>
      <c r="F196">
        <v>3</v>
      </c>
      <c r="G196" s="5">
        <v>958.15</v>
      </c>
      <c r="H196">
        <v>0.24</v>
      </c>
      <c r="I196" t="s">
        <v>1962</v>
      </c>
      <c r="J196">
        <v>2184.5819999999999</v>
      </c>
      <c r="K196" t="str">
        <f>_xlfn.XLOOKUP(Sales_DB[[#This Row],[Store_ID]],Store_DB[Store_ID],Store_DB[Region])</f>
        <v>East</v>
      </c>
      <c r="L196" t="str">
        <f>_xlfn.XLOOKUP(Sales_DB[[#This Row],[Store_ID]],Store_DB[Store_ID],Store_DB[Store_Name])</f>
        <v>Hill, Wagner and Ballard</v>
      </c>
      <c r="M196" t="str">
        <f>_xlfn.XLOOKUP(Sales_DB[[#This Row],[Store_ID]],Store_DB[Store_ID],Store_DB[City])</f>
        <v>East Davidville</v>
      </c>
      <c r="N196" t="str">
        <f>_xlfn.XLOOKUP(Sales_DB[[#This Row],[Store_ID]],Store_DB[Store_ID],Store_DB[Store_Type])</f>
        <v>Online</v>
      </c>
      <c r="O196" t="str">
        <f>_xlfn.XLOOKUP(Sales_DB[[#This Row],[Product_ID]],Product_DB[Product_ID],Product_DB[Product_Name])</f>
        <v>Men'S Roll-On Perfume</v>
      </c>
      <c r="P196" t="str">
        <f>_xlfn.XLOOKUP(Sales_DB[[#This Row],[Product_ID]],Product_DB[Product_ID],Product_DB[Category])</f>
        <v>Beauty</v>
      </c>
      <c r="Q196" t="str">
        <f>_xlfn.XLOOKUP(Sales_DB[[#This Row],[Product_ID]],Product_DB[Product_ID],Product_DB[Sub_Category])</f>
        <v>Fragrance</v>
      </c>
      <c r="R196" t="str">
        <f>_xlfn.XLOOKUP(Sales_DB[[#This Row],[Product_ID]],Product_DB[Product_ID],Product_DB[Brand])</f>
        <v>Sullivan and Sons</v>
      </c>
      <c r="S196">
        <f>_xlfn.XLOOKUP(Sales_DB[[#This Row],[Product_ID]],Product_DB[Product_ID],Product_DB[Cost])</f>
        <v>43.29</v>
      </c>
      <c r="T196">
        <f>_xlfn.XLOOKUP(Sales_DB[[#This Row],[Product_ID]],Product_DB[Product_ID],Product_DB[Stock])</f>
        <v>267</v>
      </c>
      <c r="U196" t="str">
        <f>_xlfn.XLOOKUP(Sales_DB[[#This Row],[Customer_ID]],Final_Cust_db[Customer_ID],Final_Cust_db[Name])</f>
        <v>Kristy Dunlap</v>
      </c>
      <c r="V196">
        <f>_xlfn.XLOOKUP(Sales_DB[[#This Row],[Customer_ID]],Final_Cust_db[Customer_ID],Final_Cust_db[Age])</f>
        <v>64</v>
      </c>
      <c r="W196" t="str">
        <f>_xlfn.XLOOKUP(Sales_DB[[#This Row],[Customer_ID]],Final_Cust_db[Customer_ID],Final_Cust_db[Gender])</f>
        <v>Female</v>
      </c>
      <c r="X196" t="str">
        <f>_xlfn.XLOOKUP(Sales_DB[[#This Row],[Customer_ID]],Final_Cust_db[Customer_ID],Final_Cust_db[City])</f>
        <v>Whiteport</v>
      </c>
      <c r="Y196" t="str">
        <f>_xlfn.XLOOKUP(Sales_DB[[#This Row],[Customer_ID]],Final_Cust_db[Customer_ID],Final_Cust_db[State])</f>
        <v>North Carolina</v>
      </c>
      <c r="Z196" t="str">
        <f>_xlfn.XLOOKUP(Sales_DB[[#This Row],[Customer_ID]],Final_Cust_db[Customer_ID],Final_Cust_db[Country])</f>
        <v>USA</v>
      </c>
      <c r="AA196" t="str">
        <f>_xlfn.XLOOKUP(Sales_DB[[#This Row],[Customer_ID]],Final_Cust_db[Customer_ID],Final_Cust_db[Loyality_Level])</f>
        <v>Platinum</v>
      </c>
      <c r="AB196" s="8">
        <f>Sales_DB[[#This Row],[Cost]]*Sales_DB[[#This Row],[Quantity]]</f>
        <v>129.87</v>
      </c>
      <c r="AC196" s="8">
        <f>Sales_DB[[#This Row],[Total_Amount]]-Sales_DB[[#This Row],[Spend]]</f>
        <v>2054.712</v>
      </c>
      <c r="AD196" s="8">
        <f>MONTH(Sales_DB[[#This Row],[Order_Date]])</f>
        <v>11</v>
      </c>
    </row>
    <row r="197" spans="1:30" x14ac:dyDescent="0.35">
      <c r="A197" t="s">
        <v>2154</v>
      </c>
      <c r="B197" s="2">
        <v>45290</v>
      </c>
      <c r="C197" t="s">
        <v>1335</v>
      </c>
      <c r="D197" t="s">
        <v>1760</v>
      </c>
      <c r="E197" t="s">
        <v>1940</v>
      </c>
      <c r="F197">
        <v>1</v>
      </c>
      <c r="G197" s="5">
        <v>889.19</v>
      </c>
      <c r="H197">
        <v>0.03</v>
      </c>
      <c r="I197" t="s">
        <v>1957</v>
      </c>
      <c r="J197">
        <v>862.51430000000005</v>
      </c>
      <c r="K197" t="str">
        <f>_xlfn.XLOOKUP(Sales_DB[[#This Row],[Store_ID]],Store_DB[Store_ID],Store_DB[Region])</f>
        <v>North</v>
      </c>
      <c r="L197" t="str">
        <f>_xlfn.XLOOKUP(Sales_DB[[#This Row],[Store_ID]],Store_DB[Store_ID],Store_DB[Store_Name])</f>
        <v>Holloway Ltd</v>
      </c>
      <c r="M197" t="str">
        <f>_xlfn.XLOOKUP(Sales_DB[[#This Row],[Store_ID]],Store_DB[Store_ID],Store_DB[City])</f>
        <v>Bensonhaven</v>
      </c>
      <c r="N197" t="str">
        <f>_xlfn.XLOOKUP(Sales_DB[[#This Row],[Store_ID]],Store_DB[Store_ID],Store_DB[Store_Type])</f>
        <v>Flagship</v>
      </c>
      <c r="O197" t="str">
        <f>_xlfn.XLOOKUP(Sales_DB[[#This Row],[Product_ID]],Product_DB[Product_ID],Product_DB[Product_Name])</f>
        <v>Luxury Perfume Spray</v>
      </c>
      <c r="P197" t="str">
        <f>_xlfn.XLOOKUP(Sales_DB[[#This Row],[Product_ID]],Product_DB[Product_ID],Product_DB[Category])</f>
        <v>Beauty</v>
      </c>
      <c r="Q197" t="str">
        <f>_xlfn.XLOOKUP(Sales_DB[[#This Row],[Product_ID]],Product_DB[Product_ID],Product_DB[Sub_Category])</f>
        <v>Fragrance</v>
      </c>
      <c r="R197" t="str">
        <f>_xlfn.XLOOKUP(Sales_DB[[#This Row],[Product_ID]],Product_DB[Product_ID],Product_DB[Brand])</f>
        <v>Gibson, Green and Lopez</v>
      </c>
      <c r="S197">
        <f>_xlfn.XLOOKUP(Sales_DB[[#This Row],[Product_ID]],Product_DB[Product_ID],Product_DB[Cost])</f>
        <v>482.75</v>
      </c>
      <c r="T197">
        <f>_xlfn.XLOOKUP(Sales_DB[[#This Row],[Product_ID]],Product_DB[Product_ID],Product_DB[Stock])</f>
        <v>444</v>
      </c>
      <c r="U197" t="str">
        <f>_xlfn.XLOOKUP(Sales_DB[[#This Row],[Customer_ID]],Final_Cust_db[Customer_ID],Final_Cust_db[Name])</f>
        <v>Jose Stewart</v>
      </c>
      <c r="V197">
        <f>_xlfn.XLOOKUP(Sales_DB[[#This Row],[Customer_ID]],Final_Cust_db[Customer_ID],Final_Cust_db[Age])</f>
        <v>18</v>
      </c>
      <c r="W197" t="str">
        <f>_xlfn.XLOOKUP(Sales_DB[[#This Row],[Customer_ID]],Final_Cust_db[Customer_ID],Final_Cust_db[Gender])</f>
        <v>Female</v>
      </c>
      <c r="X197" t="str">
        <f>_xlfn.XLOOKUP(Sales_DB[[#This Row],[Customer_ID]],Final_Cust_db[Customer_ID],Final_Cust_db[City])</f>
        <v>South Robert</v>
      </c>
      <c r="Y197" t="str">
        <f>_xlfn.XLOOKUP(Sales_DB[[#This Row],[Customer_ID]],Final_Cust_db[Customer_ID],Final_Cust_db[State])</f>
        <v>Maine</v>
      </c>
      <c r="Z197" t="str">
        <f>_xlfn.XLOOKUP(Sales_DB[[#This Row],[Customer_ID]],Final_Cust_db[Customer_ID],Final_Cust_db[Country])</f>
        <v>USA</v>
      </c>
      <c r="AA197" t="str">
        <f>_xlfn.XLOOKUP(Sales_DB[[#This Row],[Customer_ID]],Final_Cust_db[Customer_ID],Final_Cust_db[Loyality_Level])</f>
        <v>Gold</v>
      </c>
      <c r="AB197" s="8">
        <f>Sales_DB[[#This Row],[Cost]]*Sales_DB[[#This Row],[Quantity]]</f>
        <v>482.75</v>
      </c>
      <c r="AC197" s="8">
        <f>Sales_DB[[#This Row],[Total_Amount]]-Sales_DB[[#This Row],[Spend]]</f>
        <v>379.76430000000005</v>
      </c>
      <c r="AD197" s="8">
        <f>MONTH(Sales_DB[[#This Row],[Order_Date]])</f>
        <v>12</v>
      </c>
    </row>
    <row r="198" spans="1:30" x14ac:dyDescent="0.35">
      <c r="A198" t="s">
        <v>2155</v>
      </c>
      <c r="B198" s="2">
        <v>45904</v>
      </c>
      <c r="C198" t="s">
        <v>1441</v>
      </c>
      <c r="D198" t="s">
        <v>1751</v>
      </c>
      <c r="E198" t="s">
        <v>1937</v>
      </c>
      <c r="F198">
        <v>4</v>
      </c>
      <c r="G198" s="5">
        <v>689.67</v>
      </c>
      <c r="H198">
        <v>0.05</v>
      </c>
      <c r="I198" t="s">
        <v>1962</v>
      </c>
      <c r="J198">
        <v>2620.7460000000001</v>
      </c>
      <c r="K198" t="str">
        <f>_xlfn.XLOOKUP(Sales_DB[[#This Row],[Store_ID]],Store_DB[Store_ID],Store_DB[Region])</f>
        <v>West</v>
      </c>
      <c r="L198" t="str">
        <f>_xlfn.XLOOKUP(Sales_DB[[#This Row],[Store_ID]],Store_DB[Store_ID],Store_DB[Store_Name])</f>
        <v>Frederick-Wright</v>
      </c>
      <c r="M198" t="str">
        <f>_xlfn.XLOOKUP(Sales_DB[[#This Row],[Store_ID]],Store_DB[Store_ID],Store_DB[City])</f>
        <v>New Jimmymouth</v>
      </c>
      <c r="N198" t="str">
        <f>_xlfn.XLOOKUP(Sales_DB[[#This Row],[Store_ID]],Store_DB[Store_ID],Store_DB[Store_Type])</f>
        <v>Flagship</v>
      </c>
      <c r="O198" t="str">
        <f>_xlfn.XLOOKUP(Sales_DB[[#This Row],[Product_ID]],Product_DB[Product_ID],Product_DB[Product_Name])</f>
        <v>Foam Roller</v>
      </c>
      <c r="P198" t="str">
        <f>_xlfn.XLOOKUP(Sales_DB[[#This Row],[Product_ID]],Product_DB[Product_ID],Product_DB[Category])</f>
        <v>Sports</v>
      </c>
      <c r="Q198" t="str">
        <f>_xlfn.XLOOKUP(Sales_DB[[#This Row],[Product_ID]],Product_DB[Product_ID],Product_DB[Sub_Category])</f>
        <v>Fitness</v>
      </c>
      <c r="R198" t="str">
        <f>_xlfn.XLOOKUP(Sales_DB[[#This Row],[Product_ID]],Product_DB[Product_ID],Product_DB[Brand])</f>
        <v>Atkinson, Camacho and Oliver</v>
      </c>
      <c r="S198">
        <f>_xlfn.XLOOKUP(Sales_DB[[#This Row],[Product_ID]],Product_DB[Product_ID],Product_DB[Cost])</f>
        <v>30.62</v>
      </c>
      <c r="T198">
        <f>_xlfn.XLOOKUP(Sales_DB[[#This Row],[Product_ID]],Product_DB[Product_ID],Product_DB[Stock])</f>
        <v>138</v>
      </c>
      <c r="U198" t="str">
        <f>_xlfn.XLOOKUP(Sales_DB[[#This Row],[Customer_ID]],Final_Cust_db[Customer_ID],Final_Cust_db[Name])</f>
        <v>David Pierce</v>
      </c>
      <c r="V198">
        <f>_xlfn.XLOOKUP(Sales_DB[[#This Row],[Customer_ID]],Final_Cust_db[Customer_ID],Final_Cust_db[Age])</f>
        <v>45</v>
      </c>
      <c r="W198" t="str">
        <f>_xlfn.XLOOKUP(Sales_DB[[#This Row],[Customer_ID]],Final_Cust_db[Customer_ID],Final_Cust_db[Gender])</f>
        <v>Female</v>
      </c>
      <c r="X198" t="str">
        <f>_xlfn.XLOOKUP(Sales_DB[[#This Row],[Customer_ID]],Final_Cust_db[Customer_ID],Final_Cust_db[City])</f>
        <v>Grayland</v>
      </c>
      <c r="Y198" t="str">
        <f>_xlfn.XLOOKUP(Sales_DB[[#This Row],[Customer_ID]],Final_Cust_db[Customer_ID],Final_Cust_db[State])</f>
        <v>Washington</v>
      </c>
      <c r="Z198" t="str">
        <f>_xlfn.XLOOKUP(Sales_DB[[#This Row],[Customer_ID]],Final_Cust_db[Customer_ID],Final_Cust_db[Country])</f>
        <v>USA</v>
      </c>
      <c r="AA198" t="str">
        <f>_xlfn.XLOOKUP(Sales_DB[[#This Row],[Customer_ID]],Final_Cust_db[Customer_ID],Final_Cust_db[Loyality_Level])</f>
        <v>Platinum</v>
      </c>
      <c r="AB198" s="8">
        <f>Sales_DB[[#This Row],[Cost]]*Sales_DB[[#This Row],[Quantity]]</f>
        <v>122.48</v>
      </c>
      <c r="AC198" s="8">
        <f>Sales_DB[[#This Row],[Total_Amount]]-Sales_DB[[#This Row],[Spend]]</f>
        <v>2498.2660000000001</v>
      </c>
      <c r="AD198" s="8">
        <f>MONTH(Sales_DB[[#This Row],[Order_Date]])</f>
        <v>9</v>
      </c>
    </row>
    <row r="199" spans="1:30" x14ac:dyDescent="0.35">
      <c r="A199" t="s">
        <v>2156</v>
      </c>
      <c r="B199" s="2">
        <v>45227</v>
      </c>
      <c r="C199" t="s">
        <v>467</v>
      </c>
      <c r="D199" t="s">
        <v>1710</v>
      </c>
      <c r="E199" t="s">
        <v>1925</v>
      </c>
      <c r="F199">
        <v>1</v>
      </c>
      <c r="G199" s="5">
        <v>541.24</v>
      </c>
      <c r="H199">
        <v>0.03</v>
      </c>
      <c r="I199" t="s">
        <v>1959</v>
      </c>
      <c r="J199">
        <v>525.00279999999998</v>
      </c>
      <c r="K199" t="str">
        <f>_xlfn.XLOOKUP(Sales_DB[[#This Row],[Store_ID]],Store_DB[Store_ID],Store_DB[Region])</f>
        <v>South</v>
      </c>
      <c r="L199" t="str">
        <f>_xlfn.XLOOKUP(Sales_DB[[#This Row],[Store_ID]],Store_DB[Store_ID],Store_DB[Store_Name])</f>
        <v>Aguirre-Keller</v>
      </c>
      <c r="M199" t="str">
        <f>_xlfn.XLOOKUP(Sales_DB[[#This Row],[Store_ID]],Store_DB[Store_ID],Store_DB[City])</f>
        <v>Lake Michael</v>
      </c>
      <c r="N199" t="str">
        <f>_xlfn.XLOOKUP(Sales_DB[[#This Row],[Store_ID]],Store_DB[Store_ID],Store_DB[Store_Type])</f>
        <v>Online</v>
      </c>
      <c r="O199" t="str">
        <f>_xlfn.XLOOKUP(Sales_DB[[#This Row],[Product_ID]],Product_DB[Product_ID],Product_DB[Product_Name])</f>
        <v>Adjustable Jump Rope</v>
      </c>
      <c r="P199" t="str">
        <f>_xlfn.XLOOKUP(Sales_DB[[#This Row],[Product_ID]],Product_DB[Product_ID],Product_DB[Category])</f>
        <v>Sports</v>
      </c>
      <c r="Q199" t="str">
        <f>_xlfn.XLOOKUP(Sales_DB[[#This Row],[Product_ID]],Product_DB[Product_ID],Product_DB[Sub_Category])</f>
        <v>Fitness</v>
      </c>
      <c r="R199" t="str">
        <f>_xlfn.XLOOKUP(Sales_DB[[#This Row],[Product_ID]],Product_DB[Product_ID],Product_DB[Brand])</f>
        <v>Cox Inc</v>
      </c>
      <c r="S199">
        <f>_xlfn.XLOOKUP(Sales_DB[[#This Row],[Product_ID]],Product_DB[Product_ID],Product_DB[Cost])</f>
        <v>167.12</v>
      </c>
      <c r="T199">
        <f>_xlfn.XLOOKUP(Sales_DB[[#This Row],[Product_ID]],Product_DB[Product_ID],Product_DB[Stock])</f>
        <v>316</v>
      </c>
      <c r="U199" t="str">
        <f>_xlfn.XLOOKUP(Sales_DB[[#This Row],[Customer_ID]],Final_Cust_db[Customer_ID],Final_Cust_db[Name])</f>
        <v>Matthew Hanna</v>
      </c>
      <c r="V199">
        <f>_xlfn.XLOOKUP(Sales_DB[[#This Row],[Customer_ID]],Final_Cust_db[Customer_ID],Final_Cust_db[Age])</f>
        <v>33</v>
      </c>
      <c r="W199" t="str">
        <f>_xlfn.XLOOKUP(Sales_DB[[#This Row],[Customer_ID]],Final_Cust_db[Customer_ID],Final_Cust_db[Gender])</f>
        <v>Female</v>
      </c>
      <c r="X199" t="str">
        <f>_xlfn.XLOOKUP(Sales_DB[[#This Row],[Customer_ID]],Final_Cust_db[Customer_ID],Final_Cust_db[City])</f>
        <v>Gonzalezbury</v>
      </c>
      <c r="Y199" t="str">
        <f>_xlfn.XLOOKUP(Sales_DB[[#This Row],[Customer_ID]],Final_Cust_db[Customer_ID],Final_Cust_db[State])</f>
        <v>Michigan</v>
      </c>
      <c r="Z199" t="str">
        <f>_xlfn.XLOOKUP(Sales_DB[[#This Row],[Customer_ID]],Final_Cust_db[Customer_ID],Final_Cust_db[Country])</f>
        <v>USA</v>
      </c>
      <c r="AA199" t="str">
        <f>_xlfn.XLOOKUP(Sales_DB[[#This Row],[Customer_ID]],Final_Cust_db[Customer_ID],Final_Cust_db[Loyality_Level])</f>
        <v>Platinum</v>
      </c>
      <c r="AB199" s="8">
        <f>Sales_DB[[#This Row],[Cost]]*Sales_DB[[#This Row],[Quantity]]</f>
        <v>167.12</v>
      </c>
      <c r="AC199" s="8">
        <f>Sales_DB[[#This Row],[Total_Amount]]-Sales_DB[[#This Row],[Spend]]</f>
        <v>357.88279999999997</v>
      </c>
      <c r="AD199" s="8">
        <f>MONTH(Sales_DB[[#This Row],[Order_Date]])</f>
        <v>10</v>
      </c>
    </row>
    <row r="200" spans="1:30" x14ac:dyDescent="0.35">
      <c r="A200" t="s">
        <v>2157</v>
      </c>
      <c r="B200" s="2">
        <v>45600</v>
      </c>
      <c r="C200" t="s">
        <v>1396</v>
      </c>
      <c r="D200" t="s">
        <v>1824</v>
      </c>
      <c r="E200" t="s">
        <v>1909</v>
      </c>
      <c r="F200">
        <v>1</v>
      </c>
      <c r="G200" s="5">
        <v>454.71</v>
      </c>
      <c r="H200">
        <v>0.16</v>
      </c>
      <c r="I200" t="s">
        <v>1959</v>
      </c>
      <c r="J200">
        <v>381.95639999999997</v>
      </c>
      <c r="K200" t="str">
        <f>_xlfn.XLOOKUP(Sales_DB[[#This Row],[Store_ID]],Store_DB[Store_ID],Store_DB[Region])</f>
        <v>East</v>
      </c>
      <c r="L200" t="str">
        <f>_xlfn.XLOOKUP(Sales_DB[[#This Row],[Store_ID]],Store_DB[Store_ID],Store_DB[Store_Name])</f>
        <v>Benson-Elliott</v>
      </c>
      <c r="M200" t="str">
        <f>_xlfn.XLOOKUP(Sales_DB[[#This Row],[Store_ID]],Store_DB[Store_ID],Store_DB[City])</f>
        <v>Port Josephberg</v>
      </c>
      <c r="N200" t="str">
        <f>_xlfn.XLOOKUP(Sales_DB[[#This Row],[Store_ID]],Store_DB[Store_ID],Store_DB[Store_Type])</f>
        <v>Online</v>
      </c>
      <c r="O200" t="str">
        <f>_xlfn.XLOOKUP(Sales_DB[[#This Row],[Product_ID]],Product_DB[Product_ID],Product_DB[Product_Name])</f>
        <v>Badminton Racket Set</v>
      </c>
      <c r="P200" t="str">
        <f>_xlfn.XLOOKUP(Sales_DB[[#This Row],[Product_ID]],Product_DB[Product_ID],Product_DB[Category])</f>
        <v>Sports</v>
      </c>
      <c r="Q200" t="str">
        <f>_xlfn.XLOOKUP(Sales_DB[[#This Row],[Product_ID]],Product_DB[Product_ID],Product_DB[Sub_Category])</f>
        <v>Equipment</v>
      </c>
      <c r="R200" t="str">
        <f>_xlfn.XLOOKUP(Sales_DB[[#This Row],[Product_ID]],Product_DB[Product_ID],Product_DB[Brand])</f>
        <v>Robinson-Brown</v>
      </c>
      <c r="S200">
        <f>_xlfn.XLOOKUP(Sales_DB[[#This Row],[Product_ID]],Product_DB[Product_ID],Product_DB[Cost])</f>
        <v>285.54000000000002</v>
      </c>
      <c r="T200">
        <f>_xlfn.XLOOKUP(Sales_DB[[#This Row],[Product_ID]],Product_DB[Product_ID],Product_DB[Stock])</f>
        <v>358</v>
      </c>
      <c r="U200" t="str">
        <f>_xlfn.XLOOKUP(Sales_DB[[#This Row],[Customer_ID]],Final_Cust_db[Customer_ID],Final_Cust_db[Name])</f>
        <v>Eric Holmes</v>
      </c>
      <c r="V200">
        <f>_xlfn.XLOOKUP(Sales_DB[[#This Row],[Customer_ID]],Final_Cust_db[Customer_ID],Final_Cust_db[Age])</f>
        <v>64</v>
      </c>
      <c r="W200" t="str">
        <f>_xlfn.XLOOKUP(Sales_DB[[#This Row],[Customer_ID]],Final_Cust_db[Customer_ID],Final_Cust_db[Gender])</f>
        <v>Female</v>
      </c>
      <c r="X200" t="str">
        <f>_xlfn.XLOOKUP(Sales_DB[[#This Row],[Customer_ID]],Final_Cust_db[Customer_ID],Final_Cust_db[City])</f>
        <v>Smithville</v>
      </c>
      <c r="Y200" t="str">
        <f>_xlfn.XLOOKUP(Sales_DB[[#This Row],[Customer_ID]],Final_Cust_db[Customer_ID],Final_Cust_db[State])</f>
        <v>Wyoming</v>
      </c>
      <c r="Z200" t="str">
        <f>_xlfn.XLOOKUP(Sales_DB[[#This Row],[Customer_ID]],Final_Cust_db[Customer_ID],Final_Cust_db[Country])</f>
        <v>USA</v>
      </c>
      <c r="AA200" t="str">
        <f>_xlfn.XLOOKUP(Sales_DB[[#This Row],[Customer_ID]],Final_Cust_db[Customer_ID],Final_Cust_db[Loyality_Level])</f>
        <v>Bronze</v>
      </c>
      <c r="AB200" s="8">
        <f>Sales_DB[[#This Row],[Cost]]*Sales_DB[[#This Row],[Quantity]]</f>
        <v>285.54000000000002</v>
      </c>
      <c r="AC200" s="8">
        <f>Sales_DB[[#This Row],[Total_Amount]]-Sales_DB[[#This Row],[Spend]]</f>
        <v>96.416399999999953</v>
      </c>
      <c r="AD200" s="8">
        <f>MONTH(Sales_DB[[#This Row],[Order_Date]])</f>
        <v>11</v>
      </c>
    </row>
    <row r="201" spans="1:30" x14ac:dyDescent="0.35">
      <c r="A201" t="s">
        <v>2158</v>
      </c>
      <c r="B201" s="2">
        <v>45646</v>
      </c>
      <c r="C201" t="s">
        <v>154</v>
      </c>
      <c r="D201" t="s">
        <v>1778</v>
      </c>
      <c r="E201" t="s">
        <v>1906</v>
      </c>
      <c r="F201">
        <v>2</v>
      </c>
      <c r="G201" s="5">
        <v>397.63</v>
      </c>
      <c r="H201">
        <v>0.26</v>
      </c>
      <c r="I201" t="s">
        <v>1957</v>
      </c>
      <c r="J201">
        <v>588.49239999999998</v>
      </c>
      <c r="K201" t="str">
        <f>_xlfn.XLOOKUP(Sales_DB[[#This Row],[Store_ID]],Store_DB[Store_ID],Store_DB[Region])</f>
        <v>North</v>
      </c>
      <c r="L201" t="str">
        <f>_xlfn.XLOOKUP(Sales_DB[[#This Row],[Store_ID]],Store_DB[Store_ID],Store_DB[Store_Name])</f>
        <v>Gray Ltd</v>
      </c>
      <c r="M201" t="str">
        <f>_xlfn.XLOOKUP(Sales_DB[[#This Row],[Store_ID]],Store_DB[Store_ID],Store_DB[City])</f>
        <v>New Michaelchester</v>
      </c>
      <c r="N201" t="str">
        <f>_xlfn.XLOOKUP(Sales_DB[[#This Row],[Store_ID]],Store_DB[Store_ID],Store_DB[Store_Type])</f>
        <v>Outlet</v>
      </c>
      <c r="O201" t="str">
        <f>_xlfn.XLOOKUP(Sales_DB[[#This Row],[Product_ID]],Product_DB[Product_ID],Product_DB[Product_Name])</f>
        <v>Women'S Hair Dryer Brush</v>
      </c>
      <c r="P201" t="str">
        <f>_xlfn.XLOOKUP(Sales_DB[[#This Row],[Product_ID]],Product_DB[Product_ID],Product_DB[Category])</f>
        <v>Beauty</v>
      </c>
      <c r="Q201" t="str">
        <f>_xlfn.XLOOKUP(Sales_DB[[#This Row],[Product_ID]],Product_DB[Product_ID],Product_DB[Sub_Category])</f>
        <v>Haircare</v>
      </c>
      <c r="R201" t="str">
        <f>_xlfn.XLOOKUP(Sales_DB[[#This Row],[Product_ID]],Product_DB[Product_ID],Product_DB[Brand])</f>
        <v>Torres, Spencer and Potter</v>
      </c>
      <c r="S201">
        <f>_xlfn.XLOOKUP(Sales_DB[[#This Row],[Product_ID]],Product_DB[Product_ID],Product_DB[Cost])</f>
        <v>340.39</v>
      </c>
      <c r="T201">
        <f>_xlfn.XLOOKUP(Sales_DB[[#This Row],[Product_ID]],Product_DB[Product_ID],Product_DB[Stock])</f>
        <v>177</v>
      </c>
      <c r="U201" t="str">
        <f>_xlfn.XLOOKUP(Sales_DB[[#This Row],[Customer_ID]],Final_Cust_db[Customer_ID],Final_Cust_db[Name])</f>
        <v>Deanna Simpson</v>
      </c>
      <c r="V201">
        <f>_xlfn.XLOOKUP(Sales_DB[[#This Row],[Customer_ID]],Final_Cust_db[Customer_ID],Final_Cust_db[Age])</f>
        <v>35</v>
      </c>
      <c r="W201" t="str">
        <f>_xlfn.XLOOKUP(Sales_DB[[#This Row],[Customer_ID]],Final_Cust_db[Customer_ID],Final_Cust_db[Gender])</f>
        <v>Female</v>
      </c>
      <c r="X201" t="str">
        <f>_xlfn.XLOOKUP(Sales_DB[[#This Row],[Customer_ID]],Final_Cust_db[Customer_ID],Final_Cust_db[City])</f>
        <v>Brownport</v>
      </c>
      <c r="Y201" t="str">
        <f>_xlfn.XLOOKUP(Sales_DB[[#This Row],[Customer_ID]],Final_Cust_db[Customer_ID],Final_Cust_db[State])</f>
        <v>North Dakota</v>
      </c>
      <c r="Z201" t="str">
        <f>_xlfn.XLOOKUP(Sales_DB[[#This Row],[Customer_ID]],Final_Cust_db[Customer_ID],Final_Cust_db[Country])</f>
        <v>USA</v>
      </c>
      <c r="AA201" t="str">
        <f>_xlfn.XLOOKUP(Sales_DB[[#This Row],[Customer_ID]],Final_Cust_db[Customer_ID],Final_Cust_db[Loyality_Level])</f>
        <v>Bronze</v>
      </c>
      <c r="AB201" s="8">
        <f>Sales_DB[[#This Row],[Cost]]*Sales_DB[[#This Row],[Quantity]]</f>
        <v>680.78</v>
      </c>
      <c r="AC201" s="8">
        <f>Sales_DB[[#This Row],[Total_Amount]]-Sales_DB[[#This Row],[Spend]]</f>
        <v>-92.287599999999998</v>
      </c>
      <c r="AD201" s="8">
        <f>MONTH(Sales_DB[[#This Row],[Order_Date]])</f>
        <v>12</v>
      </c>
    </row>
    <row r="202" spans="1:30" x14ac:dyDescent="0.35">
      <c r="A202" t="s">
        <v>2159</v>
      </c>
      <c r="B202" s="2">
        <v>45725</v>
      </c>
      <c r="C202" t="s">
        <v>571</v>
      </c>
      <c r="D202" t="s">
        <v>1830</v>
      </c>
      <c r="E202" t="s">
        <v>1909</v>
      </c>
      <c r="F202">
        <v>3</v>
      </c>
      <c r="G202" s="5">
        <v>748.56</v>
      </c>
      <c r="H202">
        <v>0.26</v>
      </c>
      <c r="I202" t="s">
        <v>1959</v>
      </c>
      <c r="J202">
        <v>1661.8032000000001</v>
      </c>
      <c r="K202" t="str">
        <f>_xlfn.XLOOKUP(Sales_DB[[#This Row],[Store_ID]],Store_DB[Store_ID],Store_DB[Region])</f>
        <v>East</v>
      </c>
      <c r="L202" t="str">
        <f>_xlfn.XLOOKUP(Sales_DB[[#This Row],[Store_ID]],Store_DB[Store_ID],Store_DB[Store_Name])</f>
        <v>Benson-Elliott</v>
      </c>
      <c r="M202" t="str">
        <f>_xlfn.XLOOKUP(Sales_DB[[#This Row],[Store_ID]],Store_DB[Store_ID],Store_DB[City])</f>
        <v>Port Josephberg</v>
      </c>
      <c r="N202" t="str">
        <f>_xlfn.XLOOKUP(Sales_DB[[#This Row],[Store_ID]],Store_DB[Store_ID],Store_DB[Store_Type])</f>
        <v>Online</v>
      </c>
      <c r="O202" t="str">
        <f>_xlfn.XLOOKUP(Sales_DB[[#This Row],[Product_ID]],Product_DB[Product_ID],Product_DB[Product_Name])</f>
        <v>Hydrating Face Cleanser</v>
      </c>
      <c r="P202" t="str">
        <f>_xlfn.XLOOKUP(Sales_DB[[#This Row],[Product_ID]],Product_DB[Product_ID],Product_DB[Category])</f>
        <v>Beauty</v>
      </c>
      <c r="Q202" t="str">
        <f>_xlfn.XLOOKUP(Sales_DB[[#This Row],[Product_ID]],Product_DB[Product_ID],Product_DB[Sub_Category])</f>
        <v>Skincare</v>
      </c>
      <c r="R202" t="str">
        <f>_xlfn.XLOOKUP(Sales_DB[[#This Row],[Product_ID]],Product_DB[Product_ID],Product_DB[Brand])</f>
        <v>Butler Group</v>
      </c>
      <c r="S202">
        <f>_xlfn.XLOOKUP(Sales_DB[[#This Row],[Product_ID]],Product_DB[Product_ID],Product_DB[Cost])</f>
        <v>238.8</v>
      </c>
      <c r="T202">
        <f>_xlfn.XLOOKUP(Sales_DB[[#This Row],[Product_ID]],Product_DB[Product_ID],Product_DB[Stock])</f>
        <v>159</v>
      </c>
      <c r="U202" t="str">
        <f>_xlfn.XLOOKUP(Sales_DB[[#This Row],[Customer_ID]],Final_Cust_db[Customer_ID],Final_Cust_db[Name])</f>
        <v>Christopher Garcia Dds</v>
      </c>
      <c r="V202">
        <f>_xlfn.XLOOKUP(Sales_DB[[#This Row],[Customer_ID]],Final_Cust_db[Customer_ID],Final_Cust_db[Age])</f>
        <v>18</v>
      </c>
      <c r="W202" t="str">
        <f>_xlfn.XLOOKUP(Sales_DB[[#This Row],[Customer_ID]],Final_Cust_db[Customer_ID],Final_Cust_db[Gender])</f>
        <v>Male</v>
      </c>
      <c r="X202" t="str">
        <f>_xlfn.XLOOKUP(Sales_DB[[#This Row],[Customer_ID]],Final_Cust_db[Customer_ID],Final_Cust_db[City])</f>
        <v>New Joseph</v>
      </c>
      <c r="Y202" t="str">
        <f>_xlfn.XLOOKUP(Sales_DB[[#This Row],[Customer_ID]],Final_Cust_db[Customer_ID],Final_Cust_db[State])</f>
        <v>Missouri</v>
      </c>
      <c r="Z202" t="str">
        <f>_xlfn.XLOOKUP(Sales_DB[[#This Row],[Customer_ID]],Final_Cust_db[Customer_ID],Final_Cust_db[Country])</f>
        <v>USA</v>
      </c>
      <c r="AA202" t="str">
        <f>_xlfn.XLOOKUP(Sales_DB[[#This Row],[Customer_ID]],Final_Cust_db[Customer_ID],Final_Cust_db[Loyality_Level])</f>
        <v>Gold</v>
      </c>
      <c r="AB202" s="8">
        <f>Sales_DB[[#This Row],[Cost]]*Sales_DB[[#This Row],[Quantity]]</f>
        <v>716.40000000000009</v>
      </c>
      <c r="AC202" s="8">
        <f>Sales_DB[[#This Row],[Total_Amount]]-Sales_DB[[#This Row],[Spend]]</f>
        <v>945.40319999999997</v>
      </c>
      <c r="AD202" s="8">
        <f>MONTH(Sales_DB[[#This Row],[Order_Date]])</f>
        <v>3</v>
      </c>
    </row>
    <row r="203" spans="1:30" x14ac:dyDescent="0.35">
      <c r="A203" t="s">
        <v>2160</v>
      </c>
      <c r="B203" s="2">
        <v>45742</v>
      </c>
      <c r="C203" t="s">
        <v>493</v>
      </c>
      <c r="D203" t="s">
        <v>1675</v>
      </c>
      <c r="E203" t="s">
        <v>1902</v>
      </c>
      <c r="F203">
        <v>1</v>
      </c>
      <c r="G203" s="5">
        <v>885.72</v>
      </c>
      <c r="H203">
        <v>0.15</v>
      </c>
      <c r="I203" t="s">
        <v>1957</v>
      </c>
      <c r="J203">
        <v>752.86199999999997</v>
      </c>
      <c r="K203" t="str">
        <f>_xlfn.XLOOKUP(Sales_DB[[#This Row],[Store_ID]],Store_DB[Store_ID],Store_DB[Region])</f>
        <v>South</v>
      </c>
      <c r="L203" t="str">
        <f>_xlfn.XLOOKUP(Sales_DB[[#This Row],[Store_ID]],Store_DB[Store_ID],Store_DB[Store_Name])</f>
        <v>Alexander Group</v>
      </c>
      <c r="M203" t="str">
        <f>_xlfn.XLOOKUP(Sales_DB[[#This Row],[Store_ID]],Store_DB[Store_ID],Store_DB[City])</f>
        <v>Port Sharon</v>
      </c>
      <c r="N203" t="str">
        <f>_xlfn.XLOOKUP(Sales_DB[[#This Row],[Store_ID]],Store_DB[Store_ID],Store_DB[Store_Type])</f>
        <v>Online</v>
      </c>
      <c r="O203" t="str">
        <f>_xlfn.XLOOKUP(Sales_DB[[#This Row],[Product_ID]],Product_DB[Product_ID],Product_DB[Product_Name])</f>
        <v>Modern Wall Clock</v>
      </c>
      <c r="P203" t="str">
        <f>_xlfn.XLOOKUP(Sales_DB[[#This Row],[Product_ID]],Product_DB[Product_ID],Product_DB[Category])</f>
        <v>Home</v>
      </c>
      <c r="Q203" t="str">
        <f>_xlfn.XLOOKUP(Sales_DB[[#This Row],[Product_ID]],Product_DB[Product_ID],Product_DB[Sub_Category])</f>
        <v>Decor</v>
      </c>
      <c r="R203" t="str">
        <f>_xlfn.XLOOKUP(Sales_DB[[#This Row],[Product_ID]],Product_DB[Product_ID],Product_DB[Brand])</f>
        <v>Weiss-Watson</v>
      </c>
      <c r="S203">
        <f>_xlfn.XLOOKUP(Sales_DB[[#This Row],[Product_ID]],Product_DB[Product_ID],Product_DB[Cost])</f>
        <v>179.77</v>
      </c>
      <c r="T203">
        <f>_xlfn.XLOOKUP(Sales_DB[[#This Row],[Product_ID]],Product_DB[Product_ID],Product_DB[Stock])</f>
        <v>305</v>
      </c>
      <c r="U203" t="str">
        <f>_xlfn.XLOOKUP(Sales_DB[[#This Row],[Customer_ID]],Final_Cust_db[Customer_ID],Final_Cust_db[Name])</f>
        <v>Justin Cross</v>
      </c>
      <c r="V203">
        <f>_xlfn.XLOOKUP(Sales_DB[[#This Row],[Customer_ID]],Final_Cust_db[Customer_ID],Final_Cust_db[Age])</f>
        <v>62</v>
      </c>
      <c r="W203" t="str">
        <f>_xlfn.XLOOKUP(Sales_DB[[#This Row],[Customer_ID]],Final_Cust_db[Customer_ID],Final_Cust_db[Gender])</f>
        <v>Female</v>
      </c>
      <c r="X203" t="str">
        <f>_xlfn.XLOOKUP(Sales_DB[[#This Row],[Customer_ID]],Final_Cust_db[Customer_ID],Final_Cust_db[City])</f>
        <v>North Anthonychester</v>
      </c>
      <c r="Y203" t="str">
        <f>_xlfn.XLOOKUP(Sales_DB[[#This Row],[Customer_ID]],Final_Cust_db[Customer_ID],Final_Cust_db[State])</f>
        <v>Nevada</v>
      </c>
      <c r="Z203" t="str">
        <f>_xlfn.XLOOKUP(Sales_DB[[#This Row],[Customer_ID]],Final_Cust_db[Customer_ID],Final_Cust_db[Country])</f>
        <v>USA</v>
      </c>
      <c r="AA203" t="str">
        <f>_xlfn.XLOOKUP(Sales_DB[[#This Row],[Customer_ID]],Final_Cust_db[Customer_ID],Final_Cust_db[Loyality_Level])</f>
        <v>Bronze</v>
      </c>
      <c r="AB203" s="8">
        <f>Sales_DB[[#This Row],[Cost]]*Sales_DB[[#This Row],[Quantity]]</f>
        <v>179.77</v>
      </c>
      <c r="AC203" s="8">
        <f>Sales_DB[[#This Row],[Total_Amount]]-Sales_DB[[#This Row],[Spend]]</f>
        <v>573.09199999999998</v>
      </c>
      <c r="AD203" s="8">
        <f>MONTH(Sales_DB[[#This Row],[Order_Date]])</f>
        <v>3</v>
      </c>
    </row>
    <row r="204" spans="1:30" x14ac:dyDescent="0.35">
      <c r="A204" t="s">
        <v>2161</v>
      </c>
      <c r="B204" s="2">
        <v>45750</v>
      </c>
      <c r="C204" t="s">
        <v>385</v>
      </c>
      <c r="D204" t="s">
        <v>1766</v>
      </c>
      <c r="E204" t="s">
        <v>1890</v>
      </c>
      <c r="F204">
        <v>4</v>
      </c>
      <c r="G204" s="5">
        <v>408.07</v>
      </c>
      <c r="H204">
        <v>0.28000000000000003</v>
      </c>
      <c r="I204" t="s">
        <v>1962</v>
      </c>
      <c r="J204">
        <v>1175.2416000000001</v>
      </c>
      <c r="K204" t="str">
        <f>_xlfn.XLOOKUP(Sales_DB[[#This Row],[Store_ID]],Store_DB[Store_ID],Store_DB[Region])</f>
        <v>North</v>
      </c>
      <c r="L204" t="str">
        <f>_xlfn.XLOOKUP(Sales_DB[[#This Row],[Store_ID]],Store_DB[Store_ID],Store_DB[Store_Name])</f>
        <v>Martinez, Adkins and Johnson</v>
      </c>
      <c r="M204" t="str">
        <f>_xlfn.XLOOKUP(Sales_DB[[#This Row],[Store_ID]],Store_DB[Store_ID],Store_DB[City])</f>
        <v>Danielmouth</v>
      </c>
      <c r="N204" t="str">
        <f>_xlfn.XLOOKUP(Sales_DB[[#This Row],[Store_ID]],Store_DB[Store_ID],Store_DB[Store_Type])</f>
        <v>Flagship</v>
      </c>
      <c r="O204" t="str">
        <f>_xlfn.XLOOKUP(Sales_DB[[#This Row],[Product_ID]],Product_DB[Product_ID],Product_DB[Product_Name])</f>
        <v>Laptop Cooling Pad</v>
      </c>
      <c r="P204" t="str">
        <f>_xlfn.XLOOKUP(Sales_DB[[#This Row],[Product_ID]],Product_DB[Product_ID],Product_DB[Category])</f>
        <v>Electronics</v>
      </c>
      <c r="Q204" t="str">
        <f>_xlfn.XLOOKUP(Sales_DB[[#This Row],[Product_ID]],Product_DB[Product_ID],Product_DB[Sub_Category])</f>
        <v>Computer</v>
      </c>
      <c r="R204" t="str">
        <f>_xlfn.XLOOKUP(Sales_DB[[#This Row],[Product_ID]],Product_DB[Product_ID],Product_DB[Brand])</f>
        <v>Murray, Gould and Ware</v>
      </c>
      <c r="S204">
        <f>_xlfn.XLOOKUP(Sales_DB[[#This Row],[Product_ID]],Product_DB[Product_ID],Product_DB[Cost])</f>
        <v>86.42</v>
      </c>
      <c r="T204">
        <f>_xlfn.XLOOKUP(Sales_DB[[#This Row],[Product_ID]],Product_DB[Product_ID],Product_DB[Stock])</f>
        <v>222</v>
      </c>
      <c r="U204" t="str">
        <f>_xlfn.XLOOKUP(Sales_DB[[#This Row],[Customer_ID]],Final_Cust_db[Customer_ID],Final_Cust_db[Name])</f>
        <v>Travis Holland</v>
      </c>
      <c r="V204">
        <f>_xlfn.XLOOKUP(Sales_DB[[#This Row],[Customer_ID]],Final_Cust_db[Customer_ID],Final_Cust_db[Age])</f>
        <v>38</v>
      </c>
      <c r="W204" t="str">
        <f>_xlfn.XLOOKUP(Sales_DB[[#This Row],[Customer_ID]],Final_Cust_db[Customer_ID],Final_Cust_db[Gender])</f>
        <v>Male</v>
      </c>
      <c r="X204" t="str">
        <f>_xlfn.XLOOKUP(Sales_DB[[#This Row],[Customer_ID]],Final_Cust_db[Customer_ID],Final_Cust_db[City])</f>
        <v>Webstermouth</v>
      </c>
      <c r="Y204" t="str">
        <f>_xlfn.XLOOKUP(Sales_DB[[#This Row],[Customer_ID]],Final_Cust_db[Customer_ID],Final_Cust_db[State])</f>
        <v>New Hampshire</v>
      </c>
      <c r="Z204" t="str">
        <f>_xlfn.XLOOKUP(Sales_DB[[#This Row],[Customer_ID]],Final_Cust_db[Customer_ID],Final_Cust_db[Country])</f>
        <v>USA</v>
      </c>
      <c r="AA204" t="str">
        <f>_xlfn.XLOOKUP(Sales_DB[[#This Row],[Customer_ID]],Final_Cust_db[Customer_ID],Final_Cust_db[Loyality_Level])</f>
        <v>Bronze</v>
      </c>
      <c r="AB204" s="8">
        <f>Sales_DB[[#This Row],[Cost]]*Sales_DB[[#This Row],[Quantity]]</f>
        <v>345.68</v>
      </c>
      <c r="AC204" s="8">
        <f>Sales_DB[[#This Row],[Total_Amount]]-Sales_DB[[#This Row],[Spend]]</f>
        <v>829.5616</v>
      </c>
      <c r="AD204" s="8">
        <f>MONTH(Sales_DB[[#This Row],[Order_Date]])</f>
        <v>4</v>
      </c>
    </row>
    <row r="205" spans="1:30" x14ac:dyDescent="0.35">
      <c r="A205" t="s">
        <v>2162</v>
      </c>
      <c r="B205" s="2">
        <v>45327</v>
      </c>
      <c r="C205" t="s">
        <v>1465</v>
      </c>
      <c r="D205" t="s">
        <v>1678</v>
      </c>
      <c r="E205" t="s">
        <v>1919</v>
      </c>
      <c r="F205">
        <v>2</v>
      </c>
      <c r="G205" s="5">
        <v>597.07000000000005</v>
      </c>
      <c r="H205">
        <v>0.28000000000000003</v>
      </c>
      <c r="I205" t="s">
        <v>1959</v>
      </c>
      <c r="J205">
        <v>859.7808</v>
      </c>
      <c r="K205" t="str">
        <f>_xlfn.XLOOKUP(Sales_DB[[#This Row],[Store_ID]],Store_DB[Store_ID],Store_DB[Region])</f>
        <v>South</v>
      </c>
      <c r="L205" t="str">
        <f>_xlfn.XLOOKUP(Sales_DB[[#This Row],[Store_ID]],Store_DB[Store_ID],Store_DB[Store_Name])</f>
        <v>Moore, Padilla and Butler</v>
      </c>
      <c r="M205" t="str">
        <f>_xlfn.XLOOKUP(Sales_DB[[#This Row],[Store_ID]],Store_DB[Store_ID],Store_DB[City])</f>
        <v>East Johnstad</v>
      </c>
      <c r="N205" t="str">
        <f>_xlfn.XLOOKUP(Sales_DB[[#This Row],[Store_ID]],Store_DB[Store_ID],Store_DB[Store_Type])</f>
        <v>Flagship</v>
      </c>
      <c r="O205" t="str">
        <f>_xlfn.XLOOKUP(Sales_DB[[#This Row],[Product_ID]],Product_DB[Product_ID],Product_DB[Product_Name])</f>
        <v>Gaming Mechanical Keyboard</v>
      </c>
      <c r="P205" t="str">
        <f>_xlfn.XLOOKUP(Sales_DB[[#This Row],[Product_ID]],Product_DB[Product_ID],Product_DB[Category])</f>
        <v>Electronics</v>
      </c>
      <c r="Q205" t="str">
        <f>_xlfn.XLOOKUP(Sales_DB[[#This Row],[Product_ID]],Product_DB[Product_ID],Product_DB[Sub_Category])</f>
        <v>Computer</v>
      </c>
      <c r="R205" t="str">
        <f>_xlfn.XLOOKUP(Sales_DB[[#This Row],[Product_ID]],Product_DB[Product_ID],Product_DB[Brand])</f>
        <v>Lucero LLC</v>
      </c>
      <c r="S205">
        <f>_xlfn.XLOOKUP(Sales_DB[[#This Row],[Product_ID]],Product_DB[Product_ID],Product_DB[Cost])</f>
        <v>419.28</v>
      </c>
      <c r="T205">
        <f>_xlfn.XLOOKUP(Sales_DB[[#This Row],[Product_ID]],Product_DB[Product_ID],Product_DB[Stock])</f>
        <v>86</v>
      </c>
      <c r="U205" t="str">
        <f>_xlfn.XLOOKUP(Sales_DB[[#This Row],[Customer_ID]],Final_Cust_db[Customer_ID],Final_Cust_db[Name])</f>
        <v>Philip Mendoza</v>
      </c>
      <c r="V205">
        <f>_xlfn.XLOOKUP(Sales_DB[[#This Row],[Customer_ID]],Final_Cust_db[Customer_ID],Final_Cust_db[Age])</f>
        <v>42</v>
      </c>
      <c r="W205" t="str">
        <f>_xlfn.XLOOKUP(Sales_DB[[#This Row],[Customer_ID]],Final_Cust_db[Customer_ID],Final_Cust_db[Gender])</f>
        <v>Male</v>
      </c>
      <c r="X205" t="str">
        <f>_xlfn.XLOOKUP(Sales_DB[[#This Row],[Customer_ID]],Final_Cust_db[Customer_ID],Final_Cust_db[City])</f>
        <v>Tylermouth</v>
      </c>
      <c r="Y205" t="str">
        <f>_xlfn.XLOOKUP(Sales_DB[[#This Row],[Customer_ID]],Final_Cust_db[Customer_ID],Final_Cust_db[State])</f>
        <v>Massachusetts</v>
      </c>
      <c r="Z205" t="str">
        <f>_xlfn.XLOOKUP(Sales_DB[[#This Row],[Customer_ID]],Final_Cust_db[Customer_ID],Final_Cust_db[Country])</f>
        <v>USA</v>
      </c>
      <c r="AA205" t="str">
        <f>_xlfn.XLOOKUP(Sales_DB[[#This Row],[Customer_ID]],Final_Cust_db[Customer_ID],Final_Cust_db[Loyality_Level])</f>
        <v>Silver</v>
      </c>
      <c r="AB205" s="8">
        <f>Sales_DB[[#This Row],[Cost]]*Sales_DB[[#This Row],[Quantity]]</f>
        <v>838.56</v>
      </c>
      <c r="AC205" s="8">
        <f>Sales_DB[[#This Row],[Total_Amount]]-Sales_DB[[#This Row],[Spend]]</f>
        <v>21.220800000000054</v>
      </c>
      <c r="AD205" s="8">
        <f>MONTH(Sales_DB[[#This Row],[Order_Date]])</f>
        <v>2</v>
      </c>
    </row>
    <row r="206" spans="1:30" x14ac:dyDescent="0.35">
      <c r="A206" t="s">
        <v>2163</v>
      </c>
      <c r="B206" s="2">
        <v>45465</v>
      </c>
      <c r="C206" t="s">
        <v>100</v>
      </c>
      <c r="D206" t="s">
        <v>1781</v>
      </c>
      <c r="E206" t="s">
        <v>1919</v>
      </c>
      <c r="F206">
        <v>3</v>
      </c>
      <c r="G206" s="5">
        <v>723.47</v>
      </c>
      <c r="H206">
        <v>0.12</v>
      </c>
      <c r="I206" t="s">
        <v>1962</v>
      </c>
      <c r="J206">
        <v>1909.9608000000001</v>
      </c>
      <c r="K206" t="str">
        <f>_xlfn.XLOOKUP(Sales_DB[[#This Row],[Store_ID]],Store_DB[Store_ID],Store_DB[Region])</f>
        <v>South</v>
      </c>
      <c r="L206" t="str">
        <f>_xlfn.XLOOKUP(Sales_DB[[#This Row],[Store_ID]],Store_DB[Store_ID],Store_DB[Store_Name])</f>
        <v>Moore, Padilla and Butler</v>
      </c>
      <c r="M206" t="str">
        <f>_xlfn.XLOOKUP(Sales_DB[[#This Row],[Store_ID]],Store_DB[Store_ID],Store_DB[City])</f>
        <v>East Johnstad</v>
      </c>
      <c r="N206" t="str">
        <f>_xlfn.XLOOKUP(Sales_DB[[#This Row],[Store_ID]],Store_DB[Store_ID],Store_DB[Store_Type])</f>
        <v>Flagship</v>
      </c>
      <c r="O206" t="str">
        <f>_xlfn.XLOOKUP(Sales_DB[[#This Row],[Product_ID]],Product_DB[Product_ID],Product_DB[Product_Name])</f>
        <v>Smart Led Light Strip</v>
      </c>
      <c r="P206" t="str">
        <f>_xlfn.XLOOKUP(Sales_DB[[#This Row],[Product_ID]],Product_DB[Product_ID],Product_DB[Category])</f>
        <v>Electronics</v>
      </c>
      <c r="Q206" t="str">
        <f>_xlfn.XLOOKUP(Sales_DB[[#This Row],[Product_ID]],Product_DB[Product_ID],Product_DB[Sub_Category])</f>
        <v>Accessories</v>
      </c>
      <c r="R206" t="str">
        <f>_xlfn.XLOOKUP(Sales_DB[[#This Row],[Product_ID]],Product_DB[Product_ID],Product_DB[Brand])</f>
        <v>Flores-Davis</v>
      </c>
      <c r="S206">
        <f>_xlfn.XLOOKUP(Sales_DB[[#This Row],[Product_ID]],Product_DB[Product_ID],Product_DB[Cost])</f>
        <v>349.17</v>
      </c>
      <c r="T206">
        <f>_xlfn.XLOOKUP(Sales_DB[[#This Row],[Product_ID]],Product_DB[Product_ID],Product_DB[Stock])</f>
        <v>476</v>
      </c>
      <c r="U206" t="str">
        <f>_xlfn.XLOOKUP(Sales_DB[[#This Row],[Customer_ID]],Final_Cust_db[Customer_ID],Final_Cust_db[Name])</f>
        <v>Paul Fox</v>
      </c>
      <c r="V206">
        <f>_xlfn.XLOOKUP(Sales_DB[[#This Row],[Customer_ID]],Final_Cust_db[Customer_ID],Final_Cust_db[Age])</f>
        <v>33</v>
      </c>
      <c r="W206" t="str">
        <f>_xlfn.XLOOKUP(Sales_DB[[#This Row],[Customer_ID]],Final_Cust_db[Customer_ID],Final_Cust_db[Gender])</f>
        <v>Female</v>
      </c>
      <c r="X206" t="str">
        <f>_xlfn.XLOOKUP(Sales_DB[[#This Row],[Customer_ID]],Final_Cust_db[Customer_ID],Final_Cust_db[City])</f>
        <v>Michaelton</v>
      </c>
      <c r="Y206" t="str">
        <f>_xlfn.XLOOKUP(Sales_DB[[#This Row],[Customer_ID]],Final_Cust_db[Customer_ID],Final_Cust_db[State])</f>
        <v>Hawaii</v>
      </c>
      <c r="Z206" t="str">
        <f>_xlfn.XLOOKUP(Sales_DB[[#This Row],[Customer_ID]],Final_Cust_db[Customer_ID],Final_Cust_db[Country])</f>
        <v>USA</v>
      </c>
      <c r="AA206" t="str">
        <f>_xlfn.XLOOKUP(Sales_DB[[#This Row],[Customer_ID]],Final_Cust_db[Customer_ID],Final_Cust_db[Loyality_Level])</f>
        <v>Silver</v>
      </c>
      <c r="AB206" s="8">
        <f>Sales_DB[[#This Row],[Cost]]*Sales_DB[[#This Row],[Quantity]]</f>
        <v>1047.51</v>
      </c>
      <c r="AC206" s="8">
        <f>Sales_DB[[#This Row],[Total_Amount]]-Sales_DB[[#This Row],[Spend]]</f>
        <v>862.45080000000007</v>
      </c>
      <c r="AD206" s="8">
        <f>MONTH(Sales_DB[[#This Row],[Order_Date]])</f>
        <v>6</v>
      </c>
    </row>
    <row r="207" spans="1:30" x14ac:dyDescent="0.35">
      <c r="A207" t="s">
        <v>2164</v>
      </c>
      <c r="B207" s="2">
        <v>45883</v>
      </c>
      <c r="C207" t="s">
        <v>1365</v>
      </c>
      <c r="D207" t="s">
        <v>1845</v>
      </c>
      <c r="E207" t="s">
        <v>1906</v>
      </c>
      <c r="F207">
        <v>1</v>
      </c>
      <c r="G207" s="5">
        <v>479.93</v>
      </c>
      <c r="H207">
        <v>0.22</v>
      </c>
      <c r="I207" t="s">
        <v>1957</v>
      </c>
      <c r="J207">
        <v>374.34539999999998</v>
      </c>
      <c r="K207" t="str">
        <f>_xlfn.XLOOKUP(Sales_DB[[#This Row],[Store_ID]],Store_DB[Store_ID],Store_DB[Region])</f>
        <v>North</v>
      </c>
      <c r="L207" t="str">
        <f>_xlfn.XLOOKUP(Sales_DB[[#This Row],[Store_ID]],Store_DB[Store_ID],Store_DB[Store_Name])</f>
        <v>Gray Ltd</v>
      </c>
      <c r="M207" t="str">
        <f>_xlfn.XLOOKUP(Sales_DB[[#This Row],[Store_ID]],Store_DB[Store_ID],Store_DB[City])</f>
        <v>New Michaelchester</v>
      </c>
      <c r="N207" t="str">
        <f>_xlfn.XLOOKUP(Sales_DB[[#This Row],[Store_ID]],Store_DB[Store_ID],Store_DB[Store_Type])</f>
        <v>Outlet</v>
      </c>
      <c r="O207" t="str">
        <f>_xlfn.XLOOKUP(Sales_DB[[#This Row],[Product_ID]],Product_DB[Product_ID],Product_DB[Product_Name])</f>
        <v>Sports Wrist Sweatbands</v>
      </c>
      <c r="P207" t="str">
        <f>_xlfn.XLOOKUP(Sales_DB[[#This Row],[Product_ID]],Product_DB[Product_ID],Product_DB[Category])</f>
        <v>Sports</v>
      </c>
      <c r="Q207" t="str">
        <f>_xlfn.XLOOKUP(Sales_DB[[#This Row],[Product_ID]],Product_DB[Product_ID],Product_DB[Sub_Category])</f>
        <v>Accessories</v>
      </c>
      <c r="R207" t="str">
        <f>_xlfn.XLOOKUP(Sales_DB[[#This Row],[Product_ID]],Product_DB[Product_ID],Product_DB[Brand])</f>
        <v>Olsen-Daniels</v>
      </c>
      <c r="S207">
        <f>_xlfn.XLOOKUP(Sales_DB[[#This Row],[Product_ID]],Product_DB[Product_ID],Product_DB[Cost])</f>
        <v>131.24</v>
      </c>
      <c r="T207">
        <f>_xlfn.XLOOKUP(Sales_DB[[#This Row],[Product_ID]],Product_DB[Product_ID],Product_DB[Stock])</f>
        <v>232</v>
      </c>
      <c r="U207" t="str">
        <f>_xlfn.XLOOKUP(Sales_DB[[#This Row],[Customer_ID]],Final_Cust_db[Customer_ID],Final_Cust_db[Name])</f>
        <v>Melinda Rivera</v>
      </c>
      <c r="V207">
        <f>_xlfn.XLOOKUP(Sales_DB[[#This Row],[Customer_ID]],Final_Cust_db[Customer_ID],Final_Cust_db[Age])</f>
        <v>47</v>
      </c>
      <c r="W207" t="str">
        <f>_xlfn.XLOOKUP(Sales_DB[[#This Row],[Customer_ID]],Final_Cust_db[Customer_ID],Final_Cust_db[Gender])</f>
        <v>Female</v>
      </c>
      <c r="X207" t="str">
        <f>_xlfn.XLOOKUP(Sales_DB[[#This Row],[Customer_ID]],Final_Cust_db[Customer_ID],Final_Cust_db[City])</f>
        <v>East Davidmouth</v>
      </c>
      <c r="Y207" t="str">
        <f>_xlfn.XLOOKUP(Sales_DB[[#This Row],[Customer_ID]],Final_Cust_db[Customer_ID],Final_Cust_db[State])</f>
        <v>New Hampshire</v>
      </c>
      <c r="Z207" t="str">
        <f>_xlfn.XLOOKUP(Sales_DB[[#This Row],[Customer_ID]],Final_Cust_db[Customer_ID],Final_Cust_db[Country])</f>
        <v>USA</v>
      </c>
      <c r="AA207" t="str">
        <f>_xlfn.XLOOKUP(Sales_DB[[#This Row],[Customer_ID]],Final_Cust_db[Customer_ID],Final_Cust_db[Loyality_Level])</f>
        <v>Platinum</v>
      </c>
      <c r="AB207" s="8">
        <f>Sales_DB[[#This Row],[Cost]]*Sales_DB[[#This Row],[Quantity]]</f>
        <v>131.24</v>
      </c>
      <c r="AC207" s="8">
        <f>Sales_DB[[#This Row],[Total_Amount]]-Sales_DB[[#This Row],[Spend]]</f>
        <v>243.10539999999997</v>
      </c>
      <c r="AD207" s="8">
        <f>MONTH(Sales_DB[[#This Row],[Order_Date]])</f>
        <v>8</v>
      </c>
    </row>
    <row r="208" spans="1:30" x14ac:dyDescent="0.35">
      <c r="A208" t="s">
        <v>2165</v>
      </c>
      <c r="B208" s="2">
        <v>45445</v>
      </c>
      <c r="C208" t="s">
        <v>788</v>
      </c>
      <c r="D208" t="s">
        <v>1678</v>
      </c>
      <c r="E208" t="s">
        <v>1937</v>
      </c>
      <c r="F208">
        <v>4</v>
      </c>
      <c r="G208" s="5">
        <v>362.81</v>
      </c>
      <c r="H208">
        <v>0.21</v>
      </c>
      <c r="I208" t="s">
        <v>1962</v>
      </c>
      <c r="J208">
        <v>1146.4795999999999</v>
      </c>
      <c r="K208" t="str">
        <f>_xlfn.XLOOKUP(Sales_DB[[#This Row],[Store_ID]],Store_DB[Store_ID],Store_DB[Region])</f>
        <v>West</v>
      </c>
      <c r="L208" t="str">
        <f>_xlfn.XLOOKUP(Sales_DB[[#This Row],[Store_ID]],Store_DB[Store_ID],Store_DB[Store_Name])</f>
        <v>Frederick-Wright</v>
      </c>
      <c r="M208" t="str">
        <f>_xlfn.XLOOKUP(Sales_DB[[#This Row],[Store_ID]],Store_DB[Store_ID],Store_DB[City])</f>
        <v>New Jimmymouth</v>
      </c>
      <c r="N208" t="str">
        <f>_xlfn.XLOOKUP(Sales_DB[[#This Row],[Store_ID]],Store_DB[Store_ID],Store_DB[Store_Type])</f>
        <v>Flagship</v>
      </c>
      <c r="O208" t="str">
        <f>_xlfn.XLOOKUP(Sales_DB[[#This Row],[Product_ID]],Product_DB[Product_ID],Product_DB[Product_Name])</f>
        <v>Gaming Mechanical Keyboard</v>
      </c>
      <c r="P208" t="str">
        <f>_xlfn.XLOOKUP(Sales_DB[[#This Row],[Product_ID]],Product_DB[Product_ID],Product_DB[Category])</f>
        <v>Electronics</v>
      </c>
      <c r="Q208" t="str">
        <f>_xlfn.XLOOKUP(Sales_DB[[#This Row],[Product_ID]],Product_DB[Product_ID],Product_DB[Sub_Category])</f>
        <v>Computer</v>
      </c>
      <c r="R208" t="str">
        <f>_xlfn.XLOOKUP(Sales_DB[[#This Row],[Product_ID]],Product_DB[Product_ID],Product_DB[Brand])</f>
        <v>Lucero LLC</v>
      </c>
      <c r="S208">
        <f>_xlfn.XLOOKUP(Sales_DB[[#This Row],[Product_ID]],Product_DB[Product_ID],Product_DB[Cost])</f>
        <v>419.28</v>
      </c>
      <c r="T208">
        <f>_xlfn.XLOOKUP(Sales_DB[[#This Row],[Product_ID]],Product_DB[Product_ID],Product_DB[Stock])</f>
        <v>86</v>
      </c>
      <c r="U208" t="str">
        <f>_xlfn.XLOOKUP(Sales_DB[[#This Row],[Customer_ID]],Final_Cust_db[Customer_ID],Final_Cust_db[Name])</f>
        <v>Brian Hammond</v>
      </c>
      <c r="V208">
        <f>_xlfn.XLOOKUP(Sales_DB[[#This Row],[Customer_ID]],Final_Cust_db[Customer_ID],Final_Cust_db[Age])</f>
        <v>56</v>
      </c>
      <c r="W208" t="str">
        <f>_xlfn.XLOOKUP(Sales_DB[[#This Row],[Customer_ID]],Final_Cust_db[Customer_ID],Final_Cust_db[Gender])</f>
        <v>Female</v>
      </c>
      <c r="X208" t="str">
        <f>_xlfn.XLOOKUP(Sales_DB[[#This Row],[Customer_ID]],Final_Cust_db[Customer_ID],Final_Cust_db[City])</f>
        <v>North Nicholas</v>
      </c>
      <c r="Y208" t="str">
        <f>_xlfn.XLOOKUP(Sales_DB[[#This Row],[Customer_ID]],Final_Cust_db[Customer_ID],Final_Cust_db[State])</f>
        <v>Texas</v>
      </c>
      <c r="Z208" t="str">
        <f>_xlfn.XLOOKUP(Sales_DB[[#This Row],[Customer_ID]],Final_Cust_db[Customer_ID],Final_Cust_db[Country])</f>
        <v>USA</v>
      </c>
      <c r="AA208" t="str">
        <f>_xlfn.XLOOKUP(Sales_DB[[#This Row],[Customer_ID]],Final_Cust_db[Customer_ID],Final_Cust_db[Loyality_Level])</f>
        <v>Gold</v>
      </c>
      <c r="AB208" s="8">
        <f>Sales_DB[[#This Row],[Cost]]*Sales_DB[[#This Row],[Quantity]]</f>
        <v>1677.12</v>
      </c>
      <c r="AC208" s="8">
        <f>Sales_DB[[#This Row],[Total_Amount]]-Sales_DB[[#This Row],[Spend]]</f>
        <v>-530.6404</v>
      </c>
      <c r="AD208" s="8">
        <f>MONTH(Sales_DB[[#This Row],[Order_Date]])</f>
        <v>6</v>
      </c>
    </row>
    <row r="209" spans="1:30" x14ac:dyDescent="0.35">
      <c r="A209" t="s">
        <v>2166</v>
      </c>
      <c r="B209" s="2">
        <v>45640</v>
      </c>
      <c r="C209" t="s">
        <v>616</v>
      </c>
      <c r="D209" t="s">
        <v>1818</v>
      </c>
      <c r="E209" t="s">
        <v>1899</v>
      </c>
      <c r="F209">
        <v>1</v>
      </c>
      <c r="G209" s="5">
        <v>127.11</v>
      </c>
      <c r="H209">
        <v>0.01</v>
      </c>
      <c r="I209" t="s">
        <v>1959</v>
      </c>
      <c r="J209">
        <v>125.8389</v>
      </c>
      <c r="K209" t="str">
        <f>_xlfn.XLOOKUP(Sales_DB[[#This Row],[Store_ID]],Store_DB[Store_ID],Store_DB[Region])</f>
        <v>North</v>
      </c>
      <c r="L209" t="str">
        <f>_xlfn.XLOOKUP(Sales_DB[[#This Row],[Store_ID]],Store_DB[Store_ID],Store_DB[Store_Name])</f>
        <v>Johnson-Wright</v>
      </c>
      <c r="M209" t="str">
        <f>_xlfn.XLOOKUP(Sales_DB[[#This Row],[Store_ID]],Store_DB[Store_ID],Store_DB[City])</f>
        <v>Hoodberg</v>
      </c>
      <c r="N209" t="str">
        <f>_xlfn.XLOOKUP(Sales_DB[[#This Row],[Store_ID]],Store_DB[Store_ID],Store_DB[Store_Type])</f>
        <v>Outlet</v>
      </c>
      <c r="O209" t="str">
        <f>_xlfn.XLOOKUP(Sales_DB[[#This Row],[Product_ID]],Product_DB[Product_ID],Product_DB[Product_Name])</f>
        <v>Decorative Lamp Shade</v>
      </c>
      <c r="P209" t="str">
        <f>_xlfn.XLOOKUP(Sales_DB[[#This Row],[Product_ID]],Product_DB[Product_ID],Product_DB[Category])</f>
        <v>Home</v>
      </c>
      <c r="Q209" t="str">
        <f>_xlfn.XLOOKUP(Sales_DB[[#This Row],[Product_ID]],Product_DB[Product_ID],Product_DB[Sub_Category])</f>
        <v>Lighting</v>
      </c>
      <c r="R209" t="str">
        <f>_xlfn.XLOOKUP(Sales_DB[[#This Row],[Product_ID]],Product_DB[Product_ID],Product_DB[Brand])</f>
        <v>Ramirez-Hanson</v>
      </c>
      <c r="S209">
        <f>_xlfn.XLOOKUP(Sales_DB[[#This Row],[Product_ID]],Product_DB[Product_ID],Product_DB[Cost])</f>
        <v>228.53</v>
      </c>
      <c r="T209">
        <f>_xlfn.XLOOKUP(Sales_DB[[#This Row],[Product_ID]],Product_DB[Product_ID],Product_DB[Stock])</f>
        <v>469</v>
      </c>
      <c r="U209" t="str">
        <f>_xlfn.XLOOKUP(Sales_DB[[#This Row],[Customer_ID]],Final_Cust_db[Customer_ID],Final_Cust_db[Name])</f>
        <v>Brent Rivas</v>
      </c>
      <c r="V209">
        <f>_xlfn.XLOOKUP(Sales_DB[[#This Row],[Customer_ID]],Final_Cust_db[Customer_ID],Final_Cust_db[Age])</f>
        <v>54</v>
      </c>
      <c r="W209" t="str">
        <f>_xlfn.XLOOKUP(Sales_DB[[#This Row],[Customer_ID]],Final_Cust_db[Customer_ID],Final_Cust_db[Gender])</f>
        <v>Female</v>
      </c>
      <c r="X209" t="str">
        <f>_xlfn.XLOOKUP(Sales_DB[[#This Row],[Customer_ID]],Final_Cust_db[Customer_ID],Final_Cust_db[City])</f>
        <v>North Kellyberg</v>
      </c>
      <c r="Y209" t="str">
        <f>_xlfn.XLOOKUP(Sales_DB[[#This Row],[Customer_ID]],Final_Cust_db[Customer_ID],Final_Cust_db[State])</f>
        <v>New Jersey</v>
      </c>
      <c r="Z209" t="str">
        <f>_xlfn.XLOOKUP(Sales_DB[[#This Row],[Customer_ID]],Final_Cust_db[Customer_ID],Final_Cust_db[Country])</f>
        <v>USA</v>
      </c>
      <c r="AA209" t="str">
        <f>_xlfn.XLOOKUP(Sales_DB[[#This Row],[Customer_ID]],Final_Cust_db[Customer_ID],Final_Cust_db[Loyality_Level])</f>
        <v>Platinum</v>
      </c>
      <c r="AB209" s="8">
        <f>Sales_DB[[#This Row],[Cost]]*Sales_DB[[#This Row],[Quantity]]</f>
        <v>228.53</v>
      </c>
      <c r="AC209" s="8">
        <f>Sales_DB[[#This Row],[Total_Amount]]-Sales_DB[[#This Row],[Spend]]</f>
        <v>-102.69110000000001</v>
      </c>
      <c r="AD209" s="8">
        <f>MONTH(Sales_DB[[#This Row],[Order_Date]])</f>
        <v>12</v>
      </c>
    </row>
    <row r="210" spans="1:30" x14ac:dyDescent="0.35">
      <c r="A210" t="s">
        <v>2167</v>
      </c>
      <c r="B210" s="2">
        <v>45411</v>
      </c>
      <c r="C210" t="s">
        <v>613</v>
      </c>
      <c r="D210" t="s">
        <v>1678</v>
      </c>
      <c r="E210" t="s">
        <v>1940</v>
      </c>
      <c r="F210">
        <v>4</v>
      </c>
      <c r="G210" s="5">
        <v>931.26</v>
      </c>
      <c r="H210">
        <v>0.04</v>
      </c>
      <c r="I210" t="s">
        <v>1957</v>
      </c>
      <c r="J210">
        <v>3576.0383999999999</v>
      </c>
      <c r="K210" t="str">
        <f>_xlfn.XLOOKUP(Sales_DB[[#This Row],[Store_ID]],Store_DB[Store_ID],Store_DB[Region])</f>
        <v>North</v>
      </c>
      <c r="L210" t="str">
        <f>_xlfn.XLOOKUP(Sales_DB[[#This Row],[Store_ID]],Store_DB[Store_ID],Store_DB[Store_Name])</f>
        <v>Holloway Ltd</v>
      </c>
      <c r="M210" t="str">
        <f>_xlfn.XLOOKUP(Sales_DB[[#This Row],[Store_ID]],Store_DB[Store_ID],Store_DB[City])</f>
        <v>Bensonhaven</v>
      </c>
      <c r="N210" t="str">
        <f>_xlfn.XLOOKUP(Sales_DB[[#This Row],[Store_ID]],Store_DB[Store_ID],Store_DB[Store_Type])</f>
        <v>Flagship</v>
      </c>
      <c r="O210" t="str">
        <f>_xlfn.XLOOKUP(Sales_DB[[#This Row],[Product_ID]],Product_DB[Product_ID],Product_DB[Product_Name])</f>
        <v>Gaming Mechanical Keyboard</v>
      </c>
      <c r="P210" t="str">
        <f>_xlfn.XLOOKUP(Sales_DB[[#This Row],[Product_ID]],Product_DB[Product_ID],Product_DB[Category])</f>
        <v>Electronics</v>
      </c>
      <c r="Q210" t="str">
        <f>_xlfn.XLOOKUP(Sales_DB[[#This Row],[Product_ID]],Product_DB[Product_ID],Product_DB[Sub_Category])</f>
        <v>Computer</v>
      </c>
      <c r="R210" t="str">
        <f>_xlfn.XLOOKUP(Sales_DB[[#This Row],[Product_ID]],Product_DB[Product_ID],Product_DB[Brand])</f>
        <v>Lucero LLC</v>
      </c>
      <c r="S210">
        <f>_xlfn.XLOOKUP(Sales_DB[[#This Row],[Product_ID]],Product_DB[Product_ID],Product_DB[Cost])</f>
        <v>419.28</v>
      </c>
      <c r="T210">
        <f>_xlfn.XLOOKUP(Sales_DB[[#This Row],[Product_ID]],Product_DB[Product_ID],Product_DB[Stock])</f>
        <v>86</v>
      </c>
      <c r="U210" t="str">
        <f>_xlfn.XLOOKUP(Sales_DB[[#This Row],[Customer_ID]],Final_Cust_db[Customer_ID],Final_Cust_db[Name])</f>
        <v>Leonard Cochran</v>
      </c>
      <c r="V210">
        <f>_xlfn.XLOOKUP(Sales_DB[[#This Row],[Customer_ID]],Final_Cust_db[Customer_ID],Final_Cust_db[Age])</f>
        <v>46</v>
      </c>
      <c r="W210" t="str">
        <f>_xlfn.XLOOKUP(Sales_DB[[#This Row],[Customer_ID]],Final_Cust_db[Customer_ID],Final_Cust_db[Gender])</f>
        <v>Female</v>
      </c>
      <c r="X210" t="str">
        <f>_xlfn.XLOOKUP(Sales_DB[[#This Row],[Customer_ID]],Final_Cust_db[Customer_ID],Final_Cust_db[City])</f>
        <v>Port Sherryview</v>
      </c>
      <c r="Y210" t="str">
        <f>_xlfn.XLOOKUP(Sales_DB[[#This Row],[Customer_ID]],Final_Cust_db[Customer_ID],Final_Cust_db[State])</f>
        <v>North Dakota</v>
      </c>
      <c r="Z210" t="str">
        <f>_xlfn.XLOOKUP(Sales_DB[[#This Row],[Customer_ID]],Final_Cust_db[Customer_ID],Final_Cust_db[Country])</f>
        <v>USA</v>
      </c>
      <c r="AA210" t="str">
        <f>_xlfn.XLOOKUP(Sales_DB[[#This Row],[Customer_ID]],Final_Cust_db[Customer_ID],Final_Cust_db[Loyality_Level])</f>
        <v>Silver</v>
      </c>
      <c r="AB210" s="8">
        <f>Sales_DB[[#This Row],[Cost]]*Sales_DB[[#This Row],[Quantity]]</f>
        <v>1677.12</v>
      </c>
      <c r="AC210" s="8">
        <f>Sales_DB[[#This Row],[Total_Amount]]-Sales_DB[[#This Row],[Spend]]</f>
        <v>1898.9184</v>
      </c>
      <c r="AD210" s="8">
        <f>MONTH(Sales_DB[[#This Row],[Order_Date]])</f>
        <v>4</v>
      </c>
    </row>
    <row r="211" spans="1:30" x14ac:dyDescent="0.35">
      <c r="A211" t="s">
        <v>2168</v>
      </c>
      <c r="B211" s="2">
        <v>45224</v>
      </c>
      <c r="C211" t="s">
        <v>1170</v>
      </c>
      <c r="D211" t="s">
        <v>1781</v>
      </c>
      <c r="E211" t="s">
        <v>1915</v>
      </c>
      <c r="F211">
        <v>1</v>
      </c>
      <c r="G211" s="5">
        <v>620.80999999999995</v>
      </c>
      <c r="H211">
        <v>0.04</v>
      </c>
      <c r="I211" t="s">
        <v>1959</v>
      </c>
      <c r="J211">
        <v>595.97759999999994</v>
      </c>
      <c r="K211" t="str">
        <f>_xlfn.XLOOKUP(Sales_DB[[#This Row],[Store_ID]],Store_DB[Store_ID],Store_DB[Region])</f>
        <v>West</v>
      </c>
      <c r="L211" t="str">
        <f>_xlfn.XLOOKUP(Sales_DB[[#This Row],[Store_ID]],Store_DB[Store_ID],Store_DB[Store_Name])</f>
        <v>Bean, Jones and Park</v>
      </c>
      <c r="M211" t="str">
        <f>_xlfn.XLOOKUP(Sales_DB[[#This Row],[Store_ID]],Store_DB[Store_ID],Store_DB[City])</f>
        <v>Thompsonborough</v>
      </c>
      <c r="N211" t="str">
        <f>_xlfn.XLOOKUP(Sales_DB[[#This Row],[Store_ID]],Store_DB[Store_ID],Store_DB[Store_Type])</f>
        <v>Online</v>
      </c>
      <c r="O211" t="str">
        <f>_xlfn.XLOOKUP(Sales_DB[[#This Row],[Product_ID]],Product_DB[Product_ID],Product_DB[Product_Name])</f>
        <v>Smart Led Light Strip</v>
      </c>
      <c r="P211" t="str">
        <f>_xlfn.XLOOKUP(Sales_DB[[#This Row],[Product_ID]],Product_DB[Product_ID],Product_DB[Category])</f>
        <v>Electronics</v>
      </c>
      <c r="Q211" t="str">
        <f>_xlfn.XLOOKUP(Sales_DB[[#This Row],[Product_ID]],Product_DB[Product_ID],Product_DB[Sub_Category])</f>
        <v>Accessories</v>
      </c>
      <c r="R211" t="str">
        <f>_xlfn.XLOOKUP(Sales_DB[[#This Row],[Product_ID]],Product_DB[Product_ID],Product_DB[Brand])</f>
        <v>Flores-Davis</v>
      </c>
      <c r="S211">
        <f>_xlfn.XLOOKUP(Sales_DB[[#This Row],[Product_ID]],Product_DB[Product_ID],Product_DB[Cost])</f>
        <v>349.17</v>
      </c>
      <c r="T211">
        <f>_xlfn.XLOOKUP(Sales_DB[[#This Row],[Product_ID]],Product_DB[Product_ID],Product_DB[Stock])</f>
        <v>476</v>
      </c>
      <c r="U211" t="str">
        <f>_xlfn.XLOOKUP(Sales_DB[[#This Row],[Customer_ID]],Final_Cust_db[Customer_ID],Final_Cust_db[Name])</f>
        <v>Michael Garner</v>
      </c>
      <c r="V211">
        <f>_xlfn.XLOOKUP(Sales_DB[[#This Row],[Customer_ID]],Final_Cust_db[Customer_ID],Final_Cust_db[Age])</f>
        <v>21</v>
      </c>
      <c r="W211" t="str">
        <f>_xlfn.XLOOKUP(Sales_DB[[#This Row],[Customer_ID]],Final_Cust_db[Customer_ID],Final_Cust_db[Gender])</f>
        <v>Female</v>
      </c>
      <c r="X211" t="str">
        <f>_xlfn.XLOOKUP(Sales_DB[[#This Row],[Customer_ID]],Final_Cust_db[Customer_ID],Final_Cust_db[City])</f>
        <v>Port Crystal</v>
      </c>
      <c r="Y211" t="str">
        <f>_xlfn.XLOOKUP(Sales_DB[[#This Row],[Customer_ID]],Final_Cust_db[Customer_ID],Final_Cust_db[State])</f>
        <v>New Hampshire</v>
      </c>
      <c r="Z211" t="str">
        <f>_xlfn.XLOOKUP(Sales_DB[[#This Row],[Customer_ID]],Final_Cust_db[Customer_ID],Final_Cust_db[Country])</f>
        <v>USA</v>
      </c>
      <c r="AA211" t="str">
        <f>_xlfn.XLOOKUP(Sales_DB[[#This Row],[Customer_ID]],Final_Cust_db[Customer_ID],Final_Cust_db[Loyality_Level])</f>
        <v>Platinum</v>
      </c>
      <c r="AB211" s="8">
        <f>Sales_DB[[#This Row],[Cost]]*Sales_DB[[#This Row],[Quantity]]</f>
        <v>349.17</v>
      </c>
      <c r="AC211" s="8">
        <f>Sales_DB[[#This Row],[Total_Amount]]-Sales_DB[[#This Row],[Spend]]</f>
        <v>246.80759999999992</v>
      </c>
      <c r="AD211" s="8">
        <f>MONTH(Sales_DB[[#This Row],[Order_Date]])</f>
        <v>10</v>
      </c>
    </row>
    <row r="212" spans="1:30" x14ac:dyDescent="0.35">
      <c r="A212" t="s">
        <v>2169</v>
      </c>
      <c r="B212" s="2">
        <v>45497</v>
      </c>
      <c r="C212" t="s">
        <v>342</v>
      </c>
      <c r="D212" t="s">
        <v>1730</v>
      </c>
      <c r="E212" t="s">
        <v>1894</v>
      </c>
      <c r="F212">
        <v>1</v>
      </c>
      <c r="G212" s="5">
        <v>823.26</v>
      </c>
      <c r="H212">
        <v>0.27</v>
      </c>
      <c r="I212" t="s">
        <v>1962</v>
      </c>
      <c r="J212">
        <v>600.97979999999995</v>
      </c>
      <c r="K212" t="str">
        <f>_xlfn.XLOOKUP(Sales_DB[[#This Row],[Store_ID]],Store_DB[Store_ID],Store_DB[Region])</f>
        <v>South</v>
      </c>
      <c r="L212" t="str">
        <f>_xlfn.XLOOKUP(Sales_DB[[#This Row],[Store_ID]],Store_DB[Store_ID],Store_DB[Store_Name])</f>
        <v>Black-Horn</v>
      </c>
      <c r="M212" t="str">
        <f>_xlfn.XLOOKUP(Sales_DB[[#This Row],[Store_ID]],Store_DB[Store_ID],Store_DB[City])</f>
        <v>North Nancyview</v>
      </c>
      <c r="N212" t="str">
        <f>_xlfn.XLOOKUP(Sales_DB[[#This Row],[Store_ID]],Store_DB[Store_ID],Store_DB[Store_Type])</f>
        <v>Outlet</v>
      </c>
      <c r="O212" t="str">
        <f>_xlfn.XLOOKUP(Sales_DB[[#This Row],[Product_ID]],Product_DB[Product_ID],Product_DB[Product_Name])</f>
        <v>Boxing Hand Wraps</v>
      </c>
      <c r="P212" t="str">
        <f>_xlfn.XLOOKUP(Sales_DB[[#This Row],[Product_ID]],Product_DB[Product_ID],Product_DB[Category])</f>
        <v>Sports</v>
      </c>
      <c r="Q212" t="str">
        <f>_xlfn.XLOOKUP(Sales_DB[[#This Row],[Product_ID]],Product_DB[Product_ID],Product_DB[Sub_Category])</f>
        <v>Fitness</v>
      </c>
      <c r="R212" t="str">
        <f>_xlfn.XLOOKUP(Sales_DB[[#This Row],[Product_ID]],Product_DB[Product_ID],Product_DB[Brand])</f>
        <v>Smith-King</v>
      </c>
      <c r="S212">
        <f>_xlfn.XLOOKUP(Sales_DB[[#This Row],[Product_ID]],Product_DB[Product_ID],Product_DB[Cost])</f>
        <v>190.29</v>
      </c>
      <c r="T212">
        <f>_xlfn.XLOOKUP(Sales_DB[[#This Row],[Product_ID]],Product_DB[Product_ID],Product_DB[Stock])</f>
        <v>260</v>
      </c>
      <c r="U212" t="str">
        <f>_xlfn.XLOOKUP(Sales_DB[[#This Row],[Customer_ID]],Final_Cust_db[Customer_ID],Final_Cust_db[Name])</f>
        <v>David Patterson</v>
      </c>
      <c r="V212">
        <f>_xlfn.XLOOKUP(Sales_DB[[#This Row],[Customer_ID]],Final_Cust_db[Customer_ID],Final_Cust_db[Age])</f>
        <v>43</v>
      </c>
      <c r="W212" t="str">
        <f>_xlfn.XLOOKUP(Sales_DB[[#This Row],[Customer_ID]],Final_Cust_db[Customer_ID],Final_Cust_db[Gender])</f>
        <v>Female</v>
      </c>
      <c r="X212" t="str">
        <f>_xlfn.XLOOKUP(Sales_DB[[#This Row],[Customer_ID]],Final_Cust_db[Customer_ID],Final_Cust_db[City])</f>
        <v>New Amyport</v>
      </c>
      <c r="Y212" t="str">
        <f>_xlfn.XLOOKUP(Sales_DB[[#This Row],[Customer_ID]],Final_Cust_db[Customer_ID],Final_Cust_db[State])</f>
        <v>Nevada</v>
      </c>
      <c r="Z212" t="str">
        <f>_xlfn.XLOOKUP(Sales_DB[[#This Row],[Customer_ID]],Final_Cust_db[Customer_ID],Final_Cust_db[Country])</f>
        <v>USA</v>
      </c>
      <c r="AA212" t="str">
        <f>_xlfn.XLOOKUP(Sales_DB[[#This Row],[Customer_ID]],Final_Cust_db[Customer_ID],Final_Cust_db[Loyality_Level])</f>
        <v>Gold</v>
      </c>
      <c r="AB212" s="8">
        <f>Sales_DB[[#This Row],[Cost]]*Sales_DB[[#This Row],[Quantity]]</f>
        <v>190.29</v>
      </c>
      <c r="AC212" s="8">
        <f>Sales_DB[[#This Row],[Total_Amount]]-Sales_DB[[#This Row],[Spend]]</f>
        <v>410.68979999999999</v>
      </c>
      <c r="AD212" s="8">
        <f>MONTH(Sales_DB[[#This Row],[Order_Date]])</f>
        <v>7</v>
      </c>
    </row>
    <row r="213" spans="1:30" x14ac:dyDescent="0.35">
      <c r="A213" t="s">
        <v>2170</v>
      </c>
      <c r="B213" s="2">
        <v>45807</v>
      </c>
      <c r="C213" t="s">
        <v>62</v>
      </c>
      <c r="D213" t="s">
        <v>1656</v>
      </c>
      <c r="E213" t="s">
        <v>1915</v>
      </c>
      <c r="F213">
        <v>3</v>
      </c>
      <c r="G213" s="5">
        <v>681.01</v>
      </c>
      <c r="H213">
        <v>0.27</v>
      </c>
      <c r="I213" t="s">
        <v>1962</v>
      </c>
      <c r="J213">
        <v>1491.4119000000001</v>
      </c>
      <c r="K213" t="str">
        <f>_xlfn.XLOOKUP(Sales_DB[[#This Row],[Store_ID]],Store_DB[Store_ID],Store_DB[Region])</f>
        <v>West</v>
      </c>
      <c r="L213" t="str">
        <f>_xlfn.XLOOKUP(Sales_DB[[#This Row],[Store_ID]],Store_DB[Store_ID],Store_DB[Store_Name])</f>
        <v>Bean, Jones and Park</v>
      </c>
      <c r="M213" t="str">
        <f>_xlfn.XLOOKUP(Sales_DB[[#This Row],[Store_ID]],Store_DB[Store_ID],Store_DB[City])</f>
        <v>Thompsonborough</v>
      </c>
      <c r="N213" t="str">
        <f>_xlfn.XLOOKUP(Sales_DB[[#This Row],[Store_ID]],Store_DB[Store_ID],Store_DB[Store_Type])</f>
        <v>Online</v>
      </c>
      <c r="O213" t="str">
        <f>_xlfn.XLOOKUP(Sales_DB[[#This Row],[Product_ID]],Product_DB[Product_ID],Product_DB[Product_Name])</f>
        <v>Decorative Floor Vase</v>
      </c>
      <c r="P213" t="str">
        <f>_xlfn.XLOOKUP(Sales_DB[[#This Row],[Product_ID]],Product_DB[Product_ID],Product_DB[Category])</f>
        <v>Home</v>
      </c>
      <c r="Q213" t="str">
        <f>_xlfn.XLOOKUP(Sales_DB[[#This Row],[Product_ID]],Product_DB[Product_ID],Product_DB[Sub_Category])</f>
        <v>Decor</v>
      </c>
      <c r="R213" t="str">
        <f>_xlfn.XLOOKUP(Sales_DB[[#This Row],[Product_ID]],Product_DB[Product_ID],Product_DB[Brand])</f>
        <v>Khan, Jones and Paul</v>
      </c>
      <c r="S213">
        <f>_xlfn.XLOOKUP(Sales_DB[[#This Row],[Product_ID]],Product_DB[Product_ID],Product_DB[Cost])</f>
        <v>238.8</v>
      </c>
      <c r="T213">
        <f>_xlfn.XLOOKUP(Sales_DB[[#This Row],[Product_ID]],Product_DB[Product_ID],Product_DB[Stock])</f>
        <v>378</v>
      </c>
      <c r="U213" t="str">
        <f>_xlfn.XLOOKUP(Sales_DB[[#This Row],[Customer_ID]],Final_Cust_db[Customer_ID],Final_Cust_db[Name])</f>
        <v>Kenneth Lambert</v>
      </c>
      <c r="V213">
        <f>_xlfn.XLOOKUP(Sales_DB[[#This Row],[Customer_ID]],Final_Cust_db[Customer_ID],Final_Cust_db[Age])</f>
        <v>55</v>
      </c>
      <c r="W213" t="str">
        <f>_xlfn.XLOOKUP(Sales_DB[[#This Row],[Customer_ID]],Final_Cust_db[Customer_ID],Final_Cust_db[Gender])</f>
        <v>Female</v>
      </c>
      <c r="X213" t="str">
        <f>_xlfn.XLOOKUP(Sales_DB[[#This Row],[Customer_ID]],Final_Cust_db[Customer_ID],Final_Cust_db[City])</f>
        <v>North Kathryn</v>
      </c>
      <c r="Y213" t="str">
        <f>_xlfn.XLOOKUP(Sales_DB[[#This Row],[Customer_ID]],Final_Cust_db[Customer_ID],Final_Cust_db[State])</f>
        <v>Kansas</v>
      </c>
      <c r="Z213" t="str">
        <f>_xlfn.XLOOKUP(Sales_DB[[#This Row],[Customer_ID]],Final_Cust_db[Customer_ID],Final_Cust_db[Country])</f>
        <v>USA</v>
      </c>
      <c r="AA213" t="str">
        <f>_xlfn.XLOOKUP(Sales_DB[[#This Row],[Customer_ID]],Final_Cust_db[Customer_ID],Final_Cust_db[Loyality_Level])</f>
        <v>Platinum</v>
      </c>
      <c r="AB213" s="8">
        <f>Sales_DB[[#This Row],[Cost]]*Sales_DB[[#This Row],[Quantity]]</f>
        <v>716.40000000000009</v>
      </c>
      <c r="AC213" s="8">
        <f>Sales_DB[[#This Row],[Total_Amount]]-Sales_DB[[#This Row],[Spend]]</f>
        <v>775.01189999999997</v>
      </c>
      <c r="AD213" s="8">
        <f>MONTH(Sales_DB[[#This Row],[Order_Date]])</f>
        <v>5</v>
      </c>
    </row>
    <row r="214" spans="1:30" x14ac:dyDescent="0.35">
      <c r="A214" t="s">
        <v>2171</v>
      </c>
      <c r="B214" s="2">
        <v>45942</v>
      </c>
      <c r="C214" t="s">
        <v>1378</v>
      </c>
      <c r="D214" t="s">
        <v>1748</v>
      </c>
      <c r="E214" t="s">
        <v>1946</v>
      </c>
      <c r="F214">
        <v>4</v>
      </c>
      <c r="G214" s="5">
        <v>119.83</v>
      </c>
      <c r="H214">
        <v>0.13</v>
      </c>
      <c r="I214" t="s">
        <v>1957</v>
      </c>
      <c r="J214">
        <v>417.00839999999999</v>
      </c>
      <c r="K214" t="str">
        <f>_xlfn.XLOOKUP(Sales_DB[[#This Row],[Store_ID]],Store_DB[Store_ID],Store_DB[Region])</f>
        <v>East</v>
      </c>
      <c r="L214" t="str">
        <f>_xlfn.XLOOKUP(Sales_DB[[#This Row],[Store_ID]],Store_DB[Store_ID],Store_DB[Store_Name])</f>
        <v>Mann-Austin</v>
      </c>
      <c r="M214" t="str">
        <f>_xlfn.XLOOKUP(Sales_DB[[#This Row],[Store_ID]],Store_DB[Store_ID],Store_DB[City])</f>
        <v>Vasquezborough</v>
      </c>
      <c r="N214" t="str">
        <f>_xlfn.XLOOKUP(Sales_DB[[#This Row],[Store_ID]],Store_DB[Store_ID],Store_DB[Store_Type])</f>
        <v>Online</v>
      </c>
      <c r="O214" t="str">
        <f>_xlfn.XLOOKUP(Sales_DB[[#This Row],[Product_ID]],Product_DB[Product_ID],Product_DB[Product_Name])</f>
        <v>Premium Blanket Throw</v>
      </c>
      <c r="P214" t="str">
        <f>_xlfn.XLOOKUP(Sales_DB[[#This Row],[Product_ID]],Product_DB[Product_ID],Product_DB[Category])</f>
        <v>Home</v>
      </c>
      <c r="Q214" t="str">
        <f>_xlfn.XLOOKUP(Sales_DB[[#This Row],[Product_ID]],Product_DB[Product_ID],Product_DB[Sub_Category])</f>
        <v>Decor</v>
      </c>
      <c r="R214" t="str">
        <f>_xlfn.XLOOKUP(Sales_DB[[#This Row],[Product_ID]],Product_DB[Product_ID],Product_DB[Brand])</f>
        <v>Hernandez, Kennedy and Porter</v>
      </c>
      <c r="S214">
        <f>_xlfn.XLOOKUP(Sales_DB[[#This Row],[Product_ID]],Product_DB[Product_ID],Product_DB[Cost])</f>
        <v>461.47</v>
      </c>
      <c r="T214">
        <f>_xlfn.XLOOKUP(Sales_DB[[#This Row],[Product_ID]],Product_DB[Product_ID],Product_DB[Stock])</f>
        <v>190</v>
      </c>
      <c r="U214" t="str">
        <f>_xlfn.XLOOKUP(Sales_DB[[#This Row],[Customer_ID]],Final_Cust_db[Customer_ID],Final_Cust_db[Name])</f>
        <v>Kelli Smith</v>
      </c>
      <c r="V214">
        <f>_xlfn.XLOOKUP(Sales_DB[[#This Row],[Customer_ID]],Final_Cust_db[Customer_ID],Final_Cust_db[Age])</f>
        <v>42</v>
      </c>
      <c r="W214" t="str">
        <f>_xlfn.XLOOKUP(Sales_DB[[#This Row],[Customer_ID]],Final_Cust_db[Customer_ID],Final_Cust_db[Gender])</f>
        <v>Female</v>
      </c>
      <c r="X214" t="str">
        <f>_xlfn.XLOOKUP(Sales_DB[[#This Row],[Customer_ID]],Final_Cust_db[Customer_ID],Final_Cust_db[City])</f>
        <v>North Maryfort</v>
      </c>
      <c r="Y214" t="str">
        <f>_xlfn.XLOOKUP(Sales_DB[[#This Row],[Customer_ID]],Final_Cust_db[Customer_ID],Final_Cust_db[State])</f>
        <v>Oregon</v>
      </c>
      <c r="Z214" t="str">
        <f>_xlfn.XLOOKUP(Sales_DB[[#This Row],[Customer_ID]],Final_Cust_db[Customer_ID],Final_Cust_db[Country])</f>
        <v>USA</v>
      </c>
      <c r="AA214" t="str">
        <f>_xlfn.XLOOKUP(Sales_DB[[#This Row],[Customer_ID]],Final_Cust_db[Customer_ID],Final_Cust_db[Loyality_Level])</f>
        <v>Bronze</v>
      </c>
      <c r="AB214" s="8">
        <f>Sales_DB[[#This Row],[Cost]]*Sales_DB[[#This Row],[Quantity]]</f>
        <v>1845.88</v>
      </c>
      <c r="AC214" s="8">
        <f>Sales_DB[[#This Row],[Total_Amount]]-Sales_DB[[#This Row],[Spend]]</f>
        <v>-1428.8716000000002</v>
      </c>
      <c r="AD214" s="8">
        <f>MONTH(Sales_DB[[#This Row],[Order_Date]])</f>
        <v>10</v>
      </c>
    </row>
    <row r="215" spans="1:30" x14ac:dyDescent="0.35">
      <c r="A215" t="s">
        <v>2172</v>
      </c>
      <c r="B215" s="2">
        <v>45314</v>
      </c>
      <c r="C215" t="s">
        <v>978</v>
      </c>
      <c r="D215" t="s">
        <v>1815</v>
      </c>
      <c r="E215" t="s">
        <v>1894</v>
      </c>
      <c r="F215">
        <v>1</v>
      </c>
      <c r="G215" s="5">
        <v>575.66</v>
      </c>
      <c r="H215">
        <v>0.03</v>
      </c>
      <c r="I215" t="s">
        <v>1959</v>
      </c>
      <c r="J215">
        <v>558.39019999999994</v>
      </c>
      <c r="K215" t="str">
        <f>_xlfn.XLOOKUP(Sales_DB[[#This Row],[Store_ID]],Store_DB[Store_ID],Store_DB[Region])</f>
        <v>South</v>
      </c>
      <c r="L215" t="str">
        <f>_xlfn.XLOOKUP(Sales_DB[[#This Row],[Store_ID]],Store_DB[Store_ID],Store_DB[Store_Name])</f>
        <v>Black-Horn</v>
      </c>
      <c r="M215" t="str">
        <f>_xlfn.XLOOKUP(Sales_DB[[#This Row],[Store_ID]],Store_DB[Store_ID],Store_DB[City])</f>
        <v>North Nancyview</v>
      </c>
      <c r="N215" t="str">
        <f>_xlfn.XLOOKUP(Sales_DB[[#This Row],[Store_ID]],Store_DB[Store_ID],Store_DB[Store_Type])</f>
        <v>Outlet</v>
      </c>
      <c r="O215" t="str">
        <f>_xlfn.XLOOKUP(Sales_DB[[#This Row],[Product_ID]],Product_DB[Product_ID],Product_DB[Product_Name])</f>
        <v>Essential Oil Diffuser</v>
      </c>
      <c r="P215" t="str">
        <f>_xlfn.XLOOKUP(Sales_DB[[#This Row],[Product_ID]],Product_DB[Product_ID],Product_DB[Category])</f>
        <v>Home</v>
      </c>
      <c r="Q215" t="str">
        <f>_xlfn.XLOOKUP(Sales_DB[[#This Row],[Product_ID]],Product_DB[Product_ID],Product_DB[Sub_Category])</f>
        <v>Decor</v>
      </c>
      <c r="R215" t="str">
        <f>_xlfn.XLOOKUP(Sales_DB[[#This Row],[Product_ID]],Product_DB[Product_ID],Product_DB[Brand])</f>
        <v>Hernandez Inc</v>
      </c>
      <c r="S215">
        <f>_xlfn.XLOOKUP(Sales_DB[[#This Row],[Product_ID]],Product_DB[Product_ID],Product_DB[Cost])</f>
        <v>325.26</v>
      </c>
      <c r="T215">
        <f>_xlfn.XLOOKUP(Sales_DB[[#This Row],[Product_ID]],Product_DB[Product_ID],Product_DB[Stock])</f>
        <v>400</v>
      </c>
      <c r="U215" t="str">
        <f>_xlfn.XLOOKUP(Sales_DB[[#This Row],[Customer_ID]],Final_Cust_db[Customer_ID],Final_Cust_db[Name])</f>
        <v>Brandy Thompson</v>
      </c>
      <c r="V215">
        <f>_xlfn.XLOOKUP(Sales_DB[[#This Row],[Customer_ID]],Final_Cust_db[Customer_ID],Final_Cust_db[Age])</f>
        <v>56</v>
      </c>
      <c r="W215" t="str">
        <f>_xlfn.XLOOKUP(Sales_DB[[#This Row],[Customer_ID]],Final_Cust_db[Customer_ID],Final_Cust_db[Gender])</f>
        <v>Female</v>
      </c>
      <c r="X215" t="str">
        <f>_xlfn.XLOOKUP(Sales_DB[[#This Row],[Customer_ID]],Final_Cust_db[Customer_ID],Final_Cust_db[City])</f>
        <v>West Patriciaview</v>
      </c>
      <c r="Y215" t="str">
        <f>_xlfn.XLOOKUP(Sales_DB[[#This Row],[Customer_ID]],Final_Cust_db[Customer_ID],Final_Cust_db[State])</f>
        <v>Alabama</v>
      </c>
      <c r="Z215" t="str">
        <f>_xlfn.XLOOKUP(Sales_DB[[#This Row],[Customer_ID]],Final_Cust_db[Customer_ID],Final_Cust_db[Country])</f>
        <v>USA</v>
      </c>
      <c r="AA215" t="str">
        <f>_xlfn.XLOOKUP(Sales_DB[[#This Row],[Customer_ID]],Final_Cust_db[Customer_ID],Final_Cust_db[Loyality_Level])</f>
        <v>Bronze</v>
      </c>
      <c r="AB215" s="8">
        <f>Sales_DB[[#This Row],[Cost]]*Sales_DB[[#This Row],[Quantity]]</f>
        <v>325.26</v>
      </c>
      <c r="AC215" s="8">
        <f>Sales_DB[[#This Row],[Total_Amount]]-Sales_DB[[#This Row],[Spend]]</f>
        <v>233.13019999999995</v>
      </c>
      <c r="AD215" s="8">
        <f>MONTH(Sales_DB[[#This Row],[Order_Date]])</f>
        <v>1</v>
      </c>
    </row>
    <row r="216" spans="1:30" x14ac:dyDescent="0.35">
      <c r="A216" t="s">
        <v>2173</v>
      </c>
      <c r="B216" s="2">
        <v>45943</v>
      </c>
      <c r="C216" t="s">
        <v>657</v>
      </c>
      <c r="D216" t="s">
        <v>1723</v>
      </c>
      <c r="E216" t="s">
        <v>1937</v>
      </c>
      <c r="F216">
        <v>1</v>
      </c>
      <c r="G216" s="5">
        <v>775.84</v>
      </c>
      <c r="H216">
        <v>0.26</v>
      </c>
      <c r="I216" t="s">
        <v>1957</v>
      </c>
      <c r="J216">
        <v>574.12160000000006</v>
      </c>
      <c r="K216" t="str">
        <f>_xlfn.XLOOKUP(Sales_DB[[#This Row],[Store_ID]],Store_DB[Store_ID],Store_DB[Region])</f>
        <v>West</v>
      </c>
      <c r="L216" t="str">
        <f>_xlfn.XLOOKUP(Sales_DB[[#This Row],[Store_ID]],Store_DB[Store_ID],Store_DB[Store_Name])</f>
        <v>Frederick-Wright</v>
      </c>
      <c r="M216" t="str">
        <f>_xlfn.XLOOKUP(Sales_DB[[#This Row],[Store_ID]],Store_DB[Store_ID],Store_DB[City])</f>
        <v>New Jimmymouth</v>
      </c>
      <c r="N216" t="str">
        <f>_xlfn.XLOOKUP(Sales_DB[[#This Row],[Store_ID]],Store_DB[Store_ID],Store_DB[Store_Type])</f>
        <v>Flagship</v>
      </c>
      <c r="O216" t="str">
        <f>_xlfn.XLOOKUP(Sales_DB[[#This Row],[Product_ID]],Product_DB[Product_ID],Product_DB[Product_Name])</f>
        <v>Car Dashboard Phone Holder</v>
      </c>
      <c r="P216" t="str">
        <f>_xlfn.XLOOKUP(Sales_DB[[#This Row],[Product_ID]],Product_DB[Product_ID],Product_DB[Category])</f>
        <v>Electronics</v>
      </c>
      <c r="Q216" t="str">
        <f>_xlfn.XLOOKUP(Sales_DB[[#This Row],[Product_ID]],Product_DB[Product_ID],Product_DB[Sub_Category])</f>
        <v>Accessories</v>
      </c>
      <c r="R216" t="str">
        <f>_xlfn.XLOOKUP(Sales_DB[[#This Row],[Product_ID]],Product_DB[Product_ID],Product_DB[Brand])</f>
        <v>Byrd, Stewart and Valdez</v>
      </c>
      <c r="S216">
        <f>_xlfn.XLOOKUP(Sales_DB[[#This Row],[Product_ID]],Product_DB[Product_ID],Product_DB[Cost])</f>
        <v>177.98</v>
      </c>
      <c r="T216">
        <f>_xlfn.XLOOKUP(Sales_DB[[#This Row],[Product_ID]],Product_DB[Product_ID],Product_DB[Stock])</f>
        <v>103</v>
      </c>
      <c r="U216" t="str">
        <f>_xlfn.XLOOKUP(Sales_DB[[#This Row],[Customer_ID]],Final_Cust_db[Customer_ID],Final_Cust_db[Name])</f>
        <v>Carmen Price</v>
      </c>
      <c r="V216">
        <f>_xlfn.XLOOKUP(Sales_DB[[#This Row],[Customer_ID]],Final_Cust_db[Customer_ID],Final_Cust_db[Age])</f>
        <v>46</v>
      </c>
      <c r="W216" t="str">
        <f>_xlfn.XLOOKUP(Sales_DB[[#This Row],[Customer_ID]],Final_Cust_db[Customer_ID],Final_Cust_db[Gender])</f>
        <v>Male</v>
      </c>
      <c r="X216" t="str">
        <f>_xlfn.XLOOKUP(Sales_DB[[#This Row],[Customer_ID]],Final_Cust_db[Customer_ID],Final_Cust_db[City])</f>
        <v>North Briannamouth</v>
      </c>
      <c r="Y216" t="str">
        <f>_xlfn.XLOOKUP(Sales_DB[[#This Row],[Customer_ID]],Final_Cust_db[Customer_ID],Final_Cust_db[State])</f>
        <v>Tennessee</v>
      </c>
      <c r="Z216" t="str">
        <f>_xlfn.XLOOKUP(Sales_DB[[#This Row],[Customer_ID]],Final_Cust_db[Customer_ID],Final_Cust_db[Country])</f>
        <v>USA</v>
      </c>
      <c r="AA216" t="str">
        <f>_xlfn.XLOOKUP(Sales_DB[[#This Row],[Customer_ID]],Final_Cust_db[Customer_ID],Final_Cust_db[Loyality_Level])</f>
        <v>Bronze</v>
      </c>
      <c r="AB216" s="8">
        <f>Sales_DB[[#This Row],[Cost]]*Sales_DB[[#This Row],[Quantity]]</f>
        <v>177.98</v>
      </c>
      <c r="AC216" s="8">
        <f>Sales_DB[[#This Row],[Total_Amount]]-Sales_DB[[#This Row],[Spend]]</f>
        <v>396.14160000000004</v>
      </c>
      <c r="AD216" s="8">
        <f>MONTH(Sales_DB[[#This Row],[Order_Date]])</f>
        <v>10</v>
      </c>
    </row>
    <row r="217" spans="1:30" x14ac:dyDescent="0.35">
      <c r="A217" t="s">
        <v>2174</v>
      </c>
      <c r="B217" s="2">
        <v>45356</v>
      </c>
      <c r="C217" t="s">
        <v>1381</v>
      </c>
      <c r="D217" t="s">
        <v>1611</v>
      </c>
      <c r="E217" t="s">
        <v>1919</v>
      </c>
      <c r="F217">
        <v>3</v>
      </c>
      <c r="G217" s="5">
        <v>318.43</v>
      </c>
      <c r="H217">
        <v>0.05</v>
      </c>
      <c r="I217" t="s">
        <v>1957</v>
      </c>
      <c r="J217">
        <v>907.52549999999997</v>
      </c>
      <c r="K217" t="str">
        <f>_xlfn.XLOOKUP(Sales_DB[[#This Row],[Store_ID]],Store_DB[Store_ID],Store_DB[Region])</f>
        <v>South</v>
      </c>
      <c r="L217" t="str">
        <f>_xlfn.XLOOKUP(Sales_DB[[#This Row],[Store_ID]],Store_DB[Store_ID],Store_DB[Store_Name])</f>
        <v>Moore, Padilla and Butler</v>
      </c>
      <c r="M217" t="str">
        <f>_xlfn.XLOOKUP(Sales_DB[[#This Row],[Store_ID]],Store_DB[Store_ID],Store_DB[City])</f>
        <v>East Johnstad</v>
      </c>
      <c r="N217" t="str">
        <f>_xlfn.XLOOKUP(Sales_DB[[#This Row],[Store_ID]],Store_DB[Store_ID],Store_DB[Store_Type])</f>
        <v>Flagship</v>
      </c>
      <c r="O217" t="str">
        <f>_xlfn.XLOOKUP(Sales_DB[[#This Row],[Product_ID]],Product_DB[Product_ID],Product_DB[Product_Name])</f>
        <v>Decorative Wall Mirror</v>
      </c>
      <c r="P217" t="str">
        <f>_xlfn.XLOOKUP(Sales_DB[[#This Row],[Product_ID]],Product_DB[Product_ID],Product_DB[Category])</f>
        <v>Home</v>
      </c>
      <c r="Q217" t="str">
        <f>_xlfn.XLOOKUP(Sales_DB[[#This Row],[Product_ID]],Product_DB[Product_ID],Product_DB[Sub_Category])</f>
        <v>Decor</v>
      </c>
      <c r="R217" t="str">
        <f>_xlfn.XLOOKUP(Sales_DB[[#This Row],[Product_ID]],Product_DB[Product_ID],Product_DB[Brand])</f>
        <v>Luna, Anderson and Bowman</v>
      </c>
      <c r="S217">
        <f>_xlfn.XLOOKUP(Sales_DB[[#This Row],[Product_ID]],Product_DB[Product_ID],Product_DB[Cost])</f>
        <v>48.01</v>
      </c>
      <c r="T217">
        <f>_xlfn.XLOOKUP(Sales_DB[[#This Row],[Product_ID]],Product_DB[Product_ID],Product_DB[Stock])</f>
        <v>439</v>
      </c>
      <c r="U217" t="str">
        <f>_xlfn.XLOOKUP(Sales_DB[[#This Row],[Customer_ID]],Final_Cust_db[Customer_ID],Final_Cust_db[Name])</f>
        <v>Adam Castro</v>
      </c>
      <c r="V217">
        <f>_xlfn.XLOOKUP(Sales_DB[[#This Row],[Customer_ID]],Final_Cust_db[Customer_ID],Final_Cust_db[Age])</f>
        <v>51</v>
      </c>
      <c r="W217" t="str">
        <f>_xlfn.XLOOKUP(Sales_DB[[#This Row],[Customer_ID]],Final_Cust_db[Customer_ID],Final_Cust_db[Gender])</f>
        <v>Male</v>
      </c>
      <c r="X217" t="str">
        <f>_xlfn.XLOOKUP(Sales_DB[[#This Row],[Customer_ID]],Final_Cust_db[Customer_ID],Final_Cust_db[City])</f>
        <v>New Donnabury</v>
      </c>
      <c r="Y217" t="str">
        <f>_xlfn.XLOOKUP(Sales_DB[[#This Row],[Customer_ID]],Final_Cust_db[Customer_ID],Final_Cust_db[State])</f>
        <v>Texas</v>
      </c>
      <c r="Z217" t="str">
        <f>_xlfn.XLOOKUP(Sales_DB[[#This Row],[Customer_ID]],Final_Cust_db[Customer_ID],Final_Cust_db[Country])</f>
        <v>USA</v>
      </c>
      <c r="AA217" t="str">
        <f>_xlfn.XLOOKUP(Sales_DB[[#This Row],[Customer_ID]],Final_Cust_db[Customer_ID],Final_Cust_db[Loyality_Level])</f>
        <v>Silver</v>
      </c>
      <c r="AB217" s="8">
        <f>Sales_DB[[#This Row],[Cost]]*Sales_DB[[#This Row],[Quantity]]</f>
        <v>144.03</v>
      </c>
      <c r="AC217" s="8">
        <f>Sales_DB[[#This Row],[Total_Amount]]-Sales_DB[[#This Row],[Spend]]</f>
        <v>763.49549999999999</v>
      </c>
      <c r="AD217" s="8">
        <f>MONTH(Sales_DB[[#This Row],[Order_Date]])</f>
        <v>3</v>
      </c>
    </row>
    <row r="218" spans="1:30" x14ac:dyDescent="0.35">
      <c r="A218" t="s">
        <v>2175</v>
      </c>
      <c r="B218" s="2">
        <v>45854</v>
      </c>
      <c r="C218" t="s">
        <v>520</v>
      </c>
      <c r="D218" t="s">
        <v>1797</v>
      </c>
      <c r="E218" t="s">
        <v>1915</v>
      </c>
      <c r="F218">
        <v>3</v>
      </c>
      <c r="G218" s="5">
        <v>141.6</v>
      </c>
      <c r="H218">
        <v>0.08</v>
      </c>
      <c r="I218" t="s">
        <v>1962</v>
      </c>
      <c r="J218">
        <v>390.81599999999997</v>
      </c>
      <c r="K218" t="str">
        <f>_xlfn.XLOOKUP(Sales_DB[[#This Row],[Store_ID]],Store_DB[Store_ID],Store_DB[Region])</f>
        <v>West</v>
      </c>
      <c r="L218" t="str">
        <f>_xlfn.XLOOKUP(Sales_DB[[#This Row],[Store_ID]],Store_DB[Store_ID],Store_DB[Store_Name])</f>
        <v>Bean, Jones and Park</v>
      </c>
      <c r="M218" t="str">
        <f>_xlfn.XLOOKUP(Sales_DB[[#This Row],[Store_ID]],Store_DB[Store_ID],Store_DB[City])</f>
        <v>Thompsonborough</v>
      </c>
      <c r="N218" t="str">
        <f>_xlfn.XLOOKUP(Sales_DB[[#This Row],[Store_ID]],Store_DB[Store_ID],Store_DB[Store_Type])</f>
        <v>Online</v>
      </c>
      <c r="O218" t="str">
        <f>_xlfn.XLOOKUP(Sales_DB[[#This Row],[Product_ID]],Product_DB[Product_ID],Product_DB[Product_Name])</f>
        <v>Professional Jump Rope</v>
      </c>
      <c r="P218" t="str">
        <f>_xlfn.XLOOKUP(Sales_DB[[#This Row],[Product_ID]],Product_DB[Product_ID],Product_DB[Category])</f>
        <v>Sports</v>
      </c>
      <c r="Q218" t="str">
        <f>_xlfn.XLOOKUP(Sales_DB[[#This Row],[Product_ID]],Product_DB[Product_ID],Product_DB[Sub_Category])</f>
        <v>Fitness</v>
      </c>
      <c r="R218" t="str">
        <f>_xlfn.XLOOKUP(Sales_DB[[#This Row],[Product_ID]],Product_DB[Product_ID],Product_DB[Brand])</f>
        <v>Davis PLC</v>
      </c>
      <c r="S218">
        <f>_xlfn.XLOOKUP(Sales_DB[[#This Row],[Product_ID]],Product_DB[Product_ID],Product_DB[Cost])</f>
        <v>477.61</v>
      </c>
      <c r="T218">
        <f>_xlfn.XLOOKUP(Sales_DB[[#This Row],[Product_ID]],Product_DB[Product_ID],Product_DB[Stock])</f>
        <v>300</v>
      </c>
      <c r="U218" t="str">
        <f>_xlfn.XLOOKUP(Sales_DB[[#This Row],[Customer_ID]],Final_Cust_db[Customer_ID],Final_Cust_db[Name])</f>
        <v>Joseph Faulkner</v>
      </c>
      <c r="V218">
        <f>_xlfn.XLOOKUP(Sales_DB[[#This Row],[Customer_ID]],Final_Cust_db[Customer_ID],Final_Cust_db[Age])</f>
        <v>31</v>
      </c>
      <c r="W218" t="str">
        <f>_xlfn.XLOOKUP(Sales_DB[[#This Row],[Customer_ID]],Final_Cust_db[Customer_ID],Final_Cust_db[Gender])</f>
        <v>Male</v>
      </c>
      <c r="X218" t="str">
        <f>_xlfn.XLOOKUP(Sales_DB[[#This Row],[Customer_ID]],Final_Cust_db[Customer_ID],Final_Cust_db[City])</f>
        <v>New Leahfurt</v>
      </c>
      <c r="Y218" t="str">
        <f>_xlfn.XLOOKUP(Sales_DB[[#This Row],[Customer_ID]],Final_Cust_db[Customer_ID],Final_Cust_db[State])</f>
        <v>North Dakota</v>
      </c>
      <c r="Z218" t="str">
        <f>_xlfn.XLOOKUP(Sales_DB[[#This Row],[Customer_ID]],Final_Cust_db[Customer_ID],Final_Cust_db[Country])</f>
        <v>USA</v>
      </c>
      <c r="AA218" t="str">
        <f>_xlfn.XLOOKUP(Sales_DB[[#This Row],[Customer_ID]],Final_Cust_db[Customer_ID],Final_Cust_db[Loyality_Level])</f>
        <v>Bronze</v>
      </c>
      <c r="AB218" s="8">
        <f>Sales_DB[[#This Row],[Cost]]*Sales_DB[[#This Row],[Quantity]]</f>
        <v>1432.83</v>
      </c>
      <c r="AC218" s="8">
        <f>Sales_DB[[#This Row],[Total_Amount]]-Sales_DB[[#This Row],[Spend]]</f>
        <v>-1042.0139999999999</v>
      </c>
      <c r="AD218" s="8">
        <f>MONTH(Sales_DB[[#This Row],[Order_Date]])</f>
        <v>7</v>
      </c>
    </row>
    <row r="219" spans="1:30" x14ac:dyDescent="0.35">
      <c r="A219" t="s">
        <v>2176</v>
      </c>
      <c r="B219" s="2">
        <v>45219</v>
      </c>
      <c r="C219" t="s">
        <v>858</v>
      </c>
      <c r="D219" t="s">
        <v>1615</v>
      </c>
      <c r="E219" t="s">
        <v>1946</v>
      </c>
      <c r="F219">
        <v>1</v>
      </c>
      <c r="G219" s="5">
        <v>332.82</v>
      </c>
      <c r="H219">
        <v>0.14000000000000001</v>
      </c>
      <c r="I219" t="s">
        <v>1959</v>
      </c>
      <c r="J219">
        <v>286.22519999999997</v>
      </c>
      <c r="K219" t="str">
        <f>_xlfn.XLOOKUP(Sales_DB[[#This Row],[Store_ID]],Store_DB[Store_ID],Store_DB[Region])</f>
        <v>East</v>
      </c>
      <c r="L219" t="str">
        <f>_xlfn.XLOOKUP(Sales_DB[[#This Row],[Store_ID]],Store_DB[Store_ID],Store_DB[Store_Name])</f>
        <v>Mann-Austin</v>
      </c>
      <c r="M219" t="str">
        <f>_xlfn.XLOOKUP(Sales_DB[[#This Row],[Store_ID]],Store_DB[Store_ID],Store_DB[City])</f>
        <v>Vasquezborough</v>
      </c>
      <c r="N219" t="str">
        <f>_xlfn.XLOOKUP(Sales_DB[[#This Row],[Store_ID]],Store_DB[Store_ID],Store_DB[Store_Type])</f>
        <v>Online</v>
      </c>
      <c r="O219" t="str">
        <f>_xlfn.XLOOKUP(Sales_DB[[#This Row],[Product_ID]],Product_DB[Product_ID],Product_DB[Product_Name])</f>
        <v>4K Home Projector</v>
      </c>
      <c r="P219" t="str">
        <f>_xlfn.XLOOKUP(Sales_DB[[#This Row],[Product_ID]],Product_DB[Product_ID],Product_DB[Category])</f>
        <v>Electronics</v>
      </c>
      <c r="Q219" t="str">
        <f>_xlfn.XLOOKUP(Sales_DB[[#This Row],[Product_ID]],Product_DB[Product_ID],Product_DB[Sub_Category])</f>
        <v>Appliances</v>
      </c>
      <c r="R219" t="str">
        <f>_xlfn.XLOOKUP(Sales_DB[[#This Row],[Product_ID]],Product_DB[Product_ID],Product_DB[Brand])</f>
        <v>Thomas LLC</v>
      </c>
      <c r="S219">
        <f>_xlfn.XLOOKUP(Sales_DB[[#This Row],[Product_ID]],Product_DB[Product_ID],Product_DB[Cost])</f>
        <v>465.34</v>
      </c>
      <c r="T219">
        <f>_xlfn.XLOOKUP(Sales_DB[[#This Row],[Product_ID]],Product_DB[Product_ID],Product_DB[Stock])</f>
        <v>301</v>
      </c>
      <c r="U219" t="str">
        <f>_xlfn.XLOOKUP(Sales_DB[[#This Row],[Customer_ID]],Final_Cust_db[Customer_ID],Final_Cust_db[Name])</f>
        <v>Cynthia Payne</v>
      </c>
      <c r="V219">
        <f>_xlfn.XLOOKUP(Sales_DB[[#This Row],[Customer_ID]],Final_Cust_db[Customer_ID],Final_Cust_db[Age])</f>
        <v>32</v>
      </c>
      <c r="W219" t="str">
        <f>_xlfn.XLOOKUP(Sales_DB[[#This Row],[Customer_ID]],Final_Cust_db[Customer_ID],Final_Cust_db[Gender])</f>
        <v>Female</v>
      </c>
      <c r="X219" t="str">
        <f>_xlfn.XLOOKUP(Sales_DB[[#This Row],[Customer_ID]],Final_Cust_db[Customer_ID],Final_Cust_db[City])</f>
        <v>South Gina</v>
      </c>
      <c r="Y219" t="str">
        <f>_xlfn.XLOOKUP(Sales_DB[[#This Row],[Customer_ID]],Final_Cust_db[Customer_ID],Final_Cust_db[State])</f>
        <v>Kentucky</v>
      </c>
      <c r="Z219" t="str">
        <f>_xlfn.XLOOKUP(Sales_DB[[#This Row],[Customer_ID]],Final_Cust_db[Customer_ID],Final_Cust_db[Country])</f>
        <v>USA</v>
      </c>
      <c r="AA219" t="str">
        <f>_xlfn.XLOOKUP(Sales_DB[[#This Row],[Customer_ID]],Final_Cust_db[Customer_ID],Final_Cust_db[Loyality_Level])</f>
        <v>Bronze</v>
      </c>
      <c r="AB219" s="8">
        <f>Sales_DB[[#This Row],[Cost]]*Sales_DB[[#This Row],[Quantity]]</f>
        <v>465.34</v>
      </c>
      <c r="AC219" s="8">
        <f>Sales_DB[[#This Row],[Total_Amount]]-Sales_DB[[#This Row],[Spend]]</f>
        <v>-179.1148</v>
      </c>
      <c r="AD219" s="8">
        <f>MONTH(Sales_DB[[#This Row],[Order_Date]])</f>
        <v>10</v>
      </c>
    </row>
    <row r="220" spans="1:30" x14ac:dyDescent="0.35">
      <c r="A220" t="s">
        <v>2177</v>
      </c>
      <c r="B220" s="2">
        <v>45447</v>
      </c>
      <c r="C220" t="s">
        <v>797</v>
      </c>
      <c r="D220" t="s">
        <v>1797</v>
      </c>
      <c r="E220" t="s">
        <v>1890</v>
      </c>
      <c r="F220">
        <v>4</v>
      </c>
      <c r="G220" s="5">
        <v>640.97</v>
      </c>
      <c r="H220">
        <v>0.11</v>
      </c>
      <c r="I220" t="s">
        <v>1962</v>
      </c>
      <c r="J220">
        <v>2281.8532</v>
      </c>
      <c r="K220" t="str">
        <f>_xlfn.XLOOKUP(Sales_DB[[#This Row],[Store_ID]],Store_DB[Store_ID],Store_DB[Region])</f>
        <v>North</v>
      </c>
      <c r="L220" t="str">
        <f>_xlfn.XLOOKUP(Sales_DB[[#This Row],[Store_ID]],Store_DB[Store_ID],Store_DB[Store_Name])</f>
        <v>Martinez, Adkins and Johnson</v>
      </c>
      <c r="M220" t="str">
        <f>_xlfn.XLOOKUP(Sales_DB[[#This Row],[Store_ID]],Store_DB[Store_ID],Store_DB[City])</f>
        <v>Danielmouth</v>
      </c>
      <c r="N220" t="str">
        <f>_xlfn.XLOOKUP(Sales_DB[[#This Row],[Store_ID]],Store_DB[Store_ID],Store_DB[Store_Type])</f>
        <v>Flagship</v>
      </c>
      <c r="O220" t="str">
        <f>_xlfn.XLOOKUP(Sales_DB[[#This Row],[Product_ID]],Product_DB[Product_ID],Product_DB[Product_Name])</f>
        <v>Professional Jump Rope</v>
      </c>
      <c r="P220" t="str">
        <f>_xlfn.XLOOKUP(Sales_DB[[#This Row],[Product_ID]],Product_DB[Product_ID],Product_DB[Category])</f>
        <v>Sports</v>
      </c>
      <c r="Q220" t="str">
        <f>_xlfn.XLOOKUP(Sales_DB[[#This Row],[Product_ID]],Product_DB[Product_ID],Product_DB[Sub_Category])</f>
        <v>Fitness</v>
      </c>
      <c r="R220" t="str">
        <f>_xlfn.XLOOKUP(Sales_DB[[#This Row],[Product_ID]],Product_DB[Product_ID],Product_DB[Brand])</f>
        <v>Davis PLC</v>
      </c>
      <c r="S220">
        <f>_xlfn.XLOOKUP(Sales_DB[[#This Row],[Product_ID]],Product_DB[Product_ID],Product_DB[Cost])</f>
        <v>477.61</v>
      </c>
      <c r="T220">
        <f>_xlfn.XLOOKUP(Sales_DB[[#This Row],[Product_ID]],Product_DB[Product_ID],Product_DB[Stock])</f>
        <v>300</v>
      </c>
      <c r="U220" t="str">
        <f>_xlfn.XLOOKUP(Sales_DB[[#This Row],[Customer_ID]],Final_Cust_db[Customer_ID],Final_Cust_db[Name])</f>
        <v>Mary Russell</v>
      </c>
      <c r="V220">
        <f>_xlfn.XLOOKUP(Sales_DB[[#This Row],[Customer_ID]],Final_Cust_db[Customer_ID],Final_Cust_db[Age])</f>
        <v>58</v>
      </c>
      <c r="W220" t="str">
        <f>_xlfn.XLOOKUP(Sales_DB[[#This Row],[Customer_ID]],Final_Cust_db[Customer_ID],Final_Cust_db[Gender])</f>
        <v>Male</v>
      </c>
      <c r="X220" t="str">
        <f>_xlfn.XLOOKUP(Sales_DB[[#This Row],[Customer_ID]],Final_Cust_db[Customer_ID],Final_Cust_db[City])</f>
        <v>South Regina</v>
      </c>
      <c r="Y220" t="str">
        <f>_xlfn.XLOOKUP(Sales_DB[[#This Row],[Customer_ID]],Final_Cust_db[Customer_ID],Final_Cust_db[State])</f>
        <v>Arkansas</v>
      </c>
      <c r="Z220" t="str">
        <f>_xlfn.XLOOKUP(Sales_DB[[#This Row],[Customer_ID]],Final_Cust_db[Customer_ID],Final_Cust_db[Country])</f>
        <v>USA</v>
      </c>
      <c r="AA220" t="str">
        <f>_xlfn.XLOOKUP(Sales_DB[[#This Row],[Customer_ID]],Final_Cust_db[Customer_ID],Final_Cust_db[Loyality_Level])</f>
        <v>Bronze</v>
      </c>
      <c r="AB220" s="8">
        <f>Sales_DB[[#This Row],[Cost]]*Sales_DB[[#This Row],[Quantity]]</f>
        <v>1910.44</v>
      </c>
      <c r="AC220" s="8">
        <f>Sales_DB[[#This Row],[Total_Amount]]-Sales_DB[[#This Row],[Spend]]</f>
        <v>371.41319999999996</v>
      </c>
      <c r="AD220" s="8">
        <f>MONTH(Sales_DB[[#This Row],[Order_Date]])</f>
        <v>6</v>
      </c>
    </row>
    <row r="221" spans="1:30" x14ac:dyDescent="0.35">
      <c r="A221" t="s">
        <v>2178</v>
      </c>
      <c r="B221" s="2">
        <v>45225</v>
      </c>
      <c r="C221" t="s">
        <v>669</v>
      </c>
      <c r="D221" t="s">
        <v>1851</v>
      </c>
      <c r="E221" t="s">
        <v>1934</v>
      </c>
      <c r="F221">
        <v>4</v>
      </c>
      <c r="G221" s="5">
        <v>75.37</v>
      </c>
      <c r="H221">
        <v>0.02</v>
      </c>
      <c r="I221" t="s">
        <v>1962</v>
      </c>
      <c r="J221">
        <v>295.4504</v>
      </c>
      <c r="K221" t="str">
        <f>_xlfn.XLOOKUP(Sales_DB[[#This Row],[Store_ID]],Store_DB[Store_ID],Store_DB[Region])</f>
        <v>North</v>
      </c>
      <c r="L221" t="str">
        <f>_xlfn.XLOOKUP(Sales_DB[[#This Row],[Store_ID]],Store_DB[Store_ID],Store_DB[Store_Name])</f>
        <v>Shelton PLC</v>
      </c>
      <c r="M221" t="str">
        <f>_xlfn.XLOOKUP(Sales_DB[[#This Row],[Store_ID]],Store_DB[Store_ID],Store_DB[City])</f>
        <v>East Jenniferstad</v>
      </c>
      <c r="N221" t="str">
        <f>_xlfn.XLOOKUP(Sales_DB[[#This Row],[Store_ID]],Store_DB[Store_ID],Store_DB[Store_Type])</f>
        <v>Flagship</v>
      </c>
      <c r="O221" t="str">
        <f>_xlfn.XLOOKUP(Sales_DB[[#This Row],[Product_ID]],Product_DB[Product_ID],Product_DB[Product_Name])</f>
        <v>Gaming Mouse Pad Xl</v>
      </c>
      <c r="P221" t="str">
        <f>_xlfn.XLOOKUP(Sales_DB[[#This Row],[Product_ID]],Product_DB[Product_ID],Product_DB[Category])</f>
        <v>Electronics</v>
      </c>
      <c r="Q221" t="str">
        <f>_xlfn.XLOOKUP(Sales_DB[[#This Row],[Product_ID]],Product_DB[Product_ID],Product_DB[Sub_Category])</f>
        <v>Accessories</v>
      </c>
      <c r="R221" t="str">
        <f>_xlfn.XLOOKUP(Sales_DB[[#This Row],[Product_ID]],Product_DB[Product_ID],Product_DB[Brand])</f>
        <v>Sharp, Taylor and Rodriguez</v>
      </c>
      <c r="S221">
        <f>_xlfn.XLOOKUP(Sales_DB[[#This Row],[Product_ID]],Product_DB[Product_ID],Product_DB[Cost])</f>
        <v>340.14</v>
      </c>
      <c r="T221">
        <f>_xlfn.XLOOKUP(Sales_DB[[#This Row],[Product_ID]],Product_DB[Product_ID],Product_DB[Stock])</f>
        <v>361</v>
      </c>
      <c r="U221" t="str">
        <f>_xlfn.XLOOKUP(Sales_DB[[#This Row],[Customer_ID]],Final_Cust_db[Customer_ID],Final_Cust_db[Name])</f>
        <v>Sarah Brady</v>
      </c>
      <c r="V221">
        <f>_xlfn.XLOOKUP(Sales_DB[[#This Row],[Customer_ID]],Final_Cust_db[Customer_ID],Final_Cust_db[Age])</f>
        <v>47</v>
      </c>
      <c r="W221" t="str">
        <f>_xlfn.XLOOKUP(Sales_DB[[#This Row],[Customer_ID]],Final_Cust_db[Customer_ID],Final_Cust_db[Gender])</f>
        <v>Male</v>
      </c>
      <c r="X221" t="str">
        <f>_xlfn.XLOOKUP(Sales_DB[[#This Row],[Customer_ID]],Final_Cust_db[Customer_ID],Final_Cust_db[City])</f>
        <v>Johnsonland</v>
      </c>
      <c r="Y221" t="str">
        <f>_xlfn.XLOOKUP(Sales_DB[[#This Row],[Customer_ID]],Final_Cust_db[Customer_ID],Final_Cust_db[State])</f>
        <v>Iowa</v>
      </c>
      <c r="Z221" t="str">
        <f>_xlfn.XLOOKUP(Sales_DB[[#This Row],[Customer_ID]],Final_Cust_db[Customer_ID],Final_Cust_db[Country])</f>
        <v>USA</v>
      </c>
      <c r="AA221" t="str">
        <f>_xlfn.XLOOKUP(Sales_DB[[#This Row],[Customer_ID]],Final_Cust_db[Customer_ID],Final_Cust_db[Loyality_Level])</f>
        <v>Platinum</v>
      </c>
      <c r="AB221" s="8">
        <f>Sales_DB[[#This Row],[Cost]]*Sales_DB[[#This Row],[Quantity]]</f>
        <v>1360.56</v>
      </c>
      <c r="AC221" s="8">
        <f>Sales_DB[[#This Row],[Total_Amount]]-Sales_DB[[#This Row],[Spend]]</f>
        <v>-1065.1096</v>
      </c>
      <c r="AD221" s="8">
        <f>MONTH(Sales_DB[[#This Row],[Order_Date]])</f>
        <v>10</v>
      </c>
    </row>
    <row r="222" spans="1:30" x14ac:dyDescent="0.35">
      <c r="A222" t="s">
        <v>2179</v>
      </c>
      <c r="B222" s="2">
        <v>45754</v>
      </c>
      <c r="C222" t="s">
        <v>279</v>
      </c>
      <c r="D222" t="s">
        <v>1619</v>
      </c>
      <c r="E222" t="s">
        <v>1943</v>
      </c>
      <c r="F222">
        <v>3</v>
      </c>
      <c r="G222" s="5">
        <v>434.55</v>
      </c>
      <c r="H222">
        <v>0.08</v>
      </c>
      <c r="I222" t="s">
        <v>1962</v>
      </c>
      <c r="J222">
        <v>1199.3579999999999</v>
      </c>
      <c r="K222" t="str">
        <f>_xlfn.XLOOKUP(Sales_DB[[#This Row],[Store_ID]],Store_DB[Store_ID],Store_DB[Region])</f>
        <v>East</v>
      </c>
      <c r="L222" t="str">
        <f>_xlfn.XLOOKUP(Sales_DB[[#This Row],[Store_ID]],Store_DB[Store_ID],Store_DB[Store_Name])</f>
        <v>Guerrero-Schmitt</v>
      </c>
      <c r="M222" t="str">
        <f>_xlfn.XLOOKUP(Sales_DB[[#This Row],[Store_ID]],Store_DB[Store_ID],Store_DB[City])</f>
        <v>East Stevechester</v>
      </c>
      <c r="N222" t="str">
        <f>_xlfn.XLOOKUP(Sales_DB[[#This Row],[Store_ID]],Store_DB[Store_ID],Store_DB[Store_Type])</f>
        <v>Flagship</v>
      </c>
      <c r="O222" t="str">
        <f>_xlfn.XLOOKUP(Sales_DB[[#This Row],[Product_ID]],Product_DB[Product_ID],Product_DB[Product_Name])</f>
        <v>Beard Grooming Kit</v>
      </c>
      <c r="P222" t="str">
        <f>_xlfn.XLOOKUP(Sales_DB[[#This Row],[Product_ID]],Product_DB[Product_ID],Product_DB[Category])</f>
        <v>Beauty</v>
      </c>
      <c r="Q222" t="str">
        <f>_xlfn.XLOOKUP(Sales_DB[[#This Row],[Product_ID]],Product_DB[Product_ID],Product_DB[Sub_Category])</f>
        <v>Grooming</v>
      </c>
      <c r="R222" t="str">
        <f>_xlfn.XLOOKUP(Sales_DB[[#This Row],[Product_ID]],Product_DB[Product_ID],Product_DB[Brand])</f>
        <v>Erickson-Green</v>
      </c>
      <c r="S222">
        <f>_xlfn.XLOOKUP(Sales_DB[[#This Row],[Product_ID]],Product_DB[Product_ID],Product_DB[Cost])</f>
        <v>337.42</v>
      </c>
      <c r="T222">
        <f>_xlfn.XLOOKUP(Sales_DB[[#This Row],[Product_ID]],Product_DB[Product_ID],Product_DB[Stock])</f>
        <v>256</v>
      </c>
      <c r="U222" t="str">
        <f>_xlfn.XLOOKUP(Sales_DB[[#This Row],[Customer_ID]],Final_Cust_db[Customer_ID],Final_Cust_db[Name])</f>
        <v>Rhonda Morales</v>
      </c>
      <c r="V222">
        <f>_xlfn.XLOOKUP(Sales_DB[[#This Row],[Customer_ID]],Final_Cust_db[Customer_ID],Final_Cust_db[Age])</f>
        <v>61</v>
      </c>
      <c r="W222" t="str">
        <f>_xlfn.XLOOKUP(Sales_DB[[#This Row],[Customer_ID]],Final_Cust_db[Customer_ID],Final_Cust_db[Gender])</f>
        <v>Female</v>
      </c>
      <c r="X222" t="str">
        <f>_xlfn.XLOOKUP(Sales_DB[[#This Row],[Customer_ID]],Final_Cust_db[Customer_ID],Final_Cust_db[City])</f>
        <v>Lake Barryfurt</v>
      </c>
      <c r="Y222" t="str">
        <f>_xlfn.XLOOKUP(Sales_DB[[#This Row],[Customer_ID]],Final_Cust_db[Customer_ID],Final_Cust_db[State])</f>
        <v>California</v>
      </c>
      <c r="Z222" t="str">
        <f>_xlfn.XLOOKUP(Sales_DB[[#This Row],[Customer_ID]],Final_Cust_db[Customer_ID],Final_Cust_db[Country])</f>
        <v>USA</v>
      </c>
      <c r="AA222" t="str">
        <f>_xlfn.XLOOKUP(Sales_DB[[#This Row],[Customer_ID]],Final_Cust_db[Customer_ID],Final_Cust_db[Loyality_Level])</f>
        <v>Gold</v>
      </c>
      <c r="AB222" s="8">
        <f>Sales_DB[[#This Row],[Cost]]*Sales_DB[[#This Row],[Quantity]]</f>
        <v>1012.26</v>
      </c>
      <c r="AC222" s="8">
        <f>Sales_DB[[#This Row],[Total_Amount]]-Sales_DB[[#This Row],[Spend]]</f>
        <v>187.09799999999996</v>
      </c>
      <c r="AD222" s="8">
        <f>MONTH(Sales_DB[[#This Row],[Order_Date]])</f>
        <v>4</v>
      </c>
    </row>
    <row r="223" spans="1:30" x14ac:dyDescent="0.35">
      <c r="A223" t="s">
        <v>2180</v>
      </c>
      <c r="B223" s="2">
        <v>45729</v>
      </c>
      <c r="C223" t="s">
        <v>357</v>
      </c>
      <c r="D223" t="s">
        <v>1653</v>
      </c>
      <c r="E223" t="s">
        <v>1932</v>
      </c>
      <c r="F223">
        <v>4</v>
      </c>
      <c r="G223" s="5">
        <v>652.28</v>
      </c>
      <c r="H223">
        <v>0.15</v>
      </c>
      <c r="I223" t="s">
        <v>1957</v>
      </c>
      <c r="J223">
        <v>2217.752</v>
      </c>
      <c r="K223" t="str">
        <f>_xlfn.XLOOKUP(Sales_DB[[#This Row],[Store_ID]],Store_DB[Store_ID],Store_DB[Region])</f>
        <v>South</v>
      </c>
      <c r="L223" t="str">
        <f>_xlfn.XLOOKUP(Sales_DB[[#This Row],[Store_ID]],Store_DB[Store_ID],Store_DB[Store_Name])</f>
        <v>Mcdonald Inc</v>
      </c>
      <c r="M223" t="str">
        <f>_xlfn.XLOOKUP(Sales_DB[[#This Row],[Store_ID]],Store_DB[Store_ID],Store_DB[City])</f>
        <v>Christopherland</v>
      </c>
      <c r="N223" t="str">
        <f>_xlfn.XLOOKUP(Sales_DB[[#This Row],[Store_ID]],Store_DB[Store_ID],Store_DB[Store_Type])</f>
        <v>Outlet</v>
      </c>
      <c r="O223" t="str">
        <f>_xlfn.XLOOKUP(Sales_DB[[#This Row],[Product_ID]],Product_DB[Product_ID],Product_DB[Product_Name])</f>
        <v>Wireless Bluetooth Speaker</v>
      </c>
      <c r="P223" t="str">
        <f>_xlfn.XLOOKUP(Sales_DB[[#This Row],[Product_ID]],Product_DB[Product_ID],Product_DB[Category])</f>
        <v>Electronics</v>
      </c>
      <c r="Q223" t="str">
        <f>_xlfn.XLOOKUP(Sales_DB[[#This Row],[Product_ID]],Product_DB[Product_ID],Product_DB[Sub_Category])</f>
        <v>Audio</v>
      </c>
      <c r="R223" t="str">
        <f>_xlfn.XLOOKUP(Sales_DB[[#This Row],[Product_ID]],Product_DB[Product_ID],Product_DB[Brand])</f>
        <v>Reed-Schmidt</v>
      </c>
      <c r="S223">
        <f>_xlfn.XLOOKUP(Sales_DB[[#This Row],[Product_ID]],Product_DB[Product_ID],Product_DB[Cost])</f>
        <v>322.41000000000003</v>
      </c>
      <c r="T223">
        <f>_xlfn.XLOOKUP(Sales_DB[[#This Row],[Product_ID]],Product_DB[Product_ID],Product_DB[Stock])</f>
        <v>213</v>
      </c>
      <c r="U223" t="str">
        <f>_xlfn.XLOOKUP(Sales_DB[[#This Row],[Customer_ID]],Final_Cust_db[Customer_ID],Final_Cust_db[Name])</f>
        <v>Sheila Wilson</v>
      </c>
      <c r="V223">
        <f>_xlfn.XLOOKUP(Sales_DB[[#This Row],[Customer_ID]],Final_Cust_db[Customer_ID],Final_Cust_db[Age])</f>
        <v>35</v>
      </c>
      <c r="W223" t="str">
        <f>_xlfn.XLOOKUP(Sales_DB[[#This Row],[Customer_ID]],Final_Cust_db[Customer_ID],Final_Cust_db[Gender])</f>
        <v>Male</v>
      </c>
      <c r="X223" t="str">
        <f>_xlfn.XLOOKUP(Sales_DB[[#This Row],[Customer_ID]],Final_Cust_db[Customer_ID],Final_Cust_db[City])</f>
        <v>South Dustin</v>
      </c>
      <c r="Y223" t="str">
        <f>_xlfn.XLOOKUP(Sales_DB[[#This Row],[Customer_ID]],Final_Cust_db[Customer_ID],Final_Cust_db[State])</f>
        <v>Tennessee</v>
      </c>
      <c r="Z223" t="str">
        <f>_xlfn.XLOOKUP(Sales_DB[[#This Row],[Customer_ID]],Final_Cust_db[Customer_ID],Final_Cust_db[Country])</f>
        <v>USA</v>
      </c>
      <c r="AA223" t="str">
        <f>_xlfn.XLOOKUP(Sales_DB[[#This Row],[Customer_ID]],Final_Cust_db[Customer_ID],Final_Cust_db[Loyality_Level])</f>
        <v>Silver</v>
      </c>
      <c r="AB223" s="8">
        <f>Sales_DB[[#This Row],[Cost]]*Sales_DB[[#This Row],[Quantity]]</f>
        <v>1289.6400000000001</v>
      </c>
      <c r="AC223" s="8">
        <f>Sales_DB[[#This Row],[Total_Amount]]-Sales_DB[[#This Row],[Spend]]</f>
        <v>928.11199999999985</v>
      </c>
      <c r="AD223" s="8">
        <f>MONTH(Sales_DB[[#This Row],[Order_Date]])</f>
        <v>3</v>
      </c>
    </row>
    <row r="224" spans="1:30" x14ac:dyDescent="0.35">
      <c r="A224" t="s">
        <v>2181</v>
      </c>
      <c r="B224" s="2">
        <v>45480</v>
      </c>
      <c r="C224" t="s">
        <v>866</v>
      </c>
      <c r="D224" t="s">
        <v>1809</v>
      </c>
      <c r="E224" t="s">
        <v>1940</v>
      </c>
      <c r="F224">
        <v>3</v>
      </c>
      <c r="G224" s="5">
        <v>207.8</v>
      </c>
      <c r="H224">
        <v>0.15</v>
      </c>
      <c r="I224" t="s">
        <v>1957</v>
      </c>
      <c r="J224">
        <v>529.8900000000001</v>
      </c>
      <c r="K224" t="str">
        <f>_xlfn.XLOOKUP(Sales_DB[[#This Row],[Store_ID]],Store_DB[Store_ID],Store_DB[Region])</f>
        <v>North</v>
      </c>
      <c r="L224" t="str">
        <f>_xlfn.XLOOKUP(Sales_DB[[#This Row],[Store_ID]],Store_DB[Store_ID],Store_DB[Store_Name])</f>
        <v>Holloway Ltd</v>
      </c>
      <c r="M224" t="str">
        <f>_xlfn.XLOOKUP(Sales_DB[[#This Row],[Store_ID]],Store_DB[Store_ID],Store_DB[City])</f>
        <v>Bensonhaven</v>
      </c>
      <c r="N224" t="str">
        <f>_xlfn.XLOOKUP(Sales_DB[[#This Row],[Store_ID]],Store_DB[Store_ID],Store_DB[Store_Type])</f>
        <v>Flagship</v>
      </c>
      <c r="O224" t="str">
        <f>_xlfn.XLOOKUP(Sales_DB[[#This Row],[Product_ID]],Product_DB[Product_ID],Product_DB[Product_Name])</f>
        <v>Wireless Mouse</v>
      </c>
      <c r="P224" t="str">
        <f>_xlfn.XLOOKUP(Sales_DB[[#This Row],[Product_ID]],Product_DB[Product_ID],Product_DB[Category])</f>
        <v>Electronics</v>
      </c>
      <c r="Q224" t="str">
        <f>_xlfn.XLOOKUP(Sales_DB[[#This Row],[Product_ID]],Product_DB[Product_ID],Product_DB[Sub_Category])</f>
        <v>Computer</v>
      </c>
      <c r="R224" t="str">
        <f>_xlfn.XLOOKUP(Sales_DB[[#This Row],[Product_ID]],Product_DB[Product_ID],Product_DB[Brand])</f>
        <v>Larson Ltd</v>
      </c>
      <c r="S224">
        <f>_xlfn.XLOOKUP(Sales_DB[[#This Row],[Product_ID]],Product_DB[Product_ID],Product_DB[Cost])</f>
        <v>392.89</v>
      </c>
      <c r="T224">
        <f>_xlfn.XLOOKUP(Sales_DB[[#This Row],[Product_ID]],Product_DB[Product_ID],Product_DB[Stock])</f>
        <v>320</v>
      </c>
      <c r="U224" t="str">
        <f>_xlfn.XLOOKUP(Sales_DB[[#This Row],[Customer_ID]],Final_Cust_db[Customer_ID],Final_Cust_db[Name])</f>
        <v>Tyrone Olson</v>
      </c>
      <c r="V224">
        <f>_xlfn.XLOOKUP(Sales_DB[[#This Row],[Customer_ID]],Final_Cust_db[Customer_ID],Final_Cust_db[Age])</f>
        <v>45</v>
      </c>
      <c r="W224" t="str">
        <f>_xlfn.XLOOKUP(Sales_DB[[#This Row],[Customer_ID]],Final_Cust_db[Customer_ID],Final_Cust_db[Gender])</f>
        <v>Female</v>
      </c>
      <c r="X224" t="str">
        <f>_xlfn.XLOOKUP(Sales_DB[[#This Row],[Customer_ID]],Final_Cust_db[Customer_ID],Final_Cust_db[City])</f>
        <v>Emilytown</v>
      </c>
      <c r="Y224" t="str">
        <f>_xlfn.XLOOKUP(Sales_DB[[#This Row],[Customer_ID]],Final_Cust_db[Customer_ID],Final_Cust_db[State])</f>
        <v>California</v>
      </c>
      <c r="Z224" t="str">
        <f>_xlfn.XLOOKUP(Sales_DB[[#This Row],[Customer_ID]],Final_Cust_db[Customer_ID],Final_Cust_db[Country])</f>
        <v>USA</v>
      </c>
      <c r="AA224" t="str">
        <f>_xlfn.XLOOKUP(Sales_DB[[#This Row],[Customer_ID]],Final_Cust_db[Customer_ID],Final_Cust_db[Loyality_Level])</f>
        <v>Silver</v>
      </c>
      <c r="AB224" s="8">
        <f>Sales_DB[[#This Row],[Cost]]*Sales_DB[[#This Row],[Quantity]]</f>
        <v>1178.67</v>
      </c>
      <c r="AC224" s="8">
        <f>Sales_DB[[#This Row],[Total_Amount]]-Sales_DB[[#This Row],[Spend]]</f>
        <v>-648.78</v>
      </c>
      <c r="AD224" s="8">
        <f>MONTH(Sales_DB[[#This Row],[Order_Date]])</f>
        <v>7</v>
      </c>
    </row>
    <row r="225" spans="1:30" x14ac:dyDescent="0.35">
      <c r="A225" t="s">
        <v>2182</v>
      </c>
      <c r="B225" s="2">
        <v>45361</v>
      </c>
      <c r="C225" t="s">
        <v>1531</v>
      </c>
      <c r="D225" t="s">
        <v>1763</v>
      </c>
      <c r="E225" t="s">
        <v>1934</v>
      </c>
      <c r="F225">
        <v>4</v>
      </c>
      <c r="G225" s="5">
        <v>385.5</v>
      </c>
      <c r="H225">
        <v>0.03</v>
      </c>
      <c r="I225" t="s">
        <v>1959</v>
      </c>
      <c r="J225">
        <v>1495.74</v>
      </c>
      <c r="K225" t="str">
        <f>_xlfn.XLOOKUP(Sales_DB[[#This Row],[Store_ID]],Store_DB[Store_ID],Store_DB[Region])</f>
        <v>North</v>
      </c>
      <c r="L225" t="str">
        <f>_xlfn.XLOOKUP(Sales_DB[[#This Row],[Store_ID]],Store_DB[Store_ID],Store_DB[Store_Name])</f>
        <v>Shelton PLC</v>
      </c>
      <c r="M225" t="str">
        <f>_xlfn.XLOOKUP(Sales_DB[[#This Row],[Store_ID]],Store_DB[Store_ID],Store_DB[City])</f>
        <v>East Jenniferstad</v>
      </c>
      <c r="N225" t="str">
        <f>_xlfn.XLOOKUP(Sales_DB[[#This Row],[Store_ID]],Store_DB[Store_ID],Store_DB[Store_Type])</f>
        <v>Flagship</v>
      </c>
      <c r="O225" t="str">
        <f>_xlfn.XLOOKUP(Sales_DB[[#This Row],[Product_ID]],Product_DB[Product_ID],Product_DB[Product_Name])</f>
        <v>Tennis Ball 3-Pack</v>
      </c>
      <c r="P225" t="str">
        <f>_xlfn.XLOOKUP(Sales_DB[[#This Row],[Product_ID]],Product_DB[Product_ID],Product_DB[Category])</f>
        <v>Sports</v>
      </c>
      <c r="Q225" t="str">
        <f>_xlfn.XLOOKUP(Sales_DB[[#This Row],[Product_ID]],Product_DB[Product_ID],Product_DB[Sub_Category])</f>
        <v>Equipment</v>
      </c>
      <c r="R225" t="str">
        <f>_xlfn.XLOOKUP(Sales_DB[[#This Row],[Product_ID]],Product_DB[Product_ID],Product_DB[Brand])</f>
        <v>Lopez LLC</v>
      </c>
      <c r="S225">
        <f>_xlfn.XLOOKUP(Sales_DB[[#This Row],[Product_ID]],Product_DB[Product_ID],Product_DB[Cost])</f>
        <v>103.45</v>
      </c>
      <c r="T225">
        <f>_xlfn.XLOOKUP(Sales_DB[[#This Row],[Product_ID]],Product_DB[Product_ID],Product_DB[Stock])</f>
        <v>465</v>
      </c>
      <c r="U225" t="str">
        <f>_xlfn.XLOOKUP(Sales_DB[[#This Row],[Customer_ID]],Final_Cust_db[Customer_ID],Final_Cust_db[Name])</f>
        <v>James Berger</v>
      </c>
      <c r="V225">
        <f>_xlfn.XLOOKUP(Sales_DB[[#This Row],[Customer_ID]],Final_Cust_db[Customer_ID],Final_Cust_db[Age])</f>
        <v>23</v>
      </c>
      <c r="W225" t="str">
        <f>_xlfn.XLOOKUP(Sales_DB[[#This Row],[Customer_ID]],Final_Cust_db[Customer_ID],Final_Cust_db[Gender])</f>
        <v>Female</v>
      </c>
      <c r="X225" t="str">
        <f>_xlfn.XLOOKUP(Sales_DB[[#This Row],[Customer_ID]],Final_Cust_db[Customer_ID],Final_Cust_db[City])</f>
        <v>Bryanmouth</v>
      </c>
      <c r="Y225" t="str">
        <f>_xlfn.XLOOKUP(Sales_DB[[#This Row],[Customer_ID]],Final_Cust_db[Customer_ID],Final_Cust_db[State])</f>
        <v>Delaware</v>
      </c>
      <c r="Z225" t="str">
        <f>_xlfn.XLOOKUP(Sales_DB[[#This Row],[Customer_ID]],Final_Cust_db[Customer_ID],Final_Cust_db[Country])</f>
        <v>USA</v>
      </c>
      <c r="AA225" t="str">
        <f>_xlfn.XLOOKUP(Sales_DB[[#This Row],[Customer_ID]],Final_Cust_db[Customer_ID],Final_Cust_db[Loyality_Level])</f>
        <v>Bronze</v>
      </c>
      <c r="AB225" s="8">
        <f>Sales_DB[[#This Row],[Cost]]*Sales_DB[[#This Row],[Quantity]]</f>
        <v>413.8</v>
      </c>
      <c r="AC225" s="8">
        <f>Sales_DB[[#This Row],[Total_Amount]]-Sales_DB[[#This Row],[Spend]]</f>
        <v>1081.94</v>
      </c>
      <c r="AD225" s="8">
        <f>MONTH(Sales_DB[[#This Row],[Order_Date]])</f>
        <v>3</v>
      </c>
    </row>
    <row r="226" spans="1:30" x14ac:dyDescent="0.35">
      <c r="A226" t="s">
        <v>2183</v>
      </c>
      <c r="B226" s="2">
        <v>45915</v>
      </c>
      <c r="C226" t="s">
        <v>348</v>
      </c>
      <c r="D226" t="s">
        <v>1775</v>
      </c>
      <c r="E226" t="s">
        <v>1909</v>
      </c>
      <c r="F226">
        <v>3</v>
      </c>
      <c r="G226" s="5">
        <v>548.19000000000005</v>
      </c>
      <c r="H226">
        <v>0.12</v>
      </c>
      <c r="I226" t="s">
        <v>1957</v>
      </c>
      <c r="J226">
        <v>1447.2216000000001</v>
      </c>
      <c r="K226" t="str">
        <f>_xlfn.XLOOKUP(Sales_DB[[#This Row],[Store_ID]],Store_DB[Store_ID],Store_DB[Region])</f>
        <v>East</v>
      </c>
      <c r="L226" t="str">
        <f>_xlfn.XLOOKUP(Sales_DB[[#This Row],[Store_ID]],Store_DB[Store_ID],Store_DB[Store_Name])</f>
        <v>Benson-Elliott</v>
      </c>
      <c r="M226" t="str">
        <f>_xlfn.XLOOKUP(Sales_DB[[#This Row],[Store_ID]],Store_DB[Store_ID],Store_DB[City])</f>
        <v>Port Josephberg</v>
      </c>
      <c r="N226" t="str">
        <f>_xlfn.XLOOKUP(Sales_DB[[#This Row],[Store_ID]],Store_DB[Store_ID],Store_DB[Store_Type])</f>
        <v>Online</v>
      </c>
      <c r="O226" t="str">
        <f>_xlfn.XLOOKUP(Sales_DB[[#This Row],[Product_ID]],Product_DB[Product_ID],Product_DB[Product_Name])</f>
        <v>Adjustable Dumbbells 20Kg</v>
      </c>
      <c r="P226" t="str">
        <f>_xlfn.XLOOKUP(Sales_DB[[#This Row],[Product_ID]],Product_DB[Product_ID],Product_DB[Category])</f>
        <v>Sports</v>
      </c>
      <c r="Q226" t="str">
        <f>_xlfn.XLOOKUP(Sales_DB[[#This Row],[Product_ID]],Product_DB[Product_ID],Product_DB[Sub_Category])</f>
        <v>Fitness</v>
      </c>
      <c r="R226" t="str">
        <f>_xlfn.XLOOKUP(Sales_DB[[#This Row],[Product_ID]],Product_DB[Product_ID],Product_DB[Brand])</f>
        <v>Montgomery, Benton and Miller</v>
      </c>
      <c r="S226">
        <f>_xlfn.XLOOKUP(Sales_DB[[#This Row],[Product_ID]],Product_DB[Product_ID],Product_DB[Cost])</f>
        <v>240.63</v>
      </c>
      <c r="T226">
        <f>_xlfn.XLOOKUP(Sales_DB[[#This Row],[Product_ID]],Product_DB[Product_ID],Product_DB[Stock])</f>
        <v>423</v>
      </c>
      <c r="U226" t="str">
        <f>_xlfn.XLOOKUP(Sales_DB[[#This Row],[Customer_ID]],Final_Cust_db[Customer_ID],Final_Cust_db[Name])</f>
        <v>Samantha Walker</v>
      </c>
      <c r="V226">
        <f>_xlfn.XLOOKUP(Sales_DB[[#This Row],[Customer_ID]],Final_Cust_db[Customer_ID],Final_Cust_db[Age])</f>
        <v>30</v>
      </c>
      <c r="W226" t="str">
        <f>_xlfn.XLOOKUP(Sales_DB[[#This Row],[Customer_ID]],Final_Cust_db[Customer_ID],Final_Cust_db[Gender])</f>
        <v>Female</v>
      </c>
      <c r="X226" t="str">
        <f>_xlfn.XLOOKUP(Sales_DB[[#This Row],[Customer_ID]],Final_Cust_db[Customer_ID],Final_Cust_db[City])</f>
        <v>Timothyburgh</v>
      </c>
      <c r="Y226" t="str">
        <f>_xlfn.XLOOKUP(Sales_DB[[#This Row],[Customer_ID]],Final_Cust_db[Customer_ID],Final_Cust_db[State])</f>
        <v>Louisiana</v>
      </c>
      <c r="Z226" t="str">
        <f>_xlfn.XLOOKUP(Sales_DB[[#This Row],[Customer_ID]],Final_Cust_db[Customer_ID],Final_Cust_db[Country])</f>
        <v>USA</v>
      </c>
      <c r="AA226" t="str">
        <f>_xlfn.XLOOKUP(Sales_DB[[#This Row],[Customer_ID]],Final_Cust_db[Customer_ID],Final_Cust_db[Loyality_Level])</f>
        <v>Platinum</v>
      </c>
      <c r="AB226" s="8">
        <f>Sales_DB[[#This Row],[Cost]]*Sales_DB[[#This Row],[Quantity]]</f>
        <v>721.89</v>
      </c>
      <c r="AC226" s="8">
        <f>Sales_DB[[#This Row],[Total_Amount]]-Sales_DB[[#This Row],[Spend]]</f>
        <v>725.33160000000009</v>
      </c>
      <c r="AD226" s="8">
        <f>MONTH(Sales_DB[[#This Row],[Order_Date]])</f>
        <v>9</v>
      </c>
    </row>
    <row r="227" spans="1:30" x14ac:dyDescent="0.35">
      <c r="A227" t="s">
        <v>2184</v>
      </c>
      <c r="B227" s="2">
        <v>45607</v>
      </c>
      <c r="C227" t="s">
        <v>259</v>
      </c>
      <c r="D227" t="s">
        <v>1800</v>
      </c>
      <c r="E227" t="s">
        <v>1919</v>
      </c>
      <c r="F227">
        <v>3</v>
      </c>
      <c r="G227" s="5">
        <v>927.6</v>
      </c>
      <c r="H227">
        <v>0.09</v>
      </c>
      <c r="I227" t="s">
        <v>1957</v>
      </c>
      <c r="J227">
        <v>2532.348</v>
      </c>
      <c r="K227" t="str">
        <f>_xlfn.XLOOKUP(Sales_DB[[#This Row],[Store_ID]],Store_DB[Store_ID],Store_DB[Region])</f>
        <v>South</v>
      </c>
      <c r="L227" t="str">
        <f>_xlfn.XLOOKUP(Sales_DB[[#This Row],[Store_ID]],Store_DB[Store_ID],Store_DB[Store_Name])</f>
        <v>Moore, Padilla and Butler</v>
      </c>
      <c r="M227" t="str">
        <f>_xlfn.XLOOKUP(Sales_DB[[#This Row],[Store_ID]],Store_DB[Store_ID],Store_DB[City])</f>
        <v>East Johnstad</v>
      </c>
      <c r="N227" t="str">
        <f>_xlfn.XLOOKUP(Sales_DB[[#This Row],[Store_ID]],Store_DB[Store_ID],Store_DB[Store_Type])</f>
        <v>Flagship</v>
      </c>
      <c r="O227" t="str">
        <f>_xlfn.XLOOKUP(Sales_DB[[#This Row],[Product_ID]],Product_DB[Product_ID],Product_DB[Product_Name])</f>
        <v>Shin Guards – Adult</v>
      </c>
      <c r="P227" t="str">
        <f>_xlfn.XLOOKUP(Sales_DB[[#This Row],[Product_ID]],Product_DB[Product_ID],Product_DB[Category])</f>
        <v>Sports</v>
      </c>
      <c r="Q227" t="str">
        <f>_xlfn.XLOOKUP(Sales_DB[[#This Row],[Product_ID]],Product_DB[Product_ID],Product_DB[Sub_Category])</f>
        <v>Team Sports</v>
      </c>
      <c r="R227" t="str">
        <f>_xlfn.XLOOKUP(Sales_DB[[#This Row],[Product_ID]],Product_DB[Product_ID],Product_DB[Brand])</f>
        <v>French Ltd</v>
      </c>
      <c r="S227">
        <f>_xlfn.XLOOKUP(Sales_DB[[#This Row],[Product_ID]],Product_DB[Product_ID],Product_DB[Cost])</f>
        <v>107.06</v>
      </c>
      <c r="T227">
        <f>_xlfn.XLOOKUP(Sales_DB[[#This Row],[Product_ID]],Product_DB[Product_ID],Product_DB[Stock])</f>
        <v>359</v>
      </c>
      <c r="U227" t="str">
        <f>_xlfn.XLOOKUP(Sales_DB[[#This Row],[Customer_ID]],Final_Cust_db[Customer_ID],Final_Cust_db[Name])</f>
        <v>Roy Cole</v>
      </c>
      <c r="V227">
        <f>_xlfn.XLOOKUP(Sales_DB[[#This Row],[Customer_ID]],Final_Cust_db[Customer_ID],Final_Cust_db[Age])</f>
        <v>24</v>
      </c>
      <c r="W227" t="str">
        <f>_xlfn.XLOOKUP(Sales_DB[[#This Row],[Customer_ID]],Final_Cust_db[Customer_ID],Final_Cust_db[Gender])</f>
        <v>Female</v>
      </c>
      <c r="X227" t="str">
        <f>_xlfn.XLOOKUP(Sales_DB[[#This Row],[Customer_ID]],Final_Cust_db[Customer_ID],Final_Cust_db[City])</f>
        <v>North Cynthiatown</v>
      </c>
      <c r="Y227" t="str">
        <f>_xlfn.XLOOKUP(Sales_DB[[#This Row],[Customer_ID]],Final_Cust_db[Customer_ID],Final_Cust_db[State])</f>
        <v>New Jersey</v>
      </c>
      <c r="Z227" t="str">
        <f>_xlfn.XLOOKUP(Sales_DB[[#This Row],[Customer_ID]],Final_Cust_db[Customer_ID],Final_Cust_db[Country])</f>
        <v>USA</v>
      </c>
      <c r="AA227" t="str">
        <f>_xlfn.XLOOKUP(Sales_DB[[#This Row],[Customer_ID]],Final_Cust_db[Customer_ID],Final_Cust_db[Loyality_Level])</f>
        <v>Platinum</v>
      </c>
      <c r="AB227" s="8">
        <f>Sales_DB[[#This Row],[Cost]]*Sales_DB[[#This Row],[Quantity]]</f>
        <v>321.18</v>
      </c>
      <c r="AC227" s="8">
        <f>Sales_DB[[#This Row],[Total_Amount]]-Sales_DB[[#This Row],[Spend]]</f>
        <v>2211.1680000000001</v>
      </c>
      <c r="AD227" s="8">
        <f>MONTH(Sales_DB[[#This Row],[Order_Date]])</f>
        <v>11</v>
      </c>
    </row>
    <row r="228" spans="1:30" x14ac:dyDescent="0.35">
      <c r="A228" t="s">
        <v>2185</v>
      </c>
      <c r="B228" s="2">
        <v>45666</v>
      </c>
      <c r="C228" t="s">
        <v>858</v>
      </c>
      <c r="D228" t="s">
        <v>1763</v>
      </c>
      <c r="E228" t="s">
        <v>1899</v>
      </c>
      <c r="F228">
        <v>4</v>
      </c>
      <c r="G228" s="5">
        <v>585.04</v>
      </c>
      <c r="H228">
        <v>0.22</v>
      </c>
      <c r="I228" t="s">
        <v>1959</v>
      </c>
      <c r="J228">
        <v>1825.3248000000001</v>
      </c>
      <c r="K228" t="str">
        <f>_xlfn.XLOOKUP(Sales_DB[[#This Row],[Store_ID]],Store_DB[Store_ID],Store_DB[Region])</f>
        <v>North</v>
      </c>
      <c r="L228" t="str">
        <f>_xlfn.XLOOKUP(Sales_DB[[#This Row],[Store_ID]],Store_DB[Store_ID],Store_DB[Store_Name])</f>
        <v>Johnson-Wright</v>
      </c>
      <c r="M228" t="str">
        <f>_xlfn.XLOOKUP(Sales_DB[[#This Row],[Store_ID]],Store_DB[Store_ID],Store_DB[City])</f>
        <v>Hoodberg</v>
      </c>
      <c r="N228" t="str">
        <f>_xlfn.XLOOKUP(Sales_DB[[#This Row],[Store_ID]],Store_DB[Store_ID],Store_DB[Store_Type])</f>
        <v>Outlet</v>
      </c>
      <c r="O228" t="str">
        <f>_xlfn.XLOOKUP(Sales_DB[[#This Row],[Product_ID]],Product_DB[Product_ID],Product_DB[Product_Name])</f>
        <v>Tennis Ball 3-Pack</v>
      </c>
      <c r="P228" t="str">
        <f>_xlfn.XLOOKUP(Sales_DB[[#This Row],[Product_ID]],Product_DB[Product_ID],Product_DB[Category])</f>
        <v>Sports</v>
      </c>
      <c r="Q228" t="str">
        <f>_xlfn.XLOOKUP(Sales_DB[[#This Row],[Product_ID]],Product_DB[Product_ID],Product_DB[Sub_Category])</f>
        <v>Equipment</v>
      </c>
      <c r="R228" t="str">
        <f>_xlfn.XLOOKUP(Sales_DB[[#This Row],[Product_ID]],Product_DB[Product_ID],Product_DB[Brand])</f>
        <v>Lopez LLC</v>
      </c>
      <c r="S228">
        <f>_xlfn.XLOOKUP(Sales_DB[[#This Row],[Product_ID]],Product_DB[Product_ID],Product_DB[Cost])</f>
        <v>103.45</v>
      </c>
      <c r="T228">
        <f>_xlfn.XLOOKUP(Sales_DB[[#This Row],[Product_ID]],Product_DB[Product_ID],Product_DB[Stock])</f>
        <v>465</v>
      </c>
      <c r="U228" t="str">
        <f>_xlfn.XLOOKUP(Sales_DB[[#This Row],[Customer_ID]],Final_Cust_db[Customer_ID],Final_Cust_db[Name])</f>
        <v>Cynthia Payne</v>
      </c>
      <c r="V228">
        <f>_xlfn.XLOOKUP(Sales_DB[[#This Row],[Customer_ID]],Final_Cust_db[Customer_ID],Final_Cust_db[Age])</f>
        <v>32</v>
      </c>
      <c r="W228" t="str">
        <f>_xlfn.XLOOKUP(Sales_DB[[#This Row],[Customer_ID]],Final_Cust_db[Customer_ID],Final_Cust_db[Gender])</f>
        <v>Female</v>
      </c>
      <c r="X228" t="str">
        <f>_xlfn.XLOOKUP(Sales_DB[[#This Row],[Customer_ID]],Final_Cust_db[Customer_ID],Final_Cust_db[City])</f>
        <v>South Gina</v>
      </c>
      <c r="Y228" t="str">
        <f>_xlfn.XLOOKUP(Sales_DB[[#This Row],[Customer_ID]],Final_Cust_db[Customer_ID],Final_Cust_db[State])</f>
        <v>Kentucky</v>
      </c>
      <c r="Z228" t="str">
        <f>_xlfn.XLOOKUP(Sales_DB[[#This Row],[Customer_ID]],Final_Cust_db[Customer_ID],Final_Cust_db[Country])</f>
        <v>USA</v>
      </c>
      <c r="AA228" t="str">
        <f>_xlfn.XLOOKUP(Sales_DB[[#This Row],[Customer_ID]],Final_Cust_db[Customer_ID],Final_Cust_db[Loyality_Level])</f>
        <v>Bronze</v>
      </c>
      <c r="AB228" s="8">
        <f>Sales_DB[[#This Row],[Cost]]*Sales_DB[[#This Row],[Quantity]]</f>
        <v>413.8</v>
      </c>
      <c r="AC228" s="8">
        <f>Sales_DB[[#This Row],[Total_Amount]]-Sales_DB[[#This Row],[Spend]]</f>
        <v>1411.5248000000001</v>
      </c>
      <c r="AD228" s="8">
        <f>MONTH(Sales_DB[[#This Row],[Order_Date]])</f>
        <v>1</v>
      </c>
    </row>
    <row r="229" spans="1:30" x14ac:dyDescent="0.35">
      <c r="A229" t="s">
        <v>2186</v>
      </c>
      <c r="B229" s="2">
        <v>45406</v>
      </c>
      <c r="C229" t="s">
        <v>1543</v>
      </c>
      <c r="D229" t="s">
        <v>1694</v>
      </c>
      <c r="E229" t="s">
        <v>1894</v>
      </c>
      <c r="F229">
        <v>2</v>
      </c>
      <c r="G229" s="5">
        <v>999.89</v>
      </c>
      <c r="H229">
        <v>0.09</v>
      </c>
      <c r="I229" t="s">
        <v>1957</v>
      </c>
      <c r="J229">
        <v>1819.7998</v>
      </c>
      <c r="K229" t="str">
        <f>_xlfn.XLOOKUP(Sales_DB[[#This Row],[Store_ID]],Store_DB[Store_ID],Store_DB[Region])</f>
        <v>South</v>
      </c>
      <c r="L229" t="str">
        <f>_xlfn.XLOOKUP(Sales_DB[[#This Row],[Store_ID]],Store_DB[Store_ID],Store_DB[Store_Name])</f>
        <v>Black-Horn</v>
      </c>
      <c r="M229" t="str">
        <f>_xlfn.XLOOKUP(Sales_DB[[#This Row],[Store_ID]],Store_DB[Store_ID],Store_DB[City])</f>
        <v>North Nancyview</v>
      </c>
      <c r="N229" t="str">
        <f>_xlfn.XLOOKUP(Sales_DB[[#This Row],[Store_ID]],Store_DB[Store_ID],Store_DB[Store_Type])</f>
        <v>Outlet</v>
      </c>
      <c r="O229" t="str">
        <f>_xlfn.XLOOKUP(Sales_DB[[#This Row],[Product_ID]],Product_DB[Product_ID],Product_DB[Product_Name])</f>
        <v>Portable Power Bank</v>
      </c>
      <c r="P229" t="str">
        <f>_xlfn.XLOOKUP(Sales_DB[[#This Row],[Product_ID]],Product_DB[Product_ID],Product_DB[Category])</f>
        <v>Electronics</v>
      </c>
      <c r="Q229" t="str">
        <f>_xlfn.XLOOKUP(Sales_DB[[#This Row],[Product_ID]],Product_DB[Product_ID],Product_DB[Sub_Category])</f>
        <v>Mobile</v>
      </c>
      <c r="R229" t="str">
        <f>_xlfn.XLOOKUP(Sales_DB[[#This Row],[Product_ID]],Product_DB[Product_ID],Product_DB[Brand])</f>
        <v>Cummings and Sons</v>
      </c>
      <c r="S229">
        <f>_xlfn.XLOOKUP(Sales_DB[[#This Row],[Product_ID]],Product_DB[Product_ID],Product_DB[Cost])</f>
        <v>326.06</v>
      </c>
      <c r="T229">
        <f>_xlfn.XLOOKUP(Sales_DB[[#This Row],[Product_ID]],Product_DB[Product_ID],Product_DB[Stock])</f>
        <v>301</v>
      </c>
      <c r="U229" t="str">
        <f>_xlfn.XLOOKUP(Sales_DB[[#This Row],[Customer_ID]],Final_Cust_db[Customer_ID],Final_Cust_db[Name])</f>
        <v>Philip Pennington</v>
      </c>
      <c r="V229">
        <f>_xlfn.XLOOKUP(Sales_DB[[#This Row],[Customer_ID]],Final_Cust_db[Customer_ID],Final_Cust_db[Age])</f>
        <v>27</v>
      </c>
      <c r="W229" t="str">
        <f>_xlfn.XLOOKUP(Sales_DB[[#This Row],[Customer_ID]],Final_Cust_db[Customer_ID],Final_Cust_db[Gender])</f>
        <v>Female</v>
      </c>
      <c r="X229" t="str">
        <f>_xlfn.XLOOKUP(Sales_DB[[#This Row],[Customer_ID]],Final_Cust_db[Customer_ID],Final_Cust_db[City])</f>
        <v>East Valerieview</v>
      </c>
      <c r="Y229" t="str">
        <f>_xlfn.XLOOKUP(Sales_DB[[#This Row],[Customer_ID]],Final_Cust_db[Customer_ID],Final_Cust_db[State])</f>
        <v>Oregon</v>
      </c>
      <c r="Z229" t="str">
        <f>_xlfn.XLOOKUP(Sales_DB[[#This Row],[Customer_ID]],Final_Cust_db[Customer_ID],Final_Cust_db[Country])</f>
        <v>USA</v>
      </c>
      <c r="AA229" t="str">
        <f>_xlfn.XLOOKUP(Sales_DB[[#This Row],[Customer_ID]],Final_Cust_db[Customer_ID],Final_Cust_db[Loyality_Level])</f>
        <v>Platinum</v>
      </c>
      <c r="AB229" s="8">
        <f>Sales_DB[[#This Row],[Cost]]*Sales_DB[[#This Row],[Quantity]]</f>
        <v>652.12</v>
      </c>
      <c r="AC229" s="8">
        <f>Sales_DB[[#This Row],[Total_Amount]]-Sales_DB[[#This Row],[Spend]]</f>
        <v>1167.6797999999999</v>
      </c>
      <c r="AD229" s="8">
        <f>MONTH(Sales_DB[[#This Row],[Order_Date]])</f>
        <v>4</v>
      </c>
    </row>
    <row r="230" spans="1:30" x14ac:dyDescent="0.35">
      <c r="A230" t="s">
        <v>2187</v>
      </c>
      <c r="B230" s="2">
        <v>45284</v>
      </c>
      <c r="C230" t="s">
        <v>382</v>
      </c>
      <c r="D230" t="s">
        <v>1806</v>
      </c>
      <c r="E230" t="s">
        <v>1899</v>
      </c>
      <c r="F230">
        <v>2</v>
      </c>
      <c r="G230" s="5">
        <v>848.98</v>
      </c>
      <c r="H230">
        <v>0.04</v>
      </c>
      <c r="I230" t="s">
        <v>1959</v>
      </c>
      <c r="J230">
        <v>1630.0416</v>
      </c>
      <c r="K230" t="str">
        <f>_xlfn.XLOOKUP(Sales_DB[[#This Row],[Store_ID]],Store_DB[Store_ID],Store_DB[Region])</f>
        <v>North</v>
      </c>
      <c r="L230" t="str">
        <f>_xlfn.XLOOKUP(Sales_DB[[#This Row],[Store_ID]],Store_DB[Store_ID],Store_DB[Store_Name])</f>
        <v>Johnson-Wright</v>
      </c>
      <c r="M230" t="str">
        <f>_xlfn.XLOOKUP(Sales_DB[[#This Row],[Store_ID]],Store_DB[Store_ID],Store_DB[City])</f>
        <v>Hoodberg</v>
      </c>
      <c r="N230" t="str">
        <f>_xlfn.XLOOKUP(Sales_DB[[#This Row],[Store_ID]],Store_DB[Store_ID],Store_DB[Store_Type])</f>
        <v>Outlet</v>
      </c>
      <c r="O230" t="str">
        <f>_xlfn.XLOOKUP(Sales_DB[[#This Row],[Product_ID]],Product_DB[Product_ID],Product_DB[Product_Name])</f>
        <v>Women'S Ankle Boots</v>
      </c>
      <c r="P230" t="str">
        <f>_xlfn.XLOOKUP(Sales_DB[[#This Row],[Product_ID]],Product_DB[Product_ID],Product_DB[Category])</f>
        <v>Clothing</v>
      </c>
      <c r="Q230" t="str">
        <f>_xlfn.XLOOKUP(Sales_DB[[#This Row],[Product_ID]],Product_DB[Product_ID],Product_DB[Sub_Category])</f>
        <v>Footwear</v>
      </c>
      <c r="R230" t="str">
        <f>_xlfn.XLOOKUP(Sales_DB[[#This Row],[Product_ID]],Product_DB[Product_ID],Product_DB[Brand])</f>
        <v>Poole PLC</v>
      </c>
      <c r="S230">
        <f>_xlfn.XLOOKUP(Sales_DB[[#This Row],[Product_ID]],Product_DB[Product_ID],Product_DB[Cost])</f>
        <v>158.13999999999999</v>
      </c>
      <c r="T230">
        <f>_xlfn.XLOOKUP(Sales_DB[[#This Row],[Product_ID]],Product_DB[Product_ID],Product_DB[Stock])</f>
        <v>82</v>
      </c>
      <c r="U230" t="str">
        <f>_xlfn.XLOOKUP(Sales_DB[[#This Row],[Customer_ID]],Final_Cust_db[Customer_ID],Final_Cust_db[Name])</f>
        <v>Erica Carney</v>
      </c>
      <c r="V230">
        <f>_xlfn.XLOOKUP(Sales_DB[[#This Row],[Customer_ID]],Final_Cust_db[Customer_ID],Final_Cust_db[Age])</f>
        <v>62</v>
      </c>
      <c r="W230" t="str">
        <f>_xlfn.XLOOKUP(Sales_DB[[#This Row],[Customer_ID]],Final_Cust_db[Customer_ID],Final_Cust_db[Gender])</f>
        <v>Female</v>
      </c>
      <c r="X230" t="str">
        <f>_xlfn.XLOOKUP(Sales_DB[[#This Row],[Customer_ID]],Final_Cust_db[Customer_ID],Final_Cust_db[City])</f>
        <v>North Justin</v>
      </c>
      <c r="Y230" t="str">
        <f>_xlfn.XLOOKUP(Sales_DB[[#This Row],[Customer_ID]],Final_Cust_db[Customer_ID],Final_Cust_db[State])</f>
        <v>North Dakota</v>
      </c>
      <c r="Z230" t="str">
        <f>_xlfn.XLOOKUP(Sales_DB[[#This Row],[Customer_ID]],Final_Cust_db[Customer_ID],Final_Cust_db[Country])</f>
        <v>USA</v>
      </c>
      <c r="AA230" t="str">
        <f>_xlfn.XLOOKUP(Sales_DB[[#This Row],[Customer_ID]],Final_Cust_db[Customer_ID],Final_Cust_db[Loyality_Level])</f>
        <v>Platinum</v>
      </c>
      <c r="AB230" s="8">
        <f>Sales_DB[[#This Row],[Cost]]*Sales_DB[[#This Row],[Quantity]]</f>
        <v>316.27999999999997</v>
      </c>
      <c r="AC230" s="8">
        <f>Sales_DB[[#This Row],[Total_Amount]]-Sales_DB[[#This Row],[Spend]]</f>
        <v>1313.7616</v>
      </c>
      <c r="AD230" s="8">
        <f>MONTH(Sales_DB[[#This Row],[Order_Date]])</f>
        <v>12</v>
      </c>
    </row>
    <row r="231" spans="1:30" x14ac:dyDescent="0.35">
      <c r="A231" t="s">
        <v>2188</v>
      </c>
      <c r="B231" s="2">
        <v>45348</v>
      </c>
      <c r="C231" t="s">
        <v>487</v>
      </c>
      <c r="D231" t="s">
        <v>1760</v>
      </c>
      <c r="E231" t="s">
        <v>1932</v>
      </c>
      <c r="F231">
        <v>3</v>
      </c>
      <c r="G231" s="5">
        <v>769.56</v>
      </c>
      <c r="H231">
        <v>0.08</v>
      </c>
      <c r="I231" t="s">
        <v>1957</v>
      </c>
      <c r="J231">
        <v>2123.9856</v>
      </c>
      <c r="K231" t="str">
        <f>_xlfn.XLOOKUP(Sales_DB[[#This Row],[Store_ID]],Store_DB[Store_ID],Store_DB[Region])</f>
        <v>South</v>
      </c>
      <c r="L231" t="str">
        <f>_xlfn.XLOOKUP(Sales_DB[[#This Row],[Store_ID]],Store_DB[Store_ID],Store_DB[Store_Name])</f>
        <v>Mcdonald Inc</v>
      </c>
      <c r="M231" t="str">
        <f>_xlfn.XLOOKUP(Sales_DB[[#This Row],[Store_ID]],Store_DB[Store_ID],Store_DB[City])</f>
        <v>Christopherland</v>
      </c>
      <c r="N231" t="str">
        <f>_xlfn.XLOOKUP(Sales_DB[[#This Row],[Store_ID]],Store_DB[Store_ID],Store_DB[Store_Type])</f>
        <v>Outlet</v>
      </c>
      <c r="O231" t="str">
        <f>_xlfn.XLOOKUP(Sales_DB[[#This Row],[Product_ID]],Product_DB[Product_ID],Product_DB[Product_Name])</f>
        <v>Luxury Perfume Spray</v>
      </c>
      <c r="P231" t="str">
        <f>_xlfn.XLOOKUP(Sales_DB[[#This Row],[Product_ID]],Product_DB[Product_ID],Product_DB[Category])</f>
        <v>Beauty</v>
      </c>
      <c r="Q231" t="str">
        <f>_xlfn.XLOOKUP(Sales_DB[[#This Row],[Product_ID]],Product_DB[Product_ID],Product_DB[Sub_Category])</f>
        <v>Fragrance</v>
      </c>
      <c r="R231" t="str">
        <f>_xlfn.XLOOKUP(Sales_DB[[#This Row],[Product_ID]],Product_DB[Product_ID],Product_DB[Brand])</f>
        <v>Gibson, Green and Lopez</v>
      </c>
      <c r="S231">
        <f>_xlfn.XLOOKUP(Sales_DB[[#This Row],[Product_ID]],Product_DB[Product_ID],Product_DB[Cost])</f>
        <v>482.75</v>
      </c>
      <c r="T231">
        <f>_xlfn.XLOOKUP(Sales_DB[[#This Row],[Product_ID]],Product_DB[Product_ID],Product_DB[Stock])</f>
        <v>444</v>
      </c>
      <c r="U231" t="str">
        <f>_xlfn.XLOOKUP(Sales_DB[[#This Row],[Customer_ID]],Final_Cust_db[Customer_ID],Final_Cust_db[Name])</f>
        <v>Maria Ramirez</v>
      </c>
      <c r="V231">
        <f>_xlfn.XLOOKUP(Sales_DB[[#This Row],[Customer_ID]],Final_Cust_db[Customer_ID],Final_Cust_db[Age])</f>
        <v>37</v>
      </c>
      <c r="W231" t="str">
        <f>_xlfn.XLOOKUP(Sales_DB[[#This Row],[Customer_ID]],Final_Cust_db[Customer_ID],Final_Cust_db[Gender])</f>
        <v>Male</v>
      </c>
      <c r="X231" t="str">
        <f>_xlfn.XLOOKUP(Sales_DB[[#This Row],[Customer_ID]],Final_Cust_db[Customer_ID],Final_Cust_db[City])</f>
        <v>West Brandon</v>
      </c>
      <c r="Y231" t="str">
        <f>_xlfn.XLOOKUP(Sales_DB[[#This Row],[Customer_ID]],Final_Cust_db[Customer_ID],Final_Cust_db[State])</f>
        <v>Montana</v>
      </c>
      <c r="Z231" t="str">
        <f>_xlfn.XLOOKUP(Sales_DB[[#This Row],[Customer_ID]],Final_Cust_db[Customer_ID],Final_Cust_db[Country])</f>
        <v>USA</v>
      </c>
      <c r="AA231" t="str">
        <f>_xlfn.XLOOKUP(Sales_DB[[#This Row],[Customer_ID]],Final_Cust_db[Customer_ID],Final_Cust_db[Loyality_Level])</f>
        <v>Bronze</v>
      </c>
      <c r="AB231" s="8">
        <f>Sales_DB[[#This Row],[Cost]]*Sales_DB[[#This Row],[Quantity]]</f>
        <v>1448.25</v>
      </c>
      <c r="AC231" s="8">
        <f>Sales_DB[[#This Row],[Total_Amount]]-Sales_DB[[#This Row],[Spend]]</f>
        <v>675.73559999999998</v>
      </c>
      <c r="AD231" s="8">
        <f>MONTH(Sales_DB[[#This Row],[Order_Date]])</f>
        <v>2</v>
      </c>
    </row>
    <row r="232" spans="1:30" x14ac:dyDescent="0.35">
      <c r="A232" t="s">
        <v>2189</v>
      </c>
      <c r="B232" s="2">
        <v>45676</v>
      </c>
      <c r="C232" t="s">
        <v>192</v>
      </c>
      <c r="D232" t="s">
        <v>1723</v>
      </c>
      <c r="E232" t="s">
        <v>1930</v>
      </c>
      <c r="F232">
        <v>3</v>
      </c>
      <c r="G232" s="5">
        <v>449.88</v>
      </c>
      <c r="H232">
        <v>0.1</v>
      </c>
      <c r="I232" t="s">
        <v>1959</v>
      </c>
      <c r="J232">
        <v>1214.6759999999999</v>
      </c>
      <c r="K232" t="str">
        <f>_xlfn.XLOOKUP(Sales_DB[[#This Row],[Store_ID]],Store_DB[Store_ID],Store_DB[Region])</f>
        <v>East</v>
      </c>
      <c r="L232" t="str">
        <f>_xlfn.XLOOKUP(Sales_DB[[#This Row],[Store_ID]],Store_DB[Store_ID],Store_DB[Store_Name])</f>
        <v>Gardner, Humphrey and Contreras</v>
      </c>
      <c r="M232" t="str">
        <f>_xlfn.XLOOKUP(Sales_DB[[#This Row],[Store_ID]],Store_DB[Store_ID],Store_DB[City])</f>
        <v>Johnsonville</v>
      </c>
      <c r="N232" t="str">
        <f>_xlfn.XLOOKUP(Sales_DB[[#This Row],[Store_ID]],Store_DB[Store_ID],Store_DB[Store_Type])</f>
        <v>Flagship</v>
      </c>
      <c r="O232" t="str">
        <f>_xlfn.XLOOKUP(Sales_DB[[#This Row],[Product_ID]],Product_DB[Product_ID],Product_DB[Product_Name])</f>
        <v>Car Dashboard Phone Holder</v>
      </c>
      <c r="P232" t="str">
        <f>_xlfn.XLOOKUP(Sales_DB[[#This Row],[Product_ID]],Product_DB[Product_ID],Product_DB[Category])</f>
        <v>Electronics</v>
      </c>
      <c r="Q232" t="str">
        <f>_xlfn.XLOOKUP(Sales_DB[[#This Row],[Product_ID]],Product_DB[Product_ID],Product_DB[Sub_Category])</f>
        <v>Accessories</v>
      </c>
      <c r="R232" t="str">
        <f>_xlfn.XLOOKUP(Sales_DB[[#This Row],[Product_ID]],Product_DB[Product_ID],Product_DB[Brand])</f>
        <v>Byrd, Stewart and Valdez</v>
      </c>
      <c r="S232">
        <f>_xlfn.XLOOKUP(Sales_DB[[#This Row],[Product_ID]],Product_DB[Product_ID],Product_DB[Cost])</f>
        <v>177.98</v>
      </c>
      <c r="T232">
        <f>_xlfn.XLOOKUP(Sales_DB[[#This Row],[Product_ID]],Product_DB[Product_ID],Product_DB[Stock])</f>
        <v>103</v>
      </c>
      <c r="U232" t="str">
        <f>_xlfn.XLOOKUP(Sales_DB[[#This Row],[Customer_ID]],Final_Cust_db[Customer_ID],Final_Cust_db[Name])</f>
        <v>Timothy Weaver</v>
      </c>
      <c r="V232">
        <f>_xlfn.XLOOKUP(Sales_DB[[#This Row],[Customer_ID]],Final_Cust_db[Customer_ID],Final_Cust_db[Age])</f>
        <v>45</v>
      </c>
      <c r="W232" t="str">
        <f>_xlfn.XLOOKUP(Sales_DB[[#This Row],[Customer_ID]],Final_Cust_db[Customer_ID],Final_Cust_db[Gender])</f>
        <v>Female</v>
      </c>
      <c r="X232" t="str">
        <f>_xlfn.XLOOKUP(Sales_DB[[#This Row],[Customer_ID]],Final_Cust_db[Customer_ID],Final_Cust_db[City])</f>
        <v>New Amy</v>
      </c>
      <c r="Y232" t="str">
        <f>_xlfn.XLOOKUP(Sales_DB[[#This Row],[Customer_ID]],Final_Cust_db[Customer_ID],Final_Cust_db[State])</f>
        <v>Ohio</v>
      </c>
      <c r="Z232" t="str">
        <f>_xlfn.XLOOKUP(Sales_DB[[#This Row],[Customer_ID]],Final_Cust_db[Customer_ID],Final_Cust_db[Country])</f>
        <v>USA</v>
      </c>
      <c r="AA232" t="str">
        <f>_xlfn.XLOOKUP(Sales_DB[[#This Row],[Customer_ID]],Final_Cust_db[Customer_ID],Final_Cust_db[Loyality_Level])</f>
        <v>Gold</v>
      </c>
      <c r="AB232" s="8">
        <f>Sales_DB[[#This Row],[Cost]]*Sales_DB[[#This Row],[Quantity]]</f>
        <v>533.93999999999994</v>
      </c>
      <c r="AC232" s="8">
        <f>Sales_DB[[#This Row],[Total_Amount]]-Sales_DB[[#This Row],[Spend]]</f>
        <v>680.73599999999999</v>
      </c>
      <c r="AD232" s="8">
        <f>MONTH(Sales_DB[[#This Row],[Order_Date]])</f>
        <v>1</v>
      </c>
    </row>
    <row r="233" spans="1:30" x14ac:dyDescent="0.35">
      <c r="A233" t="s">
        <v>2190</v>
      </c>
      <c r="B233" s="2">
        <v>45863</v>
      </c>
      <c r="C233" t="s">
        <v>884</v>
      </c>
      <c r="D233" t="s">
        <v>1788</v>
      </c>
      <c r="E233" t="s">
        <v>1927</v>
      </c>
      <c r="F233">
        <v>4</v>
      </c>
      <c r="G233" s="5">
        <v>383.74</v>
      </c>
      <c r="H233">
        <v>0.01</v>
      </c>
      <c r="I233" t="s">
        <v>1957</v>
      </c>
      <c r="J233">
        <v>1519.6104</v>
      </c>
      <c r="K233" t="str">
        <f>_xlfn.XLOOKUP(Sales_DB[[#This Row],[Store_ID]],Store_DB[Store_ID],Store_DB[Region])</f>
        <v>North</v>
      </c>
      <c r="L233" t="str">
        <f>_xlfn.XLOOKUP(Sales_DB[[#This Row],[Store_ID]],Store_DB[Store_ID],Store_DB[Store_Name])</f>
        <v>Thomas, Bridges and Harris</v>
      </c>
      <c r="M233" t="str">
        <f>_xlfn.XLOOKUP(Sales_DB[[#This Row],[Store_ID]],Store_DB[Store_ID],Store_DB[City])</f>
        <v>Sabrinatown</v>
      </c>
      <c r="N233" t="str">
        <f>_xlfn.XLOOKUP(Sales_DB[[#This Row],[Store_ID]],Store_DB[Store_ID],Store_DB[Store_Type])</f>
        <v>Online</v>
      </c>
      <c r="O233" t="str">
        <f>_xlfn.XLOOKUP(Sales_DB[[#This Row],[Product_ID]],Product_DB[Product_ID],Product_DB[Product_Name])</f>
        <v>Men'S Sports Shorts</v>
      </c>
      <c r="P233" t="str">
        <f>_xlfn.XLOOKUP(Sales_DB[[#This Row],[Product_ID]],Product_DB[Product_ID],Product_DB[Category])</f>
        <v>Clothing</v>
      </c>
      <c r="Q233" t="str">
        <f>_xlfn.XLOOKUP(Sales_DB[[#This Row],[Product_ID]],Product_DB[Product_ID],Product_DB[Sub_Category])</f>
        <v>Bottoms</v>
      </c>
      <c r="R233" t="str">
        <f>_xlfn.XLOOKUP(Sales_DB[[#This Row],[Product_ID]],Product_DB[Product_ID],Product_DB[Brand])</f>
        <v>Fitzpatrick Ltd</v>
      </c>
      <c r="S233">
        <f>_xlfn.XLOOKUP(Sales_DB[[#This Row],[Product_ID]],Product_DB[Product_ID],Product_DB[Cost])</f>
        <v>218.22</v>
      </c>
      <c r="T233">
        <f>_xlfn.XLOOKUP(Sales_DB[[#This Row],[Product_ID]],Product_DB[Product_ID],Product_DB[Stock])</f>
        <v>224</v>
      </c>
      <c r="U233" t="str">
        <f>_xlfn.XLOOKUP(Sales_DB[[#This Row],[Customer_ID]],Final_Cust_db[Customer_ID],Final_Cust_db[Name])</f>
        <v>Shannon Miller</v>
      </c>
      <c r="V233">
        <f>_xlfn.XLOOKUP(Sales_DB[[#This Row],[Customer_ID]],Final_Cust_db[Customer_ID],Final_Cust_db[Age])</f>
        <v>22</v>
      </c>
      <c r="W233" t="str">
        <f>_xlfn.XLOOKUP(Sales_DB[[#This Row],[Customer_ID]],Final_Cust_db[Customer_ID],Final_Cust_db[Gender])</f>
        <v>Male</v>
      </c>
      <c r="X233" t="str">
        <f>_xlfn.XLOOKUP(Sales_DB[[#This Row],[Customer_ID]],Final_Cust_db[Customer_ID],Final_Cust_db[City])</f>
        <v>North Austinport</v>
      </c>
      <c r="Y233" t="str">
        <f>_xlfn.XLOOKUP(Sales_DB[[#This Row],[Customer_ID]],Final_Cust_db[Customer_ID],Final_Cust_db[State])</f>
        <v>Kentucky</v>
      </c>
      <c r="Z233" t="str">
        <f>_xlfn.XLOOKUP(Sales_DB[[#This Row],[Customer_ID]],Final_Cust_db[Customer_ID],Final_Cust_db[Country])</f>
        <v>USA</v>
      </c>
      <c r="AA233" t="str">
        <f>_xlfn.XLOOKUP(Sales_DB[[#This Row],[Customer_ID]],Final_Cust_db[Customer_ID],Final_Cust_db[Loyality_Level])</f>
        <v>Gold</v>
      </c>
      <c r="AB233" s="8">
        <f>Sales_DB[[#This Row],[Cost]]*Sales_DB[[#This Row],[Quantity]]</f>
        <v>872.88</v>
      </c>
      <c r="AC233" s="8">
        <f>Sales_DB[[#This Row],[Total_Amount]]-Sales_DB[[#This Row],[Spend]]</f>
        <v>646.73040000000003</v>
      </c>
      <c r="AD233" s="8">
        <f>MONTH(Sales_DB[[#This Row],[Order_Date]])</f>
        <v>7</v>
      </c>
    </row>
    <row r="234" spans="1:30" x14ac:dyDescent="0.35">
      <c r="A234" t="s">
        <v>2191</v>
      </c>
      <c r="B234" s="2">
        <v>45409</v>
      </c>
      <c r="C234" t="s">
        <v>505</v>
      </c>
      <c r="D234" t="s">
        <v>1754</v>
      </c>
      <c r="E234" t="s">
        <v>1922</v>
      </c>
      <c r="F234">
        <v>4</v>
      </c>
      <c r="G234" s="5">
        <v>794.97</v>
      </c>
      <c r="H234">
        <v>0.24</v>
      </c>
      <c r="I234" t="s">
        <v>1959</v>
      </c>
      <c r="J234">
        <v>2416.7087999999999</v>
      </c>
      <c r="K234" t="str">
        <f>_xlfn.XLOOKUP(Sales_DB[[#This Row],[Store_ID]],Store_DB[Store_ID],Store_DB[Region])</f>
        <v>East</v>
      </c>
      <c r="L234" t="str">
        <f>_xlfn.XLOOKUP(Sales_DB[[#This Row],[Store_ID]],Store_DB[Store_ID],Store_DB[Store_Name])</f>
        <v>Hill, Wagner and Ballard</v>
      </c>
      <c r="M234" t="str">
        <f>_xlfn.XLOOKUP(Sales_DB[[#This Row],[Store_ID]],Store_DB[Store_ID],Store_DB[City])</f>
        <v>East Davidville</v>
      </c>
      <c r="N234" t="str">
        <f>_xlfn.XLOOKUP(Sales_DB[[#This Row],[Store_ID]],Store_DB[Store_ID],Store_DB[Store_Type])</f>
        <v>Online</v>
      </c>
      <c r="O234" t="str">
        <f>_xlfn.XLOOKUP(Sales_DB[[#This Row],[Product_ID]],Product_DB[Product_ID],Product_DB[Product_Name])</f>
        <v>Womens Cotton Scarf</v>
      </c>
      <c r="P234" t="str">
        <f>_xlfn.XLOOKUP(Sales_DB[[#This Row],[Product_ID]],Product_DB[Product_ID],Product_DB[Category])</f>
        <v>Clothing</v>
      </c>
      <c r="Q234" t="str">
        <f>_xlfn.XLOOKUP(Sales_DB[[#This Row],[Product_ID]],Product_DB[Product_ID],Product_DB[Sub_Category])</f>
        <v>Accessories</v>
      </c>
      <c r="R234" t="str">
        <f>_xlfn.XLOOKUP(Sales_DB[[#This Row],[Product_ID]],Product_DB[Product_ID],Product_DB[Brand])</f>
        <v>Shepherd-Gould</v>
      </c>
      <c r="S234">
        <f>_xlfn.XLOOKUP(Sales_DB[[#This Row],[Product_ID]],Product_DB[Product_ID],Product_DB[Cost])</f>
        <v>113.83</v>
      </c>
      <c r="T234">
        <f>_xlfn.XLOOKUP(Sales_DB[[#This Row],[Product_ID]],Product_DB[Product_ID],Product_DB[Stock])</f>
        <v>485</v>
      </c>
      <c r="U234" t="str">
        <f>_xlfn.XLOOKUP(Sales_DB[[#This Row],[Customer_ID]],Final_Cust_db[Customer_ID],Final_Cust_db[Name])</f>
        <v>Theresa Campbell</v>
      </c>
      <c r="V234">
        <f>_xlfn.XLOOKUP(Sales_DB[[#This Row],[Customer_ID]],Final_Cust_db[Customer_ID],Final_Cust_db[Age])</f>
        <v>42</v>
      </c>
      <c r="W234" t="str">
        <f>_xlfn.XLOOKUP(Sales_DB[[#This Row],[Customer_ID]],Final_Cust_db[Customer_ID],Final_Cust_db[Gender])</f>
        <v>Female</v>
      </c>
      <c r="X234" t="str">
        <f>_xlfn.XLOOKUP(Sales_DB[[#This Row],[Customer_ID]],Final_Cust_db[Customer_ID],Final_Cust_db[City])</f>
        <v>New Brian</v>
      </c>
      <c r="Y234" t="str">
        <f>_xlfn.XLOOKUP(Sales_DB[[#This Row],[Customer_ID]],Final_Cust_db[Customer_ID],Final_Cust_db[State])</f>
        <v>Wisconsin</v>
      </c>
      <c r="Z234" t="str">
        <f>_xlfn.XLOOKUP(Sales_DB[[#This Row],[Customer_ID]],Final_Cust_db[Customer_ID],Final_Cust_db[Country])</f>
        <v>USA</v>
      </c>
      <c r="AA234" t="str">
        <f>_xlfn.XLOOKUP(Sales_DB[[#This Row],[Customer_ID]],Final_Cust_db[Customer_ID],Final_Cust_db[Loyality_Level])</f>
        <v>Bronze</v>
      </c>
      <c r="AB234" s="8">
        <f>Sales_DB[[#This Row],[Cost]]*Sales_DB[[#This Row],[Quantity]]</f>
        <v>455.32</v>
      </c>
      <c r="AC234" s="8">
        <f>Sales_DB[[#This Row],[Total_Amount]]-Sales_DB[[#This Row],[Spend]]</f>
        <v>1961.3887999999999</v>
      </c>
      <c r="AD234" s="8">
        <f>MONTH(Sales_DB[[#This Row],[Order_Date]])</f>
        <v>4</v>
      </c>
    </row>
    <row r="235" spans="1:30" x14ac:dyDescent="0.35">
      <c r="A235" t="s">
        <v>2192</v>
      </c>
      <c r="B235" s="2">
        <v>45880</v>
      </c>
      <c r="C235" t="s">
        <v>55</v>
      </c>
      <c r="D235" t="s">
        <v>1818</v>
      </c>
      <c r="E235" t="s">
        <v>1906</v>
      </c>
      <c r="F235">
        <v>1</v>
      </c>
      <c r="G235" s="5">
        <v>989.63</v>
      </c>
      <c r="H235">
        <v>0.05</v>
      </c>
      <c r="I235" t="s">
        <v>1959</v>
      </c>
      <c r="J235">
        <v>940.1484999999999</v>
      </c>
      <c r="K235" t="str">
        <f>_xlfn.XLOOKUP(Sales_DB[[#This Row],[Store_ID]],Store_DB[Store_ID],Store_DB[Region])</f>
        <v>North</v>
      </c>
      <c r="L235" t="str">
        <f>_xlfn.XLOOKUP(Sales_DB[[#This Row],[Store_ID]],Store_DB[Store_ID],Store_DB[Store_Name])</f>
        <v>Gray Ltd</v>
      </c>
      <c r="M235" t="str">
        <f>_xlfn.XLOOKUP(Sales_DB[[#This Row],[Store_ID]],Store_DB[Store_ID],Store_DB[City])</f>
        <v>New Michaelchester</v>
      </c>
      <c r="N235" t="str">
        <f>_xlfn.XLOOKUP(Sales_DB[[#This Row],[Store_ID]],Store_DB[Store_ID],Store_DB[Store_Type])</f>
        <v>Outlet</v>
      </c>
      <c r="O235" t="str">
        <f>_xlfn.XLOOKUP(Sales_DB[[#This Row],[Product_ID]],Product_DB[Product_ID],Product_DB[Product_Name])</f>
        <v>Decorative Lamp Shade</v>
      </c>
      <c r="P235" t="str">
        <f>_xlfn.XLOOKUP(Sales_DB[[#This Row],[Product_ID]],Product_DB[Product_ID],Product_DB[Category])</f>
        <v>Home</v>
      </c>
      <c r="Q235" t="str">
        <f>_xlfn.XLOOKUP(Sales_DB[[#This Row],[Product_ID]],Product_DB[Product_ID],Product_DB[Sub_Category])</f>
        <v>Lighting</v>
      </c>
      <c r="R235" t="str">
        <f>_xlfn.XLOOKUP(Sales_DB[[#This Row],[Product_ID]],Product_DB[Product_ID],Product_DB[Brand])</f>
        <v>Ramirez-Hanson</v>
      </c>
      <c r="S235">
        <f>_xlfn.XLOOKUP(Sales_DB[[#This Row],[Product_ID]],Product_DB[Product_ID],Product_DB[Cost])</f>
        <v>228.53</v>
      </c>
      <c r="T235">
        <f>_xlfn.XLOOKUP(Sales_DB[[#This Row],[Product_ID]],Product_DB[Product_ID],Product_DB[Stock])</f>
        <v>469</v>
      </c>
      <c r="U235" t="str">
        <f>_xlfn.XLOOKUP(Sales_DB[[#This Row],[Customer_ID]],Final_Cust_db[Customer_ID],Final_Cust_db[Name])</f>
        <v>Dominic Page</v>
      </c>
      <c r="V235">
        <f>_xlfn.XLOOKUP(Sales_DB[[#This Row],[Customer_ID]],Final_Cust_db[Customer_ID],Final_Cust_db[Age])</f>
        <v>53</v>
      </c>
      <c r="W235" t="str">
        <f>_xlfn.XLOOKUP(Sales_DB[[#This Row],[Customer_ID]],Final_Cust_db[Customer_ID],Final_Cust_db[Gender])</f>
        <v>Male</v>
      </c>
      <c r="X235" t="str">
        <f>_xlfn.XLOOKUP(Sales_DB[[#This Row],[Customer_ID]],Final_Cust_db[Customer_ID],Final_Cust_db[City])</f>
        <v>Port Michaelburgh</v>
      </c>
      <c r="Y235" t="str">
        <f>_xlfn.XLOOKUP(Sales_DB[[#This Row],[Customer_ID]],Final_Cust_db[Customer_ID],Final_Cust_db[State])</f>
        <v>Pennsylvania</v>
      </c>
      <c r="Z235" t="str">
        <f>_xlfn.XLOOKUP(Sales_DB[[#This Row],[Customer_ID]],Final_Cust_db[Customer_ID],Final_Cust_db[Country])</f>
        <v>USA</v>
      </c>
      <c r="AA235" t="str">
        <f>_xlfn.XLOOKUP(Sales_DB[[#This Row],[Customer_ID]],Final_Cust_db[Customer_ID],Final_Cust_db[Loyality_Level])</f>
        <v>Bronze</v>
      </c>
      <c r="AB235" s="8">
        <f>Sales_DB[[#This Row],[Cost]]*Sales_DB[[#This Row],[Quantity]]</f>
        <v>228.53</v>
      </c>
      <c r="AC235" s="8">
        <f>Sales_DB[[#This Row],[Total_Amount]]-Sales_DB[[#This Row],[Spend]]</f>
        <v>711.61849999999993</v>
      </c>
      <c r="AD235" s="8">
        <f>MONTH(Sales_DB[[#This Row],[Order_Date]])</f>
        <v>8</v>
      </c>
    </row>
    <row r="236" spans="1:30" x14ac:dyDescent="0.35">
      <c r="A236" t="s">
        <v>2193</v>
      </c>
      <c r="B236" s="2">
        <v>45731</v>
      </c>
      <c r="C236" t="s">
        <v>1062</v>
      </c>
      <c r="D236" t="s">
        <v>1742</v>
      </c>
      <c r="E236" t="s">
        <v>1885</v>
      </c>
      <c r="F236">
        <v>1</v>
      </c>
      <c r="G236" s="5">
        <v>447.16</v>
      </c>
      <c r="H236">
        <v>0.22</v>
      </c>
      <c r="I236" t="s">
        <v>1962</v>
      </c>
      <c r="J236">
        <v>348.78480000000002</v>
      </c>
      <c r="K236" t="str">
        <f>_xlfn.XLOOKUP(Sales_DB[[#This Row],[Store_ID]],Store_DB[Store_ID],Store_DB[Region])</f>
        <v>East</v>
      </c>
      <c r="L236" t="str">
        <f>_xlfn.XLOOKUP(Sales_DB[[#This Row],[Store_ID]],Store_DB[Store_ID],Store_DB[Store_Name])</f>
        <v>Rivera-Warner</v>
      </c>
      <c r="M236" t="str">
        <f>_xlfn.XLOOKUP(Sales_DB[[#This Row],[Store_ID]],Store_DB[Store_ID],Store_DB[City])</f>
        <v>Washingtonfurt</v>
      </c>
      <c r="N236" t="str">
        <f>_xlfn.XLOOKUP(Sales_DB[[#This Row],[Store_ID]],Store_DB[Store_ID],Store_DB[Store_Type])</f>
        <v>Flagship</v>
      </c>
      <c r="O236" t="str">
        <f>_xlfn.XLOOKUP(Sales_DB[[#This Row],[Product_ID]],Product_DB[Product_ID],Product_DB[Product_Name])</f>
        <v>Sports Stopwatch Pro</v>
      </c>
      <c r="P236" t="str">
        <f>_xlfn.XLOOKUP(Sales_DB[[#This Row],[Product_ID]],Product_DB[Product_ID],Product_DB[Category])</f>
        <v>Sports</v>
      </c>
      <c r="Q236" t="str">
        <f>_xlfn.XLOOKUP(Sales_DB[[#This Row],[Product_ID]],Product_DB[Product_ID],Product_DB[Sub_Category])</f>
        <v>Accessories</v>
      </c>
      <c r="R236" t="str">
        <f>_xlfn.XLOOKUP(Sales_DB[[#This Row],[Product_ID]],Product_DB[Product_ID],Product_DB[Brand])</f>
        <v>Thompson-French</v>
      </c>
      <c r="S236">
        <f>_xlfn.XLOOKUP(Sales_DB[[#This Row],[Product_ID]],Product_DB[Product_ID],Product_DB[Cost])</f>
        <v>434.84</v>
      </c>
      <c r="T236">
        <f>_xlfn.XLOOKUP(Sales_DB[[#This Row],[Product_ID]],Product_DB[Product_ID],Product_DB[Stock])</f>
        <v>185</v>
      </c>
      <c r="U236" t="str">
        <f>_xlfn.XLOOKUP(Sales_DB[[#This Row],[Customer_ID]],Final_Cust_db[Customer_ID],Final_Cust_db[Name])</f>
        <v>Jennifer Woods</v>
      </c>
      <c r="V236">
        <f>_xlfn.XLOOKUP(Sales_DB[[#This Row],[Customer_ID]],Final_Cust_db[Customer_ID],Final_Cust_db[Age])</f>
        <v>37</v>
      </c>
      <c r="W236" t="str">
        <f>_xlfn.XLOOKUP(Sales_DB[[#This Row],[Customer_ID]],Final_Cust_db[Customer_ID],Final_Cust_db[Gender])</f>
        <v>Male</v>
      </c>
      <c r="X236" t="str">
        <f>_xlfn.XLOOKUP(Sales_DB[[#This Row],[Customer_ID]],Final_Cust_db[Customer_ID],Final_Cust_db[City])</f>
        <v>West Brendamouth</v>
      </c>
      <c r="Y236" t="str">
        <f>_xlfn.XLOOKUP(Sales_DB[[#This Row],[Customer_ID]],Final_Cust_db[Customer_ID],Final_Cust_db[State])</f>
        <v>North Carolina</v>
      </c>
      <c r="Z236" t="str">
        <f>_xlfn.XLOOKUP(Sales_DB[[#This Row],[Customer_ID]],Final_Cust_db[Customer_ID],Final_Cust_db[Country])</f>
        <v>USA</v>
      </c>
      <c r="AA236" t="str">
        <f>_xlfn.XLOOKUP(Sales_DB[[#This Row],[Customer_ID]],Final_Cust_db[Customer_ID],Final_Cust_db[Loyality_Level])</f>
        <v>Platinum</v>
      </c>
      <c r="AB236" s="8">
        <f>Sales_DB[[#This Row],[Cost]]*Sales_DB[[#This Row],[Quantity]]</f>
        <v>434.84</v>
      </c>
      <c r="AC236" s="8">
        <f>Sales_DB[[#This Row],[Total_Amount]]-Sales_DB[[#This Row],[Spend]]</f>
        <v>-86.055199999999957</v>
      </c>
      <c r="AD236" s="8">
        <f>MONTH(Sales_DB[[#This Row],[Order_Date]])</f>
        <v>3</v>
      </c>
    </row>
    <row r="237" spans="1:30" x14ac:dyDescent="0.35">
      <c r="A237" t="s">
        <v>2194</v>
      </c>
      <c r="B237" s="2">
        <v>45671</v>
      </c>
      <c r="C237" t="s">
        <v>46</v>
      </c>
      <c r="D237" t="s">
        <v>1863</v>
      </c>
      <c r="E237" t="s">
        <v>1909</v>
      </c>
      <c r="F237">
        <v>1</v>
      </c>
      <c r="G237" s="5">
        <v>946.9</v>
      </c>
      <c r="H237">
        <v>0.28999999999999998</v>
      </c>
      <c r="I237" t="s">
        <v>1962</v>
      </c>
      <c r="J237">
        <v>672.29899999999998</v>
      </c>
      <c r="K237" t="str">
        <f>_xlfn.XLOOKUP(Sales_DB[[#This Row],[Store_ID]],Store_DB[Store_ID],Store_DB[Region])</f>
        <v>East</v>
      </c>
      <c r="L237" t="str">
        <f>_xlfn.XLOOKUP(Sales_DB[[#This Row],[Store_ID]],Store_DB[Store_ID],Store_DB[Store_Name])</f>
        <v>Benson-Elliott</v>
      </c>
      <c r="M237" t="str">
        <f>_xlfn.XLOOKUP(Sales_DB[[#This Row],[Store_ID]],Store_DB[Store_ID],Store_DB[City])</f>
        <v>Port Josephberg</v>
      </c>
      <c r="N237" t="str">
        <f>_xlfn.XLOOKUP(Sales_DB[[#This Row],[Store_ID]],Store_DB[Store_ID],Store_DB[Store_Type])</f>
        <v>Online</v>
      </c>
      <c r="O237" t="str">
        <f>_xlfn.XLOOKUP(Sales_DB[[#This Row],[Product_ID]],Product_DB[Product_ID],Product_DB[Product_Name])</f>
        <v>Vitamin E Body Lotion</v>
      </c>
      <c r="P237" t="str">
        <f>_xlfn.XLOOKUP(Sales_DB[[#This Row],[Product_ID]],Product_DB[Product_ID],Product_DB[Category])</f>
        <v>Beauty</v>
      </c>
      <c r="Q237" t="str">
        <f>_xlfn.XLOOKUP(Sales_DB[[#This Row],[Product_ID]],Product_DB[Product_ID],Product_DB[Sub_Category])</f>
        <v>Skincare</v>
      </c>
      <c r="R237" t="str">
        <f>_xlfn.XLOOKUP(Sales_DB[[#This Row],[Product_ID]],Product_DB[Product_ID],Product_DB[Brand])</f>
        <v>Hoffman-Williams</v>
      </c>
      <c r="S237">
        <f>_xlfn.XLOOKUP(Sales_DB[[#This Row],[Product_ID]],Product_DB[Product_ID],Product_DB[Cost])</f>
        <v>358.47</v>
      </c>
      <c r="T237">
        <f>_xlfn.XLOOKUP(Sales_DB[[#This Row],[Product_ID]],Product_DB[Product_ID],Product_DB[Stock])</f>
        <v>213</v>
      </c>
      <c r="U237" t="str">
        <f>_xlfn.XLOOKUP(Sales_DB[[#This Row],[Customer_ID]],Final_Cust_db[Customer_ID],Final_Cust_db[Name])</f>
        <v>Melissa Howard</v>
      </c>
      <c r="V237">
        <f>_xlfn.XLOOKUP(Sales_DB[[#This Row],[Customer_ID]],Final_Cust_db[Customer_ID],Final_Cust_db[Age])</f>
        <v>53</v>
      </c>
      <c r="W237" t="str">
        <f>_xlfn.XLOOKUP(Sales_DB[[#This Row],[Customer_ID]],Final_Cust_db[Customer_ID],Final_Cust_db[Gender])</f>
        <v>Female</v>
      </c>
      <c r="X237" t="str">
        <f>_xlfn.XLOOKUP(Sales_DB[[#This Row],[Customer_ID]],Final_Cust_db[Customer_ID],Final_Cust_db[City])</f>
        <v>Maynardton</v>
      </c>
      <c r="Y237" t="str">
        <f>_xlfn.XLOOKUP(Sales_DB[[#This Row],[Customer_ID]],Final_Cust_db[Customer_ID],Final_Cust_db[State])</f>
        <v>New Hampshire</v>
      </c>
      <c r="Z237" t="str">
        <f>_xlfn.XLOOKUP(Sales_DB[[#This Row],[Customer_ID]],Final_Cust_db[Customer_ID],Final_Cust_db[Country])</f>
        <v>USA</v>
      </c>
      <c r="AA237" t="str">
        <f>_xlfn.XLOOKUP(Sales_DB[[#This Row],[Customer_ID]],Final_Cust_db[Customer_ID],Final_Cust_db[Loyality_Level])</f>
        <v>Gold</v>
      </c>
      <c r="AB237" s="8">
        <f>Sales_DB[[#This Row],[Cost]]*Sales_DB[[#This Row],[Quantity]]</f>
        <v>358.47</v>
      </c>
      <c r="AC237" s="8">
        <f>Sales_DB[[#This Row],[Total_Amount]]-Sales_DB[[#This Row],[Spend]]</f>
        <v>313.82899999999995</v>
      </c>
      <c r="AD237" s="8">
        <f>MONTH(Sales_DB[[#This Row],[Order_Date]])</f>
        <v>1</v>
      </c>
    </row>
    <row r="238" spans="1:30" x14ac:dyDescent="0.35">
      <c r="A238" t="s">
        <v>2195</v>
      </c>
      <c r="B238" s="2">
        <v>45809</v>
      </c>
      <c r="C238" t="s">
        <v>568</v>
      </c>
      <c r="D238" t="s">
        <v>1623</v>
      </c>
      <c r="E238" t="s">
        <v>1885</v>
      </c>
      <c r="F238">
        <v>4</v>
      </c>
      <c r="G238" s="5">
        <v>469.68</v>
      </c>
      <c r="H238">
        <v>0.19</v>
      </c>
      <c r="I238" t="s">
        <v>1957</v>
      </c>
      <c r="J238">
        <v>1521.7632000000001</v>
      </c>
      <c r="K238" t="str">
        <f>_xlfn.XLOOKUP(Sales_DB[[#This Row],[Store_ID]],Store_DB[Store_ID],Store_DB[Region])</f>
        <v>East</v>
      </c>
      <c r="L238" t="str">
        <f>_xlfn.XLOOKUP(Sales_DB[[#This Row],[Store_ID]],Store_DB[Store_ID],Store_DB[Store_Name])</f>
        <v>Rivera-Warner</v>
      </c>
      <c r="M238" t="str">
        <f>_xlfn.XLOOKUP(Sales_DB[[#This Row],[Store_ID]],Store_DB[Store_ID],Store_DB[City])</f>
        <v>Washingtonfurt</v>
      </c>
      <c r="N238" t="str">
        <f>_xlfn.XLOOKUP(Sales_DB[[#This Row],[Store_ID]],Store_DB[Store_ID],Store_DB[Store_Type])</f>
        <v>Flagship</v>
      </c>
      <c r="O238" t="str">
        <f>_xlfn.XLOOKUP(Sales_DB[[#This Row],[Product_ID]],Product_DB[Product_ID],Product_DB[Product_Name])</f>
        <v>Soccer Training Cone Set</v>
      </c>
      <c r="P238" t="str">
        <f>_xlfn.XLOOKUP(Sales_DB[[#This Row],[Product_ID]],Product_DB[Product_ID],Product_DB[Category])</f>
        <v>Sports</v>
      </c>
      <c r="Q238" t="str">
        <f>_xlfn.XLOOKUP(Sales_DB[[#This Row],[Product_ID]],Product_DB[Product_ID],Product_DB[Sub_Category])</f>
        <v>Accessories</v>
      </c>
      <c r="R238" t="str">
        <f>_xlfn.XLOOKUP(Sales_DB[[#This Row],[Product_ID]],Product_DB[Product_ID],Product_DB[Brand])</f>
        <v>Ford, Murphy and Wilson</v>
      </c>
      <c r="S238">
        <f>_xlfn.XLOOKUP(Sales_DB[[#This Row],[Product_ID]],Product_DB[Product_ID],Product_DB[Cost])</f>
        <v>144.53</v>
      </c>
      <c r="T238">
        <f>_xlfn.XLOOKUP(Sales_DB[[#This Row],[Product_ID]],Product_DB[Product_ID],Product_DB[Stock])</f>
        <v>367</v>
      </c>
      <c r="U238" t="str">
        <f>_xlfn.XLOOKUP(Sales_DB[[#This Row],[Customer_ID]],Final_Cust_db[Customer_ID],Final_Cust_db[Name])</f>
        <v>Steve Mclaughlin</v>
      </c>
      <c r="V238">
        <f>_xlfn.XLOOKUP(Sales_DB[[#This Row],[Customer_ID]],Final_Cust_db[Customer_ID],Final_Cust_db[Age])</f>
        <v>64</v>
      </c>
      <c r="W238" t="str">
        <f>_xlfn.XLOOKUP(Sales_DB[[#This Row],[Customer_ID]],Final_Cust_db[Customer_ID],Final_Cust_db[Gender])</f>
        <v>Male</v>
      </c>
      <c r="X238" t="str">
        <f>_xlfn.XLOOKUP(Sales_DB[[#This Row],[Customer_ID]],Final_Cust_db[Customer_ID],Final_Cust_db[City])</f>
        <v>Josephmouth</v>
      </c>
      <c r="Y238" t="str">
        <f>_xlfn.XLOOKUP(Sales_DB[[#This Row],[Customer_ID]],Final_Cust_db[Customer_ID],Final_Cust_db[State])</f>
        <v>New Hampshire</v>
      </c>
      <c r="Z238" t="str">
        <f>_xlfn.XLOOKUP(Sales_DB[[#This Row],[Customer_ID]],Final_Cust_db[Customer_ID],Final_Cust_db[Country])</f>
        <v>USA</v>
      </c>
      <c r="AA238" t="str">
        <f>_xlfn.XLOOKUP(Sales_DB[[#This Row],[Customer_ID]],Final_Cust_db[Customer_ID],Final_Cust_db[Loyality_Level])</f>
        <v>Bronze</v>
      </c>
      <c r="AB238" s="8">
        <f>Sales_DB[[#This Row],[Cost]]*Sales_DB[[#This Row],[Quantity]]</f>
        <v>578.12</v>
      </c>
      <c r="AC238" s="8">
        <f>Sales_DB[[#This Row],[Total_Amount]]-Sales_DB[[#This Row],[Spend]]</f>
        <v>943.64320000000009</v>
      </c>
      <c r="AD238" s="8">
        <f>MONTH(Sales_DB[[#This Row],[Order_Date]])</f>
        <v>6</v>
      </c>
    </row>
    <row r="239" spans="1:30" x14ac:dyDescent="0.35">
      <c r="A239" t="s">
        <v>2196</v>
      </c>
      <c r="B239" s="2">
        <v>45559</v>
      </c>
      <c r="C239" t="s">
        <v>1528</v>
      </c>
      <c r="D239" t="s">
        <v>1659</v>
      </c>
      <c r="E239" t="s">
        <v>1940</v>
      </c>
      <c r="F239">
        <v>4</v>
      </c>
      <c r="G239" s="5">
        <v>320.64</v>
      </c>
      <c r="H239">
        <v>0.2</v>
      </c>
      <c r="I239" t="s">
        <v>1962</v>
      </c>
      <c r="J239">
        <v>1026.048</v>
      </c>
      <c r="K239" t="str">
        <f>_xlfn.XLOOKUP(Sales_DB[[#This Row],[Store_ID]],Store_DB[Store_ID],Store_DB[Region])</f>
        <v>North</v>
      </c>
      <c r="L239" t="str">
        <f>_xlfn.XLOOKUP(Sales_DB[[#This Row],[Store_ID]],Store_DB[Store_ID],Store_DB[Store_Name])</f>
        <v>Holloway Ltd</v>
      </c>
      <c r="M239" t="str">
        <f>_xlfn.XLOOKUP(Sales_DB[[#This Row],[Store_ID]],Store_DB[Store_ID],Store_DB[City])</f>
        <v>Bensonhaven</v>
      </c>
      <c r="N239" t="str">
        <f>_xlfn.XLOOKUP(Sales_DB[[#This Row],[Store_ID]],Store_DB[Store_ID],Store_DB[Store_Type])</f>
        <v>Flagship</v>
      </c>
      <c r="O239" t="str">
        <f>_xlfn.XLOOKUP(Sales_DB[[#This Row],[Product_ID]],Product_DB[Product_ID],Product_DB[Product_Name])</f>
        <v>Sports Stopwatch Timer</v>
      </c>
      <c r="P239" t="str">
        <f>_xlfn.XLOOKUP(Sales_DB[[#This Row],[Product_ID]],Product_DB[Product_ID],Product_DB[Category])</f>
        <v>Sports</v>
      </c>
      <c r="Q239" t="str">
        <f>_xlfn.XLOOKUP(Sales_DB[[#This Row],[Product_ID]],Product_DB[Product_ID],Product_DB[Sub_Category])</f>
        <v>Accessories</v>
      </c>
      <c r="R239" t="str">
        <f>_xlfn.XLOOKUP(Sales_DB[[#This Row],[Product_ID]],Product_DB[Product_ID],Product_DB[Brand])</f>
        <v>Burns-Hansen</v>
      </c>
      <c r="S239">
        <f>_xlfn.XLOOKUP(Sales_DB[[#This Row],[Product_ID]],Product_DB[Product_ID],Product_DB[Cost])</f>
        <v>38.76</v>
      </c>
      <c r="T239">
        <f>_xlfn.XLOOKUP(Sales_DB[[#This Row],[Product_ID]],Product_DB[Product_ID],Product_DB[Stock])</f>
        <v>137</v>
      </c>
      <c r="U239" t="str">
        <f>_xlfn.XLOOKUP(Sales_DB[[#This Row],[Customer_ID]],Final_Cust_db[Customer_ID],Final_Cust_db[Name])</f>
        <v>Justin Lopez</v>
      </c>
      <c r="V239">
        <f>_xlfn.XLOOKUP(Sales_DB[[#This Row],[Customer_ID]],Final_Cust_db[Customer_ID],Final_Cust_db[Age])</f>
        <v>21</v>
      </c>
      <c r="W239" t="str">
        <f>_xlfn.XLOOKUP(Sales_DB[[#This Row],[Customer_ID]],Final_Cust_db[Customer_ID],Final_Cust_db[Gender])</f>
        <v>Male</v>
      </c>
      <c r="X239" t="str">
        <f>_xlfn.XLOOKUP(Sales_DB[[#This Row],[Customer_ID]],Final_Cust_db[Customer_ID],Final_Cust_db[City])</f>
        <v>Port Cheryl</v>
      </c>
      <c r="Y239" t="str">
        <f>_xlfn.XLOOKUP(Sales_DB[[#This Row],[Customer_ID]],Final_Cust_db[Customer_ID],Final_Cust_db[State])</f>
        <v>Texas</v>
      </c>
      <c r="Z239" t="str">
        <f>_xlfn.XLOOKUP(Sales_DB[[#This Row],[Customer_ID]],Final_Cust_db[Customer_ID],Final_Cust_db[Country])</f>
        <v>USA</v>
      </c>
      <c r="AA239" t="str">
        <f>_xlfn.XLOOKUP(Sales_DB[[#This Row],[Customer_ID]],Final_Cust_db[Customer_ID],Final_Cust_db[Loyality_Level])</f>
        <v>Gold</v>
      </c>
      <c r="AB239" s="8">
        <f>Sales_DB[[#This Row],[Cost]]*Sales_DB[[#This Row],[Quantity]]</f>
        <v>155.04</v>
      </c>
      <c r="AC239" s="8">
        <f>Sales_DB[[#This Row],[Total_Amount]]-Sales_DB[[#This Row],[Spend]]</f>
        <v>871.00800000000004</v>
      </c>
      <c r="AD239" s="8">
        <f>MONTH(Sales_DB[[#This Row],[Order_Date]])</f>
        <v>9</v>
      </c>
    </row>
    <row r="240" spans="1:30" x14ac:dyDescent="0.35">
      <c r="A240" t="s">
        <v>2197</v>
      </c>
      <c r="B240" s="2">
        <v>45253</v>
      </c>
      <c r="C240" t="s">
        <v>467</v>
      </c>
      <c r="D240" t="s">
        <v>1615</v>
      </c>
      <c r="E240" t="s">
        <v>1906</v>
      </c>
      <c r="F240">
        <v>1</v>
      </c>
      <c r="G240" s="5">
        <v>594.44000000000005</v>
      </c>
      <c r="H240">
        <v>0.21</v>
      </c>
      <c r="I240" t="s">
        <v>1957</v>
      </c>
      <c r="J240">
        <v>469.60759999999999</v>
      </c>
      <c r="K240" t="str">
        <f>_xlfn.XLOOKUP(Sales_DB[[#This Row],[Store_ID]],Store_DB[Store_ID],Store_DB[Region])</f>
        <v>North</v>
      </c>
      <c r="L240" t="str">
        <f>_xlfn.XLOOKUP(Sales_DB[[#This Row],[Store_ID]],Store_DB[Store_ID],Store_DB[Store_Name])</f>
        <v>Gray Ltd</v>
      </c>
      <c r="M240" t="str">
        <f>_xlfn.XLOOKUP(Sales_DB[[#This Row],[Store_ID]],Store_DB[Store_ID],Store_DB[City])</f>
        <v>New Michaelchester</v>
      </c>
      <c r="N240" t="str">
        <f>_xlfn.XLOOKUP(Sales_DB[[#This Row],[Store_ID]],Store_DB[Store_ID],Store_DB[Store_Type])</f>
        <v>Outlet</v>
      </c>
      <c r="O240" t="str">
        <f>_xlfn.XLOOKUP(Sales_DB[[#This Row],[Product_ID]],Product_DB[Product_ID],Product_DB[Product_Name])</f>
        <v>4K Home Projector</v>
      </c>
      <c r="P240" t="str">
        <f>_xlfn.XLOOKUP(Sales_DB[[#This Row],[Product_ID]],Product_DB[Product_ID],Product_DB[Category])</f>
        <v>Electronics</v>
      </c>
      <c r="Q240" t="str">
        <f>_xlfn.XLOOKUP(Sales_DB[[#This Row],[Product_ID]],Product_DB[Product_ID],Product_DB[Sub_Category])</f>
        <v>Appliances</v>
      </c>
      <c r="R240" t="str">
        <f>_xlfn.XLOOKUP(Sales_DB[[#This Row],[Product_ID]],Product_DB[Product_ID],Product_DB[Brand])</f>
        <v>Thomas LLC</v>
      </c>
      <c r="S240">
        <f>_xlfn.XLOOKUP(Sales_DB[[#This Row],[Product_ID]],Product_DB[Product_ID],Product_DB[Cost])</f>
        <v>465.34</v>
      </c>
      <c r="T240">
        <f>_xlfn.XLOOKUP(Sales_DB[[#This Row],[Product_ID]],Product_DB[Product_ID],Product_DB[Stock])</f>
        <v>301</v>
      </c>
      <c r="U240" t="str">
        <f>_xlfn.XLOOKUP(Sales_DB[[#This Row],[Customer_ID]],Final_Cust_db[Customer_ID],Final_Cust_db[Name])</f>
        <v>Matthew Hanna</v>
      </c>
      <c r="V240">
        <f>_xlfn.XLOOKUP(Sales_DB[[#This Row],[Customer_ID]],Final_Cust_db[Customer_ID],Final_Cust_db[Age])</f>
        <v>33</v>
      </c>
      <c r="W240" t="str">
        <f>_xlfn.XLOOKUP(Sales_DB[[#This Row],[Customer_ID]],Final_Cust_db[Customer_ID],Final_Cust_db[Gender])</f>
        <v>Female</v>
      </c>
      <c r="X240" t="str">
        <f>_xlfn.XLOOKUP(Sales_DB[[#This Row],[Customer_ID]],Final_Cust_db[Customer_ID],Final_Cust_db[City])</f>
        <v>Gonzalezbury</v>
      </c>
      <c r="Y240" t="str">
        <f>_xlfn.XLOOKUP(Sales_DB[[#This Row],[Customer_ID]],Final_Cust_db[Customer_ID],Final_Cust_db[State])</f>
        <v>Michigan</v>
      </c>
      <c r="Z240" t="str">
        <f>_xlfn.XLOOKUP(Sales_DB[[#This Row],[Customer_ID]],Final_Cust_db[Customer_ID],Final_Cust_db[Country])</f>
        <v>USA</v>
      </c>
      <c r="AA240" t="str">
        <f>_xlfn.XLOOKUP(Sales_DB[[#This Row],[Customer_ID]],Final_Cust_db[Customer_ID],Final_Cust_db[Loyality_Level])</f>
        <v>Platinum</v>
      </c>
      <c r="AB240" s="8">
        <f>Sales_DB[[#This Row],[Cost]]*Sales_DB[[#This Row],[Quantity]]</f>
        <v>465.34</v>
      </c>
      <c r="AC240" s="8">
        <f>Sales_DB[[#This Row],[Total_Amount]]-Sales_DB[[#This Row],[Spend]]</f>
        <v>4.2676000000000158</v>
      </c>
      <c r="AD240" s="8">
        <f>MONTH(Sales_DB[[#This Row],[Order_Date]])</f>
        <v>11</v>
      </c>
    </row>
    <row r="241" spans="1:30" x14ac:dyDescent="0.35">
      <c r="A241" t="s">
        <v>2198</v>
      </c>
      <c r="B241" s="2">
        <v>45861</v>
      </c>
      <c r="C241" t="s">
        <v>708</v>
      </c>
      <c r="D241" t="s">
        <v>1839</v>
      </c>
      <c r="E241" t="s">
        <v>1915</v>
      </c>
      <c r="F241">
        <v>3</v>
      </c>
      <c r="G241" s="5">
        <v>91.7</v>
      </c>
      <c r="H241">
        <v>0.08</v>
      </c>
      <c r="I241" t="s">
        <v>1962</v>
      </c>
      <c r="J241">
        <v>253.09200000000001</v>
      </c>
      <c r="K241" t="str">
        <f>_xlfn.XLOOKUP(Sales_DB[[#This Row],[Store_ID]],Store_DB[Store_ID],Store_DB[Region])</f>
        <v>West</v>
      </c>
      <c r="L241" t="str">
        <f>_xlfn.XLOOKUP(Sales_DB[[#This Row],[Store_ID]],Store_DB[Store_ID],Store_DB[Store_Name])</f>
        <v>Bean, Jones and Park</v>
      </c>
      <c r="M241" t="str">
        <f>_xlfn.XLOOKUP(Sales_DB[[#This Row],[Store_ID]],Store_DB[Store_ID],Store_DB[City])</f>
        <v>Thompsonborough</v>
      </c>
      <c r="N241" t="str">
        <f>_xlfn.XLOOKUP(Sales_DB[[#This Row],[Store_ID]],Store_DB[Store_ID],Store_DB[Store_Type])</f>
        <v>Online</v>
      </c>
      <c r="O241" t="str">
        <f>_xlfn.XLOOKUP(Sales_DB[[#This Row],[Product_ID]],Product_DB[Product_ID],Product_DB[Product_Name])</f>
        <v>Kitchen Cutting Board</v>
      </c>
      <c r="P241" t="str">
        <f>_xlfn.XLOOKUP(Sales_DB[[#This Row],[Product_ID]],Product_DB[Product_ID],Product_DB[Category])</f>
        <v>Home</v>
      </c>
      <c r="Q241" t="str">
        <f>_xlfn.XLOOKUP(Sales_DB[[#This Row],[Product_ID]],Product_DB[Product_ID],Product_DB[Sub_Category])</f>
        <v>Kitchen</v>
      </c>
      <c r="R241" t="str">
        <f>_xlfn.XLOOKUP(Sales_DB[[#This Row],[Product_ID]],Product_DB[Product_ID],Product_DB[Brand])</f>
        <v>Taylor, Dodson and Johnston</v>
      </c>
      <c r="S241">
        <f>_xlfn.XLOOKUP(Sales_DB[[#This Row],[Product_ID]],Product_DB[Product_ID],Product_DB[Cost])</f>
        <v>176.07</v>
      </c>
      <c r="T241">
        <f>_xlfn.XLOOKUP(Sales_DB[[#This Row],[Product_ID]],Product_DB[Product_ID],Product_DB[Stock])</f>
        <v>82</v>
      </c>
      <c r="U241" t="str">
        <f>_xlfn.XLOOKUP(Sales_DB[[#This Row],[Customer_ID]],Final_Cust_db[Customer_ID],Final_Cust_db[Name])</f>
        <v>Kathryn Garcia</v>
      </c>
      <c r="V241">
        <f>_xlfn.XLOOKUP(Sales_DB[[#This Row],[Customer_ID]],Final_Cust_db[Customer_ID],Final_Cust_db[Age])</f>
        <v>44</v>
      </c>
      <c r="W241" t="str">
        <f>_xlfn.XLOOKUP(Sales_DB[[#This Row],[Customer_ID]],Final_Cust_db[Customer_ID],Final_Cust_db[Gender])</f>
        <v>Male</v>
      </c>
      <c r="X241" t="str">
        <f>_xlfn.XLOOKUP(Sales_DB[[#This Row],[Customer_ID]],Final_Cust_db[Customer_ID],Final_Cust_db[City])</f>
        <v>Morrismouth</v>
      </c>
      <c r="Y241" t="str">
        <f>_xlfn.XLOOKUP(Sales_DB[[#This Row],[Customer_ID]],Final_Cust_db[Customer_ID],Final_Cust_db[State])</f>
        <v>California</v>
      </c>
      <c r="Z241" t="str">
        <f>_xlfn.XLOOKUP(Sales_DB[[#This Row],[Customer_ID]],Final_Cust_db[Customer_ID],Final_Cust_db[Country])</f>
        <v>USA</v>
      </c>
      <c r="AA241" t="str">
        <f>_xlfn.XLOOKUP(Sales_DB[[#This Row],[Customer_ID]],Final_Cust_db[Customer_ID],Final_Cust_db[Loyality_Level])</f>
        <v>Platinum</v>
      </c>
      <c r="AB241" s="8">
        <f>Sales_DB[[#This Row],[Cost]]*Sales_DB[[#This Row],[Quantity]]</f>
        <v>528.21</v>
      </c>
      <c r="AC241" s="8">
        <f>Sales_DB[[#This Row],[Total_Amount]]-Sales_DB[[#This Row],[Spend]]</f>
        <v>-275.11800000000005</v>
      </c>
      <c r="AD241" s="8">
        <f>MONTH(Sales_DB[[#This Row],[Order_Date]])</f>
        <v>7</v>
      </c>
    </row>
    <row r="242" spans="1:30" x14ac:dyDescent="0.35">
      <c r="A242" t="s">
        <v>2199</v>
      </c>
      <c r="B242" s="2">
        <v>45917</v>
      </c>
      <c r="C242" t="s">
        <v>131</v>
      </c>
      <c r="D242" t="s">
        <v>1766</v>
      </c>
      <c r="E242" t="s">
        <v>1927</v>
      </c>
      <c r="F242">
        <v>3</v>
      </c>
      <c r="G242" s="5">
        <v>741.33</v>
      </c>
      <c r="H242">
        <v>0.03</v>
      </c>
      <c r="I242" t="s">
        <v>1957</v>
      </c>
      <c r="J242">
        <v>2157.2703000000001</v>
      </c>
      <c r="K242" t="str">
        <f>_xlfn.XLOOKUP(Sales_DB[[#This Row],[Store_ID]],Store_DB[Store_ID],Store_DB[Region])</f>
        <v>North</v>
      </c>
      <c r="L242" t="str">
        <f>_xlfn.XLOOKUP(Sales_DB[[#This Row],[Store_ID]],Store_DB[Store_ID],Store_DB[Store_Name])</f>
        <v>Thomas, Bridges and Harris</v>
      </c>
      <c r="M242" t="str">
        <f>_xlfn.XLOOKUP(Sales_DB[[#This Row],[Store_ID]],Store_DB[Store_ID],Store_DB[City])</f>
        <v>Sabrinatown</v>
      </c>
      <c r="N242" t="str">
        <f>_xlfn.XLOOKUP(Sales_DB[[#This Row],[Store_ID]],Store_DB[Store_ID],Store_DB[Store_Type])</f>
        <v>Online</v>
      </c>
      <c r="O242" t="str">
        <f>_xlfn.XLOOKUP(Sales_DB[[#This Row],[Product_ID]],Product_DB[Product_ID],Product_DB[Product_Name])</f>
        <v>Laptop Cooling Pad</v>
      </c>
      <c r="P242" t="str">
        <f>_xlfn.XLOOKUP(Sales_DB[[#This Row],[Product_ID]],Product_DB[Product_ID],Product_DB[Category])</f>
        <v>Electronics</v>
      </c>
      <c r="Q242" t="str">
        <f>_xlfn.XLOOKUP(Sales_DB[[#This Row],[Product_ID]],Product_DB[Product_ID],Product_DB[Sub_Category])</f>
        <v>Computer</v>
      </c>
      <c r="R242" t="str">
        <f>_xlfn.XLOOKUP(Sales_DB[[#This Row],[Product_ID]],Product_DB[Product_ID],Product_DB[Brand])</f>
        <v>Murray, Gould and Ware</v>
      </c>
      <c r="S242">
        <f>_xlfn.XLOOKUP(Sales_DB[[#This Row],[Product_ID]],Product_DB[Product_ID],Product_DB[Cost])</f>
        <v>86.42</v>
      </c>
      <c r="T242">
        <f>_xlfn.XLOOKUP(Sales_DB[[#This Row],[Product_ID]],Product_DB[Product_ID],Product_DB[Stock])</f>
        <v>222</v>
      </c>
      <c r="U242" t="str">
        <f>_xlfn.XLOOKUP(Sales_DB[[#This Row],[Customer_ID]],Final_Cust_db[Customer_ID],Final_Cust_db[Name])</f>
        <v>Sarah Vance</v>
      </c>
      <c r="V242">
        <f>_xlfn.XLOOKUP(Sales_DB[[#This Row],[Customer_ID]],Final_Cust_db[Customer_ID],Final_Cust_db[Age])</f>
        <v>41</v>
      </c>
      <c r="W242" t="str">
        <f>_xlfn.XLOOKUP(Sales_DB[[#This Row],[Customer_ID]],Final_Cust_db[Customer_ID],Final_Cust_db[Gender])</f>
        <v>Male</v>
      </c>
      <c r="X242" t="str">
        <f>_xlfn.XLOOKUP(Sales_DB[[#This Row],[Customer_ID]],Final_Cust_db[Customer_ID],Final_Cust_db[City])</f>
        <v>Johnsonville</v>
      </c>
      <c r="Y242" t="str">
        <f>_xlfn.XLOOKUP(Sales_DB[[#This Row],[Customer_ID]],Final_Cust_db[Customer_ID],Final_Cust_db[State])</f>
        <v>Oregon</v>
      </c>
      <c r="Z242" t="str">
        <f>_xlfn.XLOOKUP(Sales_DB[[#This Row],[Customer_ID]],Final_Cust_db[Customer_ID],Final_Cust_db[Country])</f>
        <v>USA</v>
      </c>
      <c r="AA242" t="str">
        <f>_xlfn.XLOOKUP(Sales_DB[[#This Row],[Customer_ID]],Final_Cust_db[Customer_ID],Final_Cust_db[Loyality_Level])</f>
        <v>Silver</v>
      </c>
      <c r="AB242" s="8">
        <f>Sales_DB[[#This Row],[Cost]]*Sales_DB[[#This Row],[Quantity]]</f>
        <v>259.26</v>
      </c>
      <c r="AC242" s="8">
        <f>Sales_DB[[#This Row],[Total_Amount]]-Sales_DB[[#This Row],[Spend]]</f>
        <v>1898.0103000000001</v>
      </c>
      <c r="AD242" s="8">
        <f>MONTH(Sales_DB[[#This Row],[Order_Date]])</f>
        <v>9</v>
      </c>
    </row>
    <row r="243" spans="1:30" x14ac:dyDescent="0.35">
      <c r="A243" t="s">
        <v>2200</v>
      </c>
      <c r="B243" s="2">
        <v>45754</v>
      </c>
      <c r="C243" t="s">
        <v>1476</v>
      </c>
      <c r="D243" t="s">
        <v>1619</v>
      </c>
      <c r="E243" t="s">
        <v>1946</v>
      </c>
      <c r="F243">
        <v>1</v>
      </c>
      <c r="G243" s="5">
        <v>922.78</v>
      </c>
      <c r="H243">
        <v>0.28999999999999998</v>
      </c>
      <c r="I243" t="s">
        <v>1962</v>
      </c>
      <c r="J243">
        <v>655.17379999999991</v>
      </c>
      <c r="K243" t="str">
        <f>_xlfn.XLOOKUP(Sales_DB[[#This Row],[Store_ID]],Store_DB[Store_ID],Store_DB[Region])</f>
        <v>East</v>
      </c>
      <c r="L243" t="str">
        <f>_xlfn.XLOOKUP(Sales_DB[[#This Row],[Store_ID]],Store_DB[Store_ID],Store_DB[Store_Name])</f>
        <v>Mann-Austin</v>
      </c>
      <c r="M243" t="str">
        <f>_xlfn.XLOOKUP(Sales_DB[[#This Row],[Store_ID]],Store_DB[Store_ID],Store_DB[City])</f>
        <v>Vasquezborough</v>
      </c>
      <c r="N243" t="str">
        <f>_xlfn.XLOOKUP(Sales_DB[[#This Row],[Store_ID]],Store_DB[Store_ID],Store_DB[Store_Type])</f>
        <v>Online</v>
      </c>
      <c r="O243" t="str">
        <f>_xlfn.XLOOKUP(Sales_DB[[#This Row],[Product_ID]],Product_DB[Product_ID],Product_DB[Product_Name])</f>
        <v>Beard Grooming Kit</v>
      </c>
      <c r="P243" t="str">
        <f>_xlfn.XLOOKUP(Sales_DB[[#This Row],[Product_ID]],Product_DB[Product_ID],Product_DB[Category])</f>
        <v>Beauty</v>
      </c>
      <c r="Q243" t="str">
        <f>_xlfn.XLOOKUP(Sales_DB[[#This Row],[Product_ID]],Product_DB[Product_ID],Product_DB[Sub_Category])</f>
        <v>Grooming</v>
      </c>
      <c r="R243" t="str">
        <f>_xlfn.XLOOKUP(Sales_DB[[#This Row],[Product_ID]],Product_DB[Product_ID],Product_DB[Brand])</f>
        <v>Erickson-Green</v>
      </c>
      <c r="S243">
        <f>_xlfn.XLOOKUP(Sales_DB[[#This Row],[Product_ID]],Product_DB[Product_ID],Product_DB[Cost])</f>
        <v>337.42</v>
      </c>
      <c r="T243">
        <f>_xlfn.XLOOKUP(Sales_DB[[#This Row],[Product_ID]],Product_DB[Product_ID],Product_DB[Stock])</f>
        <v>256</v>
      </c>
      <c r="U243" t="str">
        <f>_xlfn.XLOOKUP(Sales_DB[[#This Row],[Customer_ID]],Final_Cust_db[Customer_ID],Final_Cust_db[Name])</f>
        <v>Elizabeth Foster</v>
      </c>
      <c r="V243">
        <f>_xlfn.XLOOKUP(Sales_DB[[#This Row],[Customer_ID]],Final_Cust_db[Customer_ID],Final_Cust_db[Age])</f>
        <v>33</v>
      </c>
      <c r="W243" t="str">
        <f>_xlfn.XLOOKUP(Sales_DB[[#This Row],[Customer_ID]],Final_Cust_db[Customer_ID],Final_Cust_db[Gender])</f>
        <v>Female</v>
      </c>
      <c r="X243" t="str">
        <f>_xlfn.XLOOKUP(Sales_DB[[#This Row],[Customer_ID]],Final_Cust_db[Customer_ID],Final_Cust_db[City])</f>
        <v>Anthonymouth</v>
      </c>
      <c r="Y243" t="str">
        <f>_xlfn.XLOOKUP(Sales_DB[[#This Row],[Customer_ID]],Final_Cust_db[Customer_ID],Final_Cust_db[State])</f>
        <v>Oklahoma</v>
      </c>
      <c r="Z243" t="str">
        <f>_xlfn.XLOOKUP(Sales_DB[[#This Row],[Customer_ID]],Final_Cust_db[Customer_ID],Final_Cust_db[Country])</f>
        <v>USA</v>
      </c>
      <c r="AA243" t="str">
        <f>_xlfn.XLOOKUP(Sales_DB[[#This Row],[Customer_ID]],Final_Cust_db[Customer_ID],Final_Cust_db[Loyality_Level])</f>
        <v>Gold</v>
      </c>
      <c r="AB243" s="8">
        <f>Sales_DB[[#This Row],[Cost]]*Sales_DB[[#This Row],[Quantity]]</f>
        <v>337.42</v>
      </c>
      <c r="AC243" s="8">
        <f>Sales_DB[[#This Row],[Total_Amount]]-Sales_DB[[#This Row],[Spend]]</f>
        <v>317.7537999999999</v>
      </c>
      <c r="AD243" s="8">
        <f>MONTH(Sales_DB[[#This Row],[Order_Date]])</f>
        <v>4</v>
      </c>
    </row>
    <row r="244" spans="1:30" x14ac:dyDescent="0.35">
      <c r="A244" t="s">
        <v>2201</v>
      </c>
      <c r="B244" s="2">
        <v>45312</v>
      </c>
      <c r="C244" t="s">
        <v>1032</v>
      </c>
      <c r="D244" t="s">
        <v>1588</v>
      </c>
      <c r="E244" t="s">
        <v>1937</v>
      </c>
      <c r="F244">
        <v>1</v>
      </c>
      <c r="G244" s="5">
        <v>394.35</v>
      </c>
      <c r="H244">
        <v>0.09</v>
      </c>
      <c r="I244" t="s">
        <v>1959</v>
      </c>
      <c r="J244">
        <v>358.85849999999999</v>
      </c>
      <c r="K244" t="str">
        <f>_xlfn.XLOOKUP(Sales_DB[[#This Row],[Store_ID]],Store_DB[Store_ID],Store_DB[Region])</f>
        <v>West</v>
      </c>
      <c r="L244" t="str">
        <f>_xlfn.XLOOKUP(Sales_DB[[#This Row],[Store_ID]],Store_DB[Store_ID],Store_DB[Store_Name])</f>
        <v>Frederick-Wright</v>
      </c>
      <c r="M244" t="str">
        <f>_xlfn.XLOOKUP(Sales_DB[[#This Row],[Store_ID]],Store_DB[Store_ID],Store_DB[City])</f>
        <v>New Jimmymouth</v>
      </c>
      <c r="N244" t="str">
        <f>_xlfn.XLOOKUP(Sales_DB[[#This Row],[Store_ID]],Store_DB[Store_ID],Store_DB[Store_Type])</f>
        <v>Flagship</v>
      </c>
      <c r="O244" t="str">
        <f>_xlfn.XLOOKUP(Sales_DB[[#This Row],[Product_ID]],Product_DB[Product_ID],Product_DB[Product_Name])</f>
        <v>Wireless Bluetooth Earbuds</v>
      </c>
      <c r="P244" t="str">
        <f>_xlfn.XLOOKUP(Sales_DB[[#This Row],[Product_ID]],Product_DB[Product_ID],Product_DB[Category])</f>
        <v>Electronics</v>
      </c>
      <c r="Q244" t="str">
        <f>_xlfn.XLOOKUP(Sales_DB[[#This Row],[Product_ID]],Product_DB[Product_ID],Product_DB[Sub_Category])</f>
        <v>Audio</v>
      </c>
      <c r="R244" t="str">
        <f>_xlfn.XLOOKUP(Sales_DB[[#This Row],[Product_ID]],Product_DB[Product_ID],Product_DB[Brand])</f>
        <v>Perez-Johnston</v>
      </c>
      <c r="S244">
        <f>_xlfn.XLOOKUP(Sales_DB[[#This Row],[Product_ID]],Product_DB[Product_ID],Product_DB[Cost])</f>
        <v>439.07</v>
      </c>
      <c r="T244">
        <f>_xlfn.XLOOKUP(Sales_DB[[#This Row],[Product_ID]],Product_DB[Product_ID],Product_DB[Stock])</f>
        <v>142</v>
      </c>
      <c r="U244" t="str">
        <f>_xlfn.XLOOKUP(Sales_DB[[#This Row],[Customer_ID]],Final_Cust_db[Customer_ID],Final_Cust_db[Name])</f>
        <v>Andrew Smith</v>
      </c>
      <c r="V244">
        <f>_xlfn.XLOOKUP(Sales_DB[[#This Row],[Customer_ID]],Final_Cust_db[Customer_ID],Final_Cust_db[Age])</f>
        <v>60</v>
      </c>
      <c r="W244" t="str">
        <f>_xlfn.XLOOKUP(Sales_DB[[#This Row],[Customer_ID]],Final_Cust_db[Customer_ID],Final_Cust_db[Gender])</f>
        <v>Male</v>
      </c>
      <c r="X244" t="str">
        <f>_xlfn.XLOOKUP(Sales_DB[[#This Row],[Customer_ID]],Final_Cust_db[Customer_ID],Final_Cust_db[City])</f>
        <v>East Matthew</v>
      </c>
      <c r="Y244" t="str">
        <f>_xlfn.XLOOKUP(Sales_DB[[#This Row],[Customer_ID]],Final_Cust_db[Customer_ID],Final_Cust_db[State])</f>
        <v>Wisconsin</v>
      </c>
      <c r="Z244" t="str">
        <f>_xlfn.XLOOKUP(Sales_DB[[#This Row],[Customer_ID]],Final_Cust_db[Customer_ID],Final_Cust_db[Country])</f>
        <v>USA</v>
      </c>
      <c r="AA244" t="str">
        <f>_xlfn.XLOOKUP(Sales_DB[[#This Row],[Customer_ID]],Final_Cust_db[Customer_ID],Final_Cust_db[Loyality_Level])</f>
        <v>Bronze</v>
      </c>
      <c r="AB244" s="8">
        <f>Sales_DB[[#This Row],[Cost]]*Sales_DB[[#This Row],[Quantity]]</f>
        <v>439.07</v>
      </c>
      <c r="AC244" s="8">
        <f>Sales_DB[[#This Row],[Total_Amount]]-Sales_DB[[#This Row],[Spend]]</f>
        <v>-80.211500000000001</v>
      </c>
      <c r="AD244" s="8">
        <f>MONTH(Sales_DB[[#This Row],[Order_Date]])</f>
        <v>1</v>
      </c>
    </row>
    <row r="245" spans="1:30" x14ac:dyDescent="0.35">
      <c r="A245" t="s">
        <v>2202</v>
      </c>
      <c r="B245" s="2">
        <v>45480</v>
      </c>
      <c r="C245" t="s">
        <v>1149</v>
      </c>
      <c r="D245" t="s">
        <v>1775</v>
      </c>
      <c r="E245" t="s">
        <v>1925</v>
      </c>
      <c r="F245">
        <v>2</v>
      </c>
      <c r="G245" s="5">
        <v>703.95</v>
      </c>
      <c r="H245">
        <v>0.03</v>
      </c>
      <c r="I245" t="s">
        <v>1957</v>
      </c>
      <c r="J245">
        <v>1365.663</v>
      </c>
      <c r="K245" t="str">
        <f>_xlfn.XLOOKUP(Sales_DB[[#This Row],[Store_ID]],Store_DB[Store_ID],Store_DB[Region])</f>
        <v>South</v>
      </c>
      <c r="L245" t="str">
        <f>_xlfn.XLOOKUP(Sales_DB[[#This Row],[Store_ID]],Store_DB[Store_ID],Store_DB[Store_Name])</f>
        <v>Aguirre-Keller</v>
      </c>
      <c r="M245" t="str">
        <f>_xlfn.XLOOKUP(Sales_DB[[#This Row],[Store_ID]],Store_DB[Store_ID],Store_DB[City])</f>
        <v>Lake Michael</v>
      </c>
      <c r="N245" t="str">
        <f>_xlfn.XLOOKUP(Sales_DB[[#This Row],[Store_ID]],Store_DB[Store_ID],Store_DB[Store_Type])</f>
        <v>Online</v>
      </c>
      <c r="O245" t="str">
        <f>_xlfn.XLOOKUP(Sales_DB[[#This Row],[Product_ID]],Product_DB[Product_ID],Product_DB[Product_Name])</f>
        <v>Adjustable Dumbbells 20Kg</v>
      </c>
      <c r="P245" t="str">
        <f>_xlfn.XLOOKUP(Sales_DB[[#This Row],[Product_ID]],Product_DB[Product_ID],Product_DB[Category])</f>
        <v>Sports</v>
      </c>
      <c r="Q245" t="str">
        <f>_xlfn.XLOOKUP(Sales_DB[[#This Row],[Product_ID]],Product_DB[Product_ID],Product_DB[Sub_Category])</f>
        <v>Fitness</v>
      </c>
      <c r="R245" t="str">
        <f>_xlfn.XLOOKUP(Sales_DB[[#This Row],[Product_ID]],Product_DB[Product_ID],Product_DB[Brand])</f>
        <v>Montgomery, Benton and Miller</v>
      </c>
      <c r="S245">
        <f>_xlfn.XLOOKUP(Sales_DB[[#This Row],[Product_ID]],Product_DB[Product_ID],Product_DB[Cost])</f>
        <v>240.63</v>
      </c>
      <c r="T245">
        <f>_xlfn.XLOOKUP(Sales_DB[[#This Row],[Product_ID]],Product_DB[Product_ID],Product_DB[Stock])</f>
        <v>423</v>
      </c>
      <c r="U245" t="str">
        <f>_xlfn.XLOOKUP(Sales_DB[[#This Row],[Customer_ID]],Final_Cust_db[Customer_ID],Final_Cust_db[Name])</f>
        <v>Chloe Aguilar</v>
      </c>
      <c r="V245">
        <f>_xlfn.XLOOKUP(Sales_DB[[#This Row],[Customer_ID]],Final_Cust_db[Customer_ID],Final_Cust_db[Age])</f>
        <v>58</v>
      </c>
      <c r="W245" t="str">
        <f>_xlfn.XLOOKUP(Sales_DB[[#This Row],[Customer_ID]],Final_Cust_db[Customer_ID],Final_Cust_db[Gender])</f>
        <v>Male</v>
      </c>
      <c r="X245" t="str">
        <f>_xlfn.XLOOKUP(Sales_DB[[#This Row],[Customer_ID]],Final_Cust_db[Customer_ID],Final_Cust_db[City])</f>
        <v>Lake Johnside</v>
      </c>
      <c r="Y245" t="str">
        <f>_xlfn.XLOOKUP(Sales_DB[[#This Row],[Customer_ID]],Final_Cust_db[Customer_ID],Final_Cust_db[State])</f>
        <v>Arizona</v>
      </c>
      <c r="Z245" t="str">
        <f>_xlfn.XLOOKUP(Sales_DB[[#This Row],[Customer_ID]],Final_Cust_db[Customer_ID],Final_Cust_db[Country])</f>
        <v>USA</v>
      </c>
      <c r="AA245" t="str">
        <f>_xlfn.XLOOKUP(Sales_DB[[#This Row],[Customer_ID]],Final_Cust_db[Customer_ID],Final_Cust_db[Loyality_Level])</f>
        <v>Bronze</v>
      </c>
      <c r="AB245" s="8">
        <f>Sales_DB[[#This Row],[Cost]]*Sales_DB[[#This Row],[Quantity]]</f>
        <v>481.26</v>
      </c>
      <c r="AC245" s="8">
        <f>Sales_DB[[#This Row],[Total_Amount]]-Sales_DB[[#This Row],[Spend]]</f>
        <v>884.40300000000002</v>
      </c>
      <c r="AD245" s="8">
        <f>MONTH(Sales_DB[[#This Row],[Order_Date]])</f>
        <v>7</v>
      </c>
    </row>
    <row r="246" spans="1:30" x14ac:dyDescent="0.35">
      <c r="A246" t="s">
        <v>2203</v>
      </c>
      <c r="B246" s="2">
        <v>45780</v>
      </c>
      <c r="C246" t="s">
        <v>660</v>
      </c>
      <c r="D246" t="s">
        <v>1611</v>
      </c>
      <c r="E246" t="s">
        <v>1885</v>
      </c>
      <c r="F246">
        <v>4</v>
      </c>
      <c r="G246" s="5">
        <v>452.67</v>
      </c>
      <c r="H246">
        <v>0.28000000000000003</v>
      </c>
      <c r="I246" t="s">
        <v>1959</v>
      </c>
      <c r="J246">
        <v>1303.6895999999999</v>
      </c>
      <c r="K246" t="str">
        <f>_xlfn.XLOOKUP(Sales_DB[[#This Row],[Store_ID]],Store_DB[Store_ID],Store_DB[Region])</f>
        <v>East</v>
      </c>
      <c r="L246" t="str">
        <f>_xlfn.XLOOKUP(Sales_DB[[#This Row],[Store_ID]],Store_DB[Store_ID],Store_DB[Store_Name])</f>
        <v>Rivera-Warner</v>
      </c>
      <c r="M246" t="str">
        <f>_xlfn.XLOOKUP(Sales_DB[[#This Row],[Store_ID]],Store_DB[Store_ID],Store_DB[City])</f>
        <v>Washingtonfurt</v>
      </c>
      <c r="N246" t="str">
        <f>_xlfn.XLOOKUP(Sales_DB[[#This Row],[Store_ID]],Store_DB[Store_ID],Store_DB[Store_Type])</f>
        <v>Flagship</v>
      </c>
      <c r="O246" t="str">
        <f>_xlfn.XLOOKUP(Sales_DB[[#This Row],[Product_ID]],Product_DB[Product_ID],Product_DB[Product_Name])</f>
        <v>Decorative Wall Mirror</v>
      </c>
      <c r="P246" t="str">
        <f>_xlfn.XLOOKUP(Sales_DB[[#This Row],[Product_ID]],Product_DB[Product_ID],Product_DB[Category])</f>
        <v>Home</v>
      </c>
      <c r="Q246" t="str">
        <f>_xlfn.XLOOKUP(Sales_DB[[#This Row],[Product_ID]],Product_DB[Product_ID],Product_DB[Sub_Category])</f>
        <v>Decor</v>
      </c>
      <c r="R246" t="str">
        <f>_xlfn.XLOOKUP(Sales_DB[[#This Row],[Product_ID]],Product_DB[Product_ID],Product_DB[Brand])</f>
        <v>Luna, Anderson and Bowman</v>
      </c>
      <c r="S246">
        <f>_xlfn.XLOOKUP(Sales_DB[[#This Row],[Product_ID]],Product_DB[Product_ID],Product_DB[Cost])</f>
        <v>48.01</v>
      </c>
      <c r="T246">
        <f>_xlfn.XLOOKUP(Sales_DB[[#This Row],[Product_ID]],Product_DB[Product_ID],Product_DB[Stock])</f>
        <v>439</v>
      </c>
      <c r="U246" t="str">
        <f>_xlfn.XLOOKUP(Sales_DB[[#This Row],[Customer_ID]],Final_Cust_db[Customer_ID],Final_Cust_db[Name])</f>
        <v>Anna Perez</v>
      </c>
      <c r="V246">
        <f>_xlfn.XLOOKUP(Sales_DB[[#This Row],[Customer_ID]],Final_Cust_db[Customer_ID],Final_Cust_db[Age])</f>
        <v>30</v>
      </c>
      <c r="W246" t="str">
        <f>_xlfn.XLOOKUP(Sales_DB[[#This Row],[Customer_ID]],Final_Cust_db[Customer_ID],Final_Cust_db[Gender])</f>
        <v>Male</v>
      </c>
      <c r="X246" t="str">
        <f>_xlfn.XLOOKUP(Sales_DB[[#This Row],[Customer_ID]],Final_Cust_db[Customer_ID],Final_Cust_db[City])</f>
        <v>South Jerry</v>
      </c>
      <c r="Y246" t="str">
        <f>_xlfn.XLOOKUP(Sales_DB[[#This Row],[Customer_ID]],Final_Cust_db[Customer_ID],Final_Cust_db[State])</f>
        <v>Maine</v>
      </c>
      <c r="Z246" t="str">
        <f>_xlfn.XLOOKUP(Sales_DB[[#This Row],[Customer_ID]],Final_Cust_db[Customer_ID],Final_Cust_db[Country])</f>
        <v>USA</v>
      </c>
      <c r="AA246" t="str">
        <f>_xlfn.XLOOKUP(Sales_DB[[#This Row],[Customer_ID]],Final_Cust_db[Customer_ID],Final_Cust_db[Loyality_Level])</f>
        <v>Platinum</v>
      </c>
      <c r="AB246" s="8">
        <f>Sales_DB[[#This Row],[Cost]]*Sales_DB[[#This Row],[Quantity]]</f>
        <v>192.04</v>
      </c>
      <c r="AC246" s="8">
        <f>Sales_DB[[#This Row],[Total_Amount]]-Sales_DB[[#This Row],[Spend]]</f>
        <v>1111.6496</v>
      </c>
      <c r="AD246" s="8">
        <f>MONTH(Sales_DB[[#This Row],[Order_Date]])</f>
        <v>5</v>
      </c>
    </row>
    <row r="247" spans="1:30" x14ac:dyDescent="0.35">
      <c r="A247" t="s">
        <v>2204</v>
      </c>
      <c r="B247" s="2">
        <v>45349</v>
      </c>
      <c r="C247" t="s">
        <v>1438</v>
      </c>
      <c r="D247" t="s">
        <v>1588</v>
      </c>
      <c r="E247" t="s">
        <v>1912</v>
      </c>
      <c r="F247">
        <v>2</v>
      </c>
      <c r="G247" s="5">
        <v>377.3</v>
      </c>
      <c r="H247">
        <v>0.15</v>
      </c>
      <c r="I247" t="s">
        <v>1959</v>
      </c>
      <c r="J247">
        <v>641.41</v>
      </c>
      <c r="K247" t="str">
        <f>_xlfn.XLOOKUP(Sales_DB[[#This Row],[Store_ID]],Store_DB[Store_ID],Store_DB[Region])</f>
        <v>South</v>
      </c>
      <c r="L247" t="str">
        <f>_xlfn.XLOOKUP(Sales_DB[[#This Row],[Store_ID]],Store_DB[Store_ID],Store_DB[Store_Name])</f>
        <v>Martinez-Mullins</v>
      </c>
      <c r="M247" t="str">
        <f>_xlfn.XLOOKUP(Sales_DB[[#This Row],[Store_ID]],Store_DB[Store_ID],Store_DB[City])</f>
        <v>Williamsfurt</v>
      </c>
      <c r="N247" t="str">
        <f>_xlfn.XLOOKUP(Sales_DB[[#This Row],[Store_ID]],Store_DB[Store_ID],Store_DB[Store_Type])</f>
        <v>Online</v>
      </c>
      <c r="O247" t="str">
        <f>_xlfn.XLOOKUP(Sales_DB[[#This Row],[Product_ID]],Product_DB[Product_ID],Product_DB[Product_Name])</f>
        <v>Wireless Bluetooth Earbuds</v>
      </c>
      <c r="P247" t="str">
        <f>_xlfn.XLOOKUP(Sales_DB[[#This Row],[Product_ID]],Product_DB[Product_ID],Product_DB[Category])</f>
        <v>Electronics</v>
      </c>
      <c r="Q247" t="str">
        <f>_xlfn.XLOOKUP(Sales_DB[[#This Row],[Product_ID]],Product_DB[Product_ID],Product_DB[Sub_Category])</f>
        <v>Audio</v>
      </c>
      <c r="R247" t="str">
        <f>_xlfn.XLOOKUP(Sales_DB[[#This Row],[Product_ID]],Product_DB[Product_ID],Product_DB[Brand])</f>
        <v>Perez-Johnston</v>
      </c>
      <c r="S247">
        <f>_xlfn.XLOOKUP(Sales_DB[[#This Row],[Product_ID]],Product_DB[Product_ID],Product_DB[Cost])</f>
        <v>439.07</v>
      </c>
      <c r="T247">
        <f>_xlfn.XLOOKUP(Sales_DB[[#This Row],[Product_ID]],Product_DB[Product_ID],Product_DB[Stock])</f>
        <v>142</v>
      </c>
      <c r="U247" t="str">
        <f>_xlfn.XLOOKUP(Sales_DB[[#This Row],[Customer_ID]],Final_Cust_db[Customer_ID],Final_Cust_db[Name])</f>
        <v>Samantha Lee</v>
      </c>
      <c r="V247">
        <f>_xlfn.XLOOKUP(Sales_DB[[#This Row],[Customer_ID]],Final_Cust_db[Customer_ID],Final_Cust_db[Age])</f>
        <v>36</v>
      </c>
      <c r="W247" t="str">
        <f>_xlfn.XLOOKUP(Sales_DB[[#This Row],[Customer_ID]],Final_Cust_db[Customer_ID],Final_Cust_db[Gender])</f>
        <v>Female</v>
      </c>
      <c r="X247" t="str">
        <f>_xlfn.XLOOKUP(Sales_DB[[#This Row],[Customer_ID]],Final_Cust_db[Customer_ID],Final_Cust_db[City])</f>
        <v>Port Anthony</v>
      </c>
      <c r="Y247" t="str">
        <f>_xlfn.XLOOKUP(Sales_DB[[#This Row],[Customer_ID]],Final_Cust_db[Customer_ID],Final_Cust_db[State])</f>
        <v>Connecticut</v>
      </c>
      <c r="Z247" t="str">
        <f>_xlfn.XLOOKUP(Sales_DB[[#This Row],[Customer_ID]],Final_Cust_db[Customer_ID],Final_Cust_db[Country])</f>
        <v>USA</v>
      </c>
      <c r="AA247" t="str">
        <f>_xlfn.XLOOKUP(Sales_DB[[#This Row],[Customer_ID]],Final_Cust_db[Customer_ID],Final_Cust_db[Loyality_Level])</f>
        <v>Bronze</v>
      </c>
      <c r="AB247" s="8">
        <f>Sales_DB[[#This Row],[Cost]]*Sales_DB[[#This Row],[Quantity]]</f>
        <v>878.14</v>
      </c>
      <c r="AC247" s="8">
        <f>Sales_DB[[#This Row],[Total_Amount]]-Sales_DB[[#This Row],[Spend]]</f>
        <v>-236.73000000000002</v>
      </c>
      <c r="AD247" s="8">
        <f>MONTH(Sales_DB[[#This Row],[Order_Date]])</f>
        <v>2</v>
      </c>
    </row>
    <row r="248" spans="1:30" x14ac:dyDescent="0.35">
      <c r="A248" t="s">
        <v>2205</v>
      </c>
      <c r="B248" s="2">
        <v>45846</v>
      </c>
      <c r="C248" t="s">
        <v>1089</v>
      </c>
      <c r="D248" t="s">
        <v>1803</v>
      </c>
      <c r="E248" t="s">
        <v>1912</v>
      </c>
      <c r="F248">
        <v>2</v>
      </c>
      <c r="G248" s="5">
        <v>130.47999999999999</v>
      </c>
      <c r="H248">
        <v>0.23</v>
      </c>
      <c r="I248" t="s">
        <v>1959</v>
      </c>
      <c r="J248">
        <v>200.9392</v>
      </c>
      <c r="K248" t="str">
        <f>_xlfn.XLOOKUP(Sales_DB[[#This Row],[Store_ID]],Store_DB[Store_ID],Store_DB[Region])</f>
        <v>South</v>
      </c>
      <c r="L248" t="str">
        <f>_xlfn.XLOOKUP(Sales_DB[[#This Row],[Store_ID]],Store_DB[Store_ID],Store_DB[Store_Name])</f>
        <v>Martinez-Mullins</v>
      </c>
      <c r="M248" t="str">
        <f>_xlfn.XLOOKUP(Sales_DB[[#This Row],[Store_ID]],Store_DB[Store_ID],Store_DB[City])</f>
        <v>Williamsfurt</v>
      </c>
      <c r="N248" t="str">
        <f>_xlfn.XLOOKUP(Sales_DB[[#This Row],[Store_ID]],Store_DB[Store_ID],Store_DB[Store_Type])</f>
        <v>Online</v>
      </c>
      <c r="O248" t="str">
        <f>_xlfn.XLOOKUP(Sales_DB[[#This Row],[Product_ID]],Product_DB[Product_ID],Product_DB[Product_Name])</f>
        <v>Bluetooth Car Audio System</v>
      </c>
      <c r="P248" t="str">
        <f>_xlfn.XLOOKUP(Sales_DB[[#This Row],[Product_ID]],Product_DB[Product_ID],Product_DB[Category])</f>
        <v>Electronics</v>
      </c>
      <c r="Q248" t="str">
        <f>_xlfn.XLOOKUP(Sales_DB[[#This Row],[Product_ID]],Product_DB[Product_ID],Product_DB[Sub_Category])</f>
        <v>Audio</v>
      </c>
      <c r="R248" t="str">
        <f>_xlfn.XLOOKUP(Sales_DB[[#This Row],[Product_ID]],Product_DB[Product_ID],Product_DB[Brand])</f>
        <v>Bruce-Bowen</v>
      </c>
      <c r="S248">
        <f>_xlfn.XLOOKUP(Sales_DB[[#This Row],[Product_ID]],Product_DB[Product_ID],Product_DB[Cost])</f>
        <v>403.71</v>
      </c>
      <c r="T248">
        <f>_xlfn.XLOOKUP(Sales_DB[[#This Row],[Product_ID]],Product_DB[Product_ID],Product_DB[Stock])</f>
        <v>159</v>
      </c>
      <c r="U248" t="str">
        <f>_xlfn.XLOOKUP(Sales_DB[[#This Row],[Customer_ID]],Final_Cust_db[Customer_ID],Final_Cust_db[Name])</f>
        <v>Evelyn Brown</v>
      </c>
      <c r="V248">
        <f>_xlfn.XLOOKUP(Sales_DB[[#This Row],[Customer_ID]],Final_Cust_db[Customer_ID],Final_Cust_db[Age])</f>
        <v>39</v>
      </c>
      <c r="W248" t="str">
        <f>_xlfn.XLOOKUP(Sales_DB[[#This Row],[Customer_ID]],Final_Cust_db[Customer_ID],Final_Cust_db[Gender])</f>
        <v>Male</v>
      </c>
      <c r="X248" t="str">
        <f>_xlfn.XLOOKUP(Sales_DB[[#This Row],[Customer_ID]],Final_Cust_db[Customer_ID],Final_Cust_db[City])</f>
        <v>West Victoriaborough</v>
      </c>
      <c r="Y248" t="str">
        <f>_xlfn.XLOOKUP(Sales_DB[[#This Row],[Customer_ID]],Final_Cust_db[Customer_ID],Final_Cust_db[State])</f>
        <v>New Mexico</v>
      </c>
      <c r="Z248" t="str">
        <f>_xlfn.XLOOKUP(Sales_DB[[#This Row],[Customer_ID]],Final_Cust_db[Customer_ID],Final_Cust_db[Country])</f>
        <v>USA</v>
      </c>
      <c r="AA248" t="str">
        <f>_xlfn.XLOOKUP(Sales_DB[[#This Row],[Customer_ID]],Final_Cust_db[Customer_ID],Final_Cust_db[Loyality_Level])</f>
        <v>Gold</v>
      </c>
      <c r="AB248" s="8">
        <f>Sales_DB[[#This Row],[Cost]]*Sales_DB[[#This Row],[Quantity]]</f>
        <v>807.42</v>
      </c>
      <c r="AC248" s="8">
        <f>Sales_DB[[#This Row],[Total_Amount]]-Sales_DB[[#This Row],[Spend]]</f>
        <v>-606.48079999999993</v>
      </c>
      <c r="AD248" s="8">
        <f>MONTH(Sales_DB[[#This Row],[Order_Date]])</f>
        <v>7</v>
      </c>
    </row>
    <row r="249" spans="1:30" x14ac:dyDescent="0.35">
      <c r="A249" t="s">
        <v>2206</v>
      </c>
      <c r="B249" s="2">
        <v>45729</v>
      </c>
      <c r="C249" t="s">
        <v>1359</v>
      </c>
      <c r="D249" t="s">
        <v>1863</v>
      </c>
      <c r="E249" t="s">
        <v>1927</v>
      </c>
      <c r="F249">
        <v>1</v>
      </c>
      <c r="G249" s="5">
        <v>809.45</v>
      </c>
      <c r="H249">
        <v>0.09</v>
      </c>
      <c r="I249" t="s">
        <v>1962</v>
      </c>
      <c r="J249">
        <v>736.59950000000003</v>
      </c>
      <c r="K249" t="str">
        <f>_xlfn.XLOOKUP(Sales_DB[[#This Row],[Store_ID]],Store_DB[Store_ID],Store_DB[Region])</f>
        <v>North</v>
      </c>
      <c r="L249" t="str">
        <f>_xlfn.XLOOKUP(Sales_DB[[#This Row],[Store_ID]],Store_DB[Store_ID],Store_DB[Store_Name])</f>
        <v>Thomas, Bridges and Harris</v>
      </c>
      <c r="M249" t="str">
        <f>_xlfn.XLOOKUP(Sales_DB[[#This Row],[Store_ID]],Store_DB[Store_ID],Store_DB[City])</f>
        <v>Sabrinatown</v>
      </c>
      <c r="N249" t="str">
        <f>_xlfn.XLOOKUP(Sales_DB[[#This Row],[Store_ID]],Store_DB[Store_ID],Store_DB[Store_Type])</f>
        <v>Online</v>
      </c>
      <c r="O249" t="str">
        <f>_xlfn.XLOOKUP(Sales_DB[[#This Row],[Product_ID]],Product_DB[Product_ID],Product_DB[Product_Name])</f>
        <v>Vitamin E Body Lotion</v>
      </c>
      <c r="P249" t="str">
        <f>_xlfn.XLOOKUP(Sales_DB[[#This Row],[Product_ID]],Product_DB[Product_ID],Product_DB[Category])</f>
        <v>Beauty</v>
      </c>
      <c r="Q249" t="str">
        <f>_xlfn.XLOOKUP(Sales_DB[[#This Row],[Product_ID]],Product_DB[Product_ID],Product_DB[Sub_Category])</f>
        <v>Skincare</v>
      </c>
      <c r="R249" t="str">
        <f>_xlfn.XLOOKUP(Sales_DB[[#This Row],[Product_ID]],Product_DB[Product_ID],Product_DB[Brand])</f>
        <v>Hoffman-Williams</v>
      </c>
      <c r="S249">
        <f>_xlfn.XLOOKUP(Sales_DB[[#This Row],[Product_ID]],Product_DB[Product_ID],Product_DB[Cost])</f>
        <v>358.47</v>
      </c>
      <c r="T249">
        <f>_xlfn.XLOOKUP(Sales_DB[[#This Row],[Product_ID]],Product_DB[Product_ID],Product_DB[Stock])</f>
        <v>213</v>
      </c>
      <c r="U249" t="str">
        <f>_xlfn.XLOOKUP(Sales_DB[[#This Row],[Customer_ID]],Final_Cust_db[Customer_ID],Final_Cust_db[Name])</f>
        <v>Lindsay Beasley</v>
      </c>
      <c r="V249">
        <f>_xlfn.XLOOKUP(Sales_DB[[#This Row],[Customer_ID]],Final_Cust_db[Customer_ID],Final_Cust_db[Age])</f>
        <v>37</v>
      </c>
      <c r="W249" t="str">
        <f>_xlfn.XLOOKUP(Sales_DB[[#This Row],[Customer_ID]],Final_Cust_db[Customer_ID],Final_Cust_db[Gender])</f>
        <v>Female</v>
      </c>
      <c r="X249" t="str">
        <f>_xlfn.XLOOKUP(Sales_DB[[#This Row],[Customer_ID]],Final_Cust_db[Customer_ID],Final_Cust_db[City])</f>
        <v>Wesleyhaven</v>
      </c>
      <c r="Y249" t="str">
        <f>_xlfn.XLOOKUP(Sales_DB[[#This Row],[Customer_ID]],Final_Cust_db[Customer_ID],Final_Cust_db[State])</f>
        <v>Idaho</v>
      </c>
      <c r="Z249" t="str">
        <f>_xlfn.XLOOKUP(Sales_DB[[#This Row],[Customer_ID]],Final_Cust_db[Customer_ID],Final_Cust_db[Country])</f>
        <v>USA</v>
      </c>
      <c r="AA249" t="str">
        <f>_xlfn.XLOOKUP(Sales_DB[[#This Row],[Customer_ID]],Final_Cust_db[Customer_ID],Final_Cust_db[Loyality_Level])</f>
        <v>Silver</v>
      </c>
      <c r="AB249" s="8">
        <f>Sales_DB[[#This Row],[Cost]]*Sales_DB[[#This Row],[Quantity]]</f>
        <v>358.47</v>
      </c>
      <c r="AC249" s="8">
        <f>Sales_DB[[#This Row],[Total_Amount]]-Sales_DB[[#This Row],[Spend]]</f>
        <v>378.12950000000001</v>
      </c>
      <c r="AD249" s="8">
        <f>MONTH(Sales_DB[[#This Row],[Order_Date]])</f>
        <v>3</v>
      </c>
    </row>
    <row r="250" spans="1:30" x14ac:dyDescent="0.35">
      <c r="A250" t="s">
        <v>2207</v>
      </c>
      <c r="B250" s="2">
        <v>45768</v>
      </c>
      <c r="C250" t="s">
        <v>305</v>
      </c>
      <c r="D250" t="s">
        <v>1713</v>
      </c>
      <c r="E250" t="s">
        <v>1919</v>
      </c>
      <c r="F250">
        <v>3</v>
      </c>
      <c r="G250" s="5">
        <v>499.12</v>
      </c>
      <c r="H250">
        <v>0.05</v>
      </c>
      <c r="I250" t="s">
        <v>1959</v>
      </c>
      <c r="J250">
        <v>1422.492</v>
      </c>
      <c r="K250" t="str">
        <f>_xlfn.XLOOKUP(Sales_DB[[#This Row],[Store_ID]],Store_DB[Store_ID],Store_DB[Region])</f>
        <v>South</v>
      </c>
      <c r="L250" t="str">
        <f>_xlfn.XLOOKUP(Sales_DB[[#This Row],[Store_ID]],Store_DB[Store_ID],Store_DB[Store_Name])</f>
        <v>Moore, Padilla and Butler</v>
      </c>
      <c r="M250" t="str">
        <f>_xlfn.XLOOKUP(Sales_DB[[#This Row],[Store_ID]],Store_DB[Store_ID],Store_DB[City])</f>
        <v>East Johnstad</v>
      </c>
      <c r="N250" t="str">
        <f>_xlfn.XLOOKUP(Sales_DB[[#This Row],[Store_ID]],Store_DB[Store_ID],Store_DB[Store_Type])</f>
        <v>Flagship</v>
      </c>
      <c r="O250" t="str">
        <f>_xlfn.XLOOKUP(Sales_DB[[#This Row],[Product_ID]],Product_DB[Product_ID],Product_DB[Product_Name])</f>
        <v>High-Grip Football</v>
      </c>
      <c r="P250" t="str">
        <f>_xlfn.XLOOKUP(Sales_DB[[#This Row],[Product_ID]],Product_DB[Product_ID],Product_DB[Category])</f>
        <v>Sports</v>
      </c>
      <c r="Q250" t="str">
        <f>_xlfn.XLOOKUP(Sales_DB[[#This Row],[Product_ID]],Product_DB[Product_ID],Product_DB[Sub_Category])</f>
        <v>Team Sports</v>
      </c>
      <c r="R250" t="str">
        <f>_xlfn.XLOOKUP(Sales_DB[[#This Row],[Product_ID]],Product_DB[Product_ID],Product_DB[Brand])</f>
        <v>Bridges, Banks and Cummings</v>
      </c>
      <c r="S250">
        <f>_xlfn.XLOOKUP(Sales_DB[[#This Row],[Product_ID]],Product_DB[Product_ID],Product_DB[Cost])</f>
        <v>318.91000000000003</v>
      </c>
      <c r="T250">
        <f>_xlfn.XLOOKUP(Sales_DB[[#This Row],[Product_ID]],Product_DB[Product_ID],Product_DB[Stock])</f>
        <v>114</v>
      </c>
      <c r="U250" t="str">
        <f>_xlfn.XLOOKUP(Sales_DB[[#This Row],[Customer_ID]],Final_Cust_db[Customer_ID],Final_Cust_db[Name])</f>
        <v>Thomas Robinson</v>
      </c>
      <c r="V250">
        <f>_xlfn.XLOOKUP(Sales_DB[[#This Row],[Customer_ID]],Final_Cust_db[Customer_ID],Final_Cust_db[Age])</f>
        <v>48</v>
      </c>
      <c r="W250" t="str">
        <f>_xlfn.XLOOKUP(Sales_DB[[#This Row],[Customer_ID]],Final_Cust_db[Customer_ID],Final_Cust_db[Gender])</f>
        <v>Female</v>
      </c>
      <c r="X250" t="str">
        <f>_xlfn.XLOOKUP(Sales_DB[[#This Row],[Customer_ID]],Final_Cust_db[Customer_ID],Final_Cust_db[City])</f>
        <v>Nicholastown</v>
      </c>
      <c r="Y250" t="str">
        <f>_xlfn.XLOOKUP(Sales_DB[[#This Row],[Customer_ID]],Final_Cust_db[Customer_ID],Final_Cust_db[State])</f>
        <v>Georgia</v>
      </c>
      <c r="Z250" t="str">
        <f>_xlfn.XLOOKUP(Sales_DB[[#This Row],[Customer_ID]],Final_Cust_db[Customer_ID],Final_Cust_db[Country])</f>
        <v>USA</v>
      </c>
      <c r="AA250" t="str">
        <f>_xlfn.XLOOKUP(Sales_DB[[#This Row],[Customer_ID]],Final_Cust_db[Customer_ID],Final_Cust_db[Loyality_Level])</f>
        <v>Bronze</v>
      </c>
      <c r="AB250" s="8">
        <f>Sales_DB[[#This Row],[Cost]]*Sales_DB[[#This Row],[Quantity]]</f>
        <v>956.73</v>
      </c>
      <c r="AC250" s="8">
        <f>Sales_DB[[#This Row],[Total_Amount]]-Sales_DB[[#This Row],[Spend]]</f>
        <v>465.76199999999994</v>
      </c>
      <c r="AD250" s="8">
        <f>MONTH(Sales_DB[[#This Row],[Order_Date]])</f>
        <v>4</v>
      </c>
    </row>
    <row r="251" spans="1:30" x14ac:dyDescent="0.35">
      <c r="A251" t="s">
        <v>2208</v>
      </c>
      <c r="B251" s="2">
        <v>45606</v>
      </c>
      <c r="C251" t="s">
        <v>104</v>
      </c>
      <c r="D251" t="s">
        <v>1784</v>
      </c>
      <c r="E251" t="s">
        <v>1899</v>
      </c>
      <c r="F251">
        <v>2</v>
      </c>
      <c r="G251" s="5">
        <v>894.58</v>
      </c>
      <c r="H251">
        <v>0.25</v>
      </c>
      <c r="I251" t="s">
        <v>1957</v>
      </c>
      <c r="J251">
        <v>1341.87</v>
      </c>
      <c r="K251" t="str">
        <f>_xlfn.XLOOKUP(Sales_DB[[#This Row],[Store_ID]],Store_DB[Store_ID],Store_DB[Region])</f>
        <v>North</v>
      </c>
      <c r="L251" t="str">
        <f>_xlfn.XLOOKUP(Sales_DB[[#This Row],[Store_ID]],Store_DB[Store_ID],Store_DB[Store_Name])</f>
        <v>Johnson-Wright</v>
      </c>
      <c r="M251" t="str">
        <f>_xlfn.XLOOKUP(Sales_DB[[#This Row],[Store_ID]],Store_DB[Store_ID],Store_DB[City])</f>
        <v>Hoodberg</v>
      </c>
      <c r="N251" t="str">
        <f>_xlfn.XLOOKUP(Sales_DB[[#This Row],[Store_ID]],Store_DB[Store_ID],Store_DB[Store_Type])</f>
        <v>Outlet</v>
      </c>
      <c r="O251" t="str">
        <f>_xlfn.XLOOKUP(Sales_DB[[#This Row],[Product_ID]],Product_DB[Product_ID],Product_DB[Product_Name])</f>
        <v>Wooden Nightstand</v>
      </c>
      <c r="P251" t="str">
        <f>_xlfn.XLOOKUP(Sales_DB[[#This Row],[Product_ID]],Product_DB[Product_ID],Product_DB[Category])</f>
        <v>Home</v>
      </c>
      <c r="Q251" t="str">
        <f>_xlfn.XLOOKUP(Sales_DB[[#This Row],[Product_ID]],Product_DB[Product_ID],Product_DB[Sub_Category])</f>
        <v>Furniture</v>
      </c>
      <c r="R251" t="str">
        <f>_xlfn.XLOOKUP(Sales_DB[[#This Row],[Product_ID]],Product_DB[Product_ID],Product_DB[Brand])</f>
        <v>Wolfe, Ross and Hester</v>
      </c>
      <c r="S251">
        <f>_xlfn.XLOOKUP(Sales_DB[[#This Row],[Product_ID]],Product_DB[Product_ID],Product_DB[Cost])</f>
        <v>243.7</v>
      </c>
      <c r="T251">
        <f>_xlfn.XLOOKUP(Sales_DB[[#This Row],[Product_ID]],Product_DB[Product_ID],Product_DB[Stock])</f>
        <v>130</v>
      </c>
      <c r="U251" t="str">
        <f>_xlfn.XLOOKUP(Sales_DB[[#This Row],[Customer_ID]],Final_Cust_db[Customer_ID],Final_Cust_db[Name])</f>
        <v>Jonathan Steele</v>
      </c>
      <c r="V251">
        <f>_xlfn.XLOOKUP(Sales_DB[[#This Row],[Customer_ID]],Final_Cust_db[Customer_ID],Final_Cust_db[Age])</f>
        <v>52</v>
      </c>
      <c r="W251" t="str">
        <f>_xlfn.XLOOKUP(Sales_DB[[#This Row],[Customer_ID]],Final_Cust_db[Customer_ID],Final_Cust_db[Gender])</f>
        <v>Female</v>
      </c>
      <c r="X251" t="str">
        <f>_xlfn.XLOOKUP(Sales_DB[[#This Row],[Customer_ID]],Final_Cust_db[Customer_ID],Final_Cust_db[City])</f>
        <v>Molinabury</v>
      </c>
      <c r="Y251" t="str">
        <f>_xlfn.XLOOKUP(Sales_DB[[#This Row],[Customer_ID]],Final_Cust_db[Customer_ID],Final_Cust_db[State])</f>
        <v>Oregon</v>
      </c>
      <c r="Z251" t="str">
        <f>_xlfn.XLOOKUP(Sales_DB[[#This Row],[Customer_ID]],Final_Cust_db[Customer_ID],Final_Cust_db[Country])</f>
        <v>USA</v>
      </c>
      <c r="AA251" t="str">
        <f>_xlfn.XLOOKUP(Sales_DB[[#This Row],[Customer_ID]],Final_Cust_db[Customer_ID],Final_Cust_db[Loyality_Level])</f>
        <v>Silver</v>
      </c>
      <c r="AB251" s="8">
        <f>Sales_DB[[#This Row],[Cost]]*Sales_DB[[#This Row],[Quantity]]</f>
        <v>487.4</v>
      </c>
      <c r="AC251" s="8">
        <f>Sales_DB[[#This Row],[Total_Amount]]-Sales_DB[[#This Row],[Spend]]</f>
        <v>854.46999999999991</v>
      </c>
      <c r="AD251" s="8">
        <f>MONTH(Sales_DB[[#This Row],[Order_Date]])</f>
        <v>11</v>
      </c>
    </row>
    <row r="252" spans="1:30" x14ac:dyDescent="0.35">
      <c r="A252" t="s">
        <v>2209</v>
      </c>
      <c r="B252" s="2">
        <v>45513</v>
      </c>
      <c r="C252" t="s">
        <v>455</v>
      </c>
      <c r="D252" t="s">
        <v>1806</v>
      </c>
      <c r="E252" t="s">
        <v>1919</v>
      </c>
      <c r="F252">
        <v>4</v>
      </c>
      <c r="G252" s="5">
        <v>578.39</v>
      </c>
      <c r="H252">
        <v>0.01</v>
      </c>
      <c r="I252" t="s">
        <v>1957</v>
      </c>
      <c r="J252">
        <v>2290.4243999999999</v>
      </c>
      <c r="K252" t="str">
        <f>_xlfn.XLOOKUP(Sales_DB[[#This Row],[Store_ID]],Store_DB[Store_ID],Store_DB[Region])</f>
        <v>South</v>
      </c>
      <c r="L252" t="str">
        <f>_xlfn.XLOOKUP(Sales_DB[[#This Row],[Store_ID]],Store_DB[Store_ID],Store_DB[Store_Name])</f>
        <v>Moore, Padilla and Butler</v>
      </c>
      <c r="M252" t="str">
        <f>_xlfn.XLOOKUP(Sales_DB[[#This Row],[Store_ID]],Store_DB[Store_ID],Store_DB[City])</f>
        <v>East Johnstad</v>
      </c>
      <c r="N252" t="str">
        <f>_xlfn.XLOOKUP(Sales_DB[[#This Row],[Store_ID]],Store_DB[Store_ID],Store_DB[Store_Type])</f>
        <v>Flagship</v>
      </c>
      <c r="O252" t="str">
        <f>_xlfn.XLOOKUP(Sales_DB[[#This Row],[Product_ID]],Product_DB[Product_ID],Product_DB[Product_Name])</f>
        <v>Women'S Ankle Boots</v>
      </c>
      <c r="P252" t="str">
        <f>_xlfn.XLOOKUP(Sales_DB[[#This Row],[Product_ID]],Product_DB[Product_ID],Product_DB[Category])</f>
        <v>Clothing</v>
      </c>
      <c r="Q252" t="str">
        <f>_xlfn.XLOOKUP(Sales_DB[[#This Row],[Product_ID]],Product_DB[Product_ID],Product_DB[Sub_Category])</f>
        <v>Footwear</v>
      </c>
      <c r="R252" t="str">
        <f>_xlfn.XLOOKUP(Sales_DB[[#This Row],[Product_ID]],Product_DB[Product_ID],Product_DB[Brand])</f>
        <v>Poole PLC</v>
      </c>
      <c r="S252">
        <f>_xlfn.XLOOKUP(Sales_DB[[#This Row],[Product_ID]],Product_DB[Product_ID],Product_DB[Cost])</f>
        <v>158.13999999999999</v>
      </c>
      <c r="T252">
        <f>_xlfn.XLOOKUP(Sales_DB[[#This Row],[Product_ID]],Product_DB[Product_ID],Product_DB[Stock])</f>
        <v>82</v>
      </c>
      <c r="U252" t="str">
        <f>_xlfn.XLOOKUP(Sales_DB[[#This Row],[Customer_ID]],Final_Cust_db[Customer_ID],Final_Cust_db[Name])</f>
        <v>Joseph Richards</v>
      </c>
      <c r="V252">
        <f>_xlfn.XLOOKUP(Sales_DB[[#This Row],[Customer_ID]],Final_Cust_db[Customer_ID],Final_Cust_db[Age])</f>
        <v>34</v>
      </c>
      <c r="W252" t="str">
        <f>_xlfn.XLOOKUP(Sales_DB[[#This Row],[Customer_ID]],Final_Cust_db[Customer_ID],Final_Cust_db[Gender])</f>
        <v>Female</v>
      </c>
      <c r="X252" t="str">
        <f>_xlfn.XLOOKUP(Sales_DB[[#This Row],[Customer_ID]],Final_Cust_db[Customer_ID],Final_Cust_db[City])</f>
        <v>Wigginsville</v>
      </c>
      <c r="Y252" t="str">
        <f>_xlfn.XLOOKUP(Sales_DB[[#This Row],[Customer_ID]],Final_Cust_db[Customer_ID],Final_Cust_db[State])</f>
        <v>Alabama</v>
      </c>
      <c r="Z252" t="str">
        <f>_xlfn.XLOOKUP(Sales_DB[[#This Row],[Customer_ID]],Final_Cust_db[Customer_ID],Final_Cust_db[Country])</f>
        <v>USA</v>
      </c>
      <c r="AA252" t="str">
        <f>_xlfn.XLOOKUP(Sales_DB[[#This Row],[Customer_ID]],Final_Cust_db[Customer_ID],Final_Cust_db[Loyality_Level])</f>
        <v>Bronze</v>
      </c>
      <c r="AB252" s="8">
        <f>Sales_DB[[#This Row],[Cost]]*Sales_DB[[#This Row],[Quantity]]</f>
        <v>632.55999999999995</v>
      </c>
      <c r="AC252" s="8">
        <f>Sales_DB[[#This Row],[Total_Amount]]-Sales_DB[[#This Row],[Spend]]</f>
        <v>1657.8643999999999</v>
      </c>
      <c r="AD252" s="8">
        <f>MONTH(Sales_DB[[#This Row],[Order_Date]])</f>
        <v>8</v>
      </c>
    </row>
    <row r="253" spans="1:30" x14ac:dyDescent="0.35">
      <c r="A253" t="s">
        <v>2210</v>
      </c>
      <c r="B253" s="2">
        <v>45356</v>
      </c>
      <c r="C253" t="s">
        <v>1502</v>
      </c>
      <c r="D253" t="s">
        <v>1701</v>
      </c>
      <c r="E253" t="s">
        <v>1940</v>
      </c>
      <c r="F253">
        <v>4</v>
      </c>
      <c r="G253" s="5">
        <v>982.45</v>
      </c>
      <c r="H253">
        <v>0.2</v>
      </c>
      <c r="I253" t="s">
        <v>1959</v>
      </c>
      <c r="J253">
        <v>3143.84</v>
      </c>
      <c r="K253" t="str">
        <f>_xlfn.XLOOKUP(Sales_DB[[#This Row],[Store_ID]],Store_DB[Store_ID],Store_DB[Region])</f>
        <v>North</v>
      </c>
      <c r="L253" t="str">
        <f>_xlfn.XLOOKUP(Sales_DB[[#This Row],[Store_ID]],Store_DB[Store_ID],Store_DB[Store_Name])</f>
        <v>Holloway Ltd</v>
      </c>
      <c r="M253" t="str">
        <f>_xlfn.XLOOKUP(Sales_DB[[#This Row],[Store_ID]],Store_DB[Store_ID],Store_DB[City])</f>
        <v>Bensonhaven</v>
      </c>
      <c r="N253" t="str">
        <f>_xlfn.XLOOKUP(Sales_DB[[#This Row],[Store_ID]],Store_DB[Store_ID],Store_DB[Store_Type])</f>
        <v>Flagship</v>
      </c>
      <c r="O253" t="str">
        <f>_xlfn.XLOOKUP(Sales_DB[[#This Row],[Product_ID]],Product_DB[Product_ID],Product_DB[Product_Name])</f>
        <v>Yoga Exercise Mat</v>
      </c>
      <c r="P253" t="str">
        <f>_xlfn.XLOOKUP(Sales_DB[[#This Row],[Product_ID]],Product_DB[Product_ID],Product_DB[Category])</f>
        <v>Sports</v>
      </c>
      <c r="Q253" t="str">
        <f>_xlfn.XLOOKUP(Sales_DB[[#This Row],[Product_ID]],Product_DB[Product_ID],Product_DB[Sub_Category])</f>
        <v>Fitness</v>
      </c>
      <c r="R253" t="str">
        <f>_xlfn.XLOOKUP(Sales_DB[[#This Row],[Product_ID]],Product_DB[Product_ID],Product_DB[Brand])</f>
        <v>Carroll, Long and Mendoza</v>
      </c>
      <c r="S253">
        <f>_xlfn.XLOOKUP(Sales_DB[[#This Row],[Product_ID]],Product_DB[Product_ID],Product_DB[Cost])</f>
        <v>313.26</v>
      </c>
      <c r="T253">
        <f>_xlfn.XLOOKUP(Sales_DB[[#This Row],[Product_ID]],Product_DB[Product_ID],Product_DB[Stock])</f>
        <v>369</v>
      </c>
      <c r="U253" t="str">
        <f>_xlfn.XLOOKUP(Sales_DB[[#This Row],[Customer_ID]],Final_Cust_db[Customer_ID],Final_Cust_db[Name])</f>
        <v>Sara Ingram</v>
      </c>
      <c r="V253">
        <f>_xlfn.XLOOKUP(Sales_DB[[#This Row],[Customer_ID]],Final_Cust_db[Customer_ID],Final_Cust_db[Age])</f>
        <v>46</v>
      </c>
      <c r="W253" t="str">
        <f>_xlfn.XLOOKUP(Sales_DB[[#This Row],[Customer_ID]],Final_Cust_db[Customer_ID],Final_Cust_db[Gender])</f>
        <v>Female</v>
      </c>
      <c r="X253" t="str">
        <f>_xlfn.XLOOKUP(Sales_DB[[#This Row],[Customer_ID]],Final_Cust_db[Customer_ID],Final_Cust_db[City])</f>
        <v>East Dillonview</v>
      </c>
      <c r="Y253" t="str">
        <f>_xlfn.XLOOKUP(Sales_DB[[#This Row],[Customer_ID]],Final_Cust_db[Customer_ID],Final_Cust_db[State])</f>
        <v>Virginia</v>
      </c>
      <c r="Z253" t="str">
        <f>_xlfn.XLOOKUP(Sales_DB[[#This Row],[Customer_ID]],Final_Cust_db[Customer_ID],Final_Cust_db[Country])</f>
        <v>USA</v>
      </c>
      <c r="AA253" t="str">
        <f>_xlfn.XLOOKUP(Sales_DB[[#This Row],[Customer_ID]],Final_Cust_db[Customer_ID],Final_Cust_db[Loyality_Level])</f>
        <v>Bronze</v>
      </c>
      <c r="AB253" s="8">
        <f>Sales_DB[[#This Row],[Cost]]*Sales_DB[[#This Row],[Quantity]]</f>
        <v>1253.04</v>
      </c>
      <c r="AC253" s="8">
        <f>Sales_DB[[#This Row],[Total_Amount]]-Sales_DB[[#This Row],[Spend]]</f>
        <v>1890.8000000000002</v>
      </c>
      <c r="AD253" s="8">
        <f>MONTH(Sales_DB[[#This Row],[Order_Date]])</f>
        <v>3</v>
      </c>
    </row>
    <row r="254" spans="1:30" x14ac:dyDescent="0.35">
      <c r="A254" t="s">
        <v>2211</v>
      </c>
      <c r="B254" s="2">
        <v>45925</v>
      </c>
      <c r="C254" t="s">
        <v>1399</v>
      </c>
      <c r="D254" t="s">
        <v>1875</v>
      </c>
      <c r="E254" t="s">
        <v>1946</v>
      </c>
      <c r="F254">
        <v>1</v>
      </c>
      <c r="G254" s="5">
        <v>549.52</v>
      </c>
      <c r="H254">
        <v>0.1</v>
      </c>
      <c r="I254" t="s">
        <v>1959</v>
      </c>
      <c r="J254">
        <v>494.56799999999998</v>
      </c>
      <c r="K254" t="str">
        <f>_xlfn.XLOOKUP(Sales_DB[[#This Row],[Store_ID]],Store_DB[Store_ID],Store_DB[Region])</f>
        <v>East</v>
      </c>
      <c r="L254" t="str">
        <f>_xlfn.XLOOKUP(Sales_DB[[#This Row],[Store_ID]],Store_DB[Store_ID],Store_DB[Store_Name])</f>
        <v>Mann-Austin</v>
      </c>
      <c r="M254" t="str">
        <f>_xlfn.XLOOKUP(Sales_DB[[#This Row],[Store_ID]],Store_DB[Store_ID],Store_DB[City])</f>
        <v>Vasquezborough</v>
      </c>
      <c r="N254" t="str">
        <f>_xlfn.XLOOKUP(Sales_DB[[#This Row],[Store_ID]],Store_DB[Store_ID],Store_DB[Store_Type])</f>
        <v>Online</v>
      </c>
      <c r="O254" t="str">
        <f>_xlfn.XLOOKUP(Sales_DB[[#This Row],[Product_ID]],Product_DB[Product_ID],Product_DB[Product_Name])</f>
        <v>Portable Bluetooth Speaker</v>
      </c>
      <c r="P254" t="str">
        <f>_xlfn.XLOOKUP(Sales_DB[[#This Row],[Product_ID]],Product_DB[Product_ID],Product_DB[Category])</f>
        <v>Electronics</v>
      </c>
      <c r="Q254" t="str">
        <f>_xlfn.XLOOKUP(Sales_DB[[#This Row],[Product_ID]],Product_DB[Product_ID],Product_DB[Sub_Category])</f>
        <v>Audio</v>
      </c>
      <c r="R254" t="str">
        <f>_xlfn.XLOOKUP(Sales_DB[[#This Row],[Product_ID]],Product_DB[Product_ID],Product_DB[Brand])</f>
        <v>Flores-King</v>
      </c>
      <c r="S254">
        <f>_xlfn.XLOOKUP(Sales_DB[[#This Row],[Product_ID]],Product_DB[Product_ID],Product_DB[Cost])</f>
        <v>431.67</v>
      </c>
      <c r="T254">
        <f>_xlfn.XLOOKUP(Sales_DB[[#This Row],[Product_ID]],Product_DB[Product_ID],Product_DB[Stock])</f>
        <v>73</v>
      </c>
      <c r="U254" t="str">
        <f>_xlfn.XLOOKUP(Sales_DB[[#This Row],[Customer_ID]],Final_Cust_db[Customer_ID],Final_Cust_db[Name])</f>
        <v>William Cortez</v>
      </c>
      <c r="V254">
        <f>_xlfn.XLOOKUP(Sales_DB[[#This Row],[Customer_ID]],Final_Cust_db[Customer_ID],Final_Cust_db[Age])</f>
        <v>29</v>
      </c>
      <c r="W254" t="str">
        <f>_xlfn.XLOOKUP(Sales_DB[[#This Row],[Customer_ID]],Final_Cust_db[Customer_ID],Final_Cust_db[Gender])</f>
        <v>Male</v>
      </c>
      <c r="X254" t="str">
        <f>_xlfn.XLOOKUP(Sales_DB[[#This Row],[Customer_ID]],Final_Cust_db[Customer_ID],Final_Cust_db[City])</f>
        <v>Port Hannahport</v>
      </c>
      <c r="Y254" t="str">
        <f>_xlfn.XLOOKUP(Sales_DB[[#This Row],[Customer_ID]],Final_Cust_db[Customer_ID],Final_Cust_db[State])</f>
        <v>Ohio</v>
      </c>
      <c r="Z254" t="str">
        <f>_xlfn.XLOOKUP(Sales_DB[[#This Row],[Customer_ID]],Final_Cust_db[Customer_ID],Final_Cust_db[Country])</f>
        <v>USA</v>
      </c>
      <c r="AA254" t="str">
        <f>_xlfn.XLOOKUP(Sales_DB[[#This Row],[Customer_ID]],Final_Cust_db[Customer_ID],Final_Cust_db[Loyality_Level])</f>
        <v>Bronze</v>
      </c>
      <c r="AB254" s="8">
        <f>Sales_DB[[#This Row],[Cost]]*Sales_DB[[#This Row],[Quantity]]</f>
        <v>431.67</v>
      </c>
      <c r="AC254" s="8">
        <f>Sales_DB[[#This Row],[Total_Amount]]-Sales_DB[[#This Row],[Spend]]</f>
        <v>62.897999999999968</v>
      </c>
      <c r="AD254" s="8">
        <f>MONTH(Sales_DB[[#This Row],[Order_Date]])</f>
        <v>9</v>
      </c>
    </row>
    <row r="255" spans="1:30" x14ac:dyDescent="0.35">
      <c r="A255" t="s">
        <v>2212</v>
      </c>
      <c r="B255" s="2">
        <v>45876</v>
      </c>
      <c r="C255" t="s">
        <v>779</v>
      </c>
      <c r="D255" t="s">
        <v>1857</v>
      </c>
      <c r="E255" t="s">
        <v>1943</v>
      </c>
      <c r="F255">
        <v>2</v>
      </c>
      <c r="G255" s="5">
        <v>239.92</v>
      </c>
      <c r="H255">
        <v>0.16</v>
      </c>
      <c r="I255" t="s">
        <v>1957</v>
      </c>
      <c r="J255">
        <v>403.06560000000002</v>
      </c>
      <c r="K255" t="str">
        <f>_xlfn.XLOOKUP(Sales_DB[[#This Row],[Store_ID]],Store_DB[Store_ID],Store_DB[Region])</f>
        <v>East</v>
      </c>
      <c r="L255" t="str">
        <f>_xlfn.XLOOKUP(Sales_DB[[#This Row],[Store_ID]],Store_DB[Store_ID],Store_DB[Store_Name])</f>
        <v>Guerrero-Schmitt</v>
      </c>
      <c r="M255" t="str">
        <f>_xlfn.XLOOKUP(Sales_DB[[#This Row],[Store_ID]],Store_DB[Store_ID],Store_DB[City])</f>
        <v>East Stevechester</v>
      </c>
      <c r="N255" t="str">
        <f>_xlfn.XLOOKUP(Sales_DB[[#This Row],[Store_ID]],Store_DB[Store_ID],Store_DB[Store_Type])</f>
        <v>Flagship</v>
      </c>
      <c r="O255" t="str">
        <f>_xlfn.XLOOKUP(Sales_DB[[#This Row],[Product_ID]],Product_DB[Product_ID],Product_DB[Product_Name])</f>
        <v>Microwave Oven</v>
      </c>
      <c r="P255" t="str">
        <f>_xlfn.XLOOKUP(Sales_DB[[#This Row],[Product_ID]],Product_DB[Product_ID],Product_DB[Category])</f>
        <v>Home</v>
      </c>
      <c r="Q255" t="str">
        <f>_xlfn.XLOOKUP(Sales_DB[[#This Row],[Product_ID]],Product_DB[Product_ID],Product_DB[Sub_Category])</f>
        <v>Appliances</v>
      </c>
      <c r="R255" t="str">
        <f>_xlfn.XLOOKUP(Sales_DB[[#This Row],[Product_ID]],Product_DB[Product_ID],Product_DB[Brand])</f>
        <v>Green, Powell and Palmer</v>
      </c>
      <c r="S255">
        <f>_xlfn.XLOOKUP(Sales_DB[[#This Row],[Product_ID]],Product_DB[Product_ID],Product_DB[Cost])</f>
        <v>447.43</v>
      </c>
      <c r="T255">
        <f>_xlfn.XLOOKUP(Sales_DB[[#This Row],[Product_ID]],Product_DB[Product_ID],Product_DB[Stock])</f>
        <v>191</v>
      </c>
      <c r="U255" t="str">
        <f>_xlfn.XLOOKUP(Sales_DB[[#This Row],[Customer_ID]],Final_Cust_db[Customer_ID],Final_Cust_db[Name])</f>
        <v>William Hull</v>
      </c>
      <c r="V255">
        <f>_xlfn.XLOOKUP(Sales_DB[[#This Row],[Customer_ID]],Final_Cust_db[Customer_ID],Final_Cust_db[Age])</f>
        <v>59</v>
      </c>
      <c r="W255" t="str">
        <f>_xlfn.XLOOKUP(Sales_DB[[#This Row],[Customer_ID]],Final_Cust_db[Customer_ID],Final_Cust_db[Gender])</f>
        <v>Female</v>
      </c>
      <c r="X255" t="str">
        <f>_xlfn.XLOOKUP(Sales_DB[[#This Row],[Customer_ID]],Final_Cust_db[Customer_ID],Final_Cust_db[City])</f>
        <v>Heathfort</v>
      </c>
      <c r="Y255" t="str">
        <f>_xlfn.XLOOKUP(Sales_DB[[#This Row],[Customer_ID]],Final_Cust_db[Customer_ID],Final_Cust_db[State])</f>
        <v>Michigan</v>
      </c>
      <c r="Z255" t="str">
        <f>_xlfn.XLOOKUP(Sales_DB[[#This Row],[Customer_ID]],Final_Cust_db[Customer_ID],Final_Cust_db[Country])</f>
        <v>USA</v>
      </c>
      <c r="AA255" t="str">
        <f>_xlfn.XLOOKUP(Sales_DB[[#This Row],[Customer_ID]],Final_Cust_db[Customer_ID],Final_Cust_db[Loyality_Level])</f>
        <v>Platinum</v>
      </c>
      <c r="AB255" s="8">
        <f>Sales_DB[[#This Row],[Cost]]*Sales_DB[[#This Row],[Quantity]]</f>
        <v>894.86</v>
      </c>
      <c r="AC255" s="8">
        <f>Sales_DB[[#This Row],[Total_Amount]]-Sales_DB[[#This Row],[Spend]]</f>
        <v>-491.7944</v>
      </c>
      <c r="AD255" s="8">
        <f>MONTH(Sales_DB[[#This Row],[Order_Date]])</f>
        <v>8</v>
      </c>
    </row>
    <row r="256" spans="1:30" x14ac:dyDescent="0.35">
      <c r="A256" t="s">
        <v>2213</v>
      </c>
      <c r="B256" s="2">
        <v>45338</v>
      </c>
      <c r="C256" t="s">
        <v>302</v>
      </c>
      <c r="D256" t="s">
        <v>1857</v>
      </c>
      <c r="E256" t="s">
        <v>1909</v>
      </c>
      <c r="F256">
        <v>2</v>
      </c>
      <c r="G256" s="5">
        <v>878.05</v>
      </c>
      <c r="H256">
        <v>0.11</v>
      </c>
      <c r="I256" t="s">
        <v>1959</v>
      </c>
      <c r="J256">
        <v>1562.9290000000001</v>
      </c>
      <c r="K256" t="str">
        <f>_xlfn.XLOOKUP(Sales_DB[[#This Row],[Store_ID]],Store_DB[Store_ID],Store_DB[Region])</f>
        <v>East</v>
      </c>
      <c r="L256" t="str">
        <f>_xlfn.XLOOKUP(Sales_DB[[#This Row],[Store_ID]],Store_DB[Store_ID],Store_DB[Store_Name])</f>
        <v>Benson-Elliott</v>
      </c>
      <c r="M256" t="str">
        <f>_xlfn.XLOOKUP(Sales_DB[[#This Row],[Store_ID]],Store_DB[Store_ID],Store_DB[City])</f>
        <v>Port Josephberg</v>
      </c>
      <c r="N256" t="str">
        <f>_xlfn.XLOOKUP(Sales_DB[[#This Row],[Store_ID]],Store_DB[Store_ID],Store_DB[Store_Type])</f>
        <v>Online</v>
      </c>
      <c r="O256" t="str">
        <f>_xlfn.XLOOKUP(Sales_DB[[#This Row],[Product_ID]],Product_DB[Product_ID],Product_DB[Product_Name])</f>
        <v>Microwave Oven</v>
      </c>
      <c r="P256" t="str">
        <f>_xlfn.XLOOKUP(Sales_DB[[#This Row],[Product_ID]],Product_DB[Product_ID],Product_DB[Category])</f>
        <v>Home</v>
      </c>
      <c r="Q256" t="str">
        <f>_xlfn.XLOOKUP(Sales_DB[[#This Row],[Product_ID]],Product_DB[Product_ID],Product_DB[Sub_Category])</f>
        <v>Appliances</v>
      </c>
      <c r="R256" t="str">
        <f>_xlfn.XLOOKUP(Sales_DB[[#This Row],[Product_ID]],Product_DB[Product_ID],Product_DB[Brand])</f>
        <v>Green, Powell and Palmer</v>
      </c>
      <c r="S256">
        <f>_xlfn.XLOOKUP(Sales_DB[[#This Row],[Product_ID]],Product_DB[Product_ID],Product_DB[Cost])</f>
        <v>447.43</v>
      </c>
      <c r="T256">
        <f>_xlfn.XLOOKUP(Sales_DB[[#This Row],[Product_ID]],Product_DB[Product_ID],Product_DB[Stock])</f>
        <v>191</v>
      </c>
      <c r="U256" t="str">
        <f>_xlfn.XLOOKUP(Sales_DB[[#This Row],[Customer_ID]],Final_Cust_db[Customer_ID],Final_Cust_db[Name])</f>
        <v>George Rosario</v>
      </c>
      <c r="V256">
        <f>_xlfn.XLOOKUP(Sales_DB[[#This Row],[Customer_ID]],Final_Cust_db[Customer_ID],Final_Cust_db[Age])</f>
        <v>53</v>
      </c>
      <c r="W256" t="str">
        <f>_xlfn.XLOOKUP(Sales_DB[[#This Row],[Customer_ID]],Final_Cust_db[Customer_ID],Final_Cust_db[Gender])</f>
        <v>Male</v>
      </c>
      <c r="X256" t="str">
        <f>_xlfn.XLOOKUP(Sales_DB[[#This Row],[Customer_ID]],Final_Cust_db[Customer_ID],Final_Cust_db[City])</f>
        <v>Leburgh</v>
      </c>
      <c r="Y256" t="str">
        <f>_xlfn.XLOOKUP(Sales_DB[[#This Row],[Customer_ID]],Final_Cust_db[Customer_ID],Final_Cust_db[State])</f>
        <v>Florida</v>
      </c>
      <c r="Z256" t="str">
        <f>_xlfn.XLOOKUP(Sales_DB[[#This Row],[Customer_ID]],Final_Cust_db[Customer_ID],Final_Cust_db[Country])</f>
        <v>USA</v>
      </c>
      <c r="AA256" t="str">
        <f>_xlfn.XLOOKUP(Sales_DB[[#This Row],[Customer_ID]],Final_Cust_db[Customer_ID],Final_Cust_db[Loyality_Level])</f>
        <v>Bronze</v>
      </c>
      <c r="AB256" s="8">
        <f>Sales_DB[[#This Row],[Cost]]*Sales_DB[[#This Row],[Quantity]]</f>
        <v>894.86</v>
      </c>
      <c r="AC256" s="8">
        <f>Sales_DB[[#This Row],[Total_Amount]]-Sales_DB[[#This Row],[Spend]]</f>
        <v>668.06900000000007</v>
      </c>
      <c r="AD256" s="8">
        <f>MONTH(Sales_DB[[#This Row],[Order_Date]])</f>
        <v>2</v>
      </c>
    </row>
    <row r="257" spans="1:30" x14ac:dyDescent="0.35">
      <c r="A257" t="s">
        <v>2214</v>
      </c>
      <c r="B257" s="2">
        <v>45746</v>
      </c>
      <c r="C257" t="s">
        <v>176</v>
      </c>
      <c r="D257" t="s">
        <v>1558</v>
      </c>
      <c r="E257" t="s">
        <v>1919</v>
      </c>
      <c r="F257">
        <v>3</v>
      </c>
      <c r="G257" s="5">
        <v>546.96</v>
      </c>
      <c r="H257">
        <v>0.19</v>
      </c>
      <c r="I257" t="s">
        <v>1957</v>
      </c>
      <c r="J257">
        <v>1329.1128000000001</v>
      </c>
      <c r="K257" t="str">
        <f>_xlfn.XLOOKUP(Sales_DB[[#This Row],[Store_ID]],Store_DB[Store_ID],Store_DB[Region])</f>
        <v>South</v>
      </c>
      <c r="L257" t="str">
        <f>_xlfn.XLOOKUP(Sales_DB[[#This Row],[Store_ID]],Store_DB[Store_ID],Store_DB[Store_Name])</f>
        <v>Moore, Padilla and Butler</v>
      </c>
      <c r="M257" t="str">
        <f>_xlfn.XLOOKUP(Sales_DB[[#This Row],[Store_ID]],Store_DB[Store_ID],Store_DB[City])</f>
        <v>East Johnstad</v>
      </c>
      <c r="N257" t="str">
        <f>_xlfn.XLOOKUP(Sales_DB[[#This Row],[Store_ID]],Store_DB[Store_ID],Store_DB[Store_Type])</f>
        <v>Flagship</v>
      </c>
      <c r="O257" t="str">
        <f>_xlfn.XLOOKUP(Sales_DB[[#This Row],[Product_ID]],Product_DB[Product_ID],Product_DB[Product_Name])</f>
        <v>Men'S Graphic T-Shirt</v>
      </c>
      <c r="P257" t="str">
        <f>_xlfn.XLOOKUP(Sales_DB[[#This Row],[Product_ID]],Product_DB[Product_ID],Product_DB[Category])</f>
        <v>Clothing</v>
      </c>
      <c r="Q257" t="str">
        <f>_xlfn.XLOOKUP(Sales_DB[[#This Row],[Product_ID]],Product_DB[Product_ID],Product_DB[Sub_Category])</f>
        <v>Tops</v>
      </c>
      <c r="R257" t="str">
        <f>_xlfn.XLOOKUP(Sales_DB[[#This Row],[Product_ID]],Product_DB[Product_ID],Product_DB[Brand])</f>
        <v>Terry-Moore</v>
      </c>
      <c r="S257">
        <f>_xlfn.XLOOKUP(Sales_DB[[#This Row],[Product_ID]],Product_DB[Product_ID],Product_DB[Cost])</f>
        <v>342.56</v>
      </c>
      <c r="T257">
        <f>_xlfn.XLOOKUP(Sales_DB[[#This Row],[Product_ID]],Product_DB[Product_ID],Product_DB[Stock])</f>
        <v>181</v>
      </c>
      <c r="U257" t="str">
        <f>_xlfn.XLOOKUP(Sales_DB[[#This Row],[Customer_ID]],Final_Cust_db[Customer_ID],Final_Cust_db[Name])</f>
        <v>Denise Williams</v>
      </c>
      <c r="V257">
        <f>_xlfn.XLOOKUP(Sales_DB[[#This Row],[Customer_ID]],Final_Cust_db[Customer_ID],Final_Cust_db[Age])</f>
        <v>34</v>
      </c>
      <c r="W257" t="str">
        <f>_xlfn.XLOOKUP(Sales_DB[[#This Row],[Customer_ID]],Final_Cust_db[Customer_ID],Final_Cust_db[Gender])</f>
        <v>Male</v>
      </c>
      <c r="X257" t="str">
        <f>_xlfn.XLOOKUP(Sales_DB[[#This Row],[Customer_ID]],Final_Cust_db[Customer_ID],Final_Cust_db[City])</f>
        <v>Christianstad</v>
      </c>
      <c r="Y257" t="str">
        <f>_xlfn.XLOOKUP(Sales_DB[[#This Row],[Customer_ID]],Final_Cust_db[Customer_ID],Final_Cust_db[State])</f>
        <v>Hawaii</v>
      </c>
      <c r="Z257" t="str">
        <f>_xlfn.XLOOKUP(Sales_DB[[#This Row],[Customer_ID]],Final_Cust_db[Customer_ID],Final_Cust_db[Country])</f>
        <v>USA</v>
      </c>
      <c r="AA257" t="str">
        <f>_xlfn.XLOOKUP(Sales_DB[[#This Row],[Customer_ID]],Final_Cust_db[Customer_ID],Final_Cust_db[Loyality_Level])</f>
        <v>Bronze</v>
      </c>
      <c r="AB257" s="8">
        <f>Sales_DB[[#This Row],[Cost]]*Sales_DB[[#This Row],[Quantity]]</f>
        <v>1027.68</v>
      </c>
      <c r="AC257" s="8">
        <f>Sales_DB[[#This Row],[Total_Amount]]-Sales_DB[[#This Row],[Spend]]</f>
        <v>301.43280000000004</v>
      </c>
      <c r="AD257" s="8">
        <f>MONTH(Sales_DB[[#This Row],[Order_Date]])</f>
        <v>3</v>
      </c>
    </row>
    <row r="258" spans="1:30" x14ac:dyDescent="0.35">
      <c r="A258" t="s">
        <v>2215</v>
      </c>
      <c r="B258" s="2">
        <v>45706</v>
      </c>
      <c r="C258" t="s">
        <v>1462</v>
      </c>
      <c r="D258" t="s">
        <v>1623</v>
      </c>
      <c r="E258" t="s">
        <v>1922</v>
      </c>
      <c r="F258">
        <v>2</v>
      </c>
      <c r="G258" s="5">
        <v>71.77</v>
      </c>
      <c r="H258">
        <v>0.22</v>
      </c>
      <c r="I258" t="s">
        <v>1957</v>
      </c>
      <c r="J258">
        <v>111.96120000000001</v>
      </c>
      <c r="K258" t="str">
        <f>_xlfn.XLOOKUP(Sales_DB[[#This Row],[Store_ID]],Store_DB[Store_ID],Store_DB[Region])</f>
        <v>East</v>
      </c>
      <c r="L258" t="str">
        <f>_xlfn.XLOOKUP(Sales_DB[[#This Row],[Store_ID]],Store_DB[Store_ID],Store_DB[Store_Name])</f>
        <v>Hill, Wagner and Ballard</v>
      </c>
      <c r="M258" t="str">
        <f>_xlfn.XLOOKUP(Sales_DB[[#This Row],[Store_ID]],Store_DB[Store_ID],Store_DB[City])</f>
        <v>East Davidville</v>
      </c>
      <c r="N258" t="str">
        <f>_xlfn.XLOOKUP(Sales_DB[[#This Row],[Store_ID]],Store_DB[Store_ID],Store_DB[Store_Type])</f>
        <v>Online</v>
      </c>
      <c r="O258" t="str">
        <f>_xlfn.XLOOKUP(Sales_DB[[#This Row],[Product_ID]],Product_DB[Product_ID],Product_DB[Product_Name])</f>
        <v>Soccer Training Cone Set</v>
      </c>
      <c r="P258" t="str">
        <f>_xlfn.XLOOKUP(Sales_DB[[#This Row],[Product_ID]],Product_DB[Product_ID],Product_DB[Category])</f>
        <v>Sports</v>
      </c>
      <c r="Q258" t="str">
        <f>_xlfn.XLOOKUP(Sales_DB[[#This Row],[Product_ID]],Product_DB[Product_ID],Product_DB[Sub_Category])</f>
        <v>Accessories</v>
      </c>
      <c r="R258" t="str">
        <f>_xlfn.XLOOKUP(Sales_DB[[#This Row],[Product_ID]],Product_DB[Product_ID],Product_DB[Brand])</f>
        <v>Ford, Murphy and Wilson</v>
      </c>
      <c r="S258">
        <f>_xlfn.XLOOKUP(Sales_DB[[#This Row],[Product_ID]],Product_DB[Product_ID],Product_DB[Cost])</f>
        <v>144.53</v>
      </c>
      <c r="T258">
        <f>_xlfn.XLOOKUP(Sales_DB[[#This Row],[Product_ID]],Product_DB[Product_ID],Product_DB[Stock])</f>
        <v>367</v>
      </c>
      <c r="U258" t="str">
        <f>_xlfn.XLOOKUP(Sales_DB[[#This Row],[Customer_ID]],Final_Cust_db[Customer_ID],Final_Cust_db[Name])</f>
        <v>Debra Mccullough</v>
      </c>
      <c r="V258">
        <f>_xlfn.XLOOKUP(Sales_DB[[#This Row],[Customer_ID]],Final_Cust_db[Customer_ID],Final_Cust_db[Age])</f>
        <v>42</v>
      </c>
      <c r="W258" t="str">
        <f>_xlfn.XLOOKUP(Sales_DB[[#This Row],[Customer_ID]],Final_Cust_db[Customer_ID],Final_Cust_db[Gender])</f>
        <v>Male</v>
      </c>
      <c r="X258" t="str">
        <f>_xlfn.XLOOKUP(Sales_DB[[#This Row],[Customer_ID]],Final_Cust_db[Customer_ID],Final_Cust_db[City])</f>
        <v>Mcdanielfurt</v>
      </c>
      <c r="Y258" t="str">
        <f>_xlfn.XLOOKUP(Sales_DB[[#This Row],[Customer_ID]],Final_Cust_db[Customer_ID],Final_Cust_db[State])</f>
        <v>Montana</v>
      </c>
      <c r="Z258" t="str">
        <f>_xlfn.XLOOKUP(Sales_DB[[#This Row],[Customer_ID]],Final_Cust_db[Customer_ID],Final_Cust_db[Country])</f>
        <v>USA</v>
      </c>
      <c r="AA258" t="str">
        <f>_xlfn.XLOOKUP(Sales_DB[[#This Row],[Customer_ID]],Final_Cust_db[Customer_ID],Final_Cust_db[Loyality_Level])</f>
        <v>Platinum</v>
      </c>
      <c r="AB258" s="8">
        <f>Sales_DB[[#This Row],[Cost]]*Sales_DB[[#This Row],[Quantity]]</f>
        <v>289.06</v>
      </c>
      <c r="AC258" s="8">
        <f>Sales_DB[[#This Row],[Total_Amount]]-Sales_DB[[#This Row],[Spend]]</f>
        <v>-177.09879999999998</v>
      </c>
      <c r="AD258" s="8">
        <f>MONTH(Sales_DB[[#This Row],[Order_Date]])</f>
        <v>2</v>
      </c>
    </row>
    <row r="259" spans="1:30" x14ac:dyDescent="0.35">
      <c r="A259" t="s">
        <v>2216</v>
      </c>
      <c r="B259" s="2">
        <v>45717</v>
      </c>
      <c r="C259" t="s">
        <v>66</v>
      </c>
      <c r="D259" t="s">
        <v>1646</v>
      </c>
      <c r="E259" t="s">
        <v>1890</v>
      </c>
      <c r="F259">
        <v>2</v>
      </c>
      <c r="G259" s="5">
        <v>679.86</v>
      </c>
      <c r="H259">
        <v>0.22</v>
      </c>
      <c r="I259" t="s">
        <v>1962</v>
      </c>
      <c r="J259">
        <v>1060.5816</v>
      </c>
      <c r="K259" t="str">
        <f>_xlfn.XLOOKUP(Sales_DB[[#This Row],[Store_ID]],Store_DB[Store_ID],Store_DB[Region])</f>
        <v>North</v>
      </c>
      <c r="L259" t="str">
        <f>_xlfn.XLOOKUP(Sales_DB[[#This Row],[Store_ID]],Store_DB[Store_ID],Store_DB[Store_Name])</f>
        <v>Martinez, Adkins and Johnson</v>
      </c>
      <c r="M259" t="str">
        <f>_xlfn.XLOOKUP(Sales_DB[[#This Row],[Store_ID]],Store_DB[Store_ID],Store_DB[City])</f>
        <v>Danielmouth</v>
      </c>
      <c r="N259" t="str">
        <f>_xlfn.XLOOKUP(Sales_DB[[#This Row],[Store_ID]],Store_DB[Store_ID],Store_DB[Store_Type])</f>
        <v>Flagship</v>
      </c>
      <c r="O259" t="str">
        <f>_xlfn.XLOOKUP(Sales_DB[[#This Row],[Product_ID]],Product_DB[Product_ID],Product_DB[Product_Name])</f>
        <v>Foldable Camping Chair</v>
      </c>
      <c r="P259" t="str">
        <f>_xlfn.XLOOKUP(Sales_DB[[#This Row],[Product_ID]],Product_DB[Product_ID],Product_DB[Category])</f>
        <v>Sports</v>
      </c>
      <c r="Q259" t="str">
        <f>_xlfn.XLOOKUP(Sales_DB[[#This Row],[Product_ID]],Product_DB[Product_ID],Product_DB[Sub_Category])</f>
        <v>Outdoor</v>
      </c>
      <c r="R259" t="str">
        <f>_xlfn.XLOOKUP(Sales_DB[[#This Row],[Product_ID]],Product_DB[Product_ID],Product_DB[Brand])</f>
        <v>Cook Ltd</v>
      </c>
      <c r="S259">
        <f>_xlfn.XLOOKUP(Sales_DB[[#This Row],[Product_ID]],Product_DB[Product_ID],Product_DB[Cost])</f>
        <v>166.06</v>
      </c>
      <c r="T259">
        <f>_xlfn.XLOOKUP(Sales_DB[[#This Row],[Product_ID]],Product_DB[Product_ID],Product_DB[Stock])</f>
        <v>340</v>
      </c>
      <c r="U259" t="str">
        <f>_xlfn.XLOOKUP(Sales_DB[[#This Row],[Customer_ID]],Final_Cust_db[Customer_ID],Final_Cust_db[Name])</f>
        <v>Nathan Hernandez</v>
      </c>
      <c r="V259">
        <f>_xlfn.XLOOKUP(Sales_DB[[#This Row],[Customer_ID]],Final_Cust_db[Customer_ID],Final_Cust_db[Age])</f>
        <v>32</v>
      </c>
      <c r="W259" t="str">
        <f>_xlfn.XLOOKUP(Sales_DB[[#This Row],[Customer_ID]],Final_Cust_db[Customer_ID],Final_Cust_db[Gender])</f>
        <v>Female</v>
      </c>
      <c r="X259" t="str">
        <f>_xlfn.XLOOKUP(Sales_DB[[#This Row],[Customer_ID]],Final_Cust_db[Customer_ID],Final_Cust_db[City])</f>
        <v>New Becky</v>
      </c>
      <c r="Y259" t="str">
        <f>_xlfn.XLOOKUP(Sales_DB[[#This Row],[Customer_ID]],Final_Cust_db[Customer_ID],Final_Cust_db[State])</f>
        <v>Montana</v>
      </c>
      <c r="Z259" t="str">
        <f>_xlfn.XLOOKUP(Sales_DB[[#This Row],[Customer_ID]],Final_Cust_db[Customer_ID],Final_Cust_db[Country])</f>
        <v>USA</v>
      </c>
      <c r="AA259" t="str">
        <f>_xlfn.XLOOKUP(Sales_DB[[#This Row],[Customer_ID]],Final_Cust_db[Customer_ID],Final_Cust_db[Loyality_Level])</f>
        <v>Silver</v>
      </c>
      <c r="AB259" s="8">
        <f>Sales_DB[[#This Row],[Cost]]*Sales_DB[[#This Row],[Quantity]]</f>
        <v>332.12</v>
      </c>
      <c r="AC259" s="8">
        <f>Sales_DB[[#This Row],[Total_Amount]]-Sales_DB[[#This Row],[Spend]]</f>
        <v>728.46159999999998</v>
      </c>
      <c r="AD259" s="8">
        <f>MONTH(Sales_DB[[#This Row],[Order_Date]])</f>
        <v>3</v>
      </c>
    </row>
    <row r="260" spans="1:30" x14ac:dyDescent="0.35">
      <c r="A260" t="s">
        <v>2217</v>
      </c>
      <c r="B260" s="2">
        <v>45300</v>
      </c>
      <c r="C260" t="s">
        <v>470</v>
      </c>
      <c r="D260" t="s">
        <v>1681</v>
      </c>
      <c r="E260" t="s">
        <v>1940</v>
      </c>
      <c r="F260">
        <v>1</v>
      </c>
      <c r="G260" s="5">
        <v>222.94</v>
      </c>
      <c r="H260">
        <v>0.19</v>
      </c>
      <c r="I260" t="s">
        <v>1957</v>
      </c>
      <c r="J260">
        <v>180.5814</v>
      </c>
      <c r="K260" t="str">
        <f>_xlfn.XLOOKUP(Sales_DB[[#This Row],[Store_ID]],Store_DB[Store_ID],Store_DB[Region])</f>
        <v>North</v>
      </c>
      <c r="L260" t="str">
        <f>_xlfn.XLOOKUP(Sales_DB[[#This Row],[Store_ID]],Store_DB[Store_ID],Store_DB[Store_Name])</f>
        <v>Holloway Ltd</v>
      </c>
      <c r="M260" t="str">
        <f>_xlfn.XLOOKUP(Sales_DB[[#This Row],[Store_ID]],Store_DB[Store_ID],Store_DB[City])</f>
        <v>Bensonhaven</v>
      </c>
      <c r="N260" t="str">
        <f>_xlfn.XLOOKUP(Sales_DB[[#This Row],[Store_ID]],Store_DB[Store_ID],Store_DB[Store_Type])</f>
        <v>Flagship</v>
      </c>
      <c r="O260" t="str">
        <f>_xlfn.XLOOKUP(Sales_DB[[#This Row],[Product_ID]],Product_DB[Product_ID],Product_DB[Product_Name])</f>
        <v>Bedroom Table Lamp</v>
      </c>
      <c r="P260" t="str">
        <f>_xlfn.XLOOKUP(Sales_DB[[#This Row],[Product_ID]],Product_DB[Product_ID],Product_DB[Category])</f>
        <v>Home</v>
      </c>
      <c r="Q260" t="str">
        <f>_xlfn.XLOOKUP(Sales_DB[[#This Row],[Product_ID]],Product_DB[Product_ID],Product_DB[Sub_Category])</f>
        <v>Lighting</v>
      </c>
      <c r="R260" t="str">
        <f>_xlfn.XLOOKUP(Sales_DB[[#This Row],[Product_ID]],Product_DB[Product_ID],Product_DB[Brand])</f>
        <v>Jones LLC</v>
      </c>
      <c r="S260">
        <f>_xlfn.XLOOKUP(Sales_DB[[#This Row],[Product_ID]],Product_DB[Product_ID],Product_DB[Cost])</f>
        <v>382.22</v>
      </c>
      <c r="T260">
        <f>_xlfn.XLOOKUP(Sales_DB[[#This Row],[Product_ID]],Product_DB[Product_ID],Product_DB[Stock])</f>
        <v>329</v>
      </c>
      <c r="U260" t="str">
        <f>_xlfn.XLOOKUP(Sales_DB[[#This Row],[Customer_ID]],Final_Cust_db[Customer_ID],Final_Cust_db[Name])</f>
        <v>Patrick Coleman</v>
      </c>
      <c r="V260">
        <f>_xlfn.XLOOKUP(Sales_DB[[#This Row],[Customer_ID]],Final_Cust_db[Customer_ID],Final_Cust_db[Age])</f>
        <v>29</v>
      </c>
      <c r="W260" t="str">
        <f>_xlfn.XLOOKUP(Sales_DB[[#This Row],[Customer_ID]],Final_Cust_db[Customer_ID],Final_Cust_db[Gender])</f>
        <v>Male</v>
      </c>
      <c r="X260" t="str">
        <f>_xlfn.XLOOKUP(Sales_DB[[#This Row],[Customer_ID]],Final_Cust_db[Customer_ID],Final_Cust_db[City])</f>
        <v>New Jeffrey</v>
      </c>
      <c r="Y260" t="str">
        <f>_xlfn.XLOOKUP(Sales_DB[[#This Row],[Customer_ID]],Final_Cust_db[Customer_ID],Final_Cust_db[State])</f>
        <v>Nebraska</v>
      </c>
      <c r="Z260" t="str">
        <f>_xlfn.XLOOKUP(Sales_DB[[#This Row],[Customer_ID]],Final_Cust_db[Customer_ID],Final_Cust_db[Country])</f>
        <v>USA</v>
      </c>
      <c r="AA260" t="str">
        <f>_xlfn.XLOOKUP(Sales_DB[[#This Row],[Customer_ID]],Final_Cust_db[Customer_ID],Final_Cust_db[Loyality_Level])</f>
        <v>Silver</v>
      </c>
      <c r="AB260" s="8">
        <f>Sales_DB[[#This Row],[Cost]]*Sales_DB[[#This Row],[Quantity]]</f>
        <v>382.22</v>
      </c>
      <c r="AC260" s="8">
        <f>Sales_DB[[#This Row],[Total_Amount]]-Sales_DB[[#This Row],[Spend]]</f>
        <v>-201.63860000000003</v>
      </c>
      <c r="AD260" s="8">
        <f>MONTH(Sales_DB[[#This Row],[Order_Date]])</f>
        <v>1</v>
      </c>
    </row>
    <row r="261" spans="1:30" x14ac:dyDescent="0.35">
      <c r="A261" t="s">
        <v>2218</v>
      </c>
      <c r="B261" s="2">
        <v>45773</v>
      </c>
      <c r="C261" t="s">
        <v>803</v>
      </c>
      <c r="D261" t="s">
        <v>1681</v>
      </c>
      <c r="E261" t="s">
        <v>1894</v>
      </c>
      <c r="F261">
        <v>2</v>
      </c>
      <c r="G261" s="5">
        <v>355.3</v>
      </c>
      <c r="H261">
        <v>0.02</v>
      </c>
      <c r="I261" t="s">
        <v>1959</v>
      </c>
      <c r="J261">
        <v>589.798</v>
      </c>
      <c r="K261" t="str">
        <f>_xlfn.XLOOKUP(Sales_DB[[#This Row],[Store_ID]],Store_DB[Store_ID],Store_DB[Region])</f>
        <v>South</v>
      </c>
      <c r="L261" t="str">
        <f>_xlfn.XLOOKUP(Sales_DB[[#This Row],[Store_ID]],Store_DB[Store_ID],Store_DB[Store_Name])</f>
        <v>Black-Horn</v>
      </c>
      <c r="M261" t="str">
        <f>_xlfn.XLOOKUP(Sales_DB[[#This Row],[Store_ID]],Store_DB[Store_ID],Store_DB[City])</f>
        <v>North Nancyview</v>
      </c>
      <c r="N261" t="str">
        <f>_xlfn.XLOOKUP(Sales_DB[[#This Row],[Store_ID]],Store_DB[Store_ID],Store_DB[Store_Type])</f>
        <v>Outlet</v>
      </c>
      <c r="O261" t="str">
        <f>_xlfn.XLOOKUP(Sales_DB[[#This Row],[Product_ID]],Product_DB[Product_ID],Product_DB[Product_Name])</f>
        <v>Bedroom Table Lamp</v>
      </c>
      <c r="P261" t="str">
        <f>_xlfn.XLOOKUP(Sales_DB[[#This Row],[Product_ID]],Product_DB[Product_ID],Product_DB[Category])</f>
        <v>Home</v>
      </c>
      <c r="Q261" t="str">
        <f>_xlfn.XLOOKUP(Sales_DB[[#This Row],[Product_ID]],Product_DB[Product_ID],Product_DB[Sub_Category])</f>
        <v>Lighting</v>
      </c>
      <c r="R261" t="str">
        <f>_xlfn.XLOOKUP(Sales_DB[[#This Row],[Product_ID]],Product_DB[Product_ID],Product_DB[Brand])</f>
        <v>Jones LLC</v>
      </c>
      <c r="S261">
        <f>_xlfn.XLOOKUP(Sales_DB[[#This Row],[Product_ID]],Product_DB[Product_ID],Product_DB[Cost])</f>
        <v>382.22</v>
      </c>
      <c r="T261">
        <f>_xlfn.XLOOKUP(Sales_DB[[#This Row],[Product_ID]],Product_DB[Product_ID],Product_DB[Stock])</f>
        <v>329</v>
      </c>
      <c r="U261" t="str">
        <f>_xlfn.XLOOKUP(Sales_DB[[#This Row],[Customer_ID]],Final_Cust_db[Customer_ID],Final_Cust_db[Name])</f>
        <v>Nicholas Webb</v>
      </c>
      <c r="V261">
        <f>_xlfn.XLOOKUP(Sales_DB[[#This Row],[Customer_ID]],Final_Cust_db[Customer_ID],Final_Cust_db[Age])</f>
        <v>19</v>
      </c>
      <c r="W261" t="str">
        <f>_xlfn.XLOOKUP(Sales_DB[[#This Row],[Customer_ID]],Final_Cust_db[Customer_ID],Final_Cust_db[Gender])</f>
        <v>Male</v>
      </c>
      <c r="X261" t="str">
        <f>_xlfn.XLOOKUP(Sales_DB[[#This Row],[Customer_ID]],Final_Cust_db[Customer_ID],Final_Cust_db[City])</f>
        <v>Lake Timothy</v>
      </c>
      <c r="Y261" t="str">
        <f>_xlfn.XLOOKUP(Sales_DB[[#This Row],[Customer_ID]],Final_Cust_db[Customer_ID],Final_Cust_db[State])</f>
        <v>Nevada</v>
      </c>
      <c r="Z261" t="str">
        <f>_xlfn.XLOOKUP(Sales_DB[[#This Row],[Customer_ID]],Final_Cust_db[Customer_ID],Final_Cust_db[Country])</f>
        <v>USA</v>
      </c>
      <c r="AA261" t="str">
        <f>_xlfn.XLOOKUP(Sales_DB[[#This Row],[Customer_ID]],Final_Cust_db[Customer_ID],Final_Cust_db[Loyality_Level])</f>
        <v>Gold</v>
      </c>
      <c r="AB261" s="8">
        <f>Sales_DB[[#This Row],[Cost]]*Sales_DB[[#This Row],[Quantity]]</f>
        <v>764.44</v>
      </c>
      <c r="AC261" s="8">
        <f>Sales_DB[[#This Row],[Total_Amount]]-Sales_DB[[#This Row],[Spend]]</f>
        <v>-174.64200000000005</v>
      </c>
      <c r="AD261" s="8">
        <f>MONTH(Sales_DB[[#This Row],[Order_Date]])</f>
        <v>4</v>
      </c>
    </row>
    <row r="262" spans="1:30" x14ac:dyDescent="0.35">
      <c r="A262" t="s">
        <v>2219</v>
      </c>
      <c r="B262" s="2">
        <v>45497</v>
      </c>
      <c r="C262" t="s">
        <v>370</v>
      </c>
      <c r="D262" t="s">
        <v>1848</v>
      </c>
      <c r="E262" t="s">
        <v>1946</v>
      </c>
      <c r="F262">
        <v>4</v>
      </c>
      <c r="G262" s="5">
        <v>611.29999999999995</v>
      </c>
      <c r="H262">
        <v>0.11</v>
      </c>
      <c r="I262" t="s">
        <v>1959</v>
      </c>
      <c r="J262">
        <v>2176.2280000000001</v>
      </c>
      <c r="K262" t="str">
        <f>_xlfn.XLOOKUP(Sales_DB[[#This Row],[Store_ID]],Store_DB[Store_ID],Store_DB[Region])</f>
        <v>East</v>
      </c>
      <c r="L262" t="str">
        <f>_xlfn.XLOOKUP(Sales_DB[[#This Row],[Store_ID]],Store_DB[Store_ID],Store_DB[Store_Name])</f>
        <v>Mann-Austin</v>
      </c>
      <c r="M262" t="str">
        <f>_xlfn.XLOOKUP(Sales_DB[[#This Row],[Store_ID]],Store_DB[Store_ID],Store_DB[City])</f>
        <v>Vasquezborough</v>
      </c>
      <c r="N262" t="str">
        <f>_xlfn.XLOOKUP(Sales_DB[[#This Row],[Store_ID]],Store_DB[Store_ID],Store_DB[Store_Type])</f>
        <v>Online</v>
      </c>
      <c r="O262" t="str">
        <f>_xlfn.XLOOKUP(Sales_DB[[#This Row],[Product_ID]],Product_DB[Product_ID],Product_DB[Product_Name])</f>
        <v>Face Foundation Kit</v>
      </c>
      <c r="P262" t="str">
        <f>_xlfn.XLOOKUP(Sales_DB[[#This Row],[Product_ID]],Product_DB[Product_ID],Product_DB[Category])</f>
        <v>Beauty</v>
      </c>
      <c r="Q262" t="str">
        <f>_xlfn.XLOOKUP(Sales_DB[[#This Row],[Product_ID]],Product_DB[Product_ID],Product_DB[Sub_Category])</f>
        <v>Makeup</v>
      </c>
      <c r="R262" t="str">
        <f>_xlfn.XLOOKUP(Sales_DB[[#This Row],[Product_ID]],Product_DB[Product_ID],Product_DB[Brand])</f>
        <v>Taylor-Elliott</v>
      </c>
      <c r="S262">
        <f>_xlfn.XLOOKUP(Sales_DB[[#This Row],[Product_ID]],Product_DB[Product_ID],Product_DB[Cost])</f>
        <v>183.04</v>
      </c>
      <c r="T262">
        <f>_xlfn.XLOOKUP(Sales_DB[[#This Row],[Product_ID]],Product_DB[Product_ID],Product_DB[Stock])</f>
        <v>457</v>
      </c>
      <c r="U262" t="str">
        <f>_xlfn.XLOOKUP(Sales_DB[[#This Row],[Customer_ID]],Final_Cust_db[Customer_ID],Final_Cust_db[Name])</f>
        <v>Steven Stein</v>
      </c>
      <c r="V262">
        <f>_xlfn.XLOOKUP(Sales_DB[[#This Row],[Customer_ID]],Final_Cust_db[Customer_ID],Final_Cust_db[Age])</f>
        <v>21</v>
      </c>
      <c r="W262" t="str">
        <f>_xlfn.XLOOKUP(Sales_DB[[#This Row],[Customer_ID]],Final_Cust_db[Customer_ID],Final_Cust_db[Gender])</f>
        <v>Male</v>
      </c>
      <c r="X262" t="str">
        <f>_xlfn.XLOOKUP(Sales_DB[[#This Row],[Customer_ID]],Final_Cust_db[Customer_ID],Final_Cust_db[City])</f>
        <v>West Lauren</v>
      </c>
      <c r="Y262" t="str">
        <f>_xlfn.XLOOKUP(Sales_DB[[#This Row],[Customer_ID]],Final_Cust_db[Customer_ID],Final_Cust_db[State])</f>
        <v>Connecticut</v>
      </c>
      <c r="Z262" t="str">
        <f>_xlfn.XLOOKUP(Sales_DB[[#This Row],[Customer_ID]],Final_Cust_db[Customer_ID],Final_Cust_db[Country])</f>
        <v>USA</v>
      </c>
      <c r="AA262" t="str">
        <f>_xlfn.XLOOKUP(Sales_DB[[#This Row],[Customer_ID]],Final_Cust_db[Customer_ID],Final_Cust_db[Loyality_Level])</f>
        <v>Bronze</v>
      </c>
      <c r="AB262" s="8">
        <f>Sales_DB[[#This Row],[Cost]]*Sales_DB[[#This Row],[Quantity]]</f>
        <v>732.16</v>
      </c>
      <c r="AC262" s="8">
        <f>Sales_DB[[#This Row],[Total_Amount]]-Sales_DB[[#This Row],[Spend]]</f>
        <v>1444.0680000000002</v>
      </c>
      <c r="AD262" s="8">
        <f>MONTH(Sales_DB[[#This Row],[Order_Date]])</f>
        <v>7</v>
      </c>
    </row>
    <row r="263" spans="1:30" x14ac:dyDescent="0.35">
      <c r="A263" t="s">
        <v>2220</v>
      </c>
      <c r="B263" s="2">
        <v>45742</v>
      </c>
      <c r="C263" t="s">
        <v>1056</v>
      </c>
      <c r="D263" t="s">
        <v>1553</v>
      </c>
      <c r="E263" t="s">
        <v>1915</v>
      </c>
      <c r="F263">
        <v>4</v>
      </c>
      <c r="G263" s="5">
        <v>849.21</v>
      </c>
      <c r="H263">
        <v>7.0000000000000007E-2</v>
      </c>
      <c r="I263" t="s">
        <v>1957</v>
      </c>
      <c r="J263">
        <v>3159.0612000000001</v>
      </c>
      <c r="K263" t="str">
        <f>_xlfn.XLOOKUP(Sales_DB[[#This Row],[Store_ID]],Store_DB[Store_ID],Store_DB[Region])</f>
        <v>West</v>
      </c>
      <c r="L263" t="str">
        <f>_xlfn.XLOOKUP(Sales_DB[[#This Row],[Store_ID]],Store_DB[Store_ID],Store_DB[Store_Name])</f>
        <v>Bean, Jones and Park</v>
      </c>
      <c r="M263" t="str">
        <f>_xlfn.XLOOKUP(Sales_DB[[#This Row],[Store_ID]],Store_DB[Store_ID],Store_DB[City])</f>
        <v>Thompsonborough</v>
      </c>
      <c r="N263" t="str">
        <f>_xlfn.XLOOKUP(Sales_DB[[#This Row],[Store_ID]],Store_DB[Store_ID],Store_DB[Store_Type])</f>
        <v>Online</v>
      </c>
      <c r="O263" t="str">
        <f>_xlfn.XLOOKUP(Sales_DB[[#This Row],[Product_ID]],Product_DB[Product_ID],Product_DB[Product_Name])</f>
        <v>Brother Laser Printer</v>
      </c>
      <c r="P263" t="str">
        <f>_xlfn.XLOOKUP(Sales_DB[[#This Row],[Product_ID]],Product_DB[Product_ID],Product_DB[Category])</f>
        <v>Electronics</v>
      </c>
      <c r="Q263" t="str">
        <f>_xlfn.XLOOKUP(Sales_DB[[#This Row],[Product_ID]],Product_DB[Product_ID],Product_DB[Sub_Category])</f>
        <v>Computer</v>
      </c>
      <c r="R263" t="str">
        <f>_xlfn.XLOOKUP(Sales_DB[[#This Row],[Product_ID]],Product_DB[Product_ID],Product_DB[Brand])</f>
        <v>Hunt Inc</v>
      </c>
      <c r="S263">
        <f>_xlfn.XLOOKUP(Sales_DB[[#This Row],[Product_ID]],Product_DB[Product_ID],Product_DB[Cost])</f>
        <v>112.42</v>
      </c>
      <c r="T263">
        <f>_xlfn.XLOOKUP(Sales_DB[[#This Row],[Product_ID]],Product_DB[Product_ID],Product_DB[Stock])</f>
        <v>416</v>
      </c>
      <c r="U263" t="str">
        <f>_xlfn.XLOOKUP(Sales_DB[[#This Row],[Customer_ID]],Final_Cust_db[Customer_ID],Final_Cust_db[Name])</f>
        <v>Teresa Johnson</v>
      </c>
      <c r="V263">
        <f>_xlfn.XLOOKUP(Sales_DB[[#This Row],[Customer_ID]],Final_Cust_db[Customer_ID],Final_Cust_db[Age])</f>
        <v>64</v>
      </c>
      <c r="W263" t="str">
        <f>_xlfn.XLOOKUP(Sales_DB[[#This Row],[Customer_ID]],Final_Cust_db[Customer_ID],Final_Cust_db[Gender])</f>
        <v>Female</v>
      </c>
      <c r="X263" t="str">
        <f>_xlfn.XLOOKUP(Sales_DB[[#This Row],[Customer_ID]],Final_Cust_db[Customer_ID],Final_Cust_db[City])</f>
        <v>Johnsonbury</v>
      </c>
      <c r="Y263" t="str">
        <f>_xlfn.XLOOKUP(Sales_DB[[#This Row],[Customer_ID]],Final_Cust_db[Customer_ID],Final_Cust_db[State])</f>
        <v>Georgia</v>
      </c>
      <c r="Z263" t="str">
        <f>_xlfn.XLOOKUP(Sales_DB[[#This Row],[Customer_ID]],Final_Cust_db[Customer_ID],Final_Cust_db[Country])</f>
        <v>USA</v>
      </c>
      <c r="AA263" t="str">
        <f>_xlfn.XLOOKUP(Sales_DB[[#This Row],[Customer_ID]],Final_Cust_db[Customer_ID],Final_Cust_db[Loyality_Level])</f>
        <v>Gold</v>
      </c>
      <c r="AB263" s="8">
        <f>Sales_DB[[#This Row],[Cost]]*Sales_DB[[#This Row],[Quantity]]</f>
        <v>449.68</v>
      </c>
      <c r="AC263" s="8">
        <f>Sales_DB[[#This Row],[Total_Amount]]-Sales_DB[[#This Row],[Spend]]</f>
        <v>2709.3812000000003</v>
      </c>
      <c r="AD263" s="8">
        <f>MONTH(Sales_DB[[#This Row],[Order_Date]])</f>
        <v>3</v>
      </c>
    </row>
    <row r="264" spans="1:30" x14ac:dyDescent="0.35">
      <c r="A264" t="s">
        <v>2221</v>
      </c>
      <c r="B264" s="2">
        <v>45713</v>
      </c>
      <c r="C264" t="s">
        <v>687</v>
      </c>
      <c r="D264" t="s">
        <v>1704</v>
      </c>
      <c r="E264" t="s">
        <v>1912</v>
      </c>
      <c r="F264">
        <v>3</v>
      </c>
      <c r="G264" s="5">
        <v>553.12</v>
      </c>
      <c r="H264">
        <v>0.28000000000000003</v>
      </c>
      <c r="I264" t="s">
        <v>1962</v>
      </c>
      <c r="J264">
        <v>1194.7392</v>
      </c>
      <c r="K264" t="str">
        <f>_xlfn.XLOOKUP(Sales_DB[[#This Row],[Store_ID]],Store_DB[Store_ID],Store_DB[Region])</f>
        <v>South</v>
      </c>
      <c r="L264" t="str">
        <f>_xlfn.XLOOKUP(Sales_DB[[#This Row],[Store_ID]],Store_DB[Store_ID],Store_DB[Store_Name])</f>
        <v>Martinez-Mullins</v>
      </c>
      <c r="M264" t="str">
        <f>_xlfn.XLOOKUP(Sales_DB[[#This Row],[Store_ID]],Store_DB[Store_ID],Store_DB[City])</f>
        <v>Williamsfurt</v>
      </c>
      <c r="N264" t="str">
        <f>_xlfn.XLOOKUP(Sales_DB[[#This Row],[Store_ID]],Store_DB[Store_ID],Store_DB[Store_Type])</f>
        <v>Online</v>
      </c>
      <c r="O264" t="str">
        <f>_xlfn.XLOOKUP(Sales_DB[[#This Row],[Product_ID]],Product_DB[Product_ID],Product_DB[Product_Name])</f>
        <v>Smart Home Wifi Camera</v>
      </c>
      <c r="P264" t="str">
        <f>_xlfn.XLOOKUP(Sales_DB[[#This Row],[Product_ID]],Product_DB[Product_ID],Product_DB[Category])</f>
        <v>Electronics</v>
      </c>
      <c r="Q264" t="str">
        <f>_xlfn.XLOOKUP(Sales_DB[[#This Row],[Product_ID]],Product_DB[Product_ID],Product_DB[Sub_Category])</f>
        <v>Accessories</v>
      </c>
      <c r="R264" t="str">
        <f>_xlfn.XLOOKUP(Sales_DB[[#This Row],[Product_ID]],Product_DB[Product_ID],Product_DB[Brand])</f>
        <v>Holmes LLC</v>
      </c>
      <c r="S264">
        <f>_xlfn.XLOOKUP(Sales_DB[[#This Row],[Product_ID]],Product_DB[Product_ID],Product_DB[Cost])</f>
        <v>450.71</v>
      </c>
      <c r="T264">
        <f>_xlfn.XLOOKUP(Sales_DB[[#This Row],[Product_ID]],Product_DB[Product_ID],Product_DB[Stock])</f>
        <v>389</v>
      </c>
      <c r="U264" t="str">
        <f>_xlfn.XLOOKUP(Sales_DB[[#This Row],[Customer_ID]],Final_Cust_db[Customer_ID],Final_Cust_db[Name])</f>
        <v>Joan Johnson</v>
      </c>
      <c r="V264">
        <f>_xlfn.XLOOKUP(Sales_DB[[#This Row],[Customer_ID]],Final_Cust_db[Customer_ID],Final_Cust_db[Age])</f>
        <v>50</v>
      </c>
      <c r="W264" t="str">
        <f>_xlfn.XLOOKUP(Sales_DB[[#This Row],[Customer_ID]],Final_Cust_db[Customer_ID],Final_Cust_db[Gender])</f>
        <v>Female</v>
      </c>
      <c r="X264" t="str">
        <f>_xlfn.XLOOKUP(Sales_DB[[#This Row],[Customer_ID]],Final_Cust_db[Customer_ID],Final_Cust_db[City])</f>
        <v>Lake Josephport</v>
      </c>
      <c r="Y264" t="str">
        <f>_xlfn.XLOOKUP(Sales_DB[[#This Row],[Customer_ID]],Final_Cust_db[Customer_ID],Final_Cust_db[State])</f>
        <v>Maine</v>
      </c>
      <c r="Z264" t="str">
        <f>_xlfn.XLOOKUP(Sales_DB[[#This Row],[Customer_ID]],Final_Cust_db[Customer_ID],Final_Cust_db[Country])</f>
        <v>USA</v>
      </c>
      <c r="AA264" t="str">
        <f>_xlfn.XLOOKUP(Sales_DB[[#This Row],[Customer_ID]],Final_Cust_db[Customer_ID],Final_Cust_db[Loyality_Level])</f>
        <v>Platinum</v>
      </c>
      <c r="AB264" s="8">
        <f>Sales_DB[[#This Row],[Cost]]*Sales_DB[[#This Row],[Quantity]]</f>
        <v>1352.1299999999999</v>
      </c>
      <c r="AC264" s="8">
        <f>Sales_DB[[#This Row],[Total_Amount]]-Sales_DB[[#This Row],[Spend]]</f>
        <v>-157.3907999999999</v>
      </c>
      <c r="AD264" s="8">
        <f>MONTH(Sales_DB[[#This Row],[Order_Date]])</f>
        <v>2</v>
      </c>
    </row>
    <row r="265" spans="1:30" x14ac:dyDescent="0.35">
      <c r="A265" t="s">
        <v>2222</v>
      </c>
      <c r="B265" s="2">
        <v>45826</v>
      </c>
      <c r="C265" t="s">
        <v>905</v>
      </c>
      <c r="D265" t="s">
        <v>1854</v>
      </c>
      <c r="E265" t="s">
        <v>1919</v>
      </c>
      <c r="F265">
        <v>2</v>
      </c>
      <c r="G265" s="5">
        <v>903.08</v>
      </c>
      <c r="H265">
        <v>0.18</v>
      </c>
      <c r="I265" t="s">
        <v>1962</v>
      </c>
      <c r="J265">
        <v>1481.0512000000001</v>
      </c>
      <c r="K265" t="str">
        <f>_xlfn.XLOOKUP(Sales_DB[[#This Row],[Store_ID]],Store_DB[Store_ID],Store_DB[Region])</f>
        <v>South</v>
      </c>
      <c r="L265" t="str">
        <f>_xlfn.XLOOKUP(Sales_DB[[#This Row],[Store_ID]],Store_DB[Store_ID],Store_DB[Store_Name])</f>
        <v>Moore, Padilla and Butler</v>
      </c>
      <c r="M265" t="str">
        <f>_xlfn.XLOOKUP(Sales_DB[[#This Row],[Store_ID]],Store_DB[Store_ID],Store_DB[City])</f>
        <v>East Johnstad</v>
      </c>
      <c r="N265" t="str">
        <f>_xlfn.XLOOKUP(Sales_DB[[#This Row],[Store_ID]],Store_DB[Store_ID],Store_DB[Store_Type])</f>
        <v>Flagship</v>
      </c>
      <c r="O265" t="str">
        <f>_xlfn.XLOOKUP(Sales_DB[[#This Row],[Product_ID]],Product_DB[Product_ID],Product_DB[Product_Name])</f>
        <v>Women'S High Heels</v>
      </c>
      <c r="P265" t="str">
        <f>_xlfn.XLOOKUP(Sales_DB[[#This Row],[Product_ID]],Product_DB[Product_ID],Product_DB[Category])</f>
        <v>Clothing</v>
      </c>
      <c r="Q265" t="str">
        <f>_xlfn.XLOOKUP(Sales_DB[[#This Row],[Product_ID]],Product_DB[Product_ID],Product_DB[Sub_Category])</f>
        <v>Footwear</v>
      </c>
      <c r="R265" t="str">
        <f>_xlfn.XLOOKUP(Sales_DB[[#This Row],[Product_ID]],Product_DB[Product_ID],Product_DB[Brand])</f>
        <v>Smith-Charles</v>
      </c>
      <c r="S265">
        <f>_xlfn.XLOOKUP(Sales_DB[[#This Row],[Product_ID]],Product_DB[Product_ID],Product_DB[Cost])</f>
        <v>438.25</v>
      </c>
      <c r="T265">
        <f>_xlfn.XLOOKUP(Sales_DB[[#This Row],[Product_ID]],Product_DB[Product_ID],Product_DB[Stock])</f>
        <v>496</v>
      </c>
      <c r="U265" t="str">
        <f>_xlfn.XLOOKUP(Sales_DB[[#This Row],[Customer_ID]],Final_Cust_db[Customer_ID],Final_Cust_db[Name])</f>
        <v>Kristi Lopez</v>
      </c>
      <c r="V265">
        <f>_xlfn.XLOOKUP(Sales_DB[[#This Row],[Customer_ID]],Final_Cust_db[Customer_ID],Final_Cust_db[Age])</f>
        <v>46</v>
      </c>
      <c r="W265" t="str">
        <f>_xlfn.XLOOKUP(Sales_DB[[#This Row],[Customer_ID]],Final_Cust_db[Customer_ID],Final_Cust_db[Gender])</f>
        <v>Female</v>
      </c>
      <c r="X265" t="str">
        <f>_xlfn.XLOOKUP(Sales_DB[[#This Row],[Customer_ID]],Final_Cust_db[Customer_ID],Final_Cust_db[City])</f>
        <v>Spencermouth</v>
      </c>
      <c r="Y265" t="str">
        <f>_xlfn.XLOOKUP(Sales_DB[[#This Row],[Customer_ID]],Final_Cust_db[Customer_ID],Final_Cust_db[State])</f>
        <v>New Jersey</v>
      </c>
      <c r="Z265" t="str">
        <f>_xlfn.XLOOKUP(Sales_DB[[#This Row],[Customer_ID]],Final_Cust_db[Customer_ID],Final_Cust_db[Country])</f>
        <v>USA</v>
      </c>
      <c r="AA265" t="str">
        <f>_xlfn.XLOOKUP(Sales_DB[[#This Row],[Customer_ID]],Final_Cust_db[Customer_ID],Final_Cust_db[Loyality_Level])</f>
        <v>Gold</v>
      </c>
      <c r="AB265" s="8">
        <f>Sales_DB[[#This Row],[Cost]]*Sales_DB[[#This Row],[Quantity]]</f>
        <v>876.5</v>
      </c>
      <c r="AC265" s="8">
        <f>Sales_DB[[#This Row],[Total_Amount]]-Sales_DB[[#This Row],[Spend]]</f>
        <v>604.55120000000011</v>
      </c>
      <c r="AD265" s="8">
        <f>MONTH(Sales_DB[[#This Row],[Order_Date]])</f>
        <v>6</v>
      </c>
    </row>
    <row r="266" spans="1:30" x14ac:dyDescent="0.35">
      <c r="A266" t="s">
        <v>2223</v>
      </c>
      <c r="B266" s="2">
        <v>45648</v>
      </c>
      <c r="C266" t="s">
        <v>1482</v>
      </c>
      <c r="D266" t="s">
        <v>1619</v>
      </c>
      <c r="E266" t="s">
        <v>1925</v>
      </c>
      <c r="F266">
        <v>4</v>
      </c>
      <c r="G266" s="5">
        <v>640.23</v>
      </c>
      <c r="H266">
        <v>0.06</v>
      </c>
      <c r="I266" t="s">
        <v>1962</v>
      </c>
      <c r="J266">
        <v>2407.2647999999999</v>
      </c>
      <c r="K266" t="str">
        <f>_xlfn.XLOOKUP(Sales_DB[[#This Row],[Store_ID]],Store_DB[Store_ID],Store_DB[Region])</f>
        <v>South</v>
      </c>
      <c r="L266" t="str">
        <f>_xlfn.XLOOKUP(Sales_DB[[#This Row],[Store_ID]],Store_DB[Store_ID],Store_DB[Store_Name])</f>
        <v>Aguirre-Keller</v>
      </c>
      <c r="M266" t="str">
        <f>_xlfn.XLOOKUP(Sales_DB[[#This Row],[Store_ID]],Store_DB[Store_ID],Store_DB[City])</f>
        <v>Lake Michael</v>
      </c>
      <c r="N266" t="str">
        <f>_xlfn.XLOOKUP(Sales_DB[[#This Row],[Store_ID]],Store_DB[Store_ID],Store_DB[Store_Type])</f>
        <v>Online</v>
      </c>
      <c r="O266" t="str">
        <f>_xlfn.XLOOKUP(Sales_DB[[#This Row],[Product_ID]],Product_DB[Product_ID],Product_DB[Product_Name])</f>
        <v>Beard Grooming Kit</v>
      </c>
      <c r="P266" t="str">
        <f>_xlfn.XLOOKUP(Sales_DB[[#This Row],[Product_ID]],Product_DB[Product_ID],Product_DB[Category])</f>
        <v>Beauty</v>
      </c>
      <c r="Q266" t="str">
        <f>_xlfn.XLOOKUP(Sales_DB[[#This Row],[Product_ID]],Product_DB[Product_ID],Product_DB[Sub_Category])</f>
        <v>Grooming</v>
      </c>
      <c r="R266" t="str">
        <f>_xlfn.XLOOKUP(Sales_DB[[#This Row],[Product_ID]],Product_DB[Product_ID],Product_DB[Brand])</f>
        <v>Erickson-Green</v>
      </c>
      <c r="S266">
        <f>_xlfn.XLOOKUP(Sales_DB[[#This Row],[Product_ID]],Product_DB[Product_ID],Product_DB[Cost])</f>
        <v>337.42</v>
      </c>
      <c r="T266">
        <f>_xlfn.XLOOKUP(Sales_DB[[#This Row],[Product_ID]],Product_DB[Product_ID],Product_DB[Stock])</f>
        <v>256</v>
      </c>
      <c r="U266" t="str">
        <f>_xlfn.XLOOKUP(Sales_DB[[#This Row],[Customer_ID]],Final_Cust_db[Customer_ID],Final_Cust_db[Name])</f>
        <v>Earl Smith Dds</v>
      </c>
      <c r="V266">
        <f>_xlfn.XLOOKUP(Sales_DB[[#This Row],[Customer_ID]],Final_Cust_db[Customer_ID],Final_Cust_db[Age])</f>
        <v>59</v>
      </c>
      <c r="W266" t="str">
        <f>_xlfn.XLOOKUP(Sales_DB[[#This Row],[Customer_ID]],Final_Cust_db[Customer_ID],Final_Cust_db[Gender])</f>
        <v>Male</v>
      </c>
      <c r="X266" t="str">
        <f>_xlfn.XLOOKUP(Sales_DB[[#This Row],[Customer_ID]],Final_Cust_db[Customer_ID],Final_Cust_db[City])</f>
        <v>West Sarah</v>
      </c>
      <c r="Y266" t="str">
        <f>_xlfn.XLOOKUP(Sales_DB[[#This Row],[Customer_ID]],Final_Cust_db[Customer_ID],Final_Cust_db[State])</f>
        <v>South Dakota</v>
      </c>
      <c r="Z266" t="str">
        <f>_xlfn.XLOOKUP(Sales_DB[[#This Row],[Customer_ID]],Final_Cust_db[Customer_ID],Final_Cust_db[Country])</f>
        <v>USA</v>
      </c>
      <c r="AA266" t="str">
        <f>_xlfn.XLOOKUP(Sales_DB[[#This Row],[Customer_ID]],Final_Cust_db[Customer_ID],Final_Cust_db[Loyality_Level])</f>
        <v>Gold</v>
      </c>
      <c r="AB266" s="8">
        <f>Sales_DB[[#This Row],[Cost]]*Sales_DB[[#This Row],[Quantity]]</f>
        <v>1349.68</v>
      </c>
      <c r="AC266" s="8">
        <f>Sales_DB[[#This Row],[Total_Amount]]-Sales_DB[[#This Row],[Spend]]</f>
        <v>1057.5847999999999</v>
      </c>
      <c r="AD266" s="8">
        <f>MONTH(Sales_DB[[#This Row],[Order_Date]])</f>
        <v>12</v>
      </c>
    </row>
    <row r="267" spans="1:30" x14ac:dyDescent="0.35">
      <c r="A267" t="s">
        <v>2224</v>
      </c>
      <c r="B267" s="2">
        <v>45836</v>
      </c>
      <c r="C267" t="s">
        <v>484</v>
      </c>
      <c r="D267" t="s">
        <v>1636</v>
      </c>
      <c r="E267" t="s">
        <v>1909</v>
      </c>
      <c r="F267">
        <v>1</v>
      </c>
      <c r="G267" s="5">
        <v>518</v>
      </c>
      <c r="H267">
        <v>0.25</v>
      </c>
      <c r="I267" t="s">
        <v>1957</v>
      </c>
      <c r="J267">
        <v>388.5</v>
      </c>
      <c r="K267" t="str">
        <f>_xlfn.XLOOKUP(Sales_DB[[#This Row],[Store_ID]],Store_DB[Store_ID],Store_DB[Region])</f>
        <v>East</v>
      </c>
      <c r="L267" t="str">
        <f>_xlfn.XLOOKUP(Sales_DB[[#This Row],[Store_ID]],Store_DB[Store_ID],Store_DB[Store_Name])</f>
        <v>Benson-Elliott</v>
      </c>
      <c r="M267" t="str">
        <f>_xlfn.XLOOKUP(Sales_DB[[#This Row],[Store_ID]],Store_DB[Store_ID],Store_DB[City])</f>
        <v>Port Josephberg</v>
      </c>
      <c r="N267" t="str">
        <f>_xlfn.XLOOKUP(Sales_DB[[#This Row],[Store_ID]],Store_DB[Store_ID],Store_DB[Store_Type])</f>
        <v>Online</v>
      </c>
      <c r="O267" t="str">
        <f>_xlfn.XLOOKUP(Sales_DB[[#This Row],[Product_ID]],Product_DB[Product_ID],Product_DB[Product_Name])</f>
        <v>Multi-Purpose Storage Box</v>
      </c>
      <c r="P267" t="str">
        <f>_xlfn.XLOOKUP(Sales_DB[[#This Row],[Product_ID]],Product_DB[Product_ID],Product_DB[Category])</f>
        <v>Home</v>
      </c>
      <c r="Q267" t="str">
        <f>_xlfn.XLOOKUP(Sales_DB[[#This Row],[Product_ID]],Product_DB[Product_ID],Product_DB[Sub_Category])</f>
        <v>Storage</v>
      </c>
      <c r="R267" t="str">
        <f>_xlfn.XLOOKUP(Sales_DB[[#This Row],[Product_ID]],Product_DB[Product_ID],Product_DB[Brand])</f>
        <v>Gardner-Montes</v>
      </c>
      <c r="S267">
        <f>_xlfn.XLOOKUP(Sales_DB[[#This Row],[Product_ID]],Product_DB[Product_ID],Product_DB[Cost])</f>
        <v>123.46</v>
      </c>
      <c r="T267">
        <f>_xlfn.XLOOKUP(Sales_DB[[#This Row],[Product_ID]],Product_DB[Product_ID],Product_DB[Stock])</f>
        <v>76</v>
      </c>
      <c r="U267" t="str">
        <f>_xlfn.XLOOKUP(Sales_DB[[#This Row],[Customer_ID]],Final_Cust_db[Customer_ID],Final_Cust_db[Name])</f>
        <v>Cristian Wright</v>
      </c>
      <c r="V267">
        <f>_xlfn.XLOOKUP(Sales_DB[[#This Row],[Customer_ID]],Final_Cust_db[Customer_ID],Final_Cust_db[Age])</f>
        <v>30</v>
      </c>
      <c r="W267" t="str">
        <f>_xlfn.XLOOKUP(Sales_DB[[#This Row],[Customer_ID]],Final_Cust_db[Customer_ID],Final_Cust_db[Gender])</f>
        <v>Male</v>
      </c>
      <c r="X267" t="str">
        <f>_xlfn.XLOOKUP(Sales_DB[[#This Row],[Customer_ID]],Final_Cust_db[Customer_ID],Final_Cust_db[City])</f>
        <v>Port Denise</v>
      </c>
      <c r="Y267" t="str">
        <f>_xlfn.XLOOKUP(Sales_DB[[#This Row],[Customer_ID]],Final_Cust_db[Customer_ID],Final_Cust_db[State])</f>
        <v>California</v>
      </c>
      <c r="Z267" t="str">
        <f>_xlfn.XLOOKUP(Sales_DB[[#This Row],[Customer_ID]],Final_Cust_db[Customer_ID],Final_Cust_db[Country])</f>
        <v>USA</v>
      </c>
      <c r="AA267" t="str">
        <f>_xlfn.XLOOKUP(Sales_DB[[#This Row],[Customer_ID]],Final_Cust_db[Customer_ID],Final_Cust_db[Loyality_Level])</f>
        <v>Bronze</v>
      </c>
      <c r="AB267" s="8">
        <f>Sales_DB[[#This Row],[Cost]]*Sales_DB[[#This Row],[Quantity]]</f>
        <v>123.46</v>
      </c>
      <c r="AC267" s="8">
        <f>Sales_DB[[#This Row],[Total_Amount]]-Sales_DB[[#This Row],[Spend]]</f>
        <v>265.04000000000002</v>
      </c>
      <c r="AD267" s="8">
        <f>MONTH(Sales_DB[[#This Row],[Order_Date]])</f>
        <v>6</v>
      </c>
    </row>
    <row r="268" spans="1:30" x14ac:dyDescent="0.35">
      <c r="A268" t="s">
        <v>2225</v>
      </c>
      <c r="B268" s="2">
        <v>45437</v>
      </c>
      <c r="C268" t="s">
        <v>1353</v>
      </c>
      <c r="D268" t="s">
        <v>1772</v>
      </c>
      <c r="E268" t="s">
        <v>1902</v>
      </c>
      <c r="F268">
        <v>4</v>
      </c>
      <c r="G268" s="5">
        <v>779.25</v>
      </c>
      <c r="H268">
        <v>0.25</v>
      </c>
      <c r="I268" t="s">
        <v>1957</v>
      </c>
      <c r="J268">
        <v>2337.75</v>
      </c>
      <c r="K268" t="str">
        <f>_xlfn.XLOOKUP(Sales_DB[[#This Row],[Store_ID]],Store_DB[Store_ID],Store_DB[Region])</f>
        <v>South</v>
      </c>
      <c r="L268" t="str">
        <f>_xlfn.XLOOKUP(Sales_DB[[#This Row],[Store_ID]],Store_DB[Store_ID],Store_DB[Store_Name])</f>
        <v>Alexander Group</v>
      </c>
      <c r="M268" t="str">
        <f>_xlfn.XLOOKUP(Sales_DB[[#This Row],[Store_ID]],Store_DB[Store_ID],Store_DB[City])</f>
        <v>Port Sharon</v>
      </c>
      <c r="N268" t="str">
        <f>_xlfn.XLOOKUP(Sales_DB[[#This Row],[Store_ID]],Store_DB[Store_ID],Store_DB[Store_Type])</f>
        <v>Online</v>
      </c>
      <c r="O268" t="str">
        <f>_xlfn.XLOOKUP(Sales_DB[[#This Row],[Product_ID]],Product_DB[Product_ID],Product_DB[Product_Name])</f>
        <v>Matte Lipstick Set</v>
      </c>
      <c r="P268" t="str">
        <f>_xlfn.XLOOKUP(Sales_DB[[#This Row],[Product_ID]],Product_DB[Product_ID],Product_DB[Category])</f>
        <v>Beauty</v>
      </c>
      <c r="Q268" t="str">
        <f>_xlfn.XLOOKUP(Sales_DB[[#This Row],[Product_ID]],Product_DB[Product_ID],Product_DB[Sub_Category])</f>
        <v>Makeup</v>
      </c>
      <c r="R268" t="str">
        <f>_xlfn.XLOOKUP(Sales_DB[[#This Row],[Product_ID]],Product_DB[Product_ID],Product_DB[Brand])</f>
        <v>Zhang Inc</v>
      </c>
      <c r="S268">
        <f>_xlfn.XLOOKUP(Sales_DB[[#This Row],[Product_ID]],Product_DB[Product_ID],Product_DB[Cost])</f>
        <v>299.11</v>
      </c>
      <c r="T268">
        <f>_xlfn.XLOOKUP(Sales_DB[[#This Row],[Product_ID]],Product_DB[Product_ID],Product_DB[Stock])</f>
        <v>118</v>
      </c>
      <c r="U268" t="str">
        <f>_xlfn.XLOOKUP(Sales_DB[[#This Row],[Customer_ID]],Final_Cust_db[Customer_ID],Final_Cust_db[Name])</f>
        <v>Thomas Moore</v>
      </c>
      <c r="V268">
        <f>_xlfn.XLOOKUP(Sales_DB[[#This Row],[Customer_ID]],Final_Cust_db[Customer_ID],Final_Cust_db[Age])</f>
        <v>51</v>
      </c>
      <c r="W268" t="str">
        <f>_xlfn.XLOOKUP(Sales_DB[[#This Row],[Customer_ID]],Final_Cust_db[Customer_ID],Final_Cust_db[Gender])</f>
        <v>Female</v>
      </c>
      <c r="X268" t="str">
        <f>_xlfn.XLOOKUP(Sales_DB[[#This Row],[Customer_ID]],Final_Cust_db[Customer_ID],Final_Cust_db[City])</f>
        <v>Williamsberg</v>
      </c>
      <c r="Y268" t="str">
        <f>_xlfn.XLOOKUP(Sales_DB[[#This Row],[Customer_ID]],Final_Cust_db[Customer_ID],Final_Cust_db[State])</f>
        <v>New York</v>
      </c>
      <c r="Z268" t="str">
        <f>_xlfn.XLOOKUP(Sales_DB[[#This Row],[Customer_ID]],Final_Cust_db[Customer_ID],Final_Cust_db[Country])</f>
        <v>USA</v>
      </c>
      <c r="AA268" t="str">
        <f>_xlfn.XLOOKUP(Sales_DB[[#This Row],[Customer_ID]],Final_Cust_db[Customer_ID],Final_Cust_db[Loyality_Level])</f>
        <v>Silver</v>
      </c>
      <c r="AB268" s="8">
        <f>Sales_DB[[#This Row],[Cost]]*Sales_DB[[#This Row],[Quantity]]</f>
        <v>1196.44</v>
      </c>
      <c r="AC268" s="8">
        <f>Sales_DB[[#This Row],[Total_Amount]]-Sales_DB[[#This Row],[Spend]]</f>
        <v>1141.31</v>
      </c>
      <c r="AD268" s="8">
        <f>MONTH(Sales_DB[[#This Row],[Order_Date]])</f>
        <v>5</v>
      </c>
    </row>
    <row r="269" spans="1:30" x14ac:dyDescent="0.35">
      <c r="A269" t="s">
        <v>2226</v>
      </c>
      <c r="B269" s="2">
        <v>45807</v>
      </c>
      <c r="C269" t="s">
        <v>415</v>
      </c>
      <c r="D269" t="s">
        <v>1830</v>
      </c>
      <c r="E269" t="s">
        <v>1912</v>
      </c>
      <c r="F269">
        <v>2</v>
      </c>
      <c r="G269" s="5">
        <v>467.75</v>
      </c>
      <c r="H269">
        <v>0.26</v>
      </c>
      <c r="I269" t="s">
        <v>1957</v>
      </c>
      <c r="J269">
        <v>692.27</v>
      </c>
      <c r="K269" t="str">
        <f>_xlfn.XLOOKUP(Sales_DB[[#This Row],[Store_ID]],Store_DB[Store_ID],Store_DB[Region])</f>
        <v>South</v>
      </c>
      <c r="L269" t="str">
        <f>_xlfn.XLOOKUP(Sales_DB[[#This Row],[Store_ID]],Store_DB[Store_ID],Store_DB[Store_Name])</f>
        <v>Martinez-Mullins</v>
      </c>
      <c r="M269" t="str">
        <f>_xlfn.XLOOKUP(Sales_DB[[#This Row],[Store_ID]],Store_DB[Store_ID],Store_DB[City])</f>
        <v>Williamsfurt</v>
      </c>
      <c r="N269" t="str">
        <f>_xlfn.XLOOKUP(Sales_DB[[#This Row],[Store_ID]],Store_DB[Store_ID],Store_DB[Store_Type])</f>
        <v>Online</v>
      </c>
      <c r="O269" t="str">
        <f>_xlfn.XLOOKUP(Sales_DB[[#This Row],[Product_ID]],Product_DB[Product_ID],Product_DB[Product_Name])</f>
        <v>Hydrating Face Cleanser</v>
      </c>
      <c r="P269" t="str">
        <f>_xlfn.XLOOKUP(Sales_DB[[#This Row],[Product_ID]],Product_DB[Product_ID],Product_DB[Category])</f>
        <v>Beauty</v>
      </c>
      <c r="Q269" t="str">
        <f>_xlfn.XLOOKUP(Sales_DB[[#This Row],[Product_ID]],Product_DB[Product_ID],Product_DB[Sub_Category])</f>
        <v>Skincare</v>
      </c>
      <c r="R269" t="str">
        <f>_xlfn.XLOOKUP(Sales_DB[[#This Row],[Product_ID]],Product_DB[Product_ID],Product_DB[Brand])</f>
        <v>Butler Group</v>
      </c>
      <c r="S269">
        <f>_xlfn.XLOOKUP(Sales_DB[[#This Row],[Product_ID]],Product_DB[Product_ID],Product_DB[Cost])</f>
        <v>238.8</v>
      </c>
      <c r="T269">
        <f>_xlfn.XLOOKUP(Sales_DB[[#This Row],[Product_ID]],Product_DB[Product_ID],Product_DB[Stock])</f>
        <v>159</v>
      </c>
      <c r="U269" t="str">
        <f>_xlfn.XLOOKUP(Sales_DB[[#This Row],[Customer_ID]],Final_Cust_db[Customer_ID],Final_Cust_db[Name])</f>
        <v>Earl Allen</v>
      </c>
      <c r="V269">
        <f>_xlfn.XLOOKUP(Sales_DB[[#This Row],[Customer_ID]],Final_Cust_db[Customer_ID],Final_Cust_db[Age])</f>
        <v>36</v>
      </c>
      <c r="W269" t="str">
        <f>_xlfn.XLOOKUP(Sales_DB[[#This Row],[Customer_ID]],Final_Cust_db[Customer_ID],Final_Cust_db[Gender])</f>
        <v>Male</v>
      </c>
      <c r="X269" t="str">
        <f>_xlfn.XLOOKUP(Sales_DB[[#This Row],[Customer_ID]],Final_Cust_db[Customer_ID],Final_Cust_db[City])</f>
        <v>New Jenniferburgh</v>
      </c>
      <c r="Y269" t="str">
        <f>_xlfn.XLOOKUP(Sales_DB[[#This Row],[Customer_ID]],Final_Cust_db[Customer_ID],Final_Cust_db[State])</f>
        <v>Nebraska</v>
      </c>
      <c r="Z269" t="str">
        <f>_xlfn.XLOOKUP(Sales_DB[[#This Row],[Customer_ID]],Final_Cust_db[Customer_ID],Final_Cust_db[Country])</f>
        <v>USA</v>
      </c>
      <c r="AA269" t="str">
        <f>_xlfn.XLOOKUP(Sales_DB[[#This Row],[Customer_ID]],Final_Cust_db[Customer_ID],Final_Cust_db[Loyality_Level])</f>
        <v>Platinum</v>
      </c>
      <c r="AB269" s="8">
        <f>Sales_DB[[#This Row],[Cost]]*Sales_DB[[#This Row],[Quantity]]</f>
        <v>477.6</v>
      </c>
      <c r="AC269" s="8">
        <f>Sales_DB[[#This Row],[Total_Amount]]-Sales_DB[[#This Row],[Spend]]</f>
        <v>214.66999999999996</v>
      </c>
      <c r="AD269" s="8">
        <f>MONTH(Sales_DB[[#This Row],[Order_Date]])</f>
        <v>5</v>
      </c>
    </row>
    <row r="270" spans="1:30" x14ac:dyDescent="0.35">
      <c r="A270" t="s">
        <v>2227</v>
      </c>
      <c r="B270" s="2">
        <v>45555</v>
      </c>
      <c r="C270" t="s">
        <v>1273</v>
      </c>
      <c r="D270" t="s">
        <v>1851</v>
      </c>
      <c r="E270" t="s">
        <v>1943</v>
      </c>
      <c r="F270">
        <v>3</v>
      </c>
      <c r="G270" s="5">
        <v>522.45000000000005</v>
      </c>
      <c r="H270">
        <v>0.06</v>
      </c>
      <c r="I270" t="s">
        <v>1957</v>
      </c>
      <c r="J270">
        <v>315.24779999999998</v>
      </c>
      <c r="K270" t="str">
        <f>_xlfn.XLOOKUP(Sales_DB[[#This Row],[Store_ID]],Store_DB[Store_ID],Store_DB[Region])</f>
        <v>East</v>
      </c>
      <c r="L270" t="str">
        <f>_xlfn.XLOOKUP(Sales_DB[[#This Row],[Store_ID]],Store_DB[Store_ID],Store_DB[Store_Name])</f>
        <v>Guerrero-Schmitt</v>
      </c>
      <c r="M270" t="str">
        <f>_xlfn.XLOOKUP(Sales_DB[[#This Row],[Store_ID]],Store_DB[Store_ID],Store_DB[City])</f>
        <v>East Stevechester</v>
      </c>
      <c r="N270" t="str">
        <f>_xlfn.XLOOKUP(Sales_DB[[#This Row],[Store_ID]],Store_DB[Store_ID],Store_DB[Store_Type])</f>
        <v>Flagship</v>
      </c>
      <c r="O270" t="str">
        <f>_xlfn.XLOOKUP(Sales_DB[[#This Row],[Product_ID]],Product_DB[Product_ID],Product_DB[Product_Name])</f>
        <v>Gaming Mouse Pad Xl</v>
      </c>
      <c r="P270" t="str">
        <f>_xlfn.XLOOKUP(Sales_DB[[#This Row],[Product_ID]],Product_DB[Product_ID],Product_DB[Category])</f>
        <v>Electronics</v>
      </c>
      <c r="Q270" t="str">
        <f>_xlfn.XLOOKUP(Sales_DB[[#This Row],[Product_ID]],Product_DB[Product_ID],Product_DB[Sub_Category])</f>
        <v>Accessories</v>
      </c>
      <c r="R270" t="str">
        <f>_xlfn.XLOOKUP(Sales_DB[[#This Row],[Product_ID]],Product_DB[Product_ID],Product_DB[Brand])</f>
        <v>Sharp, Taylor and Rodriguez</v>
      </c>
      <c r="S270">
        <f>_xlfn.XLOOKUP(Sales_DB[[#This Row],[Product_ID]],Product_DB[Product_ID],Product_DB[Cost])</f>
        <v>340.14</v>
      </c>
      <c r="T270">
        <f>_xlfn.XLOOKUP(Sales_DB[[#This Row],[Product_ID]],Product_DB[Product_ID],Product_DB[Stock])</f>
        <v>361</v>
      </c>
      <c r="U270" t="str">
        <f>_xlfn.XLOOKUP(Sales_DB[[#This Row],[Customer_ID]],Final_Cust_db[Customer_ID],Final_Cust_db[Name])</f>
        <v>David Lozano</v>
      </c>
      <c r="V270">
        <f>_xlfn.XLOOKUP(Sales_DB[[#This Row],[Customer_ID]],Final_Cust_db[Customer_ID],Final_Cust_db[Age])</f>
        <v>23</v>
      </c>
      <c r="W270" t="str">
        <f>_xlfn.XLOOKUP(Sales_DB[[#This Row],[Customer_ID]],Final_Cust_db[Customer_ID],Final_Cust_db[Gender])</f>
        <v>Female</v>
      </c>
      <c r="X270" t="str">
        <f>_xlfn.XLOOKUP(Sales_DB[[#This Row],[Customer_ID]],Final_Cust_db[Customer_ID],Final_Cust_db[City])</f>
        <v>North Michaelfurt</v>
      </c>
      <c r="Y270" t="str">
        <f>_xlfn.XLOOKUP(Sales_DB[[#This Row],[Customer_ID]],Final_Cust_db[Customer_ID],Final_Cust_db[State])</f>
        <v>Wisconsin</v>
      </c>
      <c r="Z270" t="str">
        <f>_xlfn.XLOOKUP(Sales_DB[[#This Row],[Customer_ID]],Final_Cust_db[Customer_ID],Final_Cust_db[Country])</f>
        <v>USA</v>
      </c>
      <c r="AA270" t="str">
        <f>_xlfn.XLOOKUP(Sales_DB[[#This Row],[Customer_ID]],Final_Cust_db[Customer_ID],Final_Cust_db[Loyality_Level])</f>
        <v>Gold</v>
      </c>
      <c r="AB270" s="8">
        <f>Sales_DB[[#This Row],[Cost]]*Sales_DB[[#This Row],[Quantity]]</f>
        <v>1020.42</v>
      </c>
      <c r="AC270" s="8">
        <f>Sales_DB[[#This Row],[Total_Amount]]-Sales_DB[[#This Row],[Spend]]</f>
        <v>-705.17219999999998</v>
      </c>
      <c r="AD270" s="8">
        <f>MONTH(Sales_DB[[#This Row],[Order_Date]])</f>
        <v>9</v>
      </c>
    </row>
    <row r="271" spans="1:30" x14ac:dyDescent="0.35">
      <c r="A271" t="s">
        <v>2228</v>
      </c>
      <c r="B271" s="2">
        <v>45803</v>
      </c>
      <c r="C271" t="s">
        <v>717</v>
      </c>
      <c r="D271" t="s">
        <v>1687</v>
      </c>
      <c r="E271" t="s">
        <v>1885</v>
      </c>
      <c r="F271">
        <v>4</v>
      </c>
      <c r="G271" s="5">
        <v>747.01</v>
      </c>
      <c r="H271">
        <v>0.13</v>
      </c>
      <c r="I271" t="s">
        <v>1959</v>
      </c>
      <c r="J271">
        <v>2599.5947999999999</v>
      </c>
      <c r="K271" t="str">
        <f>_xlfn.XLOOKUP(Sales_DB[[#This Row],[Store_ID]],Store_DB[Store_ID],Store_DB[Region])</f>
        <v>East</v>
      </c>
      <c r="L271" t="str">
        <f>_xlfn.XLOOKUP(Sales_DB[[#This Row],[Store_ID]],Store_DB[Store_ID],Store_DB[Store_Name])</f>
        <v>Rivera-Warner</v>
      </c>
      <c r="M271" t="str">
        <f>_xlfn.XLOOKUP(Sales_DB[[#This Row],[Store_ID]],Store_DB[Store_ID],Store_DB[City])</f>
        <v>Washingtonfurt</v>
      </c>
      <c r="N271" t="str">
        <f>_xlfn.XLOOKUP(Sales_DB[[#This Row],[Store_ID]],Store_DB[Store_ID],Store_DB[Store_Type])</f>
        <v>Flagship</v>
      </c>
      <c r="O271" t="str">
        <f>_xlfn.XLOOKUP(Sales_DB[[#This Row],[Product_ID]],Product_DB[Product_ID],Product_DB[Product_Name])</f>
        <v>Men'S Casual Sneakers</v>
      </c>
      <c r="P271" t="str">
        <f>_xlfn.XLOOKUP(Sales_DB[[#This Row],[Product_ID]],Product_DB[Product_ID],Product_DB[Category])</f>
        <v>Clothing</v>
      </c>
      <c r="Q271" t="str">
        <f>_xlfn.XLOOKUP(Sales_DB[[#This Row],[Product_ID]],Product_DB[Product_ID],Product_DB[Sub_Category])</f>
        <v>Footwear</v>
      </c>
      <c r="R271" t="str">
        <f>_xlfn.XLOOKUP(Sales_DB[[#This Row],[Product_ID]],Product_DB[Product_ID],Product_DB[Brand])</f>
        <v>Hogan-Lee</v>
      </c>
      <c r="S271">
        <f>_xlfn.XLOOKUP(Sales_DB[[#This Row],[Product_ID]],Product_DB[Product_ID],Product_DB[Cost])</f>
        <v>353.47</v>
      </c>
      <c r="T271">
        <f>_xlfn.XLOOKUP(Sales_DB[[#This Row],[Product_ID]],Product_DB[Product_ID],Product_DB[Stock])</f>
        <v>214</v>
      </c>
      <c r="U271" t="str">
        <f>_xlfn.XLOOKUP(Sales_DB[[#This Row],[Customer_ID]],Final_Cust_db[Customer_ID],Final_Cust_db[Name])</f>
        <v>Jordan Wells</v>
      </c>
      <c r="V271">
        <f>_xlfn.XLOOKUP(Sales_DB[[#This Row],[Customer_ID]],Final_Cust_db[Customer_ID],Final_Cust_db[Age])</f>
        <v>47</v>
      </c>
      <c r="W271" t="str">
        <f>_xlfn.XLOOKUP(Sales_DB[[#This Row],[Customer_ID]],Final_Cust_db[Customer_ID],Final_Cust_db[Gender])</f>
        <v>Female</v>
      </c>
      <c r="X271" t="str">
        <f>_xlfn.XLOOKUP(Sales_DB[[#This Row],[Customer_ID]],Final_Cust_db[Customer_ID],Final_Cust_db[City])</f>
        <v xml:space="preserve">Phillipschester   </v>
      </c>
      <c r="Y271" t="str">
        <f>_xlfn.XLOOKUP(Sales_DB[[#This Row],[Customer_ID]],Final_Cust_db[Customer_ID],Final_Cust_db[State])</f>
        <v>New Jersey</v>
      </c>
      <c r="Z271" t="str">
        <f>_xlfn.XLOOKUP(Sales_DB[[#This Row],[Customer_ID]],Final_Cust_db[Customer_ID],Final_Cust_db[Country])</f>
        <v>USA</v>
      </c>
      <c r="AA271" t="str">
        <f>_xlfn.XLOOKUP(Sales_DB[[#This Row],[Customer_ID]],Final_Cust_db[Customer_ID],Final_Cust_db[Loyality_Level])</f>
        <v>Gold</v>
      </c>
      <c r="AB271" s="8">
        <f>Sales_DB[[#This Row],[Cost]]*Sales_DB[[#This Row],[Quantity]]</f>
        <v>1413.88</v>
      </c>
      <c r="AC271" s="8">
        <f>Sales_DB[[#This Row],[Total_Amount]]-Sales_DB[[#This Row],[Spend]]</f>
        <v>1185.7147999999997</v>
      </c>
      <c r="AD271" s="8">
        <f>MONTH(Sales_DB[[#This Row],[Order_Date]])</f>
        <v>5</v>
      </c>
    </row>
    <row r="272" spans="1:30" x14ac:dyDescent="0.35">
      <c r="A272" t="s">
        <v>2229</v>
      </c>
      <c r="B272" s="2">
        <v>45735</v>
      </c>
      <c r="C272" t="s">
        <v>364</v>
      </c>
      <c r="D272" t="s">
        <v>1848</v>
      </c>
      <c r="E272" t="s">
        <v>1927</v>
      </c>
      <c r="F272">
        <v>4</v>
      </c>
      <c r="G272" s="5">
        <v>461.83</v>
      </c>
      <c r="H272">
        <v>0.28000000000000003</v>
      </c>
      <c r="I272" t="s">
        <v>1959</v>
      </c>
      <c r="J272">
        <v>1330.0704000000001</v>
      </c>
      <c r="K272" t="str">
        <f>_xlfn.XLOOKUP(Sales_DB[[#This Row],[Store_ID]],Store_DB[Store_ID],Store_DB[Region])</f>
        <v>North</v>
      </c>
      <c r="L272" t="str">
        <f>_xlfn.XLOOKUP(Sales_DB[[#This Row],[Store_ID]],Store_DB[Store_ID],Store_DB[Store_Name])</f>
        <v>Thomas, Bridges and Harris</v>
      </c>
      <c r="M272" t="str">
        <f>_xlfn.XLOOKUP(Sales_DB[[#This Row],[Store_ID]],Store_DB[Store_ID],Store_DB[City])</f>
        <v>Sabrinatown</v>
      </c>
      <c r="N272" t="str">
        <f>_xlfn.XLOOKUP(Sales_DB[[#This Row],[Store_ID]],Store_DB[Store_ID],Store_DB[Store_Type])</f>
        <v>Online</v>
      </c>
      <c r="O272" t="str">
        <f>_xlfn.XLOOKUP(Sales_DB[[#This Row],[Product_ID]],Product_DB[Product_ID],Product_DB[Product_Name])</f>
        <v>Face Foundation Kit</v>
      </c>
      <c r="P272" t="str">
        <f>_xlfn.XLOOKUP(Sales_DB[[#This Row],[Product_ID]],Product_DB[Product_ID],Product_DB[Category])</f>
        <v>Beauty</v>
      </c>
      <c r="Q272" t="str">
        <f>_xlfn.XLOOKUP(Sales_DB[[#This Row],[Product_ID]],Product_DB[Product_ID],Product_DB[Sub_Category])</f>
        <v>Makeup</v>
      </c>
      <c r="R272" t="str">
        <f>_xlfn.XLOOKUP(Sales_DB[[#This Row],[Product_ID]],Product_DB[Product_ID],Product_DB[Brand])</f>
        <v>Taylor-Elliott</v>
      </c>
      <c r="S272">
        <f>_xlfn.XLOOKUP(Sales_DB[[#This Row],[Product_ID]],Product_DB[Product_ID],Product_DB[Cost])</f>
        <v>183.04</v>
      </c>
      <c r="T272">
        <f>_xlfn.XLOOKUP(Sales_DB[[#This Row],[Product_ID]],Product_DB[Product_ID],Product_DB[Stock])</f>
        <v>457</v>
      </c>
      <c r="U272" t="str">
        <f>_xlfn.XLOOKUP(Sales_DB[[#This Row],[Customer_ID]],Final_Cust_db[Customer_ID],Final_Cust_db[Name])</f>
        <v>Colleen Maynard</v>
      </c>
      <c r="V272">
        <f>_xlfn.XLOOKUP(Sales_DB[[#This Row],[Customer_ID]],Final_Cust_db[Customer_ID],Final_Cust_db[Age])</f>
        <v>29</v>
      </c>
      <c r="W272" t="str">
        <f>_xlfn.XLOOKUP(Sales_DB[[#This Row],[Customer_ID]],Final_Cust_db[Customer_ID],Final_Cust_db[Gender])</f>
        <v>Male</v>
      </c>
      <c r="X272" t="str">
        <f>_xlfn.XLOOKUP(Sales_DB[[#This Row],[Customer_ID]],Final_Cust_db[Customer_ID],Final_Cust_db[City])</f>
        <v>Singletonmouth</v>
      </c>
      <c r="Y272" t="str">
        <f>_xlfn.XLOOKUP(Sales_DB[[#This Row],[Customer_ID]],Final_Cust_db[Customer_ID],Final_Cust_db[State])</f>
        <v>Utah</v>
      </c>
      <c r="Z272" t="str">
        <f>_xlfn.XLOOKUP(Sales_DB[[#This Row],[Customer_ID]],Final_Cust_db[Customer_ID],Final_Cust_db[Country])</f>
        <v>USA</v>
      </c>
      <c r="AA272" t="str">
        <f>_xlfn.XLOOKUP(Sales_DB[[#This Row],[Customer_ID]],Final_Cust_db[Customer_ID],Final_Cust_db[Loyality_Level])</f>
        <v>Gold</v>
      </c>
      <c r="AB272" s="8">
        <f>Sales_DB[[#This Row],[Cost]]*Sales_DB[[#This Row],[Quantity]]</f>
        <v>732.16</v>
      </c>
      <c r="AC272" s="8">
        <f>Sales_DB[[#This Row],[Total_Amount]]-Sales_DB[[#This Row],[Spend]]</f>
        <v>597.9104000000001</v>
      </c>
      <c r="AD272" s="8">
        <f>MONTH(Sales_DB[[#This Row],[Order_Date]])</f>
        <v>3</v>
      </c>
    </row>
    <row r="273" spans="1:30" x14ac:dyDescent="0.35">
      <c r="A273" t="s">
        <v>2230</v>
      </c>
      <c r="B273" s="2">
        <v>45750</v>
      </c>
      <c r="C273" t="s">
        <v>464</v>
      </c>
      <c r="D273" t="s">
        <v>1791</v>
      </c>
      <c r="E273" t="s">
        <v>1915</v>
      </c>
      <c r="F273">
        <v>2</v>
      </c>
      <c r="G273" s="5">
        <v>105.15</v>
      </c>
      <c r="H273">
        <v>0.06</v>
      </c>
      <c r="I273" t="s">
        <v>1957</v>
      </c>
      <c r="J273">
        <v>197.68199999999999</v>
      </c>
      <c r="K273" t="str">
        <f>_xlfn.XLOOKUP(Sales_DB[[#This Row],[Store_ID]],Store_DB[Store_ID],Store_DB[Region])</f>
        <v>West</v>
      </c>
      <c r="L273" t="str">
        <f>_xlfn.XLOOKUP(Sales_DB[[#This Row],[Store_ID]],Store_DB[Store_ID],Store_DB[Store_Name])</f>
        <v>Bean, Jones and Park</v>
      </c>
      <c r="M273" t="str">
        <f>_xlfn.XLOOKUP(Sales_DB[[#This Row],[Store_ID]],Store_DB[Store_ID],Store_DB[City])</f>
        <v>Thompsonborough</v>
      </c>
      <c r="N273" t="str">
        <f>_xlfn.XLOOKUP(Sales_DB[[#This Row],[Store_ID]],Store_DB[Store_ID],Store_DB[Store_Type])</f>
        <v>Online</v>
      </c>
      <c r="O273" t="str">
        <f>_xlfn.XLOOKUP(Sales_DB[[#This Row],[Product_ID]],Product_DB[Product_ID],Product_DB[Product_Name])</f>
        <v>Kitchen Storage Rack</v>
      </c>
      <c r="P273" t="str">
        <f>_xlfn.XLOOKUP(Sales_DB[[#This Row],[Product_ID]],Product_DB[Product_ID],Product_DB[Category])</f>
        <v>Home</v>
      </c>
      <c r="Q273" t="str">
        <f>_xlfn.XLOOKUP(Sales_DB[[#This Row],[Product_ID]],Product_DB[Product_ID],Product_DB[Sub_Category])</f>
        <v>Storage</v>
      </c>
      <c r="R273" t="str">
        <f>_xlfn.XLOOKUP(Sales_DB[[#This Row],[Product_ID]],Product_DB[Product_ID],Product_DB[Brand])</f>
        <v>Duran Group</v>
      </c>
      <c r="S273">
        <f>_xlfn.XLOOKUP(Sales_DB[[#This Row],[Product_ID]],Product_DB[Product_ID],Product_DB[Cost])</f>
        <v>138.05000000000001</v>
      </c>
      <c r="T273">
        <f>_xlfn.XLOOKUP(Sales_DB[[#This Row],[Product_ID]],Product_DB[Product_ID],Product_DB[Stock])</f>
        <v>89</v>
      </c>
      <c r="U273" t="str">
        <f>_xlfn.XLOOKUP(Sales_DB[[#This Row],[Customer_ID]],Final_Cust_db[Customer_ID],Final_Cust_db[Name])</f>
        <v>Morgan Bowen</v>
      </c>
      <c r="V273">
        <f>_xlfn.XLOOKUP(Sales_DB[[#This Row],[Customer_ID]],Final_Cust_db[Customer_ID],Final_Cust_db[Age])</f>
        <v>54</v>
      </c>
      <c r="W273" t="str">
        <f>_xlfn.XLOOKUP(Sales_DB[[#This Row],[Customer_ID]],Final_Cust_db[Customer_ID],Final_Cust_db[Gender])</f>
        <v>Male</v>
      </c>
      <c r="X273" t="str">
        <f>_xlfn.XLOOKUP(Sales_DB[[#This Row],[Customer_ID]],Final_Cust_db[Customer_ID],Final_Cust_db[City])</f>
        <v>Parksfort</v>
      </c>
      <c r="Y273" t="str">
        <f>_xlfn.XLOOKUP(Sales_DB[[#This Row],[Customer_ID]],Final_Cust_db[Customer_ID],Final_Cust_db[State])</f>
        <v>Washington</v>
      </c>
      <c r="Z273" t="str">
        <f>_xlfn.XLOOKUP(Sales_DB[[#This Row],[Customer_ID]],Final_Cust_db[Customer_ID],Final_Cust_db[Country])</f>
        <v>USA</v>
      </c>
      <c r="AA273" t="str">
        <f>_xlfn.XLOOKUP(Sales_DB[[#This Row],[Customer_ID]],Final_Cust_db[Customer_ID],Final_Cust_db[Loyality_Level])</f>
        <v>Gold</v>
      </c>
      <c r="AB273" s="8">
        <f>Sales_DB[[#This Row],[Cost]]*Sales_DB[[#This Row],[Quantity]]</f>
        <v>276.10000000000002</v>
      </c>
      <c r="AC273" s="8">
        <f>Sales_DB[[#This Row],[Total_Amount]]-Sales_DB[[#This Row],[Spend]]</f>
        <v>-78.418000000000035</v>
      </c>
      <c r="AD273" s="8">
        <f>MONTH(Sales_DB[[#This Row],[Order_Date]])</f>
        <v>4</v>
      </c>
    </row>
    <row r="274" spans="1:30" x14ac:dyDescent="0.35">
      <c r="A274" t="s">
        <v>2231</v>
      </c>
      <c r="B274" s="2">
        <v>45693</v>
      </c>
      <c r="C274" t="s">
        <v>138</v>
      </c>
      <c r="D274" t="s">
        <v>1643</v>
      </c>
      <c r="E274" t="s">
        <v>1899</v>
      </c>
      <c r="F274">
        <v>3</v>
      </c>
      <c r="G274" s="5">
        <v>610.24</v>
      </c>
      <c r="H274">
        <v>0.17</v>
      </c>
      <c r="I274" t="s">
        <v>1962</v>
      </c>
      <c r="J274">
        <v>1519.4975999999999</v>
      </c>
      <c r="K274" t="str">
        <f>_xlfn.XLOOKUP(Sales_DB[[#This Row],[Store_ID]],Store_DB[Store_ID],Store_DB[Region])</f>
        <v>North</v>
      </c>
      <c r="L274" t="str">
        <f>_xlfn.XLOOKUP(Sales_DB[[#This Row],[Store_ID]],Store_DB[Store_ID],Store_DB[Store_Name])</f>
        <v>Johnson-Wright</v>
      </c>
      <c r="M274" t="str">
        <f>_xlfn.XLOOKUP(Sales_DB[[#This Row],[Store_ID]],Store_DB[Store_ID],Store_DB[City])</f>
        <v>Hoodberg</v>
      </c>
      <c r="N274" t="str">
        <f>_xlfn.XLOOKUP(Sales_DB[[#This Row],[Store_ID]],Store_DB[Store_ID],Store_DB[Store_Type])</f>
        <v>Outlet</v>
      </c>
      <c r="O274" t="str">
        <f>_xlfn.XLOOKUP(Sales_DB[[#This Row],[Product_ID]],Product_DB[Product_ID],Product_DB[Product_Name])</f>
        <v>Men'S Formal Shirt</v>
      </c>
      <c r="P274" t="str">
        <f>_xlfn.XLOOKUP(Sales_DB[[#This Row],[Product_ID]],Product_DB[Product_ID],Product_DB[Category])</f>
        <v>Clothing</v>
      </c>
      <c r="Q274" t="str">
        <f>_xlfn.XLOOKUP(Sales_DB[[#This Row],[Product_ID]],Product_DB[Product_ID],Product_DB[Sub_Category])</f>
        <v>Tops</v>
      </c>
      <c r="R274" t="str">
        <f>_xlfn.XLOOKUP(Sales_DB[[#This Row],[Product_ID]],Product_DB[Product_ID],Product_DB[Brand])</f>
        <v>Moon, Mora and Santos</v>
      </c>
      <c r="S274">
        <f>_xlfn.XLOOKUP(Sales_DB[[#This Row],[Product_ID]],Product_DB[Product_ID],Product_DB[Cost])</f>
        <v>238.8</v>
      </c>
      <c r="T274">
        <f>_xlfn.XLOOKUP(Sales_DB[[#This Row],[Product_ID]],Product_DB[Product_ID],Product_DB[Stock])</f>
        <v>360</v>
      </c>
      <c r="U274" t="str">
        <f>_xlfn.XLOOKUP(Sales_DB[[#This Row],[Customer_ID]],Final_Cust_db[Customer_ID],Final_Cust_db[Name])</f>
        <v>Robert Jones Dds</v>
      </c>
      <c r="V274">
        <f>_xlfn.XLOOKUP(Sales_DB[[#This Row],[Customer_ID]],Final_Cust_db[Customer_ID],Final_Cust_db[Age])</f>
        <v>25</v>
      </c>
      <c r="W274" t="str">
        <f>_xlfn.XLOOKUP(Sales_DB[[#This Row],[Customer_ID]],Final_Cust_db[Customer_ID],Final_Cust_db[Gender])</f>
        <v>Male</v>
      </c>
      <c r="X274" t="str">
        <f>_xlfn.XLOOKUP(Sales_DB[[#This Row],[Customer_ID]],Final_Cust_db[Customer_ID],Final_Cust_db[City])</f>
        <v>Tristanton</v>
      </c>
      <c r="Y274" t="str">
        <f>_xlfn.XLOOKUP(Sales_DB[[#This Row],[Customer_ID]],Final_Cust_db[Customer_ID],Final_Cust_db[State])</f>
        <v>Oklahoma</v>
      </c>
      <c r="Z274" t="str">
        <f>_xlfn.XLOOKUP(Sales_DB[[#This Row],[Customer_ID]],Final_Cust_db[Customer_ID],Final_Cust_db[Country])</f>
        <v>USA</v>
      </c>
      <c r="AA274" t="str">
        <f>_xlfn.XLOOKUP(Sales_DB[[#This Row],[Customer_ID]],Final_Cust_db[Customer_ID],Final_Cust_db[Loyality_Level])</f>
        <v>Platinum</v>
      </c>
      <c r="AB274" s="8">
        <f>Sales_DB[[#This Row],[Cost]]*Sales_DB[[#This Row],[Quantity]]</f>
        <v>716.40000000000009</v>
      </c>
      <c r="AC274" s="8">
        <f>Sales_DB[[#This Row],[Total_Amount]]-Sales_DB[[#This Row],[Spend]]</f>
        <v>803.09759999999983</v>
      </c>
      <c r="AD274" s="8">
        <f>MONTH(Sales_DB[[#This Row],[Order_Date]])</f>
        <v>2</v>
      </c>
    </row>
    <row r="275" spans="1:30" x14ac:dyDescent="0.35">
      <c r="A275" t="s">
        <v>2232</v>
      </c>
      <c r="B275" s="2">
        <v>45667</v>
      </c>
      <c r="C275" t="s">
        <v>993</v>
      </c>
      <c r="D275" t="s">
        <v>1803</v>
      </c>
      <c r="E275" t="s">
        <v>1915</v>
      </c>
      <c r="F275">
        <v>1</v>
      </c>
      <c r="G275" s="5">
        <v>872.12</v>
      </c>
      <c r="H275">
        <v>7.0000000000000007E-2</v>
      </c>
      <c r="I275" t="s">
        <v>1959</v>
      </c>
      <c r="J275">
        <v>811.07159999999999</v>
      </c>
      <c r="K275" t="str">
        <f>_xlfn.XLOOKUP(Sales_DB[[#This Row],[Store_ID]],Store_DB[Store_ID],Store_DB[Region])</f>
        <v>West</v>
      </c>
      <c r="L275" t="str">
        <f>_xlfn.XLOOKUP(Sales_DB[[#This Row],[Store_ID]],Store_DB[Store_ID],Store_DB[Store_Name])</f>
        <v>Bean, Jones and Park</v>
      </c>
      <c r="M275" t="str">
        <f>_xlfn.XLOOKUP(Sales_DB[[#This Row],[Store_ID]],Store_DB[Store_ID],Store_DB[City])</f>
        <v>Thompsonborough</v>
      </c>
      <c r="N275" t="str">
        <f>_xlfn.XLOOKUP(Sales_DB[[#This Row],[Store_ID]],Store_DB[Store_ID],Store_DB[Store_Type])</f>
        <v>Online</v>
      </c>
      <c r="O275" t="str">
        <f>_xlfn.XLOOKUP(Sales_DB[[#This Row],[Product_ID]],Product_DB[Product_ID],Product_DB[Product_Name])</f>
        <v>Bluetooth Car Audio System</v>
      </c>
      <c r="P275" t="str">
        <f>_xlfn.XLOOKUP(Sales_DB[[#This Row],[Product_ID]],Product_DB[Product_ID],Product_DB[Category])</f>
        <v>Electronics</v>
      </c>
      <c r="Q275" t="str">
        <f>_xlfn.XLOOKUP(Sales_DB[[#This Row],[Product_ID]],Product_DB[Product_ID],Product_DB[Sub_Category])</f>
        <v>Audio</v>
      </c>
      <c r="R275" t="str">
        <f>_xlfn.XLOOKUP(Sales_DB[[#This Row],[Product_ID]],Product_DB[Product_ID],Product_DB[Brand])</f>
        <v>Bruce-Bowen</v>
      </c>
      <c r="S275">
        <f>_xlfn.XLOOKUP(Sales_DB[[#This Row],[Product_ID]],Product_DB[Product_ID],Product_DB[Cost])</f>
        <v>403.71</v>
      </c>
      <c r="T275">
        <f>_xlfn.XLOOKUP(Sales_DB[[#This Row],[Product_ID]],Product_DB[Product_ID],Product_DB[Stock])</f>
        <v>159</v>
      </c>
      <c r="U275" t="str">
        <f>_xlfn.XLOOKUP(Sales_DB[[#This Row],[Customer_ID]],Final_Cust_db[Customer_ID],Final_Cust_db[Name])</f>
        <v>Jason Mullins</v>
      </c>
      <c r="V275">
        <f>_xlfn.XLOOKUP(Sales_DB[[#This Row],[Customer_ID]],Final_Cust_db[Customer_ID],Final_Cust_db[Age])</f>
        <v>47</v>
      </c>
      <c r="W275" t="str">
        <f>_xlfn.XLOOKUP(Sales_DB[[#This Row],[Customer_ID]],Final_Cust_db[Customer_ID],Final_Cust_db[Gender])</f>
        <v>Female</v>
      </c>
      <c r="X275" t="str">
        <f>_xlfn.XLOOKUP(Sales_DB[[#This Row],[Customer_ID]],Final_Cust_db[Customer_ID],Final_Cust_db[City])</f>
        <v>Brianchester</v>
      </c>
      <c r="Y275" t="str">
        <f>_xlfn.XLOOKUP(Sales_DB[[#This Row],[Customer_ID]],Final_Cust_db[Customer_ID],Final_Cust_db[State])</f>
        <v>Delaware</v>
      </c>
      <c r="Z275" t="str">
        <f>_xlfn.XLOOKUP(Sales_DB[[#This Row],[Customer_ID]],Final_Cust_db[Customer_ID],Final_Cust_db[Country])</f>
        <v>USA</v>
      </c>
      <c r="AA275" t="str">
        <f>_xlfn.XLOOKUP(Sales_DB[[#This Row],[Customer_ID]],Final_Cust_db[Customer_ID],Final_Cust_db[Loyality_Level])</f>
        <v>Silver</v>
      </c>
      <c r="AB275" s="8">
        <f>Sales_DB[[#This Row],[Cost]]*Sales_DB[[#This Row],[Quantity]]</f>
        <v>403.71</v>
      </c>
      <c r="AC275" s="8">
        <f>Sales_DB[[#This Row],[Total_Amount]]-Sales_DB[[#This Row],[Spend]]</f>
        <v>407.36160000000001</v>
      </c>
      <c r="AD275" s="8">
        <f>MONTH(Sales_DB[[#This Row],[Order_Date]])</f>
        <v>1</v>
      </c>
    </row>
    <row r="276" spans="1:30" x14ac:dyDescent="0.35">
      <c r="A276" t="s">
        <v>2233</v>
      </c>
      <c r="B276" s="2">
        <v>45316</v>
      </c>
      <c r="C276" t="s">
        <v>1353</v>
      </c>
      <c r="D276" t="s">
        <v>1597</v>
      </c>
      <c r="E276" t="s">
        <v>1890</v>
      </c>
      <c r="F276">
        <v>1</v>
      </c>
      <c r="G276" s="5">
        <v>406.79</v>
      </c>
      <c r="H276">
        <v>0.03</v>
      </c>
      <c r="I276" t="s">
        <v>1962</v>
      </c>
      <c r="J276">
        <v>394.58629999999999</v>
      </c>
      <c r="K276" t="str">
        <f>_xlfn.XLOOKUP(Sales_DB[[#This Row],[Store_ID]],Store_DB[Store_ID],Store_DB[Region])</f>
        <v>North</v>
      </c>
      <c r="L276" t="str">
        <f>_xlfn.XLOOKUP(Sales_DB[[#This Row],[Store_ID]],Store_DB[Store_ID],Store_DB[Store_Name])</f>
        <v>Martinez, Adkins and Johnson</v>
      </c>
      <c r="M276" t="str">
        <f>_xlfn.XLOOKUP(Sales_DB[[#This Row],[Store_ID]],Store_DB[Store_ID],Store_DB[City])</f>
        <v>Danielmouth</v>
      </c>
      <c r="N276" t="str">
        <f>_xlfn.XLOOKUP(Sales_DB[[#This Row],[Store_ID]],Store_DB[Store_ID],Store_DB[Store_Type])</f>
        <v>Flagship</v>
      </c>
      <c r="O276" t="str">
        <f>_xlfn.XLOOKUP(Sales_DB[[#This Row],[Product_ID]],Product_DB[Product_ID],Product_DB[Product_Name])</f>
        <v>Ceramic Kitchen Bowl Set</v>
      </c>
      <c r="P276" t="str">
        <f>_xlfn.XLOOKUP(Sales_DB[[#This Row],[Product_ID]],Product_DB[Product_ID],Product_DB[Category])</f>
        <v>Home</v>
      </c>
      <c r="Q276" t="str">
        <f>_xlfn.XLOOKUP(Sales_DB[[#This Row],[Product_ID]],Product_DB[Product_ID],Product_DB[Sub_Category])</f>
        <v>Kitchen</v>
      </c>
      <c r="R276" t="str">
        <f>_xlfn.XLOOKUP(Sales_DB[[#This Row],[Product_ID]],Product_DB[Product_ID],Product_DB[Brand])</f>
        <v>Hamilton Group</v>
      </c>
      <c r="S276">
        <f>_xlfn.XLOOKUP(Sales_DB[[#This Row],[Product_ID]],Product_DB[Product_ID],Product_DB[Cost])</f>
        <v>298.86</v>
      </c>
      <c r="T276">
        <f>_xlfn.XLOOKUP(Sales_DB[[#This Row],[Product_ID]],Product_DB[Product_ID],Product_DB[Stock])</f>
        <v>308</v>
      </c>
      <c r="U276" t="str">
        <f>_xlfn.XLOOKUP(Sales_DB[[#This Row],[Customer_ID]],Final_Cust_db[Customer_ID],Final_Cust_db[Name])</f>
        <v>Thomas Moore</v>
      </c>
      <c r="V276">
        <f>_xlfn.XLOOKUP(Sales_DB[[#This Row],[Customer_ID]],Final_Cust_db[Customer_ID],Final_Cust_db[Age])</f>
        <v>51</v>
      </c>
      <c r="W276" t="str">
        <f>_xlfn.XLOOKUP(Sales_DB[[#This Row],[Customer_ID]],Final_Cust_db[Customer_ID],Final_Cust_db[Gender])</f>
        <v>Female</v>
      </c>
      <c r="X276" t="str">
        <f>_xlfn.XLOOKUP(Sales_DB[[#This Row],[Customer_ID]],Final_Cust_db[Customer_ID],Final_Cust_db[City])</f>
        <v>Williamsberg</v>
      </c>
      <c r="Y276" t="str">
        <f>_xlfn.XLOOKUP(Sales_DB[[#This Row],[Customer_ID]],Final_Cust_db[Customer_ID],Final_Cust_db[State])</f>
        <v>New York</v>
      </c>
      <c r="Z276" t="str">
        <f>_xlfn.XLOOKUP(Sales_DB[[#This Row],[Customer_ID]],Final_Cust_db[Customer_ID],Final_Cust_db[Country])</f>
        <v>USA</v>
      </c>
      <c r="AA276" t="str">
        <f>_xlfn.XLOOKUP(Sales_DB[[#This Row],[Customer_ID]],Final_Cust_db[Customer_ID],Final_Cust_db[Loyality_Level])</f>
        <v>Silver</v>
      </c>
      <c r="AB276" s="8">
        <f>Sales_DB[[#This Row],[Cost]]*Sales_DB[[#This Row],[Quantity]]</f>
        <v>298.86</v>
      </c>
      <c r="AC276" s="8">
        <f>Sales_DB[[#This Row],[Total_Amount]]-Sales_DB[[#This Row],[Spend]]</f>
        <v>95.726299999999981</v>
      </c>
      <c r="AD276" s="8">
        <f>MONTH(Sales_DB[[#This Row],[Order_Date]])</f>
        <v>1</v>
      </c>
    </row>
    <row r="277" spans="1:30" x14ac:dyDescent="0.35">
      <c r="A277" t="s">
        <v>2234</v>
      </c>
      <c r="B277" s="2">
        <v>45932</v>
      </c>
      <c r="C277" t="s">
        <v>1173</v>
      </c>
      <c r="D277" t="s">
        <v>1742</v>
      </c>
      <c r="E277" t="s">
        <v>1932</v>
      </c>
      <c r="F277">
        <v>1</v>
      </c>
      <c r="G277" s="5">
        <v>606.01</v>
      </c>
      <c r="H277">
        <v>0.04</v>
      </c>
      <c r="I277" t="s">
        <v>1959</v>
      </c>
      <c r="J277">
        <v>581.76959999999997</v>
      </c>
      <c r="K277" t="str">
        <f>_xlfn.XLOOKUP(Sales_DB[[#This Row],[Store_ID]],Store_DB[Store_ID],Store_DB[Region])</f>
        <v>South</v>
      </c>
      <c r="L277" t="str">
        <f>_xlfn.XLOOKUP(Sales_DB[[#This Row],[Store_ID]],Store_DB[Store_ID],Store_DB[Store_Name])</f>
        <v>Mcdonald Inc</v>
      </c>
      <c r="M277" t="str">
        <f>_xlfn.XLOOKUP(Sales_DB[[#This Row],[Store_ID]],Store_DB[Store_ID],Store_DB[City])</f>
        <v>Christopherland</v>
      </c>
      <c r="N277" t="str">
        <f>_xlfn.XLOOKUP(Sales_DB[[#This Row],[Store_ID]],Store_DB[Store_ID],Store_DB[Store_Type])</f>
        <v>Outlet</v>
      </c>
      <c r="O277" t="str">
        <f>_xlfn.XLOOKUP(Sales_DB[[#This Row],[Product_ID]],Product_DB[Product_ID],Product_DB[Product_Name])</f>
        <v>Sports Stopwatch Pro</v>
      </c>
      <c r="P277" t="str">
        <f>_xlfn.XLOOKUP(Sales_DB[[#This Row],[Product_ID]],Product_DB[Product_ID],Product_DB[Category])</f>
        <v>Sports</v>
      </c>
      <c r="Q277" t="str">
        <f>_xlfn.XLOOKUP(Sales_DB[[#This Row],[Product_ID]],Product_DB[Product_ID],Product_DB[Sub_Category])</f>
        <v>Accessories</v>
      </c>
      <c r="R277" t="str">
        <f>_xlfn.XLOOKUP(Sales_DB[[#This Row],[Product_ID]],Product_DB[Product_ID],Product_DB[Brand])</f>
        <v>Thompson-French</v>
      </c>
      <c r="S277">
        <f>_xlfn.XLOOKUP(Sales_DB[[#This Row],[Product_ID]],Product_DB[Product_ID],Product_DB[Cost])</f>
        <v>434.84</v>
      </c>
      <c r="T277">
        <f>_xlfn.XLOOKUP(Sales_DB[[#This Row],[Product_ID]],Product_DB[Product_ID],Product_DB[Stock])</f>
        <v>185</v>
      </c>
      <c r="U277" t="str">
        <f>_xlfn.XLOOKUP(Sales_DB[[#This Row],[Customer_ID]],Final_Cust_db[Customer_ID],Final_Cust_db[Name])</f>
        <v>Jacqueline Anthony</v>
      </c>
      <c r="V277">
        <f>_xlfn.XLOOKUP(Sales_DB[[#This Row],[Customer_ID]],Final_Cust_db[Customer_ID],Final_Cust_db[Age])</f>
        <v>28</v>
      </c>
      <c r="W277" t="str">
        <f>_xlfn.XLOOKUP(Sales_DB[[#This Row],[Customer_ID]],Final_Cust_db[Customer_ID],Final_Cust_db[Gender])</f>
        <v>Male</v>
      </c>
      <c r="X277" t="str">
        <f>_xlfn.XLOOKUP(Sales_DB[[#This Row],[Customer_ID]],Final_Cust_db[Customer_ID],Final_Cust_db[City])</f>
        <v>Vincentside</v>
      </c>
      <c r="Y277" t="str">
        <f>_xlfn.XLOOKUP(Sales_DB[[#This Row],[Customer_ID]],Final_Cust_db[Customer_ID],Final_Cust_db[State])</f>
        <v>Ohio</v>
      </c>
      <c r="Z277" t="str">
        <f>_xlfn.XLOOKUP(Sales_DB[[#This Row],[Customer_ID]],Final_Cust_db[Customer_ID],Final_Cust_db[Country])</f>
        <v>USA</v>
      </c>
      <c r="AA277" t="str">
        <f>_xlfn.XLOOKUP(Sales_DB[[#This Row],[Customer_ID]],Final_Cust_db[Customer_ID],Final_Cust_db[Loyality_Level])</f>
        <v>Bronze</v>
      </c>
      <c r="AB277" s="8">
        <f>Sales_DB[[#This Row],[Cost]]*Sales_DB[[#This Row],[Quantity]]</f>
        <v>434.84</v>
      </c>
      <c r="AC277" s="8">
        <f>Sales_DB[[#This Row],[Total_Amount]]-Sales_DB[[#This Row],[Spend]]</f>
        <v>146.92959999999999</v>
      </c>
      <c r="AD277" s="8">
        <f>MONTH(Sales_DB[[#This Row],[Order_Date]])</f>
        <v>10</v>
      </c>
    </row>
    <row r="278" spans="1:30" x14ac:dyDescent="0.35">
      <c r="A278" t="s">
        <v>2235</v>
      </c>
      <c r="B278" s="2">
        <v>45483</v>
      </c>
      <c r="C278" t="s">
        <v>1104</v>
      </c>
      <c r="D278" t="s">
        <v>1623</v>
      </c>
      <c r="E278" t="s">
        <v>1906</v>
      </c>
      <c r="F278">
        <v>4</v>
      </c>
      <c r="G278" s="5">
        <v>322.58</v>
      </c>
      <c r="H278">
        <v>0.06</v>
      </c>
      <c r="I278" t="s">
        <v>1957</v>
      </c>
      <c r="J278">
        <v>1212.9007999999999</v>
      </c>
      <c r="K278" t="str">
        <f>_xlfn.XLOOKUP(Sales_DB[[#This Row],[Store_ID]],Store_DB[Store_ID],Store_DB[Region])</f>
        <v>North</v>
      </c>
      <c r="L278" t="str">
        <f>_xlfn.XLOOKUP(Sales_DB[[#This Row],[Store_ID]],Store_DB[Store_ID],Store_DB[Store_Name])</f>
        <v>Gray Ltd</v>
      </c>
      <c r="M278" t="str">
        <f>_xlfn.XLOOKUP(Sales_DB[[#This Row],[Store_ID]],Store_DB[Store_ID],Store_DB[City])</f>
        <v>New Michaelchester</v>
      </c>
      <c r="N278" t="str">
        <f>_xlfn.XLOOKUP(Sales_DB[[#This Row],[Store_ID]],Store_DB[Store_ID],Store_DB[Store_Type])</f>
        <v>Outlet</v>
      </c>
      <c r="O278" t="str">
        <f>_xlfn.XLOOKUP(Sales_DB[[#This Row],[Product_ID]],Product_DB[Product_ID],Product_DB[Product_Name])</f>
        <v>Soccer Training Cone Set</v>
      </c>
      <c r="P278" t="str">
        <f>_xlfn.XLOOKUP(Sales_DB[[#This Row],[Product_ID]],Product_DB[Product_ID],Product_DB[Category])</f>
        <v>Sports</v>
      </c>
      <c r="Q278" t="str">
        <f>_xlfn.XLOOKUP(Sales_DB[[#This Row],[Product_ID]],Product_DB[Product_ID],Product_DB[Sub_Category])</f>
        <v>Accessories</v>
      </c>
      <c r="R278" t="str">
        <f>_xlfn.XLOOKUP(Sales_DB[[#This Row],[Product_ID]],Product_DB[Product_ID],Product_DB[Brand])</f>
        <v>Ford, Murphy and Wilson</v>
      </c>
      <c r="S278">
        <f>_xlfn.XLOOKUP(Sales_DB[[#This Row],[Product_ID]],Product_DB[Product_ID],Product_DB[Cost])</f>
        <v>144.53</v>
      </c>
      <c r="T278">
        <f>_xlfn.XLOOKUP(Sales_DB[[#This Row],[Product_ID]],Product_DB[Product_ID],Product_DB[Stock])</f>
        <v>367</v>
      </c>
      <c r="U278" t="str">
        <f>_xlfn.XLOOKUP(Sales_DB[[#This Row],[Customer_ID]],Final_Cust_db[Customer_ID],Final_Cust_db[Name])</f>
        <v>Heather Valenzuela</v>
      </c>
      <c r="V278">
        <f>_xlfn.XLOOKUP(Sales_DB[[#This Row],[Customer_ID]],Final_Cust_db[Customer_ID],Final_Cust_db[Age])</f>
        <v>31</v>
      </c>
      <c r="W278" t="str">
        <f>_xlfn.XLOOKUP(Sales_DB[[#This Row],[Customer_ID]],Final_Cust_db[Customer_ID],Final_Cust_db[Gender])</f>
        <v>Male</v>
      </c>
      <c r="X278" t="str">
        <f>_xlfn.XLOOKUP(Sales_DB[[#This Row],[Customer_ID]],Final_Cust_db[Customer_ID],Final_Cust_db[City])</f>
        <v>New Angiefurt</v>
      </c>
      <c r="Y278" t="str">
        <f>_xlfn.XLOOKUP(Sales_DB[[#This Row],[Customer_ID]],Final_Cust_db[Customer_ID],Final_Cust_db[State])</f>
        <v>Alaska</v>
      </c>
      <c r="Z278" t="str">
        <f>_xlfn.XLOOKUP(Sales_DB[[#This Row],[Customer_ID]],Final_Cust_db[Customer_ID],Final_Cust_db[Country])</f>
        <v>USA</v>
      </c>
      <c r="AA278" t="str">
        <f>_xlfn.XLOOKUP(Sales_DB[[#This Row],[Customer_ID]],Final_Cust_db[Customer_ID],Final_Cust_db[Loyality_Level])</f>
        <v>Bronze</v>
      </c>
      <c r="AB278" s="8">
        <f>Sales_DB[[#This Row],[Cost]]*Sales_DB[[#This Row],[Quantity]]</f>
        <v>578.12</v>
      </c>
      <c r="AC278" s="8">
        <f>Sales_DB[[#This Row],[Total_Amount]]-Sales_DB[[#This Row],[Spend]]</f>
        <v>634.78079999999989</v>
      </c>
      <c r="AD278" s="8">
        <f>MONTH(Sales_DB[[#This Row],[Order_Date]])</f>
        <v>7</v>
      </c>
    </row>
    <row r="279" spans="1:30" x14ac:dyDescent="0.35">
      <c r="A279" t="s">
        <v>2236</v>
      </c>
      <c r="B279" s="2">
        <v>45661</v>
      </c>
      <c r="C279" t="s">
        <v>1499</v>
      </c>
      <c r="D279" t="s">
        <v>1812</v>
      </c>
      <c r="E279" t="s">
        <v>1943</v>
      </c>
      <c r="F279">
        <v>4</v>
      </c>
      <c r="G279" s="5">
        <v>463.17</v>
      </c>
      <c r="H279">
        <v>0.06</v>
      </c>
      <c r="I279" t="s">
        <v>1959</v>
      </c>
      <c r="J279">
        <v>1741.5192</v>
      </c>
      <c r="K279" t="str">
        <f>_xlfn.XLOOKUP(Sales_DB[[#This Row],[Store_ID]],Store_DB[Store_ID],Store_DB[Region])</f>
        <v>East</v>
      </c>
      <c r="L279" t="str">
        <f>_xlfn.XLOOKUP(Sales_DB[[#This Row],[Store_ID]],Store_DB[Store_ID],Store_DB[Store_Name])</f>
        <v>Guerrero-Schmitt</v>
      </c>
      <c r="M279" t="str">
        <f>_xlfn.XLOOKUP(Sales_DB[[#This Row],[Store_ID]],Store_DB[Store_ID],Store_DB[City])</f>
        <v>East Stevechester</v>
      </c>
      <c r="N279" t="str">
        <f>_xlfn.XLOOKUP(Sales_DB[[#This Row],[Store_ID]],Store_DB[Store_ID],Store_DB[Store_Type])</f>
        <v>Flagship</v>
      </c>
      <c r="O279" t="str">
        <f>_xlfn.XLOOKUP(Sales_DB[[#This Row],[Product_ID]],Product_DB[Product_ID],Product_DB[Product_Name])</f>
        <v>Wifi Mesh Router</v>
      </c>
      <c r="P279" t="str">
        <f>_xlfn.XLOOKUP(Sales_DB[[#This Row],[Product_ID]],Product_DB[Product_ID],Product_DB[Category])</f>
        <v>Electronics</v>
      </c>
      <c r="Q279" t="str">
        <f>_xlfn.XLOOKUP(Sales_DB[[#This Row],[Product_ID]],Product_DB[Product_ID],Product_DB[Sub_Category])</f>
        <v>Appliances</v>
      </c>
      <c r="R279" t="str">
        <f>_xlfn.XLOOKUP(Sales_DB[[#This Row],[Product_ID]],Product_DB[Product_ID],Product_DB[Brand])</f>
        <v>White, Reeves and Woods</v>
      </c>
      <c r="S279">
        <f>_xlfn.XLOOKUP(Sales_DB[[#This Row],[Product_ID]],Product_DB[Product_ID],Product_DB[Cost])</f>
        <v>480.9</v>
      </c>
      <c r="T279">
        <f>_xlfn.XLOOKUP(Sales_DB[[#This Row],[Product_ID]],Product_DB[Product_ID],Product_DB[Stock])</f>
        <v>104</v>
      </c>
      <c r="U279" t="str">
        <f>_xlfn.XLOOKUP(Sales_DB[[#This Row],[Customer_ID]],Final_Cust_db[Customer_ID],Final_Cust_db[Name])</f>
        <v>Jessica Castro</v>
      </c>
      <c r="V279">
        <f>_xlfn.XLOOKUP(Sales_DB[[#This Row],[Customer_ID]],Final_Cust_db[Customer_ID],Final_Cust_db[Age])</f>
        <v>32</v>
      </c>
      <c r="W279" t="str">
        <f>_xlfn.XLOOKUP(Sales_DB[[#This Row],[Customer_ID]],Final_Cust_db[Customer_ID],Final_Cust_db[Gender])</f>
        <v>Male</v>
      </c>
      <c r="X279" t="str">
        <f>_xlfn.XLOOKUP(Sales_DB[[#This Row],[Customer_ID]],Final_Cust_db[Customer_ID],Final_Cust_db[City])</f>
        <v>West Markton</v>
      </c>
      <c r="Y279" t="str">
        <f>_xlfn.XLOOKUP(Sales_DB[[#This Row],[Customer_ID]],Final_Cust_db[Customer_ID],Final_Cust_db[State])</f>
        <v>Massachusetts</v>
      </c>
      <c r="Z279" t="str">
        <f>_xlfn.XLOOKUP(Sales_DB[[#This Row],[Customer_ID]],Final_Cust_db[Customer_ID],Final_Cust_db[Country])</f>
        <v>USA</v>
      </c>
      <c r="AA279" t="str">
        <f>_xlfn.XLOOKUP(Sales_DB[[#This Row],[Customer_ID]],Final_Cust_db[Customer_ID],Final_Cust_db[Loyality_Level])</f>
        <v>Bronze</v>
      </c>
      <c r="AB279" s="8">
        <f>Sales_DB[[#This Row],[Cost]]*Sales_DB[[#This Row],[Quantity]]</f>
        <v>1923.6</v>
      </c>
      <c r="AC279" s="8">
        <f>Sales_DB[[#This Row],[Total_Amount]]-Sales_DB[[#This Row],[Spend]]</f>
        <v>-182.08079999999995</v>
      </c>
      <c r="AD279" s="8">
        <f>MONTH(Sales_DB[[#This Row],[Order_Date]])</f>
        <v>1</v>
      </c>
    </row>
    <row r="280" spans="1:30" x14ac:dyDescent="0.35">
      <c r="A280" t="s">
        <v>2237</v>
      </c>
      <c r="B280" s="2">
        <v>45798</v>
      </c>
      <c r="C280" t="s">
        <v>1005</v>
      </c>
      <c r="D280" t="s">
        <v>1650</v>
      </c>
      <c r="E280" t="s">
        <v>1912</v>
      </c>
      <c r="F280">
        <v>4</v>
      </c>
      <c r="G280" s="5">
        <v>285.82</v>
      </c>
      <c r="H280">
        <v>0.18</v>
      </c>
      <c r="I280" t="s">
        <v>1959</v>
      </c>
      <c r="J280">
        <v>937.4896</v>
      </c>
      <c r="K280" t="str">
        <f>_xlfn.XLOOKUP(Sales_DB[[#This Row],[Store_ID]],Store_DB[Store_ID],Store_DB[Region])</f>
        <v>South</v>
      </c>
      <c r="L280" t="str">
        <f>_xlfn.XLOOKUP(Sales_DB[[#This Row],[Store_ID]],Store_DB[Store_ID],Store_DB[Store_Name])</f>
        <v>Martinez-Mullins</v>
      </c>
      <c r="M280" t="str">
        <f>_xlfn.XLOOKUP(Sales_DB[[#This Row],[Store_ID]],Store_DB[Store_ID],Store_DB[City])</f>
        <v>Williamsfurt</v>
      </c>
      <c r="N280" t="str">
        <f>_xlfn.XLOOKUP(Sales_DB[[#This Row],[Store_ID]],Store_DB[Store_ID],Store_DB[Store_Type])</f>
        <v>Online</v>
      </c>
      <c r="O280" t="str">
        <f>_xlfn.XLOOKUP(Sales_DB[[#This Row],[Product_ID]],Product_DB[Product_ID],Product_DB[Product_Name])</f>
        <v>Women'S Scarf Set</v>
      </c>
      <c r="P280" t="str">
        <f>_xlfn.XLOOKUP(Sales_DB[[#This Row],[Product_ID]],Product_DB[Product_ID],Product_DB[Category])</f>
        <v>Clothing</v>
      </c>
      <c r="Q280" t="str">
        <f>_xlfn.XLOOKUP(Sales_DB[[#This Row],[Product_ID]],Product_DB[Product_ID],Product_DB[Sub_Category])</f>
        <v>Accessories</v>
      </c>
      <c r="R280" t="str">
        <f>_xlfn.XLOOKUP(Sales_DB[[#This Row],[Product_ID]],Product_DB[Product_ID],Product_DB[Brand])</f>
        <v>Brown and Sons</v>
      </c>
      <c r="S280">
        <f>_xlfn.XLOOKUP(Sales_DB[[#This Row],[Product_ID]],Product_DB[Product_ID],Product_DB[Cost])</f>
        <v>174.02</v>
      </c>
      <c r="T280">
        <f>_xlfn.XLOOKUP(Sales_DB[[#This Row],[Product_ID]],Product_DB[Product_ID],Product_DB[Stock])</f>
        <v>268</v>
      </c>
      <c r="U280" t="str">
        <f>_xlfn.XLOOKUP(Sales_DB[[#This Row],[Customer_ID]],Final_Cust_db[Customer_ID],Final_Cust_db[Name])</f>
        <v>Robert House</v>
      </c>
      <c r="V280">
        <f>_xlfn.XLOOKUP(Sales_DB[[#This Row],[Customer_ID]],Final_Cust_db[Customer_ID],Final_Cust_db[Age])</f>
        <v>34</v>
      </c>
      <c r="W280" t="str">
        <f>_xlfn.XLOOKUP(Sales_DB[[#This Row],[Customer_ID]],Final_Cust_db[Customer_ID],Final_Cust_db[Gender])</f>
        <v>Male</v>
      </c>
      <c r="X280" t="str">
        <f>_xlfn.XLOOKUP(Sales_DB[[#This Row],[Customer_ID]],Final_Cust_db[Customer_ID],Final_Cust_db[City])</f>
        <v>Lake James</v>
      </c>
      <c r="Y280" t="str">
        <f>_xlfn.XLOOKUP(Sales_DB[[#This Row],[Customer_ID]],Final_Cust_db[Customer_ID],Final_Cust_db[State])</f>
        <v>Maryland</v>
      </c>
      <c r="Z280" t="str">
        <f>_xlfn.XLOOKUP(Sales_DB[[#This Row],[Customer_ID]],Final_Cust_db[Customer_ID],Final_Cust_db[Country])</f>
        <v>USA</v>
      </c>
      <c r="AA280" t="str">
        <f>_xlfn.XLOOKUP(Sales_DB[[#This Row],[Customer_ID]],Final_Cust_db[Customer_ID],Final_Cust_db[Loyality_Level])</f>
        <v>Gold</v>
      </c>
      <c r="AB280" s="8">
        <f>Sales_DB[[#This Row],[Cost]]*Sales_DB[[#This Row],[Quantity]]</f>
        <v>696.08</v>
      </c>
      <c r="AC280" s="8">
        <f>Sales_DB[[#This Row],[Total_Amount]]-Sales_DB[[#This Row],[Spend]]</f>
        <v>241.40959999999995</v>
      </c>
      <c r="AD280" s="8">
        <f>MONTH(Sales_DB[[#This Row],[Order_Date]])</f>
        <v>5</v>
      </c>
    </row>
    <row r="281" spans="1:30" x14ac:dyDescent="0.35">
      <c r="A281" t="s">
        <v>2238</v>
      </c>
      <c r="B281" s="2">
        <v>45868</v>
      </c>
      <c r="C281" t="s">
        <v>1035</v>
      </c>
      <c r="D281" t="s">
        <v>1687</v>
      </c>
      <c r="E281" t="s">
        <v>1925</v>
      </c>
      <c r="F281">
        <v>3</v>
      </c>
      <c r="G281" s="5">
        <v>995.38</v>
      </c>
      <c r="H281">
        <v>0.1</v>
      </c>
      <c r="I281" t="s">
        <v>1959</v>
      </c>
      <c r="J281">
        <v>2687.5259999999998</v>
      </c>
      <c r="K281" t="str">
        <f>_xlfn.XLOOKUP(Sales_DB[[#This Row],[Store_ID]],Store_DB[Store_ID],Store_DB[Region])</f>
        <v>South</v>
      </c>
      <c r="L281" t="str">
        <f>_xlfn.XLOOKUP(Sales_DB[[#This Row],[Store_ID]],Store_DB[Store_ID],Store_DB[Store_Name])</f>
        <v>Aguirre-Keller</v>
      </c>
      <c r="M281" t="str">
        <f>_xlfn.XLOOKUP(Sales_DB[[#This Row],[Store_ID]],Store_DB[Store_ID],Store_DB[City])</f>
        <v>Lake Michael</v>
      </c>
      <c r="N281" t="str">
        <f>_xlfn.XLOOKUP(Sales_DB[[#This Row],[Store_ID]],Store_DB[Store_ID],Store_DB[Store_Type])</f>
        <v>Online</v>
      </c>
      <c r="O281" t="str">
        <f>_xlfn.XLOOKUP(Sales_DB[[#This Row],[Product_ID]],Product_DB[Product_ID],Product_DB[Product_Name])</f>
        <v>Men'S Casual Sneakers</v>
      </c>
      <c r="P281" t="str">
        <f>_xlfn.XLOOKUP(Sales_DB[[#This Row],[Product_ID]],Product_DB[Product_ID],Product_DB[Category])</f>
        <v>Clothing</v>
      </c>
      <c r="Q281" t="str">
        <f>_xlfn.XLOOKUP(Sales_DB[[#This Row],[Product_ID]],Product_DB[Product_ID],Product_DB[Sub_Category])</f>
        <v>Footwear</v>
      </c>
      <c r="R281" t="str">
        <f>_xlfn.XLOOKUP(Sales_DB[[#This Row],[Product_ID]],Product_DB[Product_ID],Product_DB[Brand])</f>
        <v>Hogan-Lee</v>
      </c>
      <c r="S281">
        <f>_xlfn.XLOOKUP(Sales_DB[[#This Row],[Product_ID]],Product_DB[Product_ID],Product_DB[Cost])</f>
        <v>353.47</v>
      </c>
      <c r="T281">
        <f>_xlfn.XLOOKUP(Sales_DB[[#This Row],[Product_ID]],Product_DB[Product_ID],Product_DB[Stock])</f>
        <v>214</v>
      </c>
      <c r="U281" t="str">
        <f>_xlfn.XLOOKUP(Sales_DB[[#This Row],[Customer_ID]],Final_Cust_db[Customer_ID],Final_Cust_db[Name])</f>
        <v>Robert King</v>
      </c>
      <c r="V281">
        <f>_xlfn.XLOOKUP(Sales_DB[[#This Row],[Customer_ID]],Final_Cust_db[Customer_ID],Final_Cust_db[Age])</f>
        <v>58</v>
      </c>
      <c r="W281" t="str">
        <f>_xlfn.XLOOKUP(Sales_DB[[#This Row],[Customer_ID]],Final_Cust_db[Customer_ID],Final_Cust_db[Gender])</f>
        <v>Female</v>
      </c>
      <c r="X281" t="str">
        <f>_xlfn.XLOOKUP(Sales_DB[[#This Row],[Customer_ID]],Final_Cust_db[Customer_ID],Final_Cust_db[City])</f>
        <v>Cindyton</v>
      </c>
      <c r="Y281" t="str">
        <f>_xlfn.XLOOKUP(Sales_DB[[#This Row],[Customer_ID]],Final_Cust_db[Customer_ID],Final_Cust_db[State])</f>
        <v>Rhode Island</v>
      </c>
      <c r="Z281" t="str">
        <f>_xlfn.XLOOKUP(Sales_DB[[#This Row],[Customer_ID]],Final_Cust_db[Customer_ID],Final_Cust_db[Country])</f>
        <v>USA</v>
      </c>
      <c r="AA281" t="str">
        <f>_xlfn.XLOOKUP(Sales_DB[[#This Row],[Customer_ID]],Final_Cust_db[Customer_ID],Final_Cust_db[Loyality_Level])</f>
        <v>Gold</v>
      </c>
      <c r="AB281" s="8">
        <f>Sales_DB[[#This Row],[Cost]]*Sales_DB[[#This Row],[Quantity]]</f>
        <v>1060.4100000000001</v>
      </c>
      <c r="AC281" s="8">
        <f>Sales_DB[[#This Row],[Total_Amount]]-Sales_DB[[#This Row],[Spend]]</f>
        <v>1627.1159999999998</v>
      </c>
      <c r="AD281" s="8">
        <f>MONTH(Sales_DB[[#This Row],[Order_Date]])</f>
        <v>7</v>
      </c>
    </row>
    <row r="282" spans="1:30" x14ac:dyDescent="0.35">
      <c r="A282" t="s">
        <v>2239</v>
      </c>
      <c r="B282" s="2">
        <v>45757</v>
      </c>
      <c r="C282" t="s">
        <v>418</v>
      </c>
      <c r="D282" t="s">
        <v>1766</v>
      </c>
      <c r="E282" t="s">
        <v>1915</v>
      </c>
      <c r="F282">
        <v>1</v>
      </c>
      <c r="G282" s="5">
        <v>329.31</v>
      </c>
      <c r="H282">
        <v>0.09</v>
      </c>
      <c r="I282" t="s">
        <v>1957</v>
      </c>
      <c r="J282">
        <v>299.6721</v>
      </c>
      <c r="K282" t="str">
        <f>_xlfn.XLOOKUP(Sales_DB[[#This Row],[Store_ID]],Store_DB[Store_ID],Store_DB[Region])</f>
        <v>West</v>
      </c>
      <c r="L282" t="str">
        <f>_xlfn.XLOOKUP(Sales_DB[[#This Row],[Store_ID]],Store_DB[Store_ID],Store_DB[Store_Name])</f>
        <v>Bean, Jones and Park</v>
      </c>
      <c r="M282" t="str">
        <f>_xlfn.XLOOKUP(Sales_DB[[#This Row],[Store_ID]],Store_DB[Store_ID],Store_DB[City])</f>
        <v>Thompsonborough</v>
      </c>
      <c r="N282" t="str">
        <f>_xlfn.XLOOKUP(Sales_DB[[#This Row],[Store_ID]],Store_DB[Store_ID],Store_DB[Store_Type])</f>
        <v>Online</v>
      </c>
      <c r="O282" t="str">
        <f>_xlfn.XLOOKUP(Sales_DB[[#This Row],[Product_ID]],Product_DB[Product_ID],Product_DB[Product_Name])</f>
        <v>Laptop Cooling Pad</v>
      </c>
      <c r="P282" t="str">
        <f>_xlfn.XLOOKUP(Sales_DB[[#This Row],[Product_ID]],Product_DB[Product_ID],Product_DB[Category])</f>
        <v>Electronics</v>
      </c>
      <c r="Q282" t="str">
        <f>_xlfn.XLOOKUP(Sales_DB[[#This Row],[Product_ID]],Product_DB[Product_ID],Product_DB[Sub_Category])</f>
        <v>Computer</v>
      </c>
      <c r="R282" t="str">
        <f>_xlfn.XLOOKUP(Sales_DB[[#This Row],[Product_ID]],Product_DB[Product_ID],Product_DB[Brand])</f>
        <v>Murray, Gould and Ware</v>
      </c>
      <c r="S282">
        <f>_xlfn.XLOOKUP(Sales_DB[[#This Row],[Product_ID]],Product_DB[Product_ID],Product_DB[Cost])</f>
        <v>86.42</v>
      </c>
      <c r="T282">
        <f>_xlfn.XLOOKUP(Sales_DB[[#This Row],[Product_ID]],Product_DB[Product_ID],Product_DB[Stock])</f>
        <v>222</v>
      </c>
      <c r="U282" t="str">
        <f>_xlfn.XLOOKUP(Sales_DB[[#This Row],[Customer_ID]],Final_Cust_db[Customer_ID],Final_Cust_db[Name])</f>
        <v>Michael Jones</v>
      </c>
      <c r="V282">
        <f>_xlfn.XLOOKUP(Sales_DB[[#This Row],[Customer_ID]],Final_Cust_db[Customer_ID],Final_Cust_db[Age])</f>
        <v>40</v>
      </c>
      <c r="W282" t="str">
        <f>_xlfn.XLOOKUP(Sales_DB[[#This Row],[Customer_ID]],Final_Cust_db[Customer_ID],Final_Cust_db[Gender])</f>
        <v>Male</v>
      </c>
      <c r="X282" t="str">
        <f>_xlfn.XLOOKUP(Sales_DB[[#This Row],[Customer_ID]],Final_Cust_db[Customer_ID],Final_Cust_db[City])</f>
        <v>North Edwardton</v>
      </c>
      <c r="Y282" t="str">
        <f>_xlfn.XLOOKUP(Sales_DB[[#This Row],[Customer_ID]],Final_Cust_db[Customer_ID],Final_Cust_db[State])</f>
        <v>Tennessee</v>
      </c>
      <c r="Z282" t="str">
        <f>_xlfn.XLOOKUP(Sales_DB[[#This Row],[Customer_ID]],Final_Cust_db[Customer_ID],Final_Cust_db[Country])</f>
        <v>USA</v>
      </c>
      <c r="AA282" t="str">
        <f>_xlfn.XLOOKUP(Sales_DB[[#This Row],[Customer_ID]],Final_Cust_db[Customer_ID],Final_Cust_db[Loyality_Level])</f>
        <v>Bronze</v>
      </c>
      <c r="AB282" s="8">
        <f>Sales_DB[[#This Row],[Cost]]*Sales_DB[[#This Row],[Quantity]]</f>
        <v>86.42</v>
      </c>
      <c r="AC282" s="8">
        <f>Sales_DB[[#This Row],[Total_Amount]]-Sales_DB[[#This Row],[Spend]]</f>
        <v>213.25209999999998</v>
      </c>
      <c r="AD282" s="8">
        <f>MONTH(Sales_DB[[#This Row],[Order_Date]])</f>
        <v>4</v>
      </c>
    </row>
    <row r="283" spans="1:30" x14ac:dyDescent="0.35">
      <c r="A283" t="s">
        <v>2240</v>
      </c>
      <c r="B283" s="2">
        <v>45475</v>
      </c>
      <c r="C283" t="s">
        <v>1517</v>
      </c>
      <c r="D283" t="s">
        <v>1719</v>
      </c>
      <c r="E283" t="s">
        <v>1937</v>
      </c>
      <c r="F283">
        <v>3</v>
      </c>
      <c r="G283" s="5">
        <v>64.2</v>
      </c>
      <c r="H283">
        <v>0.08</v>
      </c>
      <c r="I283" t="s">
        <v>1962</v>
      </c>
      <c r="J283">
        <v>177.19200000000001</v>
      </c>
      <c r="K283" t="str">
        <f>_xlfn.XLOOKUP(Sales_DB[[#This Row],[Store_ID]],Store_DB[Store_ID],Store_DB[Region])</f>
        <v>West</v>
      </c>
      <c r="L283" t="str">
        <f>_xlfn.XLOOKUP(Sales_DB[[#This Row],[Store_ID]],Store_DB[Store_ID],Store_DB[Store_Name])</f>
        <v>Frederick-Wright</v>
      </c>
      <c r="M283" t="str">
        <f>_xlfn.XLOOKUP(Sales_DB[[#This Row],[Store_ID]],Store_DB[Store_ID],Store_DB[City])</f>
        <v>New Jimmymouth</v>
      </c>
      <c r="N283" t="str">
        <f>_xlfn.XLOOKUP(Sales_DB[[#This Row],[Store_ID]],Store_DB[Store_ID],Store_DB[Store_Type])</f>
        <v>Flagship</v>
      </c>
      <c r="O283" t="str">
        <f>_xlfn.XLOOKUP(Sales_DB[[#This Row],[Product_ID]],Product_DB[Product_ID],Product_DB[Product_Name])</f>
        <v>Makeup Brush Set</v>
      </c>
      <c r="P283" t="str">
        <f>_xlfn.XLOOKUP(Sales_DB[[#This Row],[Product_ID]],Product_DB[Product_ID],Product_DB[Category])</f>
        <v>Beauty</v>
      </c>
      <c r="Q283" t="str">
        <f>_xlfn.XLOOKUP(Sales_DB[[#This Row],[Product_ID]],Product_DB[Product_ID],Product_DB[Sub_Category])</f>
        <v>Makeup</v>
      </c>
      <c r="R283" t="str">
        <f>_xlfn.XLOOKUP(Sales_DB[[#This Row],[Product_ID]],Product_DB[Product_ID],Product_DB[Brand])</f>
        <v>Cook Inc</v>
      </c>
      <c r="S283">
        <f>_xlfn.XLOOKUP(Sales_DB[[#This Row],[Product_ID]],Product_DB[Product_ID],Product_DB[Cost])</f>
        <v>238.8</v>
      </c>
      <c r="T283">
        <f>_xlfn.XLOOKUP(Sales_DB[[#This Row],[Product_ID]],Product_DB[Product_ID],Product_DB[Stock])</f>
        <v>431</v>
      </c>
      <c r="U283" t="str">
        <f>_xlfn.XLOOKUP(Sales_DB[[#This Row],[Customer_ID]],Final_Cust_db[Customer_ID],Final_Cust_db[Name])</f>
        <v>Scott Harris</v>
      </c>
      <c r="V283">
        <f>_xlfn.XLOOKUP(Sales_DB[[#This Row],[Customer_ID]],Final_Cust_db[Customer_ID],Final_Cust_db[Age])</f>
        <v>23</v>
      </c>
      <c r="W283" t="str">
        <f>_xlfn.XLOOKUP(Sales_DB[[#This Row],[Customer_ID]],Final_Cust_db[Customer_ID],Final_Cust_db[Gender])</f>
        <v>Male</v>
      </c>
      <c r="X283" t="str">
        <f>_xlfn.XLOOKUP(Sales_DB[[#This Row],[Customer_ID]],Final_Cust_db[Customer_ID],Final_Cust_db[City])</f>
        <v>North Nataliemouth</v>
      </c>
      <c r="Y283" t="str">
        <f>_xlfn.XLOOKUP(Sales_DB[[#This Row],[Customer_ID]],Final_Cust_db[Customer_ID],Final_Cust_db[State])</f>
        <v>Maryland</v>
      </c>
      <c r="Z283" t="str">
        <f>_xlfn.XLOOKUP(Sales_DB[[#This Row],[Customer_ID]],Final_Cust_db[Customer_ID],Final_Cust_db[Country])</f>
        <v>USA</v>
      </c>
      <c r="AA283" t="str">
        <f>_xlfn.XLOOKUP(Sales_DB[[#This Row],[Customer_ID]],Final_Cust_db[Customer_ID],Final_Cust_db[Loyality_Level])</f>
        <v>Platinum</v>
      </c>
      <c r="AB283" s="8">
        <f>Sales_DB[[#This Row],[Cost]]*Sales_DB[[#This Row],[Quantity]]</f>
        <v>716.40000000000009</v>
      </c>
      <c r="AC283" s="8">
        <f>Sales_DB[[#This Row],[Total_Amount]]-Sales_DB[[#This Row],[Spend]]</f>
        <v>-539.20800000000008</v>
      </c>
      <c r="AD283" s="8">
        <f>MONTH(Sales_DB[[#This Row],[Order_Date]])</f>
        <v>7</v>
      </c>
    </row>
    <row r="284" spans="1:30" x14ac:dyDescent="0.35">
      <c r="A284" t="s">
        <v>2241</v>
      </c>
      <c r="B284" s="2">
        <v>45829</v>
      </c>
      <c r="C284" t="s">
        <v>845</v>
      </c>
      <c r="D284" t="s">
        <v>1601</v>
      </c>
      <c r="E284" t="s">
        <v>1930</v>
      </c>
      <c r="F284">
        <v>3</v>
      </c>
      <c r="G284" s="5">
        <v>697.13</v>
      </c>
      <c r="H284">
        <v>0.25</v>
      </c>
      <c r="I284" t="s">
        <v>1962</v>
      </c>
      <c r="J284">
        <v>1568.5425</v>
      </c>
      <c r="K284" t="str">
        <f>_xlfn.XLOOKUP(Sales_DB[[#This Row],[Store_ID]],Store_DB[Store_ID],Store_DB[Region])</f>
        <v>East</v>
      </c>
      <c r="L284" t="str">
        <f>_xlfn.XLOOKUP(Sales_DB[[#This Row],[Store_ID]],Store_DB[Store_ID],Store_DB[Store_Name])</f>
        <v>Gardner, Humphrey and Contreras</v>
      </c>
      <c r="M284" t="str">
        <f>_xlfn.XLOOKUP(Sales_DB[[#This Row],[Store_ID]],Store_DB[Store_ID],Store_DB[City])</f>
        <v>Johnsonville</v>
      </c>
      <c r="N284" t="str">
        <f>_xlfn.XLOOKUP(Sales_DB[[#This Row],[Store_ID]],Store_DB[Store_ID],Store_DB[Store_Type])</f>
        <v>Flagship</v>
      </c>
      <c r="O284" t="str">
        <f>_xlfn.XLOOKUP(Sales_DB[[#This Row],[Product_ID]],Product_DB[Product_ID],Product_DB[Product_Name])</f>
        <v>Hd Smart Tv Stick</v>
      </c>
      <c r="P284" t="str">
        <f>_xlfn.XLOOKUP(Sales_DB[[#This Row],[Product_ID]],Product_DB[Product_ID],Product_DB[Category])</f>
        <v>Electronics</v>
      </c>
      <c r="Q284" t="str">
        <f>_xlfn.XLOOKUP(Sales_DB[[#This Row],[Product_ID]],Product_DB[Product_ID],Product_DB[Sub_Category])</f>
        <v>Accessories</v>
      </c>
      <c r="R284" t="str">
        <f>_xlfn.XLOOKUP(Sales_DB[[#This Row],[Product_ID]],Product_DB[Product_ID],Product_DB[Brand])</f>
        <v>Gibson, Hobbs and Weaver</v>
      </c>
      <c r="S284">
        <f>_xlfn.XLOOKUP(Sales_DB[[#This Row],[Product_ID]],Product_DB[Product_ID],Product_DB[Cost])</f>
        <v>449.4</v>
      </c>
      <c r="T284">
        <f>_xlfn.XLOOKUP(Sales_DB[[#This Row],[Product_ID]],Product_DB[Product_ID],Product_DB[Stock])</f>
        <v>265</v>
      </c>
      <c r="U284" t="str">
        <f>_xlfn.XLOOKUP(Sales_DB[[#This Row],[Customer_ID]],Final_Cust_db[Customer_ID],Final_Cust_db[Name])</f>
        <v>Katherine Cowan</v>
      </c>
      <c r="V284">
        <f>_xlfn.XLOOKUP(Sales_DB[[#This Row],[Customer_ID]],Final_Cust_db[Customer_ID],Final_Cust_db[Age])</f>
        <v>60</v>
      </c>
      <c r="W284" t="str">
        <f>_xlfn.XLOOKUP(Sales_DB[[#This Row],[Customer_ID]],Final_Cust_db[Customer_ID],Final_Cust_db[Gender])</f>
        <v>Female</v>
      </c>
      <c r="X284" t="str">
        <f>_xlfn.XLOOKUP(Sales_DB[[#This Row],[Customer_ID]],Final_Cust_db[Customer_ID],Final_Cust_db[City])</f>
        <v>New Ana</v>
      </c>
      <c r="Y284" t="str">
        <f>_xlfn.XLOOKUP(Sales_DB[[#This Row],[Customer_ID]],Final_Cust_db[Customer_ID],Final_Cust_db[State])</f>
        <v>Montana</v>
      </c>
      <c r="Z284" t="str">
        <f>_xlfn.XLOOKUP(Sales_DB[[#This Row],[Customer_ID]],Final_Cust_db[Customer_ID],Final_Cust_db[Country])</f>
        <v>USA</v>
      </c>
      <c r="AA284" t="str">
        <f>_xlfn.XLOOKUP(Sales_DB[[#This Row],[Customer_ID]],Final_Cust_db[Customer_ID],Final_Cust_db[Loyality_Level])</f>
        <v>Silver</v>
      </c>
      <c r="AB284" s="8">
        <f>Sales_DB[[#This Row],[Cost]]*Sales_DB[[#This Row],[Quantity]]</f>
        <v>1348.1999999999998</v>
      </c>
      <c r="AC284" s="8">
        <f>Sales_DB[[#This Row],[Total_Amount]]-Sales_DB[[#This Row],[Spend]]</f>
        <v>220.3425000000002</v>
      </c>
      <c r="AD284" s="8">
        <f>MONTH(Sales_DB[[#This Row],[Order_Date]])</f>
        <v>6</v>
      </c>
    </row>
    <row r="285" spans="1:30" x14ac:dyDescent="0.35">
      <c r="A285" t="s">
        <v>2242</v>
      </c>
      <c r="B285" s="2">
        <v>45639</v>
      </c>
      <c r="C285" t="s">
        <v>100</v>
      </c>
      <c r="D285" t="s">
        <v>1592</v>
      </c>
      <c r="E285" t="s">
        <v>1906</v>
      </c>
      <c r="F285">
        <v>3</v>
      </c>
      <c r="G285" s="5">
        <v>134.30000000000001</v>
      </c>
      <c r="H285">
        <v>0.14000000000000001</v>
      </c>
      <c r="I285" t="s">
        <v>1957</v>
      </c>
      <c r="J285">
        <v>346.49400000000003</v>
      </c>
      <c r="K285" t="str">
        <f>_xlfn.XLOOKUP(Sales_DB[[#This Row],[Store_ID]],Store_DB[Store_ID],Store_DB[Region])</f>
        <v>North</v>
      </c>
      <c r="L285" t="str">
        <f>_xlfn.XLOOKUP(Sales_DB[[#This Row],[Store_ID]],Store_DB[Store_ID],Store_DB[Store_Name])</f>
        <v>Gray Ltd</v>
      </c>
      <c r="M285" t="str">
        <f>_xlfn.XLOOKUP(Sales_DB[[#This Row],[Store_ID]],Store_DB[Store_ID],Store_DB[City])</f>
        <v>New Michaelchester</v>
      </c>
      <c r="N285" t="str">
        <f>_xlfn.XLOOKUP(Sales_DB[[#This Row],[Store_ID]],Store_DB[Store_ID],Store_DB[Store_Type])</f>
        <v>Outlet</v>
      </c>
      <c r="O285" t="str">
        <f>_xlfn.XLOOKUP(Sales_DB[[#This Row],[Product_ID]],Product_DB[Product_ID],Product_DB[Product_Name])</f>
        <v>Adjustable Dumbbell Set</v>
      </c>
      <c r="P285" t="str">
        <f>_xlfn.XLOOKUP(Sales_DB[[#This Row],[Product_ID]],Product_DB[Product_ID],Product_DB[Category])</f>
        <v>Sports</v>
      </c>
      <c r="Q285" t="str">
        <f>_xlfn.XLOOKUP(Sales_DB[[#This Row],[Product_ID]],Product_DB[Product_ID],Product_DB[Sub_Category])</f>
        <v>Fitness</v>
      </c>
      <c r="R285" t="str">
        <f>_xlfn.XLOOKUP(Sales_DB[[#This Row],[Product_ID]],Product_DB[Product_ID],Product_DB[Brand])</f>
        <v>Hill PLC</v>
      </c>
      <c r="S285">
        <f>_xlfn.XLOOKUP(Sales_DB[[#This Row],[Product_ID]],Product_DB[Product_ID],Product_DB[Cost])</f>
        <v>495.72</v>
      </c>
      <c r="T285">
        <f>_xlfn.XLOOKUP(Sales_DB[[#This Row],[Product_ID]],Product_DB[Product_ID],Product_DB[Stock])</f>
        <v>323</v>
      </c>
      <c r="U285" t="str">
        <f>_xlfn.XLOOKUP(Sales_DB[[#This Row],[Customer_ID]],Final_Cust_db[Customer_ID],Final_Cust_db[Name])</f>
        <v>Paul Fox</v>
      </c>
      <c r="V285">
        <f>_xlfn.XLOOKUP(Sales_DB[[#This Row],[Customer_ID]],Final_Cust_db[Customer_ID],Final_Cust_db[Age])</f>
        <v>33</v>
      </c>
      <c r="W285" t="str">
        <f>_xlfn.XLOOKUP(Sales_DB[[#This Row],[Customer_ID]],Final_Cust_db[Customer_ID],Final_Cust_db[Gender])</f>
        <v>Female</v>
      </c>
      <c r="X285" t="str">
        <f>_xlfn.XLOOKUP(Sales_DB[[#This Row],[Customer_ID]],Final_Cust_db[Customer_ID],Final_Cust_db[City])</f>
        <v>Michaelton</v>
      </c>
      <c r="Y285" t="str">
        <f>_xlfn.XLOOKUP(Sales_DB[[#This Row],[Customer_ID]],Final_Cust_db[Customer_ID],Final_Cust_db[State])</f>
        <v>Hawaii</v>
      </c>
      <c r="Z285" t="str">
        <f>_xlfn.XLOOKUP(Sales_DB[[#This Row],[Customer_ID]],Final_Cust_db[Customer_ID],Final_Cust_db[Country])</f>
        <v>USA</v>
      </c>
      <c r="AA285" t="str">
        <f>_xlfn.XLOOKUP(Sales_DB[[#This Row],[Customer_ID]],Final_Cust_db[Customer_ID],Final_Cust_db[Loyality_Level])</f>
        <v>Silver</v>
      </c>
      <c r="AB285" s="8">
        <f>Sales_DB[[#This Row],[Cost]]*Sales_DB[[#This Row],[Quantity]]</f>
        <v>1487.16</v>
      </c>
      <c r="AC285" s="8">
        <f>Sales_DB[[#This Row],[Total_Amount]]-Sales_DB[[#This Row],[Spend]]</f>
        <v>-1140.6660000000002</v>
      </c>
      <c r="AD285" s="8">
        <f>MONTH(Sales_DB[[#This Row],[Order_Date]])</f>
        <v>12</v>
      </c>
    </row>
    <row r="286" spans="1:30" x14ac:dyDescent="0.35">
      <c r="A286" t="s">
        <v>2243</v>
      </c>
      <c r="B286" s="2">
        <v>45518</v>
      </c>
      <c r="C286" t="s">
        <v>839</v>
      </c>
      <c r="D286" t="s">
        <v>1833</v>
      </c>
      <c r="E286" t="s">
        <v>1930</v>
      </c>
      <c r="F286">
        <v>1</v>
      </c>
      <c r="G286" s="5">
        <v>520.92999999999995</v>
      </c>
      <c r="H286">
        <v>0.15</v>
      </c>
      <c r="I286" t="s">
        <v>1957</v>
      </c>
      <c r="J286">
        <v>442.79050000000001</v>
      </c>
      <c r="K286" t="str">
        <f>_xlfn.XLOOKUP(Sales_DB[[#This Row],[Store_ID]],Store_DB[Store_ID],Store_DB[Region])</f>
        <v>East</v>
      </c>
      <c r="L286" t="str">
        <f>_xlfn.XLOOKUP(Sales_DB[[#This Row],[Store_ID]],Store_DB[Store_ID],Store_DB[Store_Name])</f>
        <v>Gardner, Humphrey and Contreras</v>
      </c>
      <c r="M286" t="str">
        <f>_xlfn.XLOOKUP(Sales_DB[[#This Row],[Store_ID]],Store_DB[Store_ID],Store_DB[City])</f>
        <v>Johnsonville</v>
      </c>
      <c r="N286" t="str">
        <f>_xlfn.XLOOKUP(Sales_DB[[#This Row],[Store_ID]],Store_DB[Store_ID],Store_DB[Store_Type])</f>
        <v>Flagship</v>
      </c>
      <c r="O286" t="str">
        <f>_xlfn.XLOOKUP(Sales_DB[[#This Row],[Product_ID]],Product_DB[Product_ID],Product_DB[Product_Name])</f>
        <v>Wooden Bookshelf</v>
      </c>
      <c r="P286" t="str">
        <f>_xlfn.XLOOKUP(Sales_DB[[#This Row],[Product_ID]],Product_DB[Product_ID],Product_DB[Category])</f>
        <v>Home</v>
      </c>
      <c r="Q286" t="str">
        <f>_xlfn.XLOOKUP(Sales_DB[[#This Row],[Product_ID]],Product_DB[Product_ID],Product_DB[Sub_Category])</f>
        <v>Furniture</v>
      </c>
      <c r="R286" t="str">
        <f>_xlfn.XLOOKUP(Sales_DB[[#This Row],[Product_ID]],Product_DB[Product_ID],Product_DB[Brand])</f>
        <v>Collins-Stephenson</v>
      </c>
      <c r="S286">
        <f>_xlfn.XLOOKUP(Sales_DB[[#This Row],[Product_ID]],Product_DB[Product_ID],Product_DB[Cost])</f>
        <v>388.46</v>
      </c>
      <c r="T286">
        <f>_xlfn.XLOOKUP(Sales_DB[[#This Row],[Product_ID]],Product_DB[Product_ID],Product_DB[Stock])</f>
        <v>208</v>
      </c>
      <c r="U286" t="str">
        <f>_xlfn.XLOOKUP(Sales_DB[[#This Row],[Customer_ID]],Final_Cust_db[Customer_ID],Final_Cust_db[Name])</f>
        <v>Russell Lamb</v>
      </c>
      <c r="V286">
        <f>_xlfn.XLOOKUP(Sales_DB[[#This Row],[Customer_ID]],Final_Cust_db[Customer_ID],Final_Cust_db[Age])</f>
        <v>63</v>
      </c>
      <c r="W286" t="str">
        <f>_xlfn.XLOOKUP(Sales_DB[[#This Row],[Customer_ID]],Final_Cust_db[Customer_ID],Final_Cust_db[Gender])</f>
        <v>Female</v>
      </c>
      <c r="X286" t="str">
        <f>_xlfn.XLOOKUP(Sales_DB[[#This Row],[Customer_ID]],Final_Cust_db[Customer_ID],Final_Cust_db[City])</f>
        <v>North Jonathon</v>
      </c>
      <c r="Y286" t="str">
        <f>_xlfn.XLOOKUP(Sales_DB[[#This Row],[Customer_ID]],Final_Cust_db[Customer_ID],Final_Cust_db[State])</f>
        <v>Arizona</v>
      </c>
      <c r="Z286" t="str">
        <f>_xlfn.XLOOKUP(Sales_DB[[#This Row],[Customer_ID]],Final_Cust_db[Customer_ID],Final_Cust_db[Country])</f>
        <v>USA</v>
      </c>
      <c r="AA286" t="str">
        <f>_xlfn.XLOOKUP(Sales_DB[[#This Row],[Customer_ID]],Final_Cust_db[Customer_ID],Final_Cust_db[Loyality_Level])</f>
        <v>Platinum</v>
      </c>
      <c r="AB286" s="8">
        <f>Sales_DB[[#This Row],[Cost]]*Sales_DB[[#This Row],[Quantity]]</f>
        <v>388.46</v>
      </c>
      <c r="AC286" s="8">
        <f>Sales_DB[[#This Row],[Total_Amount]]-Sales_DB[[#This Row],[Spend]]</f>
        <v>54.330500000000029</v>
      </c>
      <c r="AD286" s="8">
        <f>MONTH(Sales_DB[[#This Row],[Order_Date]])</f>
        <v>8</v>
      </c>
    </row>
    <row r="287" spans="1:30" x14ac:dyDescent="0.35">
      <c r="A287" t="s">
        <v>2244</v>
      </c>
      <c r="B287" s="2">
        <v>45721</v>
      </c>
      <c r="C287" t="s">
        <v>736</v>
      </c>
      <c r="D287" t="s">
        <v>1629</v>
      </c>
      <c r="E287" t="s">
        <v>1912</v>
      </c>
      <c r="F287">
        <v>2</v>
      </c>
      <c r="G287" s="5">
        <v>350.12</v>
      </c>
      <c r="H287">
        <v>0.21</v>
      </c>
      <c r="I287" t="s">
        <v>1962</v>
      </c>
      <c r="J287">
        <v>553.18960000000004</v>
      </c>
      <c r="K287" t="str">
        <f>_xlfn.XLOOKUP(Sales_DB[[#This Row],[Store_ID]],Store_DB[Store_ID],Store_DB[Region])</f>
        <v>South</v>
      </c>
      <c r="L287" t="str">
        <f>_xlfn.XLOOKUP(Sales_DB[[#This Row],[Store_ID]],Store_DB[Store_ID],Store_DB[Store_Name])</f>
        <v>Martinez-Mullins</v>
      </c>
      <c r="M287" t="str">
        <f>_xlfn.XLOOKUP(Sales_DB[[#This Row],[Store_ID]],Store_DB[Store_ID],Store_DB[City])</f>
        <v>Williamsfurt</v>
      </c>
      <c r="N287" t="str">
        <f>_xlfn.XLOOKUP(Sales_DB[[#This Row],[Store_ID]],Store_DB[Store_ID],Store_DB[Store_Type])</f>
        <v>Online</v>
      </c>
      <c r="O287" t="str">
        <f>_xlfn.XLOOKUP(Sales_DB[[#This Row],[Product_ID]],Product_DB[Product_ID],Product_DB[Product_Name])</f>
        <v>Knee Support Brace</v>
      </c>
      <c r="P287" t="str">
        <f>_xlfn.XLOOKUP(Sales_DB[[#This Row],[Product_ID]],Product_DB[Product_ID],Product_DB[Category])</f>
        <v>Sports</v>
      </c>
      <c r="Q287" t="str">
        <f>_xlfn.XLOOKUP(Sales_DB[[#This Row],[Product_ID]],Product_DB[Product_ID],Product_DB[Sub_Category])</f>
        <v>Equipment</v>
      </c>
      <c r="R287" t="str">
        <f>_xlfn.XLOOKUP(Sales_DB[[#This Row],[Product_ID]],Product_DB[Product_ID],Product_DB[Brand])</f>
        <v>May-Reese</v>
      </c>
      <c r="S287">
        <f>_xlfn.XLOOKUP(Sales_DB[[#This Row],[Product_ID]],Product_DB[Product_ID],Product_DB[Cost])</f>
        <v>21.34</v>
      </c>
      <c r="T287">
        <f>_xlfn.XLOOKUP(Sales_DB[[#This Row],[Product_ID]],Product_DB[Product_ID],Product_DB[Stock])</f>
        <v>65</v>
      </c>
      <c r="U287" t="str">
        <f>_xlfn.XLOOKUP(Sales_DB[[#This Row],[Customer_ID]],Final_Cust_db[Customer_ID],Final_Cust_db[Name])</f>
        <v>Elizabeth Stanley</v>
      </c>
      <c r="V287">
        <f>_xlfn.XLOOKUP(Sales_DB[[#This Row],[Customer_ID]],Final_Cust_db[Customer_ID],Final_Cust_db[Age])</f>
        <v>46</v>
      </c>
      <c r="W287" t="str">
        <f>_xlfn.XLOOKUP(Sales_DB[[#This Row],[Customer_ID]],Final_Cust_db[Customer_ID],Final_Cust_db[Gender])</f>
        <v>Female</v>
      </c>
      <c r="X287" t="str">
        <f>_xlfn.XLOOKUP(Sales_DB[[#This Row],[Customer_ID]],Final_Cust_db[Customer_ID],Final_Cust_db[City])</f>
        <v>Bethanyton</v>
      </c>
      <c r="Y287" t="str">
        <f>_xlfn.XLOOKUP(Sales_DB[[#This Row],[Customer_ID]],Final_Cust_db[Customer_ID],Final_Cust_db[State])</f>
        <v>Utah</v>
      </c>
      <c r="Z287" t="str">
        <f>_xlfn.XLOOKUP(Sales_DB[[#This Row],[Customer_ID]],Final_Cust_db[Customer_ID],Final_Cust_db[Country])</f>
        <v>USA</v>
      </c>
      <c r="AA287" t="str">
        <f>_xlfn.XLOOKUP(Sales_DB[[#This Row],[Customer_ID]],Final_Cust_db[Customer_ID],Final_Cust_db[Loyality_Level])</f>
        <v>Platinum</v>
      </c>
      <c r="AB287" s="8">
        <f>Sales_DB[[#This Row],[Cost]]*Sales_DB[[#This Row],[Quantity]]</f>
        <v>42.68</v>
      </c>
      <c r="AC287" s="8">
        <f>Sales_DB[[#This Row],[Total_Amount]]-Sales_DB[[#This Row],[Spend]]</f>
        <v>510.50960000000003</v>
      </c>
      <c r="AD287" s="8">
        <f>MONTH(Sales_DB[[#This Row],[Order_Date]])</f>
        <v>3</v>
      </c>
    </row>
    <row r="288" spans="1:30" x14ac:dyDescent="0.35">
      <c r="A288" t="s">
        <v>2245</v>
      </c>
      <c r="B288" s="2">
        <v>45308</v>
      </c>
      <c r="C288" t="s">
        <v>1447</v>
      </c>
      <c r="D288" t="s">
        <v>1723</v>
      </c>
      <c r="E288" t="s">
        <v>1946</v>
      </c>
      <c r="F288">
        <v>3</v>
      </c>
      <c r="G288" s="5">
        <v>807.95</v>
      </c>
      <c r="H288">
        <v>0.1</v>
      </c>
      <c r="I288" t="s">
        <v>1959</v>
      </c>
      <c r="J288">
        <v>2181.4650000000011</v>
      </c>
      <c r="K288" t="str">
        <f>_xlfn.XLOOKUP(Sales_DB[[#This Row],[Store_ID]],Store_DB[Store_ID],Store_DB[Region])</f>
        <v>East</v>
      </c>
      <c r="L288" t="str">
        <f>_xlfn.XLOOKUP(Sales_DB[[#This Row],[Store_ID]],Store_DB[Store_ID],Store_DB[Store_Name])</f>
        <v>Mann-Austin</v>
      </c>
      <c r="M288" t="str">
        <f>_xlfn.XLOOKUP(Sales_DB[[#This Row],[Store_ID]],Store_DB[Store_ID],Store_DB[City])</f>
        <v>Vasquezborough</v>
      </c>
      <c r="N288" t="str">
        <f>_xlfn.XLOOKUP(Sales_DB[[#This Row],[Store_ID]],Store_DB[Store_ID],Store_DB[Store_Type])</f>
        <v>Online</v>
      </c>
      <c r="O288" t="str">
        <f>_xlfn.XLOOKUP(Sales_DB[[#This Row],[Product_ID]],Product_DB[Product_ID],Product_DB[Product_Name])</f>
        <v>Car Dashboard Phone Holder</v>
      </c>
      <c r="P288" t="str">
        <f>_xlfn.XLOOKUP(Sales_DB[[#This Row],[Product_ID]],Product_DB[Product_ID],Product_DB[Category])</f>
        <v>Electronics</v>
      </c>
      <c r="Q288" t="str">
        <f>_xlfn.XLOOKUP(Sales_DB[[#This Row],[Product_ID]],Product_DB[Product_ID],Product_DB[Sub_Category])</f>
        <v>Accessories</v>
      </c>
      <c r="R288" t="str">
        <f>_xlfn.XLOOKUP(Sales_DB[[#This Row],[Product_ID]],Product_DB[Product_ID],Product_DB[Brand])</f>
        <v>Byrd, Stewart and Valdez</v>
      </c>
      <c r="S288">
        <f>_xlfn.XLOOKUP(Sales_DB[[#This Row],[Product_ID]],Product_DB[Product_ID],Product_DB[Cost])</f>
        <v>177.98</v>
      </c>
      <c r="T288">
        <f>_xlfn.XLOOKUP(Sales_DB[[#This Row],[Product_ID]],Product_DB[Product_ID],Product_DB[Stock])</f>
        <v>103</v>
      </c>
      <c r="U288" t="str">
        <f>_xlfn.XLOOKUP(Sales_DB[[#This Row],[Customer_ID]],Final_Cust_db[Customer_ID],Final_Cust_db[Name])</f>
        <v>Cynthia Parrish</v>
      </c>
      <c r="V288">
        <f>_xlfn.XLOOKUP(Sales_DB[[#This Row],[Customer_ID]],Final_Cust_db[Customer_ID],Final_Cust_db[Age])</f>
        <v>18</v>
      </c>
      <c r="W288" t="str">
        <f>_xlfn.XLOOKUP(Sales_DB[[#This Row],[Customer_ID]],Final_Cust_db[Customer_ID],Final_Cust_db[Gender])</f>
        <v>Male</v>
      </c>
      <c r="X288" t="str">
        <f>_xlfn.XLOOKUP(Sales_DB[[#This Row],[Customer_ID]],Final_Cust_db[Customer_ID],Final_Cust_db[City])</f>
        <v>Espinozaberg</v>
      </c>
      <c r="Y288" t="str">
        <f>_xlfn.XLOOKUP(Sales_DB[[#This Row],[Customer_ID]],Final_Cust_db[Customer_ID],Final_Cust_db[State])</f>
        <v>Minnesota</v>
      </c>
      <c r="Z288" t="str">
        <f>_xlfn.XLOOKUP(Sales_DB[[#This Row],[Customer_ID]],Final_Cust_db[Customer_ID],Final_Cust_db[Country])</f>
        <v>USA</v>
      </c>
      <c r="AA288" t="str">
        <f>_xlfn.XLOOKUP(Sales_DB[[#This Row],[Customer_ID]],Final_Cust_db[Customer_ID],Final_Cust_db[Loyality_Level])</f>
        <v>Silver</v>
      </c>
      <c r="AB288" s="8">
        <f>Sales_DB[[#This Row],[Cost]]*Sales_DB[[#This Row],[Quantity]]</f>
        <v>533.93999999999994</v>
      </c>
      <c r="AC288" s="8">
        <f>Sales_DB[[#This Row],[Total_Amount]]-Sales_DB[[#This Row],[Spend]]</f>
        <v>1647.525000000001</v>
      </c>
      <c r="AD288" s="8">
        <f>MONTH(Sales_DB[[#This Row],[Order_Date]])</f>
        <v>1</v>
      </c>
    </row>
    <row r="289" spans="1:30" x14ac:dyDescent="0.35">
      <c r="A289" t="s">
        <v>2246</v>
      </c>
      <c r="B289" s="2">
        <v>45889</v>
      </c>
      <c r="C289" t="s">
        <v>1062</v>
      </c>
      <c r="D289" t="s">
        <v>1691</v>
      </c>
      <c r="E289" t="s">
        <v>1909</v>
      </c>
      <c r="F289">
        <v>4</v>
      </c>
      <c r="G289" s="5">
        <v>766.03</v>
      </c>
      <c r="H289">
        <v>0.28999999999999998</v>
      </c>
      <c r="I289" t="s">
        <v>1959</v>
      </c>
      <c r="J289">
        <v>2175.5252</v>
      </c>
      <c r="K289" t="str">
        <f>_xlfn.XLOOKUP(Sales_DB[[#This Row],[Store_ID]],Store_DB[Store_ID],Store_DB[Region])</f>
        <v>East</v>
      </c>
      <c r="L289" t="str">
        <f>_xlfn.XLOOKUP(Sales_DB[[#This Row],[Store_ID]],Store_DB[Store_ID],Store_DB[Store_Name])</f>
        <v>Benson-Elliott</v>
      </c>
      <c r="M289" t="str">
        <f>_xlfn.XLOOKUP(Sales_DB[[#This Row],[Store_ID]],Store_DB[Store_ID],Store_DB[City])</f>
        <v>Port Josephberg</v>
      </c>
      <c r="N289" t="str">
        <f>_xlfn.XLOOKUP(Sales_DB[[#This Row],[Store_ID]],Store_DB[Store_ID],Store_DB[Store_Type])</f>
        <v>Online</v>
      </c>
      <c r="O289" t="str">
        <f>_xlfn.XLOOKUP(Sales_DB[[#This Row],[Product_ID]],Product_DB[Product_ID],Product_DB[Product_Name])</f>
        <v>Sports Water Hydration Pack</v>
      </c>
      <c r="P289" t="str">
        <f>_xlfn.XLOOKUP(Sales_DB[[#This Row],[Product_ID]],Product_DB[Product_ID],Product_DB[Category])</f>
        <v>Sports</v>
      </c>
      <c r="Q289" t="str">
        <f>_xlfn.XLOOKUP(Sales_DB[[#This Row],[Product_ID]],Product_DB[Product_ID],Product_DB[Sub_Category])</f>
        <v>Outdoor</v>
      </c>
      <c r="R289" t="str">
        <f>_xlfn.XLOOKUP(Sales_DB[[#This Row],[Product_ID]],Product_DB[Product_ID],Product_DB[Brand])</f>
        <v>Sims-Smith</v>
      </c>
      <c r="S289">
        <f>_xlfn.XLOOKUP(Sales_DB[[#This Row],[Product_ID]],Product_DB[Product_ID],Product_DB[Cost])</f>
        <v>135.61000000000001</v>
      </c>
      <c r="T289">
        <f>_xlfn.XLOOKUP(Sales_DB[[#This Row],[Product_ID]],Product_DB[Product_ID],Product_DB[Stock])</f>
        <v>394</v>
      </c>
      <c r="U289" t="str">
        <f>_xlfn.XLOOKUP(Sales_DB[[#This Row],[Customer_ID]],Final_Cust_db[Customer_ID],Final_Cust_db[Name])</f>
        <v>Jennifer Woods</v>
      </c>
      <c r="V289">
        <f>_xlfn.XLOOKUP(Sales_DB[[#This Row],[Customer_ID]],Final_Cust_db[Customer_ID],Final_Cust_db[Age])</f>
        <v>37</v>
      </c>
      <c r="W289" t="str">
        <f>_xlfn.XLOOKUP(Sales_DB[[#This Row],[Customer_ID]],Final_Cust_db[Customer_ID],Final_Cust_db[Gender])</f>
        <v>Male</v>
      </c>
      <c r="X289" t="str">
        <f>_xlfn.XLOOKUP(Sales_DB[[#This Row],[Customer_ID]],Final_Cust_db[Customer_ID],Final_Cust_db[City])</f>
        <v>West Brendamouth</v>
      </c>
      <c r="Y289" t="str">
        <f>_xlfn.XLOOKUP(Sales_DB[[#This Row],[Customer_ID]],Final_Cust_db[Customer_ID],Final_Cust_db[State])</f>
        <v>North Carolina</v>
      </c>
      <c r="Z289" t="str">
        <f>_xlfn.XLOOKUP(Sales_DB[[#This Row],[Customer_ID]],Final_Cust_db[Customer_ID],Final_Cust_db[Country])</f>
        <v>USA</v>
      </c>
      <c r="AA289" t="str">
        <f>_xlfn.XLOOKUP(Sales_DB[[#This Row],[Customer_ID]],Final_Cust_db[Customer_ID],Final_Cust_db[Loyality_Level])</f>
        <v>Platinum</v>
      </c>
      <c r="AB289" s="8">
        <f>Sales_DB[[#This Row],[Cost]]*Sales_DB[[#This Row],[Quantity]]</f>
        <v>542.44000000000005</v>
      </c>
      <c r="AC289" s="8">
        <f>Sales_DB[[#This Row],[Total_Amount]]-Sales_DB[[#This Row],[Spend]]</f>
        <v>1633.0852</v>
      </c>
      <c r="AD289" s="8">
        <f>MONTH(Sales_DB[[#This Row],[Order_Date]])</f>
        <v>8</v>
      </c>
    </row>
    <row r="290" spans="1:30" x14ac:dyDescent="0.35">
      <c r="A290" t="s">
        <v>2247</v>
      </c>
      <c r="B290" s="2">
        <v>45386</v>
      </c>
      <c r="C290" t="s">
        <v>607</v>
      </c>
      <c r="D290" t="s">
        <v>1751</v>
      </c>
      <c r="E290" t="s">
        <v>1915</v>
      </c>
      <c r="F290">
        <v>3</v>
      </c>
      <c r="G290" s="5">
        <v>545.1</v>
      </c>
      <c r="H290">
        <v>0.08</v>
      </c>
      <c r="I290" t="s">
        <v>1962</v>
      </c>
      <c r="J290">
        <v>1504.4760000000001</v>
      </c>
      <c r="K290" t="str">
        <f>_xlfn.XLOOKUP(Sales_DB[[#This Row],[Store_ID]],Store_DB[Store_ID],Store_DB[Region])</f>
        <v>West</v>
      </c>
      <c r="L290" t="str">
        <f>_xlfn.XLOOKUP(Sales_DB[[#This Row],[Store_ID]],Store_DB[Store_ID],Store_DB[Store_Name])</f>
        <v>Bean, Jones and Park</v>
      </c>
      <c r="M290" t="str">
        <f>_xlfn.XLOOKUP(Sales_DB[[#This Row],[Store_ID]],Store_DB[Store_ID],Store_DB[City])</f>
        <v>Thompsonborough</v>
      </c>
      <c r="N290" t="str">
        <f>_xlfn.XLOOKUP(Sales_DB[[#This Row],[Store_ID]],Store_DB[Store_ID],Store_DB[Store_Type])</f>
        <v>Online</v>
      </c>
      <c r="O290" t="str">
        <f>_xlfn.XLOOKUP(Sales_DB[[#This Row],[Product_ID]],Product_DB[Product_ID],Product_DB[Product_Name])</f>
        <v>Foam Roller</v>
      </c>
      <c r="P290" t="str">
        <f>_xlfn.XLOOKUP(Sales_DB[[#This Row],[Product_ID]],Product_DB[Product_ID],Product_DB[Category])</f>
        <v>Sports</v>
      </c>
      <c r="Q290" t="str">
        <f>_xlfn.XLOOKUP(Sales_DB[[#This Row],[Product_ID]],Product_DB[Product_ID],Product_DB[Sub_Category])</f>
        <v>Fitness</v>
      </c>
      <c r="R290" t="str">
        <f>_xlfn.XLOOKUP(Sales_DB[[#This Row],[Product_ID]],Product_DB[Product_ID],Product_DB[Brand])</f>
        <v>Atkinson, Camacho and Oliver</v>
      </c>
      <c r="S290">
        <f>_xlfn.XLOOKUP(Sales_DB[[#This Row],[Product_ID]],Product_DB[Product_ID],Product_DB[Cost])</f>
        <v>30.62</v>
      </c>
      <c r="T290">
        <f>_xlfn.XLOOKUP(Sales_DB[[#This Row],[Product_ID]],Product_DB[Product_ID],Product_DB[Stock])</f>
        <v>138</v>
      </c>
      <c r="U290" t="str">
        <f>_xlfn.XLOOKUP(Sales_DB[[#This Row],[Customer_ID]],Final_Cust_db[Customer_ID],Final_Cust_db[Name])</f>
        <v>Melissa Hamilton</v>
      </c>
      <c r="V290">
        <f>_xlfn.XLOOKUP(Sales_DB[[#This Row],[Customer_ID]],Final_Cust_db[Customer_ID],Final_Cust_db[Age])</f>
        <v>23</v>
      </c>
      <c r="W290" t="str">
        <f>_xlfn.XLOOKUP(Sales_DB[[#This Row],[Customer_ID]],Final_Cust_db[Customer_ID],Final_Cust_db[Gender])</f>
        <v>Female</v>
      </c>
      <c r="X290" t="str">
        <f>_xlfn.XLOOKUP(Sales_DB[[#This Row],[Customer_ID]],Final_Cust_db[Customer_ID],Final_Cust_db[City])</f>
        <v>Hutchinsonville</v>
      </c>
      <c r="Y290" t="str">
        <f>_xlfn.XLOOKUP(Sales_DB[[#This Row],[Customer_ID]],Final_Cust_db[Customer_ID],Final_Cust_db[State])</f>
        <v>Oklahoma</v>
      </c>
      <c r="Z290" t="str">
        <f>_xlfn.XLOOKUP(Sales_DB[[#This Row],[Customer_ID]],Final_Cust_db[Customer_ID],Final_Cust_db[Country])</f>
        <v>USA</v>
      </c>
      <c r="AA290" t="str">
        <f>_xlfn.XLOOKUP(Sales_DB[[#This Row],[Customer_ID]],Final_Cust_db[Customer_ID],Final_Cust_db[Loyality_Level])</f>
        <v>Silver</v>
      </c>
      <c r="AB290" s="8">
        <f>Sales_DB[[#This Row],[Cost]]*Sales_DB[[#This Row],[Quantity]]</f>
        <v>91.86</v>
      </c>
      <c r="AC290" s="8">
        <f>Sales_DB[[#This Row],[Total_Amount]]-Sales_DB[[#This Row],[Spend]]</f>
        <v>1412.6160000000002</v>
      </c>
      <c r="AD290" s="8">
        <f>MONTH(Sales_DB[[#This Row],[Order_Date]])</f>
        <v>4</v>
      </c>
    </row>
    <row r="291" spans="1:30" x14ac:dyDescent="0.35">
      <c r="A291" t="s">
        <v>2248</v>
      </c>
      <c r="B291" s="2">
        <v>45438</v>
      </c>
      <c r="C291" t="s">
        <v>848</v>
      </c>
      <c r="D291" t="s">
        <v>1775</v>
      </c>
      <c r="E291" t="s">
        <v>1912</v>
      </c>
      <c r="F291">
        <v>1</v>
      </c>
      <c r="G291" s="5">
        <v>203.61</v>
      </c>
      <c r="H291">
        <v>0.24</v>
      </c>
      <c r="I291" t="s">
        <v>1962</v>
      </c>
      <c r="J291">
        <v>154.74359999999999</v>
      </c>
      <c r="K291" t="str">
        <f>_xlfn.XLOOKUP(Sales_DB[[#This Row],[Store_ID]],Store_DB[Store_ID],Store_DB[Region])</f>
        <v>South</v>
      </c>
      <c r="L291" t="str">
        <f>_xlfn.XLOOKUP(Sales_DB[[#This Row],[Store_ID]],Store_DB[Store_ID],Store_DB[Store_Name])</f>
        <v>Martinez-Mullins</v>
      </c>
      <c r="M291" t="str">
        <f>_xlfn.XLOOKUP(Sales_DB[[#This Row],[Store_ID]],Store_DB[Store_ID],Store_DB[City])</f>
        <v>Williamsfurt</v>
      </c>
      <c r="N291" t="str">
        <f>_xlfn.XLOOKUP(Sales_DB[[#This Row],[Store_ID]],Store_DB[Store_ID],Store_DB[Store_Type])</f>
        <v>Online</v>
      </c>
      <c r="O291" t="str">
        <f>_xlfn.XLOOKUP(Sales_DB[[#This Row],[Product_ID]],Product_DB[Product_ID],Product_DB[Product_Name])</f>
        <v>Adjustable Dumbbells 20Kg</v>
      </c>
      <c r="P291" t="str">
        <f>_xlfn.XLOOKUP(Sales_DB[[#This Row],[Product_ID]],Product_DB[Product_ID],Product_DB[Category])</f>
        <v>Sports</v>
      </c>
      <c r="Q291" t="str">
        <f>_xlfn.XLOOKUP(Sales_DB[[#This Row],[Product_ID]],Product_DB[Product_ID],Product_DB[Sub_Category])</f>
        <v>Fitness</v>
      </c>
      <c r="R291" t="str">
        <f>_xlfn.XLOOKUP(Sales_DB[[#This Row],[Product_ID]],Product_DB[Product_ID],Product_DB[Brand])</f>
        <v>Montgomery, Benton and Miller</v>
      </c>
      <c r="S291">
        <f>_xlfn.XLOOKUP(Sales_DB[[#This Row],[Product_ID]],Product_DB[Product_ID],Product_DB[Cost])</f>
        <v>240.63</v>
      </c>
      <c r="T291">
        <f>_xlfn.XLOOKUP(Sales_DB[[#This Row],[Product_ID]],Product_DB[Product_ID],Product_DB[Stock])</f>
        <v>423</v>
      </c>
      <c r="U291" t="str">
        <f>_xlfn.XLOOKUP(Sales_DB[[#This Row],[Customer_ID]],Final_Cust_db[Customer_ID],Final_Cust_db[Name])</f>
        <v>Crystal Davis</v>
      </c>
      <c r="V291">
        <f>_xlfn.XLOOKUP(Sales_DB[[#This Row],[Customer_ID]],Final_Cust_db[Customer_ID],Final_Cust_db[Age])</f>
        <v>50</v>
      </c>
      <c r="W291" t="str">
        <f>_xlfn.XLOOKUP(Sales_DB[[#This Row],[Customer_ID]],Final_Cust_db[Customer_ID],Final_Cust_db[Gender])</f>
        <v>Male</v>
      </c>
      <c r="X291" t="str">
        <f>_xlfn.XLOOKUP(Sales_DB[[#This Row],[Customer_ID]],Final_Cust_db[Customer_ID],Final_Cust_db[City])</f>
        <v>Sallymouth</v>
      </c>
      <c r="Y291" t="str">
        <f>_xlfn.XLOOKUP(Sales_DB[[#This Row],[Customer_ID]],Final_Cust_db[Customer_ID],Final_Cust_db[State])</f>
        <v>Louisiana</v>
      </c>
      <c r="Z291" t="str">
        <f>_xlfn.XLOOKUP(Sales_DB[[#This Row],[Customer_ID]],Final_Cust_db[Customer_ID],Final_Cust_db[Country])</f>
        <v>USA</v>
      </c>
      <c r="AA291" t="str">
        <f>_xlfn.XLOOKUP(Sales_DB[[#This Row],[Customer_ID]],Final_Cust_db[Customer_ID],Final_Cust_db[Loyality_Level])</f>
        <v>Bronze</v>
      </c>
      <c r="AB291" s="8">
        <f>Sales_DB[[#This Row],[Cost]]*Sales_DB[[#This Row],[Quantity]]</f>
        <v>240.63</v>
      </c>
      <c r="AC291" s="8">
        <f>Sales_DB[[#This Row],[Total_Amount]]-Sales_DB[[#This Row],[Spend]]</f>
        <v>-85.886400000000009</v>
      </c>
      <c r="AD291" s="8">
        <f>MONTH(Sales_DB[[#This Row],[Order_Date]])</f>
        <v>5</v>
      </c>
    </row>
    <row r="292" spans="1:30" x14ac:dyDescent="0.35">
      <c r="A292" t="s">
        <v>2249</v>
      </c>
      <c r="B292" s="2">
        <v>45856</v>
      </c>
      <c r="C292" t="s">
        <v>1305</v>
      </c>
      <c r="D292" t="s">
        <v>1872</v>
      </c>
      <c r="E292" t="s">
        <v>1934</v>
      </c>
      <c r="F292">
        <v>4</v>
      </c>
      <c r="G292" s="5">
        <v>493.8</v>
      </c>
      <c r="H292">
        <v>0.24</v>
      </c>
      <c r="I292" t="s">
        <v>1962</v>
      </c>
      <c r="J292">
        <v>1501.152</v>
      </c>
      <c r="K292" t="str">
        <f>_xlfn.XLOOKUP(Sales_DB[[#This Row],[Store_ID]],Store_DB[Store_ID],Store_DB[Region])</f>
        <v>North</v>
      </c>
      <c r="L292" t="str">
        <f>_xlfn.XLOOKUP(Sales_DB[[#This Row],[Store_ID]],Store_DB[Store_ID],Store_DB[Store_Name])</f>
        <v>Shelton PLC</v>
      </c>
      <c r="M292" t="str">
        <f>_xlfn.XLOOKUP(Sales_DB[[#This Row],[Store_ID]],Store_DB[Store_ID],Store_DB[City])</f>
        <v>East Jenniferstad</v>
      </c>
      <c r="N292" t="str">
        <f>_xlfn.XLOOKUP(Sales_DB[[#This Row],[Store_ID]],Store_DB[Store_ID],Store_DB[Store_Type])</f>
        <v>Flagship</v>
      </c>
      <c r="O292" t="str">
        <f>_xlfn.XLOOKUP(Sales_DB[[#This Row],[Product_ID]],Product_DB[Product_ID],Product_DB[Product_Name])</f>
        <v>Cricket Bat</v>
      </c>
      <c r="P292" t="str">
        <f>_xlfn.XLOOKUP(Sales_DB[[#This Row],[Product_ID]],Product_DB[Product_ID],Product_DB[Category])</f>
        <v>Sports</v>
      </c>
      <c r="Q292" t="str">
        <f>_xlfn.XLOOKUP(Sales_DB[[#This Row],[Product_ID]],Product_DB[Product_ID],Product_DB[Sub_Category])</f>
        <v>Team Sports</v>
      </c>
      <c r="R292" t="str">
        <f>_xlfn.XLOOKUP(Sales_DB[[#This Row],[Product_ID]],Product_DB[Product_ID],Product_DB[Brand])</f>
        <v>Khan LLC</v>
      </c>
      <c r="S292">
        <f>_xlfn.XLOOKUP(Sales_DB[[#This Row],[Product_ID]],Product_DB[Product_ID],Product_DB[Cost])</f>
        <v>245.98</v>
      </c>
      <c r="T292">
        <f>_xlfn.XLOOKUP(Sales_DB[[#This Row],[Product_ID]],Product_DB[Product_ID],Product_DB[Stock])</f>
        <v>471</v>
      </c>
      <c r="U292" t="str">
        <f>_xlfn.XLOOKUP(Sales_DB[[#This Row],[Customer_ID]],Final_Cust_db[Customer_ID],Final_Cust_db[Name])</f>
        <v>Karen King</v>
      </c>
      <c r="V292">
        <f>_xlfn.XLOOKUP(Sales_DB[[#This Row],[Customer_ID]],Final_Cust_db[Customer_ID],Final_Cust_db[Age])</f>
        <v>64</v>
      </c>
      <c r="W292" t="str">
        <f>_xlfn.XLOOKUP(Sales_DB[[#This Row],[Customer_ID]],Final_Cust_db[Customer_ID],Final_Cust_db[Gender])</f>
        <v>Female</v>
      </c>
      <c r="X292" t="str">
        <f>_xlfn.XLOOKUP(Sales_DB[[#This Row],[Customer_ID]],Final_Cust_db[Customer_ID],Final_Cust_db[City])</f>
        <v>Kimburgh</v>
      </c>
      <c r="Y292" t="str">
        <f>_xlfn.XLOOKUP(Sales_DB[[#This Row],[Customer_ID]],Final_Cust_db[Customer_ID],Final_Cust_db[State])</f>
        <v>North Carolina</v>
      </c>
      <c r="Z292" t="str">
        <f>_xlfn.XLOOKUP(Sales_DB[[#This Row],[Customer_ID]],Final_Cust_db[Customer_ID],Final_Cust_db[Country])</f>
        <v>USA</v>
      </c>
      <c r="AA292" t="str">
        <f>_xlfn.XLOOKUP(Sales_DB[[#This Row],[Customer_ID]],Final_Cust_db[Customer_ID],Final_Cust_db[Loyality_Level])</f>
        <v>Bronze</v>
      </c>
      <c r="AB292" s="8">
        <f>Sales_DB[[#This Row],[Cost]]*Sales_DB[[#This Row],[Quantity]]</f>
        <v>983.92</v>
      </c>
      <c r="AC292" s="8">
        <f>Sales_DB[[#This Row],[Total_Amount]]-Sales_DB[[#This Row],[Spend]]</f>
        <v>517.23200000000008</v>
      </c>
      <c r="AD292" s="8">
        <f>MONTH(Sales_DB[[#This Row],[Order_Date]])</f>
        <v>7</v>
      </c>
    </row>
    <row r="293" spans="1:30" x14ac:dyDescent="0.35">
      <c r="A293" t="s">
        <v>2250</v>
      </c>
      <c r="B293" s="2">
        <v>45485</v>
      </c>
      <c r="C293" t="s">
        <v>81</v>
      </c>
      <c r="D293" t="s">
        <v>1701</v>
      </c>
      <c r="E293" t="s">
        <v>1940</v>
      </c>
      <c r="F293">
        <v>1</v>
      </c>
      <c r="G293" s="5">
        <v>640.54999999999995</v>
      </c>
      <c r="H293">
        <v>0.25</v>
      </c>
      <c r="I293" t="s">
        <v>1957</v>
      </c>
      <c r="J293">
        <v>480.41250000000002</v>
      </c>
      <c r="K293" t="str">
        <f>_xlfn.XLOOKUP(Sales_DB[[#This Row],[Store_ID]],Store_DB[Store_ID],Store_DB[Region])</f>
        <v>North</v>
      </c>
      <c r="L293" t="str">
        <f>_xlfn.XLOOKUP(Sales_DB[[#This Row],[Store_ID]],Store_DB[Store_ID],Store_DB[Store_Name])</f>
        <v>Holloway Ltd</v>
      </c>
      <c r="M293" t="str">
        <f>_xlfn.XLOOKUP(Sales_DB[[#This Row],[Store_ID]],Store_DB[Store_ID],Store_DB[City])</f>
        <v>Bensonhaven</v>
      </c>
      <c r="N293" t="str">
        <f>_xlfn.XLOOKUP(Sales_DB[[#This Row],[Store_ID]],Store_DB[Store_ID],Store_DB[Store_Type])</f>
        <v>Flagship</v>
      </c>
      <c r="O293" t="str">
        <f>_xlfn.XLOOKUP(Sales_DB[[#This Row],[Product_ID]],Product_DB[Product_ID],Product_DB[Product_Name])</f>
        <v>Yoga Exercise Mat</v>
      </c>
      <c r="P293" t="str">
        <f>_xlfn.XLOOKUP(Sales_DB[[#This Row],[Product_ID]],Product_DB[Product_ID],Product_DB[Category])</f>
        <v>Sports</v>
      </c>
      <c r="Q293" t="str">
        <f>_xlfn.XLOOKUP(Sales_DB[[#This Row],[Product_ID]],Product_DB[Product_ID],Product_DB[Sub_Category])</f>
        <v>Fitness</v>
      </c>
      <c r="R293" t="str">
        <f>_xlfn.XLOOKUP(Sales_DB[[#This Row],[Product_ID]],Product_DB[Product_ID],Product_DB[Brand])</f>
        <v>Carroll, Long and Mendoza</v>
      </c>
      <c r="S293">
        <f>_xlfn.XLOOKUP(Sales_DB[[#This Row],[Product_ID]],Product_DB[Product_ID],Product_DB[Cost])</f>
        <v>313.26</v>
      </c>
      <c r="T293">
        <f>_xlfn.XLOOKUP(Sales_DB[[#This Row],[Product_ID]],Product_DB[Product_ID],Product_DB[Stock])</f>
        <v>369</v>
      </c>
      <c r="U293" t="str">
        <f>_xlfn.XLOOKUP(Sales_DB[[#This Row],[Customer_ID]],Final_Cust_db[Customer_ID],Final_Cust_db[Name])</f>
        <v>Adam Cruz</v>
      </c>
      <c r="V293">
        <f>_xlfn.XLOOKUP(Sales_DB[[#This Row],[Customer_ID]],Final_Cust_db[Customer_ID],Final_Cust_db[Age])</f>
        <v>60</v>
      </c>
      <c r="W293" t="str">
        <f>_xlfn.XLOOKUP(Sales_DB[[#This Row],[Customer_ID]],Final_Cust_db[Customer_ID],Final_Cust_db[Gender])</f>
        <v>Female</v>
      </c>
      <c r="X293" t="str">
        <f>_xlfn.XLOOKUP(Sales_DB[[#This Row],[Customer_ID]],Final_Cust_db[Customer_ID],Final_Cust_db[City])</f>
        <v>Brandonville</v>
      </c>
      <c r="Y293" t="str">
        <f>_xlfn.XLOOKUP(Sales_DB[[#This Row],[Customer_ID]],Final_Cust_db[Customer_ID],Final_Cust_db[State])</f>
        <v>Georgia</v>
      </c>
      <c r="Z293" t="str">
        <f>_xlfn.XLOOKUP(Sales_DB[[#This Row],[Customer_ID]],Final_Cust_db[Customer_ID],Final_Cust_db[Country])</f>
        <v>USA</v>
      </c>
      <c r="AA293" t="str">
        <f>_xlfn.XLOOKUP(Sales_DB[[#This Row],[Customer_ID]],Final_Cust_db[Customer_ID],Final_Cust_db[Loyality_Level])</f>
        <v>Platinum</v>
      </c>
      <c r="AB293" s="8">
        <f>Sales_DB[[#This Row],[Cost]]*Sales_DB[[#This Row],[Quantity]]</f>
        <v>313.26</v>
      </c>
      <c r="AC293" s="8">
        <f>Sales_DB[[#This Row],[Total_Amount]]-Sales_DB[[#This Row],[Spend]]</f>
        <v>167.15250000000003</v>
      </c>
      <c r="AD293" s="8">
        <f>MONTH(Sales_DB[[#This Row],[Order_Date]])</f>
        <v>7</v>
      </c>
    </row>
    <row r="294" spans="1:30" x14ac:dyDescent="0.35">
      <c r="A294" t="s">
        <v>2251</v>
      </c>
      <c r="B294" s="2">
        <v>45545</v>
      </c>
      <c r="C294" t="s">
        <v>418</v>
      </c>
      <c r="D294" t="s">
        <v>1803</v>
      </c>
      <c r="E294" t="s">
        <v>1902</v>
      </c>
      <c r="F294">
        <v>1</v>
      </c>
      <c r="G294" s="5">
        <v>702.53</v>
      </c>
      <c r="H294">
        <v>0.3</v>
      </c>
      <c r="I294" t="s">
        <v>1957</v>
      </c>
      <c r="J294">
        <v>491.77100000000002</v>
      </c>
      <c r="K294" t="str">
        <f>_xlfn.XLOOKUP(Sales_DB[[#This Row],[Store_ID]],Store_DB[Store_ID],Store_DB[Region])</f>
        <v>South</v>
      </c>
      <c r="L294" t="str">
        <f>_xlfn.XLOOKUP(Sales_DB[[#This Row],[Store_ID]],Store_DB[Store_ID],Store_DB[Store_Name])</f>
        <v>Alexander Group</v>
      </c>
      <c r="M294" t="str">
        <f>_xlfn.XLOOKUP(Sales_DB[[#This Row],[Store_ID]],Store_DB[Store_ID],Store_DB[City])</f>
        <v>Port Sharon</v>
      </c>
      <c r="N294" t="str">
        <f>_xlfn.XLOOKUP(Sales_DB[[#This Row],[Store_ID]],Store_DB[Store_ID],Store_DB[Store_Type])</f>
        <v>Online</v>
      </c>
      <c r="O294" t="str">
        <f>_xlfn.XLOOKUP(Sales_DB[[#This Row],[Product_ID]],Product_DB[Product_ID],Product_DB[Product_Name])</f>
        <v>Bluetooth Car Audio System</v>
      </c>
      <c r="P294" t="str">
        <f>_xlfn.XLOOKUP(Sales_DB[[#This Row],[Product_ID]],Product_DB[Product_ID],Product_DB[Category])</f>
        <v>Electronics</v>
      </c>
      <c r="Q294" t="str">
        <f>_xlfn.XLOOKUP(Sales_DB[[#This Row],[Product_ID]],Product_DB[Product_ID],Product_DB[Sub_Category])</f>
        <v>Audio</v>
      </c>
      <c r="R294" t="str">
        <f>_xlfn.XLOOKUP(Sales_DB[[#This Row],[Product_ID]],Product_DB[Product_ID],Product_DB[Brand])</f>
        <v>Bruce-Bowen</v>
      </c>
      <c r="S294">
        <f>_xlfn.XLOOKUP(Sales_DB[[#This Row],[Product_ID]],Product_DB[Product_ID],Product_DB[Cost])</f>
        <v>403.71</v>
      </c>
      <c r="T294">
        <f>_xlfn.XLOOKUP(Sales_DB[[#This Row],[Product_ID]],Product_DB[Product_ID],Product_DB[Stock])</f>
        <v>159</v>
      </c>
      <c r="U294" t="str">
        <f>_xlfn.XLOOKUP(Sales_DB[[#This Row],[Customer_ID]],Final_Cust_db[Customer_ID],Final_Cust_db[Name])</f>
        <v>Michael Jones</v>
      </c>
      <c r="V294">
        <f>_xlfn.XLOOKUP(Sales_DB[[#This Row],[Customer_ID]],Final_Cust_db[Customer_ID],Final_Cust_db[Age])</f>
        <v>40</v>
      </c>
      <c r="W294" t="str">
        <f>_xlfn.XLOOKUP(Sales_DB[[#This Row],[Customer_ID]],Final_Cust_db[Customer_ID],Final_Cust_db[Gender])</f>
        <v>Male</v>
      </c>
      <c r="X294" t="str">
        <f>_xlfn.XLOOKUP(Sales_DB[[#This Row],[Customer_ID]],Final_Cust_db[Customer_ID],Final_Cust_db[City])</f>
        <v>North Edwardton</v>
      </c>
      <c r="Y294" t="str">
        <f>_xlfn.XLOOKUP(Sales_DB[[#This Row],[Customer_ID]],Final_Cust_db[Customer_ID],Final_Cust_db[State])</f>
        <v>Tennessee</v>
      </c>
      <c r="Z294" t="str">
        <f>_xlfn.XLOOKUP(Sales_DB[[#This Row],[Customer_ID]],Final_Cust_db[Customer_ID],Final_Cust_db[Country])</f>
        <v>USA</v>
      </c>
      <c r="AA294" t="str">
        <f>_xlfn.XLOOKUP(Sales_DB[[#This Row],[Customer_ID]],Final_Cust_db[Customer_ID],Final_Cust_db[Loyality_Level])</f>
        <v>Bronze</v>
      </c>
      <c r="AB294" s="8">
        <f>Sales_DB[[#This Row],[Cost]]*Sales_DB[[#This Row],[Quantity]]</f>
        <v>403.71</v>
      </c>
      <c r="AC294" s="8">
        <f>Sales_DB[[#This Row],[Total_Amount]]-Sales_DB[[#This Row],[Spend]]</f>
        <v>88.061000000000035</v>
      </c>
      <c r="AD294" s="8">
        <f>MONTH(Sales_DB[[#This Row],[Order_Date]])</f>
        <v>9</v>
      </c>
    </row>
    <row r="295" spans="1:30" x14ac:dyDescent="0.35">
      <c r="A295" t="s">
        <v>2252</v>
      </c>
      <c r="B295" s="2">
        <v>45826</v>
      </c>
      <c r="C295" t="s">
        <v>733</v>
      </c>
      <c r="D295" t="s">
        <v>1694</v>
      </c>
      <c r="E295" t="s">
        <v>1915</v>
      </c>
      <c r="F295">
        <v>4</v>
      </c>
      <c r="G295" s="5">
        <v>139.94</v>
      </c>
      <c r="H295">
        <v>0.24</v>
      </c>
      <c r="I295" t="s">
        <v>1957</v>
      </c>
      <c r="J295">
        <v>425.41759999999999</v>
      </c>
      <c r="K295" t="str">
        <f>_xlfn.XLOOKUP(Sales_DB[[#This Row],[Store_ID]],Store_DB[Store_ID],Store_DB[Region])</f>
        <v>West</v>
      </c>
      <c r="L295" t="str">
        <f>_xlfn.XLOOKUP(Sales_DB[[#This Row],[Store_ID]],Store_DB[Store_ID],Store_DB[Store_Name])</f>
        <v>Bean, Jones and Park</v>
      </c>
      <c r="M295" t="str">
        <f>_xlfn.XLOOKUP(Sales_DB[[#This Row],[Store_ID]],Store_DB[Store_ID],Store_DB[City])</f>
        <v>Thompsonborough</v>
      </c>
      <c r="N295" t="str">
        <f>_xlfn.XLOOKUP(Sales_DB[[#This Row],[Store_ID]],Store_DB[Store_ID],Store_DB[Store_Type])</f>
        <v>Online</v>
      </c>
      <c r="O295" t="str">
        <f>_xlfn.XLOOKUP(Sales_DB[[#This Row],[Product_ID]],Product_DB[Product_ID],Product_DB[Product_Name])</f>
        <v>Portable Power Bank</v>
      </c>
      <c r="P295" t="str">
        <f>_xlfn.XLOOKUP(Sales_DB[[#This Row],[Product_ID]],Product_DB[Product_ID],Product_DB[Category])</f>
        <v>Electronics</v>
      </c>
      <c r="Q295" t="str">
        <f>_xlfn.XLOOKUP(Sales_DB[[#This Row],[Product_ID]],Product_DB[Product_ID],Product_DB[Sub_Category])</f>
        <v>Mobile</v>
      </c>
      <c r="R295" t="str">
        <f>_xlfn.XLOOKUP(Sales_DB[[#This Row],[Product_ID]],Product_DB[Product_ID],Product_DB[Brand])</f>
        <v>Cummings and Sons</v>
      </c>
      <c r="S295">
        <f>_xlfn.XLOOKUP(Sales_DB[[#This Row],[Product_ID]],Product_DB[Product_ID],Product_DB[Cost])</f>
        <v>326.06</v>
      </c>
      <c r="T295">
        <f>_xlfn.XLOOKUP(Sales_DB[[#This Row],[Product_ID]],Product_DB[Product_ID],Product_DB[Stock])</f>
        <v>301</v>
      </c>
      <c r="U295" t="str">
        <f>_xlfn.XLOOKUP(Sales_DB[[#This Row],[Customer_ID]],Final_Cust_db[Customer_ID],Final_Cust_db[Name])</f>
        <v>Anthony Morgan</v>
      </c>
      <c r="V295">
        <f>_xlfn.XLOOKUP(Sales_DB[[#This Row],[Customer_ID]],Final_Cust_db[Customer_ID],Final_Cust_db[Age])</f>
        <v>29</v>
      </c>
      <c r="W295" t="str">
        <f>_xlfn.XLOOKUP(Sales_DB[[#This Row],[Customer_ID]],Final_Cust_db[Customer_ID],Final_Cust_db[Gender])</f>
        <v>Male</v>
      </c>
      <c r="X295" t="str">
        <f>_xlfn.XLOOKUP(Sales_DB[[#This Row],[Customer_ID]],Final_Cust_db[Customer_ID],Final_Cust_db[City])</f>
        <v>New Anthonyfurt</v>
      </c>
      <c r="Y295" t="str">
        <f>_xlfn.XLOOKUP(Sales_DB[[#This Row],[Customer_ID]],Final_Cust_db[Customer_ID],Final_Cust_db[State])</f>
        <v>Missouri</v>
      </c>
      <c r="Z295" t="str">
        <f>_xlfn.XLOOKUP(Sales_DB[[#This Row],[Customer_ID]],Final_Cust_db[Customer_ID],Final_Cust_db[Country])</f>
        <v>USA</v>
      </c>
      <c r="AA295" t="str">
        <f>_xlfn.XLOOKUP(Sales_DB[[#This Row],[Customer_ID]],Final_Cust_db[Customer_ID],Final_Cust_db[Loyality_Level])</f>
        <v>Silver</v>
      </c>
      <c r="AB295" s="8">
        <f>Sales_DB[[#This Row],[Cost]]*Sales_DB[[#This Row],[Quantity]]</f>
        <v>1304.24</v>
      </c>
      <c r="AC295" s="8">
        <f>Sales_DB[[#This Row],[Total_Amount]]-Sales_DB[[#This Row],[Spend]]</f>
        <v>-878.82240000000002</v>
      </c>
      <c r="AD295" s="8">
        <f>MONTH(Sales_DB[[#This Row],[Order_Date]])</f>
        <v>6</v>
      </c>
    </row>
    <row r="296" spans="1:30" x14ac:dyDescent="0.35">
      <c r="A296" t="s">
        <v>2253</v>
      </c>
      <c r="B296" s="2">
        <v>45654</v>
      </c>
      <c r="C296" t="s">
        <v>890</v>
      </c>
      <c r="D296" t="s">
        <v>1629</v>
      </c>
      <c r="E296" t="s">
        <v>1915</v>
      </c>
      <c r="F296">
        <v>2</v>
      </c>
      <c r="G296" s="5">
        <v>230.85</v>
      </c>
      <c r="H296">
        <v>0.18</v>
      </c>
      <c r="I296" t="s">
        <v>1957</v>
      </c>
      <c r="J296">
        <v>378.59399999999999</v>
      </c>
      <c r="K296" t="str">
        <f>_xlfn.XLOOKUP(Sales_DB[[#This Row],[Store_ID]],Store_DB[Store_ID],Store_DB[Region])</f>
        <v>West</v>
      </c>
      <c r="L296" t="str">
        <f>_xlfn.XLOOKUP(Sales_DB[[#This Row],[Store_ID]],Store_DB[Store_ID],Store_DB[Store_Name])</f>
        <v>Bean, Jones and Park</v>
      </c>
      <c r="M296" t="str">
        <f>_xlfn.XLOOKUP(Sales_DB[[#This Row],[Store_ID]],Store_DB[Store_ID],Store_DB[City])</f>
        <v>Thompsonborough</v>
      </c>
      <c r="N296" t="str">
        <f>_xlfn.XLOOKUP(Sales_DB[[#This Row],[Store_ID]],Store_DB[Store_ID],Store_DB[Store_Type])</f>
        <v>Online</v>
      </c>
      <c r="O296" t="str">
        <f>_xlfn.XLOOKUP(Sales_DB[[#This Row],[Product_ID]],Product_DB[Product_ID],Product_DB[Product_Name])</f>
        <v>Knee Support Brace</v>
      </c>
      <c r="P296" t="str">
        <f>_xlfn.XLOOKUP(Sales_DB[[#This Row],[Product_ID]],Product_DB[Product_ID],Product_DB[Category])</f>
        <v>Sports</v>
      </c>
      <c r="Q296" t="str">
        <f>_xlfn.XLOOKUP(Sales_DB[[#This Row],[Product_ID]],Product_DB[Product_ID],Product_DB[Sub_Category])</f>
        <v>Equipment</v>
      </c>
      <c r="R296" t="str">
        <f>_xlfn.XLOOKUP(Sales_DB[[#This Row],[Product_ID]],Product_DB[Product_ID],Product_DB[Brand])</f>
        <v>May-Reese</v>
      </c>
      <c r="S296">
        <f>_xlfn.XLOOKUP(Sales_DB[[#This Row],[Product_ID]],Product_DB[Product_ID],Product_DB[Cost])</f>
        <v>21.34</v>
      </c>
      <c r="T296">
        <f>_xlfn.XLOOKUP(Sales_DB[[#This Row],[Product_ID]],Product_DB[Product_ID],Product_DB[Stock])</f>
        <v>65</v>
      </c>
      <c r="U296" t="str">
        <f>_xlfn.XLOOKUP(Sales_DB[[#This Row],[Customer_ID]],Final_Cust_db[Customer_ID],Final_Cust_db[Name])</f>
        <v>Jeffrey Gomez</v>
      </c>
      <c r="V296">
        <f>_xlfn.XLOOKUP(Sales_DB[[#This Row],[Customer_ID]],Final_Cust_db[Customer_ID],Final_Cust_db[Age])</f>
        <v>22</v>
      </c>
      <c r="W296" t="str">
        <f>_xlfn.XLOOKUP(Sales_DB[[#This Row],[Customer_ID]],Final_Cust_db[Customer_ID],Final_Cust_db[Gender])</f>
        <v>Female</v>
      </c>
      <c r="X296" t="str">
        <f>_xlfn.XLOOKUP(Sales_DB[[#This Row],[Customer_ID]],Final_Cust_db[Customer_ID],Final_Cust_db[City])</f>
        <v>Lake Nicole</v>
      </c>
      <c r="Y296" t="str">
        <f>_xlfn.XLOOKUP(Sales_DB[[#This Row],[Customer_ID]],Final_Cust_db[Customer_ID],Final_Cust_db[State])</f>
        <v>Colorado</v>
      </c>
      <c r="Z296" t="str">
        <f>_xlfn.XLOOKUP(Sales_DB[[#This Row],[Customer_ID]],Final_Cust_db[Customer_ID],Final_Cust_db[Country])</f>
        <v>USA</v>
      </c>
      <c r="AA296" t="str">
        <f>_xlfn.XLOOKUP(Sales_DB[[#This Row],[Customer_ID]],Final_Cust_db[Customer_ID],Final_Cust_db[Loyality_Level])</f>
        <v>Platinum</v>
      </c>
      <c r="AB296" s="8">
        <f>Sales_DB[[#This Row],[Cost]]*Sales_DB[[#This Row],[Quantity]]</f>
        <v>42.68</v>
      </c>
      <c r="AC296" s="8">
        <f>Sales_DB[[#This Row],[Total_Amount]]-Sales_DB[[#This Row],[Spend]]</f>
        <v>335.91399999999999</v>
      </c>
      <c r="AD296" s="8">
        <f>MONTH(Sales_DB[[#This Row],[Order_Date]])</f>
        <v>12</v>
      </c>
    </row>
    <row r="297" spans="1:30" x14ac:dyDescent="0.35">
      <c r="A297" t="s">
        <v>2254</v>
      </c>
      <c r="B297" s="2">
        <v>45556</v>
      </c>
      <c r="C297" t="s">
        <v>693</v>
      </c>
      <c r="D297" t="s">
        <v>1836</v>
      </c>
      <c r="E297" t="s">
        <v>1940</v>
      </c>
      <c r="F297">
        <v>4</v>
      </c>
      <c r="G297" s="5">
        <v>626.35</v>
      </c>
      <c r="H297">
        <v>0.25</v>
      </c>
      <c r="I297" t="s">
        <v>1962</v>
      </c>
      <c r="J297">
        <v>1879.05</v>
      </c>
      <c r="K297" t="str">
        <f>_xlfn.XLOOKUP(Sales_DB[[#This Row],[Store_ID]],Store_DB[Store_ID],Store_DB[Region])</f>
        <v>North</v>
      </c>
      <c r="L297" t="str">
        <f>_xlfn.XLOOKUP(Sales_DB[[#This Row],[Store_ID]],Store_DB[Store_ID],Store_DB[Store_Name])</f>
        <v>Holloway Ltd</v>
      </c>
      <c r="M297" t="str">
        <f>_xlfn.XLOOKUP(Sales_DB[[#This Row],[Store_ID]],Store_DB[Store_ID],Store_DB[City])</f>
        <v>Bensonhaven</v>
      </c>
      <c r="N297" t="str">
        <f>_xlfn.XLOOKUP(Sales_DB[[#This Row],[Store_ID]],Store_DB[Store_ID],Store_DB[Store_Type])</f>
        <v>Flagship</v>
      </c>
      <c r="O297" t="str">
        <f>_xlfn.XLOOKUP(Sales_DB[[#This Row],[Product_ID]],Product_DB[Product_ID],Product_DB[Product_Name])</f>
        <v>Women'S Beanie Hat</v>
      </c>
      <c r="P297" t="str">
        <f>_xlfn.XLOOKUP(Sales_DB[[#This Row],[Product_ID]],Product_DB[Product_ID],Product_DB[Category])</f>
        <v>Clothing</v>
      </c>
      <c r="Q297" t="str">
        <f>_xlfn.XLOOKUP(Sales_DB[[#This Row],[Product_ID]],Product_DB[Product_ID],Product_DB[Sub_Category])</f>
        <v>Accessories</v>
      </c>
      <c r="R297" t="str">
        <f>_xlfn.XLOOKUP(Sales_DB[[#This Row],[Product_ID]],Product_DB[Product_ID],Product_DB[Brand])</f>
        <v>Richardson-Carrillo</v>
      </c>
      <c r="S297">
        <f>_xlfn.XLOOKUP(Sales_DB[[#This Row],[Product_ID]],Product_DB[Product_ID],Product_DB[Cost])</f>
        <v>119.57</v>
      </c>
      <c r="T297">
        <f>_xlfn.XLOOKUP(Sales_DB[[#This Row],[Product_ID]],Product_DB[Product_ID],Product_DB[Stock])</f>
        <v>210</v>
      </c>
      <c r="U297" t="str">
        <f>_xlfn.XLOOKUP(Sales_DB[[#This Row],[Customer_ID]],Final_Cust_db[Customer_ID],Final_Cust_db[Name])</f>
        <v>Rodney Huffman</v>
      </c>
      <c r="V297">
        <f>_xlfn.XLOOKUP(Sales_DB[[#This Row],[Customer_ID]],Final_Cust_db[Customer_ID],Final_Cust_db[Age])</f>
        <v>20</v>
      </c>
      <c r="W297" t="str">
        <f>_xlfn.XLOOKUP(Sales_DB[[#This Row],[Customer_ID]],Final_Cust_db[Customer_ID],Final_Cust_db[Gender])</f>
        <v>Female</v>
      </c>
      <c r="X297" t="str">
        <f>_xlfn.XLOOKUP(Sales_DB[[#This Row],[Customer_ID]],Final_Cust_db[Customer_ID],Final_Cust_db[City])</f>
        <v>Garzafort</v>
      </c>
      <c r="Y297" t="str">
        <f>_xlfn.XLOOKUP(Sales_DB[[#This Row],[Customer_ID]],Final_Cust_db[Customer_ID],Final_Cust_db[State])</f>
        <v>Delaware</v>
      </c>
      <c r="Z297" t="str">
        <f>_xlfn.XLOOKUP(Sales_DB[[#This Row],[Customer_ID]],Final_Cust_db[Customer_ID],Final_Cust_db[Country])</f>
        <v>USA</v>
      </c>
      <c r="AA297" t="str">
        <f>_xlfn.XLOOKUP(Sales_DB[[#This Row],[Customer_ID]],Final_Cust_db[Customer_ID],Final_Cust_db[Loyality_Level])</f>
        <v>Silver</v>
      </c>
      <c r="AB297" s="8">
        <f>Sales_DB[[#This Row],[Cost]]*Sales_DB[[#This Row],[Quantity]]</f>
        <v>478.28</v>
      </c>
      <c r="AC297" s="8">
        <f>Sales_DB[[#This Row],[Total_Amount]]-Sales_DB[[#This Row],[Spend]]</f>
        <v>1400.77</v>
      </c>
      <c r="AD297" s="8">
        <f>MONTH(Sales_DB[[#This Row],[Order_Date]])</f>
        <v>9</v>
      </c>
    </row>
    <row r="298" spans="1:30" x14ac:dyDescent="0.35">
      <c r="A298" t="s">
        <v>2255</v>
      </c>
      <c r="B298" s="2">
        <v>45434</v>
      </c>
      <c r="C298" t="s">
        <v>302</v>
      </c>
      <c r="D298" t="s">
        <v>1701</v>
      </c>
      <c r="E298" t="s">
        <v>1932</v>
      </c>
      <c r="F298">
        <v>4</v>
      </c>
      <c r="G298" s="5">
        <v>108.55</v>
      </c>
      <c r="H298">
        <v>0.18</v>
      </c>
      <c r="I298" t="s">
        <v>1959</v>
      </c>
      <c r="J298">
        <v>356.04399999999998</v>
      </c>
      <c r="K298" t="str">
        <f>_xlfn.XLOOKUP(Sales_DB[[#This Row],[Store_ID]],Store_DB[Store_ID],Store_DB[Region])</f>
        <v>South</v>
      </c>
      <c r="L298" t="str">
        <f>_xlfn.XLOOKUP(Sales_DB[[#This Row],[Store_ID]],Store_DB[Store_ID],Store_DB[Store_Name])</f>
        <v>Mcdonald Inc</v>
      </c>
      <c r="M298" t="str">
        <f>_xlfn.XLOOKUP(Sales_DB[[#This Row],[Store_ID]],Store_DB[Store_ID],Store_DB[City])</f>
        <v>Christopherland</v>
      </c>
      <c r="N298" t="str">
        <f>_xlfn.XLOOKUP(Sales_DB[[#This Row],[Store_ID]],Store_DB[Store_ID],Store_DB[Store_Type])</f>
        <v>Outlet</v>
      </c>
      <c r="O298" t="str">
        <f>_xlfn.XLOOKUP(Sales_DB[[#This Row],[Product_ID]],Product_DB[Product_ID],Product_DB[Product_Name])</f>
        <v>Yoga Exercise Mat</v>
      </c>
      <c r="P298" t="str">
        <f>_xlfn.XLOOKUP(Sales_DB[[#This Row],[Product_ID]],Product_DB[Product_ID],Product_DB[Category])</f>
        <v>Sports</v>
      </c>
      <c r="Q298" t="str">
        <f>_xlfn.XLOOKUP(Sales_DB[[#This Row],[Product_ID]],Product_DB[Product_ID],Product_DB[Sub_Category])</f>
        <v>Fitness</v>
      </c>
      <c r="R298" t="str">
        <f>_xlfn.XLOOKUP(Sales_DB[[#This Row],[Product_ID]],Product_DB[Product_ID],Product_DB[Brand])</f>
        <v>Carroll, Long and Mendoza</v>
      </c>
      <c r="S298">
        <f>_xlfn.XLOOKUP(Sales_DB[[#This Row],[Product_ID]],Product_DB[Product_ID],Product_DB[Cost])</f>
        <v>313.26</v>
      </c>
      <c r="T298">
        <f>_xlfn.XLOOKUP(Sales_DB[[#This Row],[Product_ID]],Product_DB[Product_ID],Product_DB[Stock])</f>
        <v>369</v>
      </c>
      <c r="U298" t="str">
        <f>_xlfn.XLOOKUP(Sales_DB[[#This Row],[Customer_ID]],Final_Cust_db[Customer_ID],Final_Cust_db[Name])</f>
        <v>George Rosario</v>
      </c>
      <c r="V298">
        <f>_xlfn.XLOOKUP(Sales_DB[[#This Row],[Customer_ID]],Final_Cust_db[Customer_ID],Final_Cust_db[Age])</f>
        <v>53</v>
      </c>
      <c r="W298" t="str">
        <f>_xlfn.XLOOKUP(Sales_DB[[#This Row],[Customer_ID]],Final_Cust_db[Customer_ID],Final_Cust_db[Gender])</f>
        <v>Male</v>
      </c>
      <c r="X298" t="str">
        <f>_xlfn.XLOOKUP(Sales_DB[[#This Row],[Customer_ID]],Final_Cust_db[Customer_ID],Final_Cust_db[City])</f>
        <v>Leburgh</v>
      </c>
      <c r="Y298" t="str">
        <f>_xlfn.XLOOKUP(Sales_DB[[#This Row],[Customer_ID]],Final_Cust_db[Customer_ID],Final_Cust_db[State])</f>
        <v>Florida</v>
      </c>
      <c r="Z298" t="str">
        <f>_xlfn.XLOOKUP(Sales_DB[[#This Row],[Customer_ID]],Final_Cust_db[Customer_ID],Final_Cust_db[Country])</f>
        <v>USA</v>
      </c>
      <c r="AA298" t="str">
        <f>_xlfn.XLOOKUP(Sales_DB[[#This Row],[Customer_ID]],Final_Cust_db[Customer_ID],Final_Cust_db[Loyality_Level])</f>
        <v>Bronze</v>
      </c>
      <c r="AB298" s="8">
        <f>Sales_DB[[#This Row],[Cost]]*Sales_DB[[#This Row],[Quantity]]</f>
        <v>1253.04</v>
      </c>
      <c r="AC298" s="8">
        <f>Sales_DB[[#This Row],[Total_Amount]]-Sales_DB[[#This Row],[Spend]]</f>
        <v>-896.99599999999998</v>
      </c>
      <c r="AD298" s="8">
        <f>MONTH(Sales_DB[[#This Row],[Order_Date]])</f>
        <v>5</v>
      </c>
    </row>
    <row r="299" spans="1:30" x14ac:dyDescent="0.35">
      <c r="A299" t="s">
        <v>2256</v>
      </c>
      <c r="B299" s="2">
        <v>45871</v>
      </c>
      <c r="C299" t="s">
        <v>634</v>
      </c>
      <c r="D299" t="s">
        <v>1623</v>
      </c>
      <c r="E299" t="s">
        <v>1890</v>
      </c>
      <c r="F299">
        <v>4</v>
      </c>
      <c r="G299" s="5">
        <v>353.67</v>
      </c>
      <c r="H299">
        <v>0.03</v>
      </c>
      <c r="I299" t="s">
        <v>1962</v>
      </c>
      <c r="J299">
        <v>1372.2396000000001</v>
      </c>
      <c r="K299" t="str">
        <f>_xlfn.XLOOKUP(Sales_DB[[#This Row],[Store_ID]],Store_DB[Store_ID],Store_DB[Region])</f>
        <v>North</v>
      </c>
      <c r="L299" t="str">
        <f>_xlfn.XLOOKUP(Sales_DB[[#This Row],[Store_ID]],Store_DB[Store_ID],Store_DB[Store_Name])</f>
        <v>Martinez, Adkins and Johnson</v>
      </c>
      <c r="M299" t="str">
        <f>_xlfn.XLOOKUP(Sales_DB[[#This Row],[Store_ID]],Store_DB[Store_ID],Store_DB[City])</f>
        <v>Danielmouth</v>
      </c>
      <c r="N299" t="str">
        <f>_xlfn.XLOOKUP(Sales_DB[[#This Row],[Store_ID]],Store_DB[Store_ID],Store_DB[Store_Type])</f>
        <v>Flagship</v>
      </c>
      <c r="O299" t="str">
        <f>_xlfn.XLOOKUP(Sales_DB[[#This Row],[Product_ID]],Product_DB[Product_ID],Product_DB[Product_Name])</f>
        <v>Soccer Training Cone Set</v>
      </c>
      <c r="P299" t="str">
        <f>_xlfn.XLOOKUP(Sales_DB[[#This Row],[Product_ID]],Product_DB[Product_ID],Product_DB[Category])</f>
        <v>Sports</v>
      </c>
      <c r="Q299" t="str">
        <f>_xlfn.XLOOKUP(Sales_DB[[#This Row],[Product_ID]],Product_DB[Product_ID],Product_DB[Sub_Category])</f>
        <v>Accessories</v>
      </c>
      <c r="R299" t="str">
        <f>_xlfn.XLOOKUP(Sales_DB[[#This Row],[Product_ID]],Product_DB[Product_ID],Product_DB[Brand])</f>
        <v>Ford, Murphy and Wilson</v>
      </c>
      <c r="S299">
        <f>_xlfn.XLOOKUP(Sales_DB[[#This Row],[Product_ID]],Product_DB[Product_ID],Product_DB[Cost])</f>
        <v>144.53</v>
      </c>
      <c r="T299">
        <f>_xlfn.XLOOKUP(Sales_DB[[#This Row],[Product_ID]],Product_DB[Product_ID],Product_DB[Stock])</f>
        <v>367</v>
      </c>
      <c r="U299" t="str">
        <f>_xlfn.XLOOKUP(Sales_DB[[#This Row],[Customer_ID]],Final_Cust_db[Customer_ID],Final_Cust_db[Name])</f>
        <v>Todd Poole</v>
      </c>
      <c r="V299">
        <f>_xlfn.XLOOKUP(Sales_DB[[#This Row],[Customer_ID]],Final_Cust_db[Customer_ID],Final_Cust_db[Age])</f>
        <v>29</v>
      </c>
      <c r="W299" t="str">
        <f>_xlfn.XLOOKUP(Sales_DB[[#This Row],[Customer_ID]],Final_Cust_db[Customer_ID],Final_Cust_db[Gender])</f>
        <v>Female</v>
      </c>
      <c r="X299" t="str">
        <f>_xlfn.XLOOKUP(Sales_DB[[#This Row],[Customer_ID]],Final_Cust_db[Customer_ID],Final_Cust_db[City])</f>
        <v>Johnsonshire</v>
      </c>
      <c r="Y299" t="str">
        <f>_xlfn.XLOOKUP(Sales_DB[[#This Row],[Customer_ID]],Final_Cust_db[Customer_ID],Final_Cust_db[State])</f>
        <v>Ohio</v>
      </c>
      <c r="Z299" t="str">
        <f>_xlfn.XLOOKUP(Sales_DB[[#This Row],[Customer_ID]],Final_Cust_db[Customer_ID],Final_Cust_db[Country])</f>
        <v>USA</v>
      </c>
      <c r="AA299" t="str">
        <f>_xlfn.XLOOKUP(Sales_DB[[#This Row],[Customer_ID]],Final_Cust_db[Customer_ID],Final_Cust_db[Loyality_Level])</f>
        <v>Bronze</v>
      </c>
      <c r="AB299" s="8">
        <f>Sales_DB[[#This Row],[Cost]]*Sales_DB[[#This Row],[Quantity]]</f>
        <v>578.12</v>
      </c>
      <c r="AC299" s="8">
        <f>Sales_DB[[#This Row],[Total_Amount]]-Sales_DB[[#This Row],[Spend]]</f>
        <v>794.1196000000001</v>
      </c>
      <c r="AD299" s="8">
        <f>MONTH(Sales_DB[[#This Row],[Order_Date]])</f>
        <v>8</v>
      </c>
    </row>
    <row r="300" spans="1:30" x14ac:dyDescent="0.35">
      <c r="A300" t="s">
        <v>2257</v>
      </c>
      <c r="B300" s="2">
        <v>45583</v>
      </c>
      <c r="C300" t="s">
        <v>245</v>
      </c>
      <c r="D300" t="s">
        <v>1851</v>
      </c>
      <c r="E300" t="s">
        <v>1890</v>
      </c>
      <c r="F300">
        <v>4</v>
      </c>
      <c r="G300" s="5">
        <v>61.98</v>
      </c>
      <c r="H300">
        <v>0.16</v>
      </c>
      <c r="I300" t="s">
        <v>1957</v>
      </c>
      <c r="J300">
        <v>208.25280000000001</v>
      </c>
      <c r="K300" t="str">
        <f>_xlfn.XLOOKUP(Sales_DB[[#This Row],[Store_ID]],Store_DB[Store_ID],Store_DB[Region])</f>
        <v>North</v>
      </c>
      <c r="L300" t="str">
        <f>_xlfn.XLOOKUP(Sales_DB[[#This Row],[Store_ID]],Store_DB[Store_ID],Store_DB[Store_Name])</f>
        <v>Martinez, Adkins and Johnson</v>
      </c>
      <c r="M300" t="str">
        <f>_xlfn.XLOOKUP(Sales_DB[[#This Row],[Store_ID]],Store_DB[Store_ID],Store_DB[City])</f>
        <v>Danielmouth</v>
      </c>
      <c r="N300" t="str">
        <f>_xlfn.XLOOKUP(Sales_DB[[#This Row],[Store_ID]],Store_DB[Store_ID],Store_DB[Store_Type])</f>
        <v>Flagship</v>
      </c>
      <c r="O300" t="str">
        <f>_xlfn.XLOOKUP(Sales_DB[[#This Row],[Product_ID]],Product_DB[Product_ID],Product_DB[Product_Name])</f>
        <v>Gaming Mouse Pad Xl</v>
      </c>
      <c r="P300" t="str">
        <f>_xlfn.XLOOKUP(Sales_DB[[#This Row],[Product_ID]],Product_DB[Product_ID],Product_DB[Category])</f>
        <v>Electronics</v>
      </c>
      <c r="Q300" t="str">
        <f>_xlfn.XLOOKUP(Sales_DB[[#This Row],[Product_ID]],Product_DB[Product_ID],Product_DB[Sub_Category])</f>
        <v>Accessories</v>
      </c>
      <c r="R300" t="str">
        <f>_xlfn.XLOOKUP(Sales_DB[[#This Row],[Product_ID]],Product_DB[Product_ID],Product_DB[Brand])</f>
        <v>Sharp, Taylor and Rodriguez</v>
      </c>
      <c r="S300">
        <f>_xlfn.XLOOKUP(Sales_DB[[#This Row],[Product_ID]],Product_DB[Product_ID],Product_DB[Cost])</f>
        <v>340.14</v>
      </c>
      <c r="T300">
        <f>_xlfn.XLOOKUP(Sales_DB[[#This Row],[Product_ID]],Product_DB[Product_ID],Product_DB[Stock])</f>
        <v>361</v>
      </c>
      <c r="U300" t="str">
        <f>_xlfn.XLOOKUP(Sales_DB[[#This Row],[Customer_ID]],Final_Cust_db[Customer_ID],Final_Cust_db[Name])</f>
        <v>Michael Thomas</v>
      </c>
      <c r="V300">
        <f>_xlfn.XLOOKUP(Sales_DB[[#This Row],[Customer_ID]],Final_Cust_db[Customer_ID],Final_Cust_db[Age])</f>
        <v>21</v>
      </c>
      <c r="W300" t="str">
        <f>_xlfn.XLOOKUP(Sales_DB[[#This Row],[Customer_ID]],Final_Cust_db[Customer_ID],Final_Cust_db[Gender])</f>
        <v>Female</v>
      </c>
      <c r="X300" t="str">
        <f>_xlfn.XLOOKUP(Sales_DB[[#This Row],[Customer_ID]],Final_Cust_db[Customer_ID],Final_Cust_db[City])</f>
        <v>Woodmouth</v>
      </c>
      <c r="Y300" t="str">
        <f>_xlfn.XLOOKUP(Sales_DB[[#This Row],[Customer_ID]],Final_Cust_db[Customer_ID],Final_Cust_db[State])</f>
        <v>Nevada</v>
      </c>
      <c r="Z300" t="str">
        <f>_xlfn.XLOOKUP(Sales_DB[[#This Row],[Customer_ID]],Final_Cust_db[Customer_ID],Final_Cust_db[Country])</f>
        <v>USA</v>
      </c>
      <c r="AA300" t="str">
        <f>_xlfn.XLOOKUP(Sales_DB[[#This Row],[Customer_ID]],Final_Cust_db[Customer_ID],Final_Cust_db[Loyality_Level])</f>
        <v>Silver</v>
      </c>
      <c r="AB300" s="8">
        <f>Sales_DB[[#This Row],[Cost]]*Sales_DB[[#This Row],[Quantity]]</f>
        <v>1360.56</v>
      </c>
      <c r="AC300" s="8">
        <f>Sales_DB[[#This Row],[Total_Amount]]-Sales_DB[[#This Row],[Spend]]</f>
        <v>-1152.3072</v>
      </c>
      <c r="AD300" s="8">
        <f>MONTH(Sales_DB[[#This Row],[Order_Date]])</f>
        <v>10</v>
      </c>
    </row>
    <row r="301" spans="1:30" x14ac:dyDescent="0.35">
      <c r="A301" t="s">
        <v>2258</v>
      </c>
      <c r="B301" s="2">
        <v>45348</v>
      </c>
      <c r="C301" t="s">
        <v>708</v>
      </c>
      <c r="D301" t="s">
        <v>1640</v>
      </c>
      <c r="E301" t="s">
        <v>1946</v>
      </c>
      <c r="F301">
        <v>2</v>
      </c>
      <c r="G301" s="5">
        <v>873.1</v>
      </c>
      <c r="H301">
        <v>0.12</v>
      </c>
      <c r="I301" t="s">
        <v>1959</v>
      </c>
      <c r="J301">
        <v>1536.6559999999999</v>
      </c>
      <c r="K301" t="str">
        <f>_xlfn.XLOOKUP(Sales_DB[[#This Row],[Store_ID]],Store_DB[Store_ID],Store_DB[Region])</f>
        <v>East</v>
      </c>
      <c r="L301" t="str">
        <f>_xlfn.XLOOKUP(Sales_DB[[#This Row],[Store_ID]],Store_DB[Store_ID],Store_DB[Store_Name])</f>
        <v>Mann-Austin</v>
      </c>
      <c r="M301" t="str">
        <f>_xlfn.XLOOKUP(Sales_DB[[#This Row],[Store_ID]],Store_DB[Store_ID],Store_DB[City])</f>
        <v>Vasquezborough</v>
      </c>
      <c r="N301" t="str">
        <f>_xlfn.XLOOKUP(Sales_DB[[#This Row],[Store_ID]],Store_DB[Store_ID],Store_DB[Store_Type])</f>
        <v>Online</v>
      </c>
      <c r="O301" t="str">
        <f>_xlfn.XLOOKUP(Sales_DB[[#This Row],[Product_ID]],Product_DB[Product_ID],Product_DB[Product_Name])</f>
        <v>Carbon Fiber Tennis Racket</v>
      </c>
      <c r="P301" t="str">
        <f>_xlfn.XLOOKUP(Sales_DB[[#This Row],[Product_ID]],Product_DB[Product_ID],Product_DB[Category])</f>
        <v>Sports</v>
      </c>
      <c r="Q301" t="str">
        <f>_xlfn.XLOOKUP(Sales_DB[[#This Row],[Product_ID]],Product_DB[Product_ID],Product_DB[Sub_Category])</f>
        <v>Equipment</v>
      </c>
      <c r="R301" t="str">
        <f>_xlfn.XLOOKUP(Sales_DB[[#This Row],[Product_ID]],Product_DB[Product_ID],Product_DB[Brand])</f>
        <v>Flores, Pineda and Rodriguez</v>
      </c>
      <c r="S301">
        <f>_xlfn.XLOOKUP(Sales_DB[[#This Row],[Product_ID]],Product_DB[Product_ID],Product_DB[Cost])</f>
        <v>484.62</v>
      </c>
      <c r="T301">
        <f>_xlfn.XLOOKUP(Sales_DB[[#This Row],[Product_ID]],Product_DB[Product_ID],Product_DB[Stock])</f>
        <v>432</v>
      </c>
      <c r="U301" t="str">
        <f>_xlfn.XLOOKUP(Sales_DB[[#This Row],[Customer_ID]],Final_Cust_db[Customer_ID],Final_Cust_db[Name])</f>
        <v>Kathryn Garcia</v>
      </c>
      <c r="V301">
        <f>_xlfn.XLOOKUP(Sales_DB[[#This Row],[Customer_ID]],Final_Cust_db[Customer_ID],Final_Cust_db[Age])</f>
        <v>44</v>
      </c>
      <c r="W301" t="str">
        <f>_xlfn.XLOOKUP(Sales_DB[[#This Row],[Customer_ID]],Final_Cust_db[Customer_ID],Final_Cust_db[Gender])</f>
        <v>Male</v>
      </c>
      <c r="X301" t="str">
        <f>_xlfn.XLOOKUP(Sales_DB[[#This Row],[Customer_ID]],Final_Cust_db[Customer_ID],Final_Cust_db[City])</f>
        <v>Morrismouth</v>
      </c>
      <c r="Y301" t="str">
        <f>_xlfn.XLOOKUP(Sales_DB[[#This Row],[Customer_ID]],Final_Cust_db[Customer_ID],Final_Cust_db[State])</f>
        <v>California</v>
      </c>
      <c r="Z301" t="str">
        <f>_xlfn.XLOOKUP(Sales_DB[[#This Row],[Customer_ID]],Final_Cust_db[Customer_ID],Final_Cust_db[Country])</f>
        <v>USA</v>
      </c>
      <c r="AA301" t="str">
        <f>_xlfn.XLOOKUP(Sales_DB[[#This Row],[Customer_ID]],Final_Cust_db[Customer_ID],Final_Cust_db[Loyality_Level])</f>
        <v>Platinum</v>
      </c>
      <c r="AB301" s="8">
        <f>Sales_DB[[#This Row],[Cost]]*Sales_DB[[#This Row],[Quantity]]</f>
        <v>969.24</v>
      </c>
      <c r="AC301" s="8">
        <f>Sales_DB[[#This Row],[Total_Amount]]-Sales_DB[[#This Row],[Spend]]</f>
        <v>567.41599999999994</v>
      </c>
      <c r="AD301" s="8">
        <f>MONTH(Sales_DB[[#This Row],[Order_Date]])</f>
        <v>2</v>
      </c>
    </row>
    <row r="302" spans="1:30" x14ac:dyDescent="0.35">
      <c r="A302" t="s">
        <v>2259</v>
      </c>
      <c r="B302" s="2">
        <v>45268</v>
      </c>
      <c r="C302" t="s">
        <v>654</v>
      </c>
      <c r="D302" t="s">
        <v>1604</v>
      </c>
      <c r="E302" t="s">
        <v>1934</v>
      </c>
      <c r="F302">
        <v>4</v>
      </c>
      <c r="G302" s="5">
        <v>889.47</v>
      </c>
      <c r="H302">
        <v>0.24</v>
      </c>
      <c r="I302" t="s">
        <v>1957</v>
      </c>
      <c r="J302">
        <v>2703.9888000000001</v>
      </c>
      <c r="K302" t="str">
        <f>_xlfn.XLOOKUP(Sales_DB[[#This Row],[Store_ID]],Store_DB[Store_ID],Store_DB[Region])</f>
        <v>North</v>
      </c>
      <c r="L302" t="str">
        <f>_xlfn.XLOOKUP(Sales_DB[[#This Row],[Store_ID]],Store_DB[Store_ID],Store_DB[Store_Name])</f>
        <v>Shelton PLC</v>
      </c>
      <c r="M302" t="str">
        <f>_xlfn.XLOOKUP(Sales_DB[[#This Row],[Store_ID]],Store_DB[Store_ID],Store_DB[City])</f>
        <v>East Jenniferstad</v>
      </c>
      <c r="N302" t="str">
        <f>_xlfn.XLOOKUP(Sales_DB[[#This Row],[Store_ID]],Store_DB[Store_ID],Store_DB[Store_Type])</f>
        <v>Flagship</v>
      </c>
      <c r="O302" t="str">
        <f>_xlfn.XLOOKUP(Sales_DB[[#This Row],[Product_ID]],Product_DB[Product_ID],Product_DB[Product_Name])</f>
        <v>Hair Strengthening Shampoo</v>
      </c>
      <c r="P302" t="str">
        <f>_xlfn.XLOOKUP(Sales_DB[[#This Row],[Product_ID]],Product_DB[Product_ID],Product_DB[Category])</f>
        <v>Beauty</v>
      </c>
      <c r="Q302" t="str">
        <f>_xlfn.XLOOKUP(Sales_DB[[#This Row],[Product_ID]],Product_DB[Product_ID],Product_DB[Sub_Category])</f>
        <v>Haircare</v>
      </c>
      <c r="R302" t="str">
        <f>_xlfn.XLOOKUP(Sales_DB[[#This Row],[Product_ID]],Product_DB[Product_ID],Product_DB[Brand])</f>
        <v>Rice LLC</v>
      </c>
      <c r="S302">
        <f>_xlfn.XLOOKUP(Sales_DB[[#This Row],[Product_ID]],Product_DB[Product_ID],Product_DB[Cost])</f>
        <v>115.82</v>
      </c>
      <c r="T302">
        <f>_xlfn.XLOOKUP(Sales_DB[[#This Row],[Product_ID]],Product_DB[Product_ID],Product_DB[Stock])</f>
        <v>460</v>
      </c>
      <c r="U302" t="str">
        <f>_xlfn.XLOOKUP(Sales_DB[[#This Row],[Customer_ID]],Final_Cust_db[Customer_ID],Final_Cust_db[Name])</f>
        <v>Wanda Snyder</v>
      </c>
      <c r="V302">
        <f>_xlfn.XLOOKUP(Sales_DB[[#This Row],[Customer_ID]],Final_Cust_db[Customer_ID],Final_Cust_db[Age])</f>
        <v>54</v>
      </c>
      <c r="W302" t="str">
        <f>_xlfn.XLOOKUP(Sales_DB[[#This Row],[Customer_ID]],Final_Cust_db[Customer_ID],Final_Cust_db[Gender])</f>
        <v>Male</v>
      </c>
      <c r="X302" t="str">
        <f>_xlfn.XLOOKUP(Sales_DB[[#This Row],[Customer_ID]],Final_Cust_db[Customer_ID],Final_Cust_db[City])</f>
        <v>Frostmouth</v>
      </c>
      <c r="Y302" t="str">
        <f>_xlfn.XLOOKUP(Sales_DB[[#This Row],[Customer_ID]],Final_Cust_db[Customer_ID],Final_Cust_db[State])</f>
        <v>Vermont</v>
      </c>
      <c r="Z302" t="str">
        <f>_xlfn.XLOOKUP(Sales_DB[[#This Row],[Customer_ID]],Final_Cust_db[Customer_ID],Final_Cust_db[Country])</f>
        <v>USA</v>
      </c>
      <c r="AA302" t="str">
        <f>_xlfn.XLOOKUP(Sales_DB[[#This Row],[Customer_ID]],Final_Cust_db[Customer_ID],Final_Cust_db[Loyality_Level])</f>
        <v>Bronze</v>
      </c>
      <c r="AB302" s="8">
        <f>Sales_DB[[#This Row],[Cost]]*Sales_DB[[#This Row],[Quantity]]</f>
        <v>463.28</v>
      </c>
      <c r="AC302" s="8">
        <f>Sales_DB[[#This Row],[Total_Amount]]-Sales_DB[[#This Row],[Spend]]</f>
        <v>2240.7088000000003</v>
      </c>
      <c r="AD302" s="8">
        <f>MONTH(Sales_DB[[#This Row],[Order_Date]])</f>
        <v>12</v>
      </c>
    </row>
    <row r="303" spans="1:30" x14ac:dyDescent="0.35">
      <c r="A303" t="s">
        <v>2260</v>
      </c>
      <c r="B303" s="2">
        <v>45596</v>
      </c>
      <c r="C303" t="s">
        <v>122</v>
      </c>
      <c r="D303" t="s">
        <v>1803</v>
      </c>
      <c r="E303" t="s">
        <v>1925</v>
      </c>
      <c r="F303">
        <v>3</v>
      </c>
      <c r="G303" s="5">
        <v>803.76</v>
      </c>
      <c r="H303">
        <v>0.19</v>
      </c>
      <c r="I303" t="s">
        <v>1962</v>
      </c>
      <c r="J303">
        <v>1953.1368</v>
      </c>
      <c r="K303" t="str">
        <f>_xlfn.XLOOKUP(Sales_DB[[#This Row],[Store_ID]],Store_DB[Store_ID],Store_DB[Region])</f>
        <v>South</v>
      </c>
      <c r="L303" t="str">
        <f>_xlfn.XLOOKUP(Sales_DB[[#This Row],[Store_ID]],Store_DB[Store_ID],Store_DB[Store_Name])</f>
        <v>Aguirre-Keller</v>
      </c>
      <c r="M303" t="str">
        <f>_xlfn.XLOOKUP(Sales_DB[[#This Row],[Store_ID]],Store_DB[Store_ID],Store_DB[City])</f>
        <v>Lake Michael</v>
      </c>
      <c r="N303" t="str">
        <f>_xlfn.XLOOKUP(Sales_DB[[#This Row],[Store_ID]],Store_DB[Store_ID],Store_DB[Store_Type])</f>
        <v>Online</v>
      </c>
      <c r="O303" t="str">
        <f>_xlfn.XLOOKUP(Sales_DB[[#This Row],[Product_ID]],Product_DB[Product_ID],Product_DB[Product_Name])</f>
        <v>Bluetooth Car Audio System</v>
      </c>
      <c r="P303" t="str">
        <f>_xlfn.XLOOKUP(Sales_DB[[#This Row],[Product_ID]],Product_DB[Product_ID],Product_DB[Category])</f>
        <v>Electronics</v>
      </c>
      <c r="Q303" t="str">
        <f>_xlfn.XLOOKUP(Sales_DB[[#This Row],[Product_ID]],Product_DB[Product_ID],Product_DB[Sub_Category])</f>
        <v>Audio</v>
      </c>
      <c r="R303" t="str">
        <f>_xlfn.XLOOKUP(Sales_DB[[#This Row],[Product_ID]],Product_DB[Product_ID],Product_DB[Brand])</f>
        <v>Bruce-Bowen</v>
      </c>
      <c r="S303">
        <f>_xlfn.XLOOKUP(Sales_DB[[#This Row],[Product_ID]],Product_DB[Product_ID],Product_DB[Cost])</f>
        <v>403.71</v>
      </c>
      <c r="T303">
        <f>_xlfn.XLOOKUP(Sales_DB[[#This Row],[Product_ID]],Product_DB[Product_ID],Product_DB[Stock])</f>
        <v>159</v>
      </c>
      <c r="U303" t="str">
        <f>_xlfn.XLOOKUP(Sales_DB[[#This Row],[Customer_ID]],Final_Cust_db[Customer_ID],Final_Cust_db[Name])</f>
        <v>Joshua Ryan</v>
      </c>
      <c r="V303">
        <f>_xlfn.XLOOKUP(Sales_DB[[#This Row],[Customer_ID]],Final_Cust_db[Customer_ID],Final_Cust_db[Age])</f>
        <v>27</v>
      </c>
      <c r="W303" t="str">
        <f>_xlfn.XLOOKUP(Sales_DB[[#This Row],[Customer_ID]],Final_Cust_db[Customer_ID],Final_Cust_db[Gender])</f>
        <v>Female</v>
      </c>
      <c r="X303" t="str">
        <f>_xlfn.XLOOKUP(Sales_DB[[#This Row],[Customer_ID]],Final_Cust_db[Customer_ID],Final_Cust_db[City])</f>
        <v>New David</v>
      </c>
      <c r="Y303" t="str">
        <f>_xlfn.XLOOKUP(Sales_DB[[#This Row],[Customer_ID]],Final_Cust_db[Customer_ID],Final_Cust_db[State])</f>
        <v>New Jersey</v>
      </c>
      <c r="Z303" t="str">
        <f>_xlfn.XLOOKUP(Sales_DB[[#This Row],[Customer_ID]],Final_Cust_db[Customer_ID],Final_Cust_db[Country])</f>
        <v>USA</v>
      </c>
      <c r="AA303" t="str">
        <f>_xlfn.XLOOKUP(Sales_DB[[#This Row],[Customer_ID]],Final_Cust_db[Customer_ID],Final_Cust_db[Loyality_Level])</f>
        <v>Platinum</v>
      </c>
      <c r="AB303" s="8">
        <f>Sales_DB[[#This Row],[Cost]]*Sales_DB[[#This Row],[Quantity]]</f>
        <v>1211.1299999999999</v>
      </c>
      <c r="AC303" s="8">
        <f>Sales_DB[[#This Row],[Total_Amount]]-Sales_DB[[#This Row],[Spend]]</f>
        <v>742.00680000000011</v>
      </c>
      <c r="AD303" s="8">
        <f>MONTH(Sales_DB[[#This Row],[Order_Date]])</f>
        <v>10</v>
      </c>
    </row>
    <row r="304" spans="1:30" x14ac:dyDescent="0.35">
      <c r="A304" t="s">
        <v>2261</v>
      </c>
      <c r="B304" s="2">
        <v>45624</v>
      </c>
      <c r="C304" t="s">
        <v>1453</v>
      </c>
      <c r="D304" t="s">
        <v>1806</v>
      </c>
      <c r="E304" t="s">
        <v>1906</v>
      </c>
      <c r="F304">
        <v>2</v>
      </c>
      <c r="G304" s="5">
        <v>865.14</v>
      </c>
      <c r="H304">
        <v>0.2</v>
      </c>
      <c r="I304" t="s">
        <v>1959</v>
      </c>
      <c r="J304">
        <v>1384.2239999999999</v>
      </c>
      <c r="K304" t="str">
        <f>_xlfn.XLOOKUP(Sales_DB[[#This Row],[Store_ID]],Store_DB[Store_ID],Store_DB[Region])</f>
        <v>North</v>
      </c>
      <c r="L304" t="str">
        <f>_xlfn.XLOOKUP(Sales_DB[[#This Row],[Store_ID]],Store_DB[Store_ID],Store_DB[Store_Name])</f>
        <v>Gray Ltd</v>
      </c>
      <c r="M304" t="str">
        <f>_xlfn.XLOOKUP(Sales_DB[[#This Row],[Store_ID]],Store_DB[Store_ID],Store_DB[City])</f>
        <v>New Michaelchester</v>
      </c>
      <c r="N304" t="str">
        <f>_xlfn.XLOOKUP(Sales_DB[[#This Row],[Store_ID]],Store_DB[Store_ID],Store_DB[Store_Type])</f>
        <v>Outlet</v>
      </c>
      <c r="O304" t="str">
        <f>_xlfn.XLOOKUP(Sales_DB[[#This Row],[Product_ID]],Product_DB[Product_ID],Product_DB[Product_Name])</f>
        <v>Women'S Ankle Boots</v>
      </c>
      <c r="P304" t="str">
        <f>_xlfn.XLOOKUP(Sales_DB[[#This Row],[Product_ID]],Product_DB[Product_ID],Product_DB[Category])</f>
        <v>Clothing</v>
      </c>
      <c r="Q304" t="str">
        <f>_xlfn.XLOOKUP(Sales_DB[[#This Row],[Product_ID]],Product_DB[Product_ID],Product_DB[Sub_Category])</f>
        <v>Footwear</v>
      </c>
      <c r="R304" t="str">
        <f>_xlfn.XLOOKUP(Sales_DB[[#This Row],[Product_ID]],Product_DB[Product_ID],Product_DB[Brand])</f>
        <v>Poole PLC</v>
      </c>
      <c r="S304">
        <f>_xlfn.XLOOKUP(Sales_DB[[#This Row],[Product_ID]],Product_DB[Product_ID],Product_DB[Cost])</f>
        <v>158.13999999999999</v>
      </c>
      <c r="T304">
        <f>_xlfn.XLOOKUP(Sales_DB[[#This Row],[Product_ID]],Product_DB[Product_ID],Product_DB[Stock])</f>
        <v>82</v>
      </c>
      <c r="U304" t="str">
        <f>_xlfn.XLOOKUP(Sales_DB[[#This Row],[Customer_ID]],Final_Cust_db[Customer_ID],Final_Cust_db[Name])</f>
        <v>Gregory Curtis</v>
      </c>
      <c r="V304">
        <f>_xlfn.XLOOKUP(Sales_DB[[#This Row],[Customer_ID]],Final_Cust_db[Customer_ID],Final_Cust_db[Age])</f>
        <v>45</v>
      </c>
      <c r="W304" t="str">
        <f>_xlfn.XLOOKUP(Sales_DB[[#This Row],[Customer_ID]],Final_Cust_db[Customer_ID],Final_Cust_db[Gender])</f>
        <v>Male</v>
      </c>
      <c r="X304" t="str">
        <f>_xlfn.XLOOKUP(Sales_DB[[#This Row],[Customer_ID]],Final_Cust_db[Customer_ID],Final_Cust_db[City])</f>
        <v>Bergermouth</v>
      </c>
      <c r="Y304" t="str">
        <f>_xlfn.XLOOKUP(Sales_DB[[#This Row],[Customer_ID]],Final_Cust_db[Customer_ID],Final_Cust_db[State])</f>
        <v>Vermont</v>
      </c>
      <c r="Z304" t="str">
        <f>_xlfn.XLOOKUP(Sales_DB[[#This Row],[Customer_ID]],Final_Cust_db[Customer_ID],Final_Cust_db[Country])</f>
        <v>USA</v>
      </c>
      <c r="AA304" t="str">
        <f>_xlfn.XLOOKUP(Sales_DB[[#This Row],[Customer_ID]],Final_Cust_db[Customer_ID],Final_Cust_db[Loyality_Level])</f>
        <v>Bronze</v>
      </c>
      <c r="AB304" s="8">
        <f>Sales_DB[[#This Row],[Cost]]*Sales_DB[[#This Row],[Quantity]]</f>
        <v>316.27999999999997</v>
      </c>
      <c r="AC304" s="8">
        <f>Sales_DB[[#This Row],[Total_Amount]]-Sales_DB[[#This Row],[Spend]]</f>
        <v>1067.944</v>
      </c>
      <c r="AD304" s="8">
        <f>MONTH(Sales_DB[[#This Row],[Order_Date]])</f>
        <v>11</v>
      </c>
    </row>
    <row r="305" spans="1:30" x14ac:dyDescent="0.35">
      <c r="A305" t="s">
        <v>2262</v>
      </c>
      <c r="B305" s="2">
        <v>45813</v>
      </c>
      <c r="C305" t="s">
        <v>351</v>
      </c>
      <c r="D305" t="s">
        <v>1668</v>
      </c>
      <c r="E305" t="s">
        <v>1919</v>
      </c>
      <c r="F305">
        <v>2</v>
      </c>
      <c r="G305" s="5">
        <v>916.49</v>
      </c>
      <c r="H305">
        <v>0.3</v>
      </c>
      <c r="I305" t="s">
        <v>1962</v>
      </c>
      <c r="J305">
        <v>1283.086</v>
      </c>
      <c r="K305" t="str">
        <f>_xlfn.XLOOKUP(Sales_DB[[#This Row],[Store_ID]],Store_DB[Store_ID],Store_DB[Region])</f>
        <v>South</v>
      </c>
      <c r="L305" t="str">
        <f>_xlfn.XLOOKUP(Sales_DB[[#This Row],[Store_ID]],Store_DB[Store_ID],Store_DB[Store_Name])</f>
        <v>Moore, Padilla and Butler</v>
      </c>
      <c r="M305" t="str">
        <f>_xlfn.XLOOKUP(Sales_DB[[#This Row],[Store_ID]],Store_DB[Store_ID],Store_DB[City])</f>
        <v>East Johnstad</v>
      </c>
      <c r="N305" t="str">
        <f>_xlfn.XLOOKUP(Sales_DB[[#This Row],[Store_ID]],Store_DB[Store_ID],Store_DB[Store_Type])</f>
        <v>Flagship</v>
      </c>
      <c r="O305" t="str">
        <f>_xlfn.XLOOKUP(Sales_DB[[#This Row],[Product_ID]],Product_DB[Product_ID],Product_DB[Product_Name])</f>
        <v>Basketball</v>
      </c>
      <c r="P305" t="str">
        <f>_xlfn.XLOOKUP(Sales_DB[[#This Row],[Product_ID]],Product_DB[Product_ID],Product_DB[Category])</f>
        <v>Sports</v>
      </c>
      <c r="Q305" t="str">
        <f>_xlfn.XLOOKUP(Sales_DB[[#This Row],[Product_ID]],Product_DB[Product_ID],Product_DB[Sub_Category])</f>
        <v>Team Sports</v>
      </c>
      <c r="R305" t="str">
        <f>_xlfn.XLOOKUP(Sales_DB[[#This Row],[Product_ID]],Product_DB[Product_ID],Product_DB[Brand])</f>
        <v>Nolan-Snow</v>
      </c>
      <c r="S305">
        <f>_xlfn.XLOOKUP(Sales_DB[[#This Row],[Product_ID]],Product_DB[Product_ID],Product_DB[Cost])</f>
        <v>204.39</v>
      </c>
      <c r="T305">
        <f>_xlfn.XLOOKUP(Sales_DB[[#This Row],[Product_ID]],Product_DB[Product_ID],Product_DB[Stock])</f>
        <v>281</v>
      </c>
      <c r="U305" t="str">
        <f>_xlfn.XLOOKUP(Sales_DB[[#This Row],[Customer_ID]],Final_Cust_db[Customer_ID],Final_Cust_db[Name])</f>
        <v>David Cobb</v>
      </c>
      <c r="V305">
        <f>_xlfn.XLOOKUP(Sales_DB[[#This Row],[Customer_ID]],Final_Cust_db[Customer_ID],Final_Cust_db[Age])</f>
        <v>36</v>
      </c>
      <c r="W305" t="str">
        <f>_xlfn.XLOOKUP(Sales_DB[[#This Row],[Customer_ID]],Final_Cust_db[Customer_ID],Final_Cust_db[Gender])</f>
        <v>Male</v>
      </c>
      <c r="X305" t="str">
        <f>_xlfn.XLOOKUP(Sales_DB[[#This Row],[Customer_ID]],Final_Cust_db[Customer_ID],Final_Cust_db[City])</f>
        <v>Lake Thomas</v>
      </c>
      <c r="Y305" t="str">
        <f>_xlfn.XLOOKUP(Sales_DB[[#This Row],[Customer_ID]],Final_Cust_db[Customer_ID],Final_Cust_db[State])</f>
        <v>South Dakota</v>
      </c>
      <c r="Z305" t="str">
        <f>_xlfn.XLOOKUP(Sales_DB[[#This Row],[Customer_ID]],Final_Cust_db[Customer_ID],Final_Cust_db[Country])</f>
        <v>USA</v>
      </c>
      <c r="AA305" t="str">
        <f>_xlfn.XLOOKUP(Sales_DB[[#This Row],[Customer_ID]],Final_Cust_db[Customer_ID],Final_Cust_db[Loyality_Level])</f>
        <v>Silver</v>
      </c>
      <c r="AB305" s="8">
        <f>Sales_DB[[#This Row],[Cost]]*Sales_DB[[#This Row],[Quantity]]</f>
        <v>408.78</v>
      </c>
      <c r="AC305" s="8">
        <f>Sales_DB[[#This Row],[Total_Amount]]-Sales_DB[[#This Row],[Spend]]</f>
        <v>874.30600000000004</v>
      </c>
      <c r="AD305" s="8">
        <f>MONTH(Sales_DB[[#This Row],[Order_Date]])</f>
        <v>6</v>
      </c>
    </row>
    <row r="306" spans="1:30" x14ac:dyDescent="0.35">
      <c r="A306" t="s">
        <v>2263</v>
      </c>
      <c r="B306" s="2">
        <v>45615</v>
      </c>
      <c r="C306" t="s">
        <v>168</v>
      </c>
      <c r="D306" t="s">
        <v>1733</v>
      </c>
      <c r="E306" t="s">
        <v>1927</v>
      </c>
      <c r="F306">
        <v>3</v>
      </c>
      <c r="G306" s="5">
        <v>781.39</v>
      </c>
      <c r="H306">
        <v>0.12</v>
      </c>
      <c r="I306" t="s">
        <v>1957</v>
      </c>
      <c r="J306">
        <v>2062.8696</v>
      </c>
      <c r="K306" t="str">
        <f>_xlfn.XLOOKUP(Sales_DB[[#This Row],[Store_ID]],Store_DB[Store_ID],Store_DB[Region])</f>
        <v>North</v>
      </c>
      <c r="L306" t="str">
        <f>_xlfn.XLOOKUP(Sales_DB[[#This Row],[Store_ID]],Store_DB[Store_ID],Store_DB[Store_Name])</f>
        <v>Thomas, Bridges and Harris</v>
      </c>
      <c r="M306" t="str">
        <f>_xlfn.XLOOKUP(Sales_DB[[#This Row],[Store_ID]],Store_DB[Store_ID],Store_DB[City])</f>
        <v>Sabrinatown</v>
      </c>
      <c r="N306" t="str">
        <f>_xlfn.XLOOKUP(Sales_DB[[#This Row],[Store_ID]],Store_DB[Store_ID],Store_DB[Store_Type])</f>
        <v>Online</v>
      </c>
      <c r="O306" t="str">
        <f>_xlfn.XLOOKUP(Sales_DB[[#This Row],[Product_ID]],Product_DB[Product_ID],Product_DB[Product_Name])</f>
        <v>Hdmi Cable – 2M</v>
      </c>
      <c r="P306" t="str">
        <f>_xlfn.XLOOKUP(Sales_DB[[#This Row],[Product_ID]],Product_DB[Product_ID],Product_DB[Category])</f>
        <v>Electronics</v>
      </c>
      <c r="Q306" t="str">
        <f>_xlfn.XLOOKUP(Sales_DB[[#This Row],[Product_ID]],Product_DB[Product_ID],Product_DB[Sub_Category])</f>
        <v>Accessories</v>
      </c>
      <c r="R306" t="str">
        <f>_xlfn.XLOOKUP(Sales_DB[[#This Row],[Product_ID]],Product_DB[Product_ID],Product_DB[Brand])</f>
        <v>Bautista, Green and Hale</v>
      </c>
      <c r="S306">
        <f>_xlfn.XLOOKUP(Sales_DB[[#This Row],[Product_ID]],Product_DB[Product_ID],Product_DB[Cost])</f>
        <v>88.49</v>
      </c>
      <c r="T306">
        <f>_xlfn.XLOOKUP(Sales_DB[[#This Row],[Product_ID]],Product_DB[Product_ID],Product_DB[Stock])</f>
        <v>246</v>
      </c>
      <c r="U306" t="str">
        <f>_xlfn.XLOOKUP(Sales_DB[[#This Row],[Customer_ID]],Final_Cust_db[Customer_ID],Final_Cust_db[Name])</f>
        <v>William Martin</v>
      </c>
      <c r="V306">
        <f>_xlfn.XLOOKUP(Sales_DB[[#This Row],[Customer_ID]],Final_Cust_db[Customer_ID],Final_Cust_db[Age])</f>
        <v>19</v>
      </c>
      <c r="W306" t="str">
        <f>_xlfn.XLOOKUP(Sales_DB[[#This Row],[Customer_ID]],Final_Cust_db[Customer_ID],Final_Cust_db[Gender])</f>
        <v>Male</v>
      </c>
      <c r="X306" t="str">
        <f>_xlfn.XLOOKUP(Sales_DB[[#This Row],[Customer_ID]],Final_Cust_db[Customer_ID],Final_Cust_db[City])</f>
        <v>Ryanburgh</v>
      </c>
      <c r="Y306" t="str">
        <f>_xlfn.XLOOKUP(Sales_DB[[#This Row],[Customer_ID]],Final_Cust_db[Customer_ID],Final_Cust_db[State])</f>
        <v>Connecticut</v>
      </c>
      <c r="Z306" t="str">
        <f>_xlfn.XLOOKUP(Sales_DB[[#This Row],[Customer_ID]],Final_Cust_db[Customer_ID],Final_Cust_db[Country])</f>
        <v>USA</v>
      </c>
      <c r="AA306" t="str">
        <f>_xlfn.XLOOKUP(Sales_DB[[#This Row],[Customer_ID]],Final_Cust_db[Customer_ID],Final_Cust_db[Loyality_Level])</f>
        <v>Platinum</v>
      </c>
      <c r="AB306" s="8">
        <f>Sales_DB[[#This Row],[Cost]]*Sales_DB[[#This Row],[Quantity]]</f>
        <v>265.46999999999997</v>
      </c>
      <c r="AC306" s="8">
        <f>Sales_DB[[#This Row],[Total_Amount]]-Sales_DB[[#This Row],[Spend]]</f>
        <v>1797.3996</v>
      </c>
      <c r="AD306" s="8">
        <f>MONTH(Sales_DB[[#This Row],[Order_Date]])</f>
        <v>11</v>
      </c>
    </row>
    <row r="307" spans="1:30" x14ac:dyDescent="0.35">
      <c r="A307" t="s">
        <v>2264</v>
      </c>
      <c r="B307" s="2">
        <v>45431</v>
      </c>
      <c r="C307" t="s">
        <v>693</v>
      </c>
      <c r="D307" t="s">
        <v>1691</v>
      </c>
      <c r="E307" t="s">
        <v>1927</v>
      </c>
      <c r="F307">
        <v>4</v>
      </c>
      <c r="G307" s="5">
        <v>619.74</v>
      </c>
      <c r="H307">
        <v>0.13</v>
      </c>
      <c r="I307" t="s">
        <v>1962</v>
      </c>
      <c r="J307">
        <v>2156.6952000000001</v>
      </c>
      <c r="K307" t="str">
        <f>_xlfn.XLOOKUP(Sales_DB[[#This Row],[Store_ID]],Store_DB[Store_ID],Store_DB[Region])</f>
        <v>North</v>
      </c>
      <c r="L307" t="str">
        <f>_xlfn.XLOOKUP(Sales_DB[[#This Row],[Store_ID]],Store_DB[Store_ID],Store_DB[Store_Name])</f>
        <v>Thomas, Bridges and Harris</v>
      </c>
      <c r="M307" t="str">
        <f>_xlfn.XLOOKUP(Sales_DB[[#This Row],[Store_ID]],Store_DB[Store_ID],Store_DB[City])</f>
        <v>Sabrinatown</v>
      </c>
      <c r="N307" t="str">
        <f>_xlfn.XLOOKUP(Sales_DB[[#This Row],[Store_ID]],Store_DB[Store_ID],Store_DB[Store_Type])</f>
        <v>Online</v>
      </c>
      <c r="O307" t="str">
        <f>_xlfn.XLOOKUP(Sales_DB[[#This Row],[Product_ID]],Product_DB[Product_ID],Product_DB[Product_Name])</f>
        <v>Sports Water Hydration Pack</v>
      </c>
      <c r="P307" t="str">
        <f>_xlfn.XLOOKUP(Sales_DB[[#This Row],[Product_ID]],Product_DB[Product_ID],Product_DB[Category])</f>
        <v>Sports</v>
      </c>
      <c r="Q307" t="str">
        <f>_xlfn.XLOOKUP(Sales_DB[[#This Row],[Product_ID]],Product_DB[Product_ID],Product_DB[Sub_Category])</f>
        <v>Outdoor</v>
      </c>
      <c r="R307" t="str">
        <f>_xlfn.XLOOKUP(Sales_DB[[#This Row],[Product_ID]],Product_DB[Product_ID],Product_DB[Brand])</f>
        <v>Sims-Smith</v>
      </c>
      <c r="S307">
        <f>_xlfn.XLOOKUP(Sales_DB[[#This Row],[Product_ID]],Product_DB[Product_ID],Product_DB[Cost])</f>
        <v>135.61000000000001</v>
      </c>
      <c r="T307">
        <f>_xlfn.XLOOKUP(Sales_DB[[#This Row],[Product_ID]],Product_DB[Product_ID],Product_DB[Stock])</f>
        <v>394</v>
      </c>
      <c r="U307" t="str">
        <f>_xlfn.XLOOKUP(Sales_DB[[#This Row],[Customer_ID]],Final_Cust_db[Customer_ID],Final_Cust_db[Name])</f>
        <v>Rodney Huffman</v>
      </c>
      <c r="V307">
        <f>_xlfn.XLOOKUP(Sales_DB[[#This Row],[Customer_ID]],Final_Cust_db[Customer_ID],Final_Cust_db[Age])</f>
        <v>20</v>
      </c>
      <c r="W307" t="str">
        <f>_xlfn.XLOOKUP(Sales_DB[[#This Row],[Customer_ID]],Final_Cust_db[Customer_ID],Final_Cust_db[Gender])</f>
        <v>Female</v>
      </c>
      <c r="X307" t="str">
        <f>_xlfn.XLOOKUP(Sales_DB[[#This Row],[Customer_ID]],Final_Cust_db[Customer_ID],Final_Cust_db[City])</f>
        <v>Garzafort</v>
      </c>
      <c r="Y307" t="str">
        <f>_xlfn.XLOOKUP(Sales_DB[[#This Row],[Customer_ID]],Final_Cust_db[Customer_ID],Final_Cust_db[State])</f>
        <v>Delaware</v>
      </c>
      <c r="Z307" t="str">
        <f>_xlfn.XLOOKUP(Sales_DB[[#This Row],[Customer_ID]],Final_Cust_db[Customer_ID],Final_Cust_db[Country])</f>
        <v>USA</v>
      </c>
      <c r="AA307" t="str">
        <f>_xlfn.XLOOKUP(Sales_DB[[#This Row],[Customer_ID]],Final_Cust_db[Customer_ID],Final_Cust_db[Loyality_Level])</f>
        <v>Silver</v>
      </c>
      <c r="AB307" s="8">
        <f>Sales_DB[[#This Row],[Cost]]*Sales_DB[[#This Row],[Quantity]]</f>
        <v>542.44000000000005</v>
      </c>
      <c r="AC307" s="8">
        <f>Sales_DB[[#This Row],[Total_Amount]]-Sales_DB[[#This Row],[Spend]]</f>
        <v>1614.2552000000001</v>
      </c>
      <c r="AD307" s="8">
        <f>MONTH(Sales_DB[[#This Row],[Order_Date]])</f>
        <v>5</v>
      </c>
    </row>
    <row r="308" spans="1:30" x14ac:dyDescent="0.35">
      <c r="A308" t="s">
        <v>2265</v>
      </c>
      <c r="B308" s="2">
        <v>45679</v>
      </c>
      <c r="C308" t="s">
        <v>1491</v>
      </c>
      <c r="D308" t="s">
        <v>1766</v>
      </c>
      <c r="E308" t="s">
        <v>1932</v>
      </c>
      <c r="F308">
        <v>2</v>
      </c>
      <c r="G308" s="5">
        <v>837.76</v>
      </c>
      <c r="H308">
        <v>0.03</v>
      </c>
      <c r="I308" t="s">
        <v>1962</v>
      </c>
      <c r="J308">
        <v>1625.2544</v>
      </c>
      <c r="K308" t="str">
        <f>_xlfn.XLOOKUP(Sales_DB[[#This Row],[Store_ID]],Store_DB[Store_ID],Store_DB[Region])</f>
        <v>South</v>
      </c>
      <c r="L308" t="str">
        <f>_xlfn.XLOOKUP(Sales_DB[[#This Row],[Store_ID]],Store_DB[Store_ID],Store_DB[Store_Name])</f>
        <v>Mcdonald Inc</v>
      </c>
      <c r="M308" t="str">
        <f>_xlfn.XLOOKUP(Sales_DB[[#This Row],[Store_ID]],Store_DB[Store_ID],Store_DB[City])</f>
        <v>Christopherland</v>
      </c>
      <c r="N308" t="str">
        <f>_xlfn.XLOOKUP(Sales_DB[[#This Row],[Store_ID]],Store_DB[Store_ID],Store_DB[Store_Type])</f>
        <v>Outlet</v>
      </c>
      <c r="O308" t="str">
        <f>_xlfn.XLOOKUP(Sales_DB[[#This Row],[Product_ID]],Product_DB[Product_ID],Product_DB[Product_Name])</f>
        <v>Laptop Cooling Pad</v>
      </c>
      <c r="P308" t="str">
        <f>_xlfn.XLOOKUP(Sales_DB[[#This Row],[Product_ID]],Product_DB[Product_ID],Product_DB[Category])</f>
        <v>Electronics</v>
      </c>
      <c r="Q308" t="str">
        <f>_xlfn.XLOOKUP(Sales_DB[[#This Row],[Product_ID]],Product_DB[Product_ID],Product_DB[Sub_Category])</f>
        <v>Computer</v>
      </c>
      <c r="R308" t="str">
        <f>_xlfn.XLOOKUP(Sales_DB[[#This Row],[Product_ID]],Product_DB[Product_ID],Product_DB[Brand])</f>
        <v>Murray, Gould and Ware</v>
      </c>
      <c r="S308">
        <f>_xlfn.XLOOKUP(Sales_DB[[#This Row],[Product_ID]],Product_DB[Product_ID],Product_DB[Cost])</f>
        <v>86.42</v>
      </c>
      <c r="T308">
        <f>_xlfn.XLOOKUP(Sales_DB[[#This Row],[Product_ID]],Product_DB[Product_ID],Product_DB[Stock])</f>
        <v>222</v>
      </c>
      <c r="U308" t="str">
        <f>_xlfn.XLOOKUP(Sales_DB[[#This Row],[Customer_ID]],Final_Cust_db[Customer_ID],Final_Cust_db[Name])</f>
        <v>Bryan Tran</v>
      </c>
      <c r="V308">
        <f>_xlfn.XLOOKUP(Sales_DB[[#This Row],[Customer_ID]],Final_Cust_db[Customer_ID],Final_Cust_db[Age])</f>
        <v>21</v>
      </c>
      <c r="W308" t="str">
        <f>_xlfn.XLOOKUP(Sales_DB[[#This Row],[Customer_ID]],Final_Cust_db[Customer_ID],Final_Cust_db[Gender])</f>
        <v>Male</v>
      </c>
      <c r="X308" t="str">
        <f>_xlfn.XLOOKUP(Sales_DB[[#This Row],[Customer_ID]],Final_Cust_db[Customer_ID],Final_Cust_db[City])</f>
        <v>Kelseybury</v>
      </c>
      <c r="Y308" t="str">
        <f>_xlfn.XLOOKUP(Sales_DB[[#This Row],[Customer_ID]],Final_Cust_db[Customer_ID],Final_Cust_db[State])</f>
        <v>Georgia</v>
      </c>
      <c r="Z308" t="str">
        <f>_xlfn.XLOOKUP(Sales_DB[[#This Row],[Customer_ID]],Final_Cust_db[Customer_ID],Final_Cust_db[Country])</f>
        <v>USA</v>
      </c>
      <c r="AA308" t="str">
        <f>_xlfn.XLOOKUP(Sales_DB[[#This Row],[Customer_ID]],Final_Cust_db[Customer_ID],Final_Cust_db[Loyality_Level])</f>
        <v>Gold</v>
      </c>
      <c r="AB308" s="8">
        <f>Sales_DB[[#This Row],[Cost]]*Sales_DB[[#This Row],[Quantity]]</f>
        <v>172.84</v>
      </c>
      <c r="AC308" s="8">
        <f>Sales_DB[[#This Row],[Total_Amount]]-Sales_DB[[#This Row],[Spend]]</f>
        <v>1452.4144000000001</v>
      </c>
      <c r="AD308" s="8">
        <f>MONTH(Sales_DB[[#This Row],[Order_Date]])</f>
        <v>1</v>
      </c>
    </row>
    <row r="309" spans="1:30" x14ac:dyDescent="0.35">
      <c r="A309" t="s">
        <v>2266</v>
      </c>
      <c r="B309" s="2">
        <v>45842</v>
      </c>
      <c r="C309" t="s">
        <v>1405</v>
      </c>
      <c r="D309" t="s">
        <v>1851</v>
      </c>
      <c r="E309" t="s">
        <v>1890</v>
      </c>
      <c r="F309">
        <v>3</v>
      </c>
      <c r="G309" s="5">
        <v>135.94</v>
      </c>
      <c r="H309">
        <v>0.2</v>
      </c>
      <c r="I309" t="s">
        <v>1957</v>
      </c>
      <c r="J309">
        <v>326.25599999999997</v>
      </c>
      <c r="K309" t="str">
        <f>_xlfn.XLOOKUP(Sales_DB[[#This Row],[Store_ID]],Store_DB[Store_ID],Store_DB[Region])</f>
        <v>North</v>
      </c>
      <c r="L309" t="str">
        <f>_xlfn.XLOOKUP(Sales_DB[[#This Row],[Store_ID]],Store_DB[Store_ID],Store_DB[Store_Name])</f>
        <v>Martinez, Adkins and Johnson</v>
      </c>
      <c r="M309" t="str">
        <f>_xlfn.XLOOKUP(Sales_DB[[#This Row],[Store_ID]],Store_DB[Store_ID],Store_DB[City])</f>
        <v>Danielmouth</v>
      </c>
      <c r="N309" t="str">
        <f>_xlfn.XLOOKUP(Sales_DB[[#This Row],[Store_ID]],Store_DB[Store_ID],Store_DB[Store_Type])</f>
        <v>Flagship</v>
      </c>
      <c r="O309" t="str">
        <f>_xlfn.XLOOKUP(Sales_DB[[#This Row],[Product_ID]],Product_DB[Product_ID],Product_DB[Product_Name])</f>
        <v>Gaming Mouse Pad Xl</v>
      </c>
      <c r="P309" t="str">
        <f>_xlfn.XLOOKUP(Sales_DB[[#This Row],[Product_ID]],Product_DB[Product_ID],Product_DB[Category])</f>
        <v>Electronics</v>
      </c>
      <c r="Q309" t="str">
        <f>_xlfn.XLOOKUP(Sales_DB[[#This Row],[Product_ID]],Product_DB[Product_ID],Product_DB[Sub_Category])</f>
        <v>Accessories</v>
      </c>
      <c r="R309" t="str">
        <f>_xlfn.XLOOKUP(Sales_DB[[#This Row],[Product_ID]],Product_DB[Product_ID],Product_DB[Brand])</f>
        <v>Sharp, Taylor and Rodriguez</v>
      </c>
      <c r="S309">
        <f>_xlfn.XLOOKUP(Sales_DB[[#This Row],[Product_ID]],Product_DB[Product_ID],Product_DB[Cost])</f>
        <v>340.14</v>
      </c>
      <c r="T309">
        <f>_xlfn.XLOOKUP(Sales_DB[[#This Row],[Product_ID]],Product_DB[Product_ID],Product_DB[Stock])</f>
        <v>361</v>
      </c>
      <c r="U309" t="str">
        <f>_xlfn.XLOOKUP(Sales_DB[[#This Row],[Customer_ID]],Final_Cust_db[Customer_ID],Final_Cust_db[Name])</f>
        <v>Ashley Roberts</v>
      </c>
      <c r="V309">
        <f>_xlfn.XLOOKUP(Sales_DB[[#This Row],[Customer_ID]],Final_Cust_db[Customer_ID],Final_Cust_db[Age])</f>
        <v>46</v>
      </c>
      <c r="W309" t="str">
        <f>_xlfn.XLOOKUP(Sales_DB[[#This Row],[Customer_ID]],Final_Cust_db[Customer_ID],Final_Cust_db[Gender])</f>
        <v>Male</v>
      </c>
      <c r="X309" t="str">
        <f>_xlfn.XLOOKUP(Sales_DB[[#This Row],[Customer_ID]],Final_Cust_db[Customer_ID],Final_Cust_db[City])</f>
        <v>Josephmouth</v>
      </c>
      <c r="Y309" t="str">
        <f>_xlfn.XLOOKUP(Sales_DB[[#This Row],[Customer_ID]],Final_Cust_db[Customer_ID],Final_Cust_db[State])</f>
        <v>New Mexico</v>
      </c>
      <c r="Z309" t="str">
        <f>_xlfn.XLOOKUP(Sales_DB[[#This Row],[Customer_ID]],Final_Cust_db[Customer_ID],Final_Cust_db[Country])</f>
        <v>USA</v>
      </c>
      <c r="AA309" t="str">
        <f>_xlfn.XLOOKUP(Sales_DB[[#This Row],[Customer_ID]],Final_Cust_db[Customer_ID],Final_Cust_db[Loyality_Level])</f>
        <v>Gold</v>
      </c>
      <c r="AB309" s="8">
        <f>Sales_DB[[#This Row],[Cost]]*Sales_DB[[#This Row],[Quantity]]</f>
        <v>1020.42</v>
      </c>
      <c r="AC309" s="8">
        <f>Sales_DB[[#This Row],[Total_Amount]]-Sales_DB[[#This Row],[Spend]]</f>
        <v>-694.16399999999999</v>
      </c>
      <c r="AD309" s="8">
        <f>MONTH(Sales_DB[[#This Row],[Order_Date]])</f>
        <v>7</v>
      </c>
    </row>
    <row r="310" spans="1:30" x14ac:dyDescent="0.35">
      <c r="A310" t="s">
        <v>2267</v>
      </c>
      <c r="B310" s="2">
        <v>45796</v>
      </c>
      <c r="C310" t="s">
        <v>1485</v>
      </c>
      <c r="D310" t="s">
        <v>1803</v>
      </c>
      <c r="E310" t="s">
        <v>1890</v>
      </c>
      <c r="F310">
        <v>4</v>
      </c>
      <c r="G310" s="5">
        <v>396.53</v>
      </c>
      <c r="H310">
        <v>7.0000000000000007E-2</v>
      </c>
      <c r="I310" t="s">
        <v>1959</v>
      </c>
      <c r="J310">
        <v>1475.0916</v>
      </c>
      <c r="K310" t="str">
        <f>_xlfn.XLOOKUP(Sales_DB[[#This Row],[Store_ID]],Store_DB[Store_ID],Store_DB[Region])</f>
        <v>North</v>
      </c>
      <c r="L310" t="str">
        <f>_xlfn.XLOOKUP(Sales_DB[[#This Row],[Store_ID]],Store_DB[Store_ID],Store_DB[Store_Name])</f>
        <v>Martinez, Adkins and Johnson</v>
      </c>
      <c r="M310" t="str">
        <f>_xlfn.XLOOKUP(Sales_DB[[#This Row],[Store_ID]],Store_DB[Store_ID],Store_DB[City])</f>
        <v>Danielmouth</v>
      </c>
      <c r="N310" t="str">
        <f>_xlfn.XLOOKUP(Sales_DB[[#This Row],[Store_ID]],Store_DB[Store_ID],Store_DB[Store_Type])</f>
        <v>Flagship</v>
      </c>
      <c r="O310" t="str">
        <f>_xlfn.XLOOKUP(Sales_DB[[#This Row],[Product_ID]],Product_DB[Product_ID],Product_DB[Product_Name])</f>
        <v>Bluetooth Car Audio System</v>
      </c>
      <c r="P310" t="str">
        <f>_xlfn.XLOOKUP(Sales_DB[[#This Row],[Product_ID]],Product_DB[Product_ID],Product_DB[Category])</f>
        <v>Electronics</v>
      </c>
      <c r="Q310" t="str">
        <f>_xlfn.XLOOKUP(Sales_DB[[#This Row],[Product_ID]],Product_DB[Product_ID],Product_DB[Sub_Category])</f>
        <v>Audio</v>
      </c>
      <c r="R310" t="str">
        <f>_xlfn.XLOOKUP(Sales_DB[[#This Row],[Product_ID]],Product_DB[Product_ID],Product_DB[Brand])</f>
        <v>Bruce-Bowen</v>
      </c>
      <c r="S310">
        <f>_xlfn.XLOOKUP(Sales_DB[[#This Row],[Product_ID]],Product_DB[Product_ID],Product_DB[Cost])</f>
        <v>403.71</v>
      </c>
      <c r="T310">
        <f>_xlfn.XLOOKUP(Sales_DB[[#This Row],[Product_ID]],Product_DB[Product_ID],Product_DB[Stock])</f>
        <v>159</v>
      </c>
      <c r="U310" t="str">
        <f>_xlfn.XLOOKUP(Sales_DB[[#This Row],[Customer_ID]],Final_Cust_db[Customer_ID],Final_Cust_db[Name])</f>
        <v>Dylan Gutierrez</v>
      </c>
      <c r="V310">
        <f>_xlfn.XLOOKUP(Sales_DB[[#This Row],[Customer_ID]],Final_Cust_db[Customer_ID],Final_Cust_db[Age])</f>
        <v>40</v>
      </c>
      <c r="W310" t="str">
        <f>_xlfn.XLOOKUP(Sales_DB[[#This Row],[Customer_ID]],Final_Cust_db[Customer_ID],Final_Cust_db[Gender])</f>
        <v>Male</v>
      </c>
      <c r="X310" t="str">
        <f>_xlfn.XLOOKUP(Sales_DB[[#This Row],[Customer_ID]],Final_Cust_db[Customer_ID],Final_Cust_db[City])</f>
        <v>New Jamesview</v>
      </c>
      <c r="Y310" t="str">
        <f>_xlfn.XLOOKUP(Sales_DB[[#This Row],[Customer_ID]],Final_Cust_db[Customer_ID],Final_Cust_db[State])</f>
        <v>West Virginia</v>
      </c>
      <c r="Z310" t="str">
        <f>_xlfn.XLOOKUP(Sales_DB[[#This Row],[Customer_ID]],Final_Cust_db[Customer_ID],Final_Cust_db[Country])</f>
        <v>USA</v>
      </c>
      <c r="AA310" t="str">
        <f>_xlfn.XLOOKUP(Sales_DB[[#This Row],[Customer_ID]],Final_Cust_db[Customer_ID],Final_Cust_db[Loyality_Level])</f>
        <v>Bronze</v>
      </c>
      <c r="AB310" s="8">
        <f>Sales_DB[[#This Row],[Cost]]*Sales_DB[[#This Row],[Quantity]]</f>
        <v>1614.84</v>
      </c>
      <c r="AC310" s="8">
        <f>Sales_DB[[#This Row],[Total_Amount]]-Sales_DB[[#This Row],[Spend]]</f>
        <v>-139.74839999999995</v>
      </c>
      <c r="AD310" s="8">
        <f>MONTH(Sales_DB[[#This Row],[Order_Date]])</f>
        <v>5</v>
      </c>
    </row>
    <row r="311" spans="1:30" x14ac:dyDescent="0.35">
      <c r="A311" t="s">
        <v>2268</v>
      </c>
      <c r="B311" s="2">
        <v>45264</v>
      </c>
      <c r="C311" t="s">
        <v>720</v>
      </c>
      <c r="D311" t="s">
        <v>1662</v>
      </c>
      <c r="E311" t="s">
        <v>1932</v>
      </c>
      <c r="F311">
        <v>2</v>
      </c>
      <c r="G311" s="5">
        <v>722.45</v>
      </c>
      <c r="H311">
        <v>0.22</v>
      </c>
      <c r="I311" t="s">
        <v>1959</v>
      </c>
      <c r="J311">
        <v>1127.0219999999999</v>
      </c>
      <c r="K311" t="str">
        <f>_xlfn.XLOOKUP(Sales_DB[[#This Row],[Store_ID]],Store_DB[Store_ID],Store_DB[Region])</f>
        <v>South</v>
      </c>
      <c r="L311" t="str">
        <f>_xlfn.XLOOKUP(Sales_DB[[#This Row],[Store_ID]],Store_DB[Store_ID],Store_DB[Store_Name])</f>
        <v>Mcdonald Inc</v>
      </c>
      <c r="M311" t="str">
        <f>_xlfn.XLOOKUP(Sales_DB[[#This Row],[Store_ID]],Store_DB[Store_ID],Store_DB[City])</f>
        <v>Christopherland</v>
      </c>
      <c r="N311" t="str">
        <f>_xlfn.XLOOKUP(Sales_DB[[#This Row],[Store_ID]],Store_DB[Store_ID],Store_DB[Store_Type])</f>
        <v>Outlet</v>
      </c>
      <c r="O311" t="str">
        <f>_xlfn.XLOOKUP(Sales_DB[[#This Row],[Product_ID]],Product_DB[Product_ID],Product_DB[Product_Name])</f>
        <v>Fabric Sofa Throw Blanket</v>
      </c>
      <c r="P311" t="str">
        <f>_xlfn.XLOOKUP(Sales_DB[[#This Row],[Product_ID]],Product_DB[Product_ID],Product_DB[Category])</f>
        <v>Home</v>
      </c>
      <c r="Q311" t="str">
        <f>_xlfn.XLOOKUP(Sales_DB[[#This Row],[Product_ID]],Product_DB[Product_ID],Product_DB[Sub_Category])</f>
        <v>Decor</v>
      </c>
      <c r="R311" t="str">
        <f>_xlfn.XLOOKUP(Sales_DB[[#This Row],[Product_ID]],Product_DB[Product_ID],Product_DB[Brand])</f>
        <v>Hoffman Group</v>
      </c>
      <c r="S311">
        <f>_xlfn.XLOOKUP(Sales_DB[[#This Row],[Product_ID]],Product_DB[Product_ID],Product_DB[Cost])</f>
        <v>218.48</v>
      </c>
      <c r="T311">
        <f>_xlfn.XLOOKUP(Sales_DB[[#This Row],[Product_ID]],Product_DB[Product_ID],Product_DB[Stock])</f>
        <v>276</v>
      </c>
      <c r="U311" t="str">
        <f>_xlfn.XLOOKUP(Sales_DB[[#This Row],[Customer_ID]],Final_Cust_db[Customer_ID],Final_Cust_db[Name])</f>
        <v>George Davis</v>
      </c>
      <c r="V311">
        <f>_xlfn.XLOOKUP(Sales_DB[[#This Row],[Customer_ID]],Final_Cust_db[Customer_ID],Final_Cust_db[Age])</f>
        <v>50</v>
      </c>
      <c r="W311" t="str">
        <f>_xlfn.XLOOKUP(Sales_DB[[#This Row],[Customer_ID]],Final_Cust_db[Customer_ID],Final_Cust_db[Gender])</f>
        <v>Female</v>
      </c>
      <c r="X311" t="str">
        <f>_xlfn.XLOOKUP(Sales_DB[[#This Row],[Customer_ID]],Final_Cust_db[Customer_ID],Final_Cust_db[City])</f>
        <v xml:space="preserve">    Lake Lisa</v>
      </c>
      <c r="Y311" t="str">
        <f>_xlfn.XLOOKUP(Sales_DB[[#This Row],[Customer_ID]],Final_Cust_db[Customer_ID],Final_Cust_db[State])</f>
        <v>Massachusetts</v>
      </c>
      <c r="Z311" t="str">
        <f>_xlfn.XLOOKUP(Sales_DB[[#This Row],[Customer_ID]],Final_Cust_db[Customer_ID],Final_Cust_db[Country])</f>
        <v>USA</v>
      </c>
      <c r="AA311" t="str">
        <f>_xlfn.XLOOKUP(Sales_DB[[#This Row],[Customer_ID]],Final_Cust_db[Customer_ID],Final_Cust_db[Loyality_Level])</f>
        <v>Bronze</v>
      </c>
      <c r="AB311" s="8">
        <f>Sales_DB[[#This Row],[Cost]]*Sales_DB[[#This Row],[Quantity]]</f>
        <v>436.96</v>
      </c>
      <c r="AC311" s="8">
        <f>Sales_DB[[#This Row],[Total_Amount]]-Sales_DB[[#This Row],[Spend]]</f>
        <v>690.0619999999999</v>
      </c>
      <c r="AD311" s="8">
        <f>MONTH(Sales_DB[[#This Row],[Order_Date]])</f>
        <v>12</v>
      </c>
    </row>
    <row r="312" spans="1:30" x14ac:dyDescent="0.35">
      <c r="A312" t="s">
        <v>2269</v>
      </c>
      <c r="B312" s="2">
        <v>45504</v>
      </c>
      <c r="C312" t="s">
        <v>185</v>
      </c>
      <c r="D312" t="s">
        <v>1772</v>
      </c>
      <c r="E312" t="s">
        <v>1894</v>
      </c>
      <c r="F312">
        <v>2</v>
      </c>
      <c r="G312" s="5">
        <v>138.41</v>
      </c>
      <c r="H312">
        <v>0.02</v>
      </c>
      <c r="I312" t="s">
        <v>1957</v>
      </c>
      <c r="J312">
        <v>271.28359999999998</v>
      </c>
      <c r="K312" t="str">
        <f>_xlfn.XLOOKUP(Sales_DB[[#This Row],[Store_ID]],Store_DB[Store_ID],Store_DB[Region])</f>
        <v>South</v>
      </c>
      <c r="L312" t="str">
        <f>_xlfn.XLOOKUP(Sales_DB[[#This Row],[Store_ID]],Store_DB[Store_ID],Store_DB[Store_Name])</f>
        <v>Black-Horn</v>
      </c>
      <c r="M312" t="str">
        <f>_xlfn.XLOOKUP(Sales_DB[[#This Row],[Store_ID]],Store_DB[Store_ID],Store_DB[City])</f>
        <v>North Nancyview</v>
      </c>
      <c r="N312" t="str">
        <f>_xlfn.XLOOKUP(Sales_DB[[#This Row],[Store_ID]],Store_DB[Store_ID],Store_DB[Store_Type])</f>
        <v>Outlet</v>
      </c>
      <c r="O312" t="str">
        <f>_xlfn.XLOOKUP(Sales_DB[[#This Row],[Product_ID]],Product_DB[Product_ID],Product_DB[Product_Name])</f>
        <v>Matte Lipstick Set</v>
      </c>
      <c r="P312" t="str">
        <f>_xlfn.XLOOKUP(Sales_DB[[#This Row],[Product_ID]],Product_DB[Product_ID],Product_DB[Category])</f>
        <v>Beauty</v>
      </c>
      <c r="Q312" t="str">
        <f>_xlfn.XLOOKUP(Sales_DB[[#This Row],[Product_ID]],Product_DB[Product_ID],Product_DB[Sub_Category])</f>
        <v>Makeup</v>
      </c>
      <c r="R312" t="str">
        <f>_xlfn.XLOOKUP(Sales_DB[[#This Row],[Product_ID]],Product_DB[Product_ID],Product_DB[Brand])</f>
        <v>Zhang Inc</v>
      </c>
      <c r="S312">
        <f>_xlfn.XLOOKUP(Sales_DB[[#This Row],[Product_ID]],Product_DB[Product_ID],Product_DB[Cost])</f>
        <v>299.11</v>
      </c>
      <c r="T312">
        <f>_xlfn.XLOOKUP(Sales_DB[[#This Row],[Product_ID]],Product_DB[Product_ID],Product_DB[Stock])</f>
        <v>118</v>
      </c>
      <c r="U312" t="str">
        <f>_xlfn.XLOOKUP(Sales_DB[[#This Row],[Customer_ID]],Final_Cust_db[Customer_ID],Final_Cust_db[Name])</f>
        <v>Gina Knight</v>
      </c>
      <c r="V312">
        <f>_xlfn.XLOOKUP(Sales_DB[[#This Row],[Customer_ID]],Final_Cust_db[Customer_ID],Final_Cust_db[Age])</f>
        <v>54</v>
      </c>
      <c r="W312" t="str">
        <f>_xlfn.XLOOKUP(Sales_DB[[#This Row],[Customer_ID]],Final_Cust_db[Customer_ID],Final_Cust_db[Gender])</f>
        <v>Female</v>
      </c>
      <c r="X312" t="str">
        <f>_xlfn.XLOOKUP(Sales_DB[[#This Row],[Customer_ID]],Final_Cust_db[Customer_ID],Final_Cust_db[City])</f>
        <v>Lake Roberthaven</v>
      </c>
      <c r="Y312" t="str">
        <f>_xlfn.XLOOKUP(Sales_DB[[#This Row],[Customer_ID]],Final_Cust_db[Customer_ID],Final_Cust_db[State])</f>
        <v>Nevada</v>
      </c>
      <c r="Z312" t="str">
        <f>_xlfn.XLOOKUP(Sales_DB[[#This Row],[Customer_ID]],Final_Cust_db[Customer_ID],Final_Cust_db[Country])</f>
        <v>USA</v>
      </c>
      <c r="AA312" t="str">
        <f>_xlfn.XLOOKUP(Sales_DB[[#This Row],[Customer_ID]],Final_Cust_db[Customer_ID],Final_Cust_db[Loyality_Level])</f>
        <v>Silver</v>
      </c>
      <c r="AB312" s="8">
        <f>Sales_DB[[#This Row],[Cost]]*Sales_DB[[#This Row],[Quantity]]</f>
        <v>598.22</v>
      </c>
      <c r="AC312" s="8">
        <f>Sales_DB[[#This Row],[Total_Amount]]-Sales_DB[[#This Row],[Spend]]</f>
        <v>-326.93640000000005</v>
      </c>
      <c r="AD312" s="8">
        <f>MONTH(Sales_DB[[#This Row],[Order_Date]])</f>
        <v>7</v>
      </c>
    </row>
    <row r="313" spans="1:30" x14ac:dyDescent="0.35">
      <c r="A313" t="s">
        <v>2270</v>
      </c>
      <c r="B313" s="2">
        <v>45679</v>
      </c>
      <c r="C313" t="s">
        <v>440</v>
      </c>
      <c r="D313" t="s">
        <v>1821</v>
      </c>
      <c r="E313" t="s">
        <v>1894</v>
      </c>
      <c r="F313">
        <v>4</v>
      </c>
      <c r="G313" s="5">
        <v>741.51</v>
      </c>
      <c r="H313">
        <v>0.09</v>
      </c>
      <c r="I313" t="s">
        <v>1962</v>
      </c>
      <c r="J313">
        <v>2699.0963999999999</v>
      </c>
      <c r="K313" t="str">
        <f>_xlfn.XLOOKUP(Sales_DB[[#This Row],[Store_ID]],Store_DB[Store_ID],Store_DB[Region])</f>
        <v>South</v>
      </c>
      <c r="L313" t="str">
        <f>_xlfn.XLOOKUP(Sales_DB[[#This Row],[Store_ID]],Store_DB[Store_ID],Store_DB[Store_Name])</f>
        <v>Black-Horn</v>
      </c>
      <c r="M313" t="str">
        <f>_xlfn.XLOOKUP(Sales_DB[[#This Row],[Store_ID]],Store_DB[Store_ID],Store_DB[City])</f>
        <v>North Nancyview</v>
      </c>
      <c r="N313" t="str">
        <f>_xlfn.XLOOKUP(Sales_DB[[#This Row],[Store_ID]],Store_DB[Store_ID],Store_DB[Store_Type])</f>
        <v>Outlet</v>
      </c>
      <c r="O313" t="str">
        <f>_xlfn.XLOOKUP(Sales_DB[[#This Row],[Product_ID]],Product_DB[Product_ID],Product_DB[Product_Name])</f>
        <v>Wall-Mounted Spice Rack</v>
      </c>
      <c r="P313" t="str">
        <f>_xlfn.XLOOKUP(Sales_DB[[#This Row],[Product_ID]],Product_DB[Product_ID],Product_DB[Category])</f>
        <v>Home</v>
      </c>
      <c r="Q313" t="str">
        <f>_xlfn.XLOOKUP(Sales_DB[[#This Row],[Product_ID]],Product_DB[Product_ID],Product_DB[Sub_Category])</f>
        <v>Kitchen</v>
      </c>
      <c r="R313" t="str">
        <f>_xlfn.XLOOKUP(Sales_DB[[#This Row],[Product_ID]],Product_DB[Product_ID],Product_DB[Brand])</f>
        <v>Allison Ltd</v>
      </c>
      <c r="S313">
        <f>_xlfn.XLOOKUP(Sales_DB[[#This Row],[Product_ID]],Product_DB[Product_ID],Product_DB[Cost])</f>
        <v>143.43</v>
      </c>
      <c r="T313">
        <f>_xlfn.XLOOKUP(Sales_DB[[#This Row],[Product_ID]],Product_DB[Product_ID],Product_DB[Stock])</f>
        <v>58</v>
      </c>
      <c r="U313" t="str">
        <f>_xlfn.XLOOKUP(Sales_DB[[#This Row],[Customer_ID]],Final_Cust_db[Customer_ID],Final_Cust_db[Name])</f>
        <v>James Wolfe</v>
      </c>
      <c r="V313">
        <f>_xlfn.XLOOKUP(Sales_DB[[#This Row],[Customer_ID]],Final_Cust_db[Customer_ID],Final_Cust_db[Age])</f>
        <v>62</v>
      </c>
      <c r="W313" t="str">
        <f>_xlfn.XLOOKUP(Sales_DB[[#This Row],[Customer_ID]],Final_Cust_db[Customer_ID],Final_Cust_db[Gender])</f>
        <v>Female</v>
      </c>
      <c r="X313" t="str">
        <f>_xlfn.XLOOKUP(Sales_DB[[#This Row],[Customer_ID]],Final_Cust_db[Customer_ID],Final_Cust_db[City])</f>
        <v>Benjaminton</v>
      </c>
      <c r="Y313" t="str">
        <f>_xlfn.XLOOKUP(Sales_DB[[#This Row],[Customer_ID]],Final_Cust_db[Customer_ID],Final_Cust_db[State])</f>
        <v>Arizona</v>
      </c>
      <c r="Z313" t="str">
        <f>_xlfn.XLOOKUP(Sales_DB[[#This Row],[Customer_ID]],Final_Cust_db[Customer_ID],Final_Cust_db[Country])</f>
        <v>USA</v>
      </c>
      <c r="AA313" t="str">
        <f>_xlfn.XLOOKUP(Sales_DB[[#This Row],[Customer_ID]],Final_Cust_db[Customer_ID],Final_Cust_db[Loyality_Level])</f>
        <v>Gold</v>
      </c>
      <c r="AB313" s="8">
        <f>Sales_DB[[#This Row],[Cost]]*Sales_DB[[#This Row],[Quantity]]</f>
        <v>573.72</v>
      </c>
      <c r="AC313" s="8">
        <f>Sales_DB[[#This Row],[Total_Amount]]-Sales_DB[[#This Row],[Spend]]</f>
        <v>2125.3764000000001</v>
      </c>
      <c r="AD313" s="8">
        <f>MONTH(Sales_DB[[#This Row],[Order_Date]])</f>
        <v>1</v>
      </c>
    </row>
    <row r="314" spans="1:30" x14ac:dyDescent="0.35">
      <c r="A314" t="s">
        <v>2271</v>
      </c>
      <c r="B314" s="2">
        <v>45611</v>
      </c>
      <c r="C314" t="s">
        <v>104</v>
      </c>
      <c r="D314" t="s">
        <v>1821</v>
      </c>
      <c r="E314" t="s">
        <v>1940</v>
      </c>
      <c r="F314">
        <v>2</v>
      </c>
      <c r="G314" s="5">
        <v>588.9</v>
      </c>
      <c r="H314">
        <v>0.19</v>
      </c>
      <c r="I314" t="s">
        <v>1959</v>
      </c>
      <c r="J314">
        <v>954.01800000000003</v>
      </c>
      <c r="K314" t="str">
        <f>_xlfn.XLOOKUP(Sales_DB[[#This Row],[Store_ID]],Store_DB[Store_ID],Store_DB[Region])</f>
        <v>North</v>
      </c>
      <c r="L314" t="str">
        <f>_xlfn.XLOOKUP(Sales_DB[[#This Row],[Store_ID]],Store_DB[Store_ID],Store_DB[Store_Name])</f>
        <v>Holloway Ltd</v>
      </c>
      <c r="M314" t="str">
        <f>_xlfn.XLOOKUP(Sales_DB[[#This Row],[Store_ID]],Store_DB[Store_ID],Store_DB[City])</f>
        <v>Bensonhaven</v>
      </c>
      <c r="N314" t="str">
        <f>_xlfn.XLOOKUP(Sales_DB[[#This Row],[Store_ID]],Store_DB[Store_ID],Store_DB[Store_Type])</f>
        <v>Flagship</v>
      </c>
      <c r="O314" t="str">
        <f>_xlfn.XLOOKUP(Sales_DB[[#This Row],[Product_ID]],Product_DB[Product_ID],Product_DB[Product_Name])</f>
        <v>Wall-Mounted Spice Rack</v>
      </c>
      <c r="P314" t="str">
        <f>_xlfn.XLOOKUP(Sales_DB[[#This Row],[Product_ID]],Product_DB[Product_ID],Product_DB[Category])</f>
        <v>Home</v>
      </c>
      <c r="Q314" t="str">
        <f>_xlfn.XLOOKUP(Sales_DB[[#This Row],[Product_ID]],Product_DB[Product_ID],Product_DB[Sub_Category])</f>
        <v>Kitchen</v>
      </c>
      <c r="R314" t="str">
        <f>_xlfn.XLOOKUP(Sales_DB[[#This Row],[Product_ID]],Product_DB[Product_ID],Product_DB[Brand])</f>
        <v>Allison Ltd</v>
      </c>
      <c r="S314">
        <f>_xlfn.XLOOKUP(Sales_DB[[#This Row],[Product_ID]],Product_DB[Product_ID],Product_DB[Cost])</f>
        <v>143.43</v>
      </c>
      <c r="T314">
        <f>_xlfn.XLOOKUP(Sales_DB[[#This Row],[Product_ID]],Product_DB[Product_ID],Product_DB[Stock])</f>
        <v>58</v>
      </c>
      <c r="U314" t="str">
        <f>_xlfn.XLOOKUP(Sales_DB[[#This Row],[Customer_ID]],Final_Cust_db[Customer_ID],Final_Cust_db[Name])</f>
        <v>Jonathan Steele</v>
      </c>
      <c r="V314">
        <f>_xlfn.XLOOKUP(Sales_DB[[#This Row],[Customer_ID]],Final_Cust_db[Customer_ID],Final_Cust_db[Age])</f>
        <v>52</v>
      </c>
      <c r="W314" t="str">
        <f>_xlfn.XLOOKUP(Sales_DB[[#This Row],[Customer_ID]],Final_Cust_db[Customer_ID],Final_Cust_db[Gender])</f>
        <v>Female</v>
      </c>
      <c r="X314" t="str">
        <f>_xlfn.XLOOKUP(Sales_DB[[#This Row],[Customer_ID]],Final_Cust_db[Customer_ID],Final_Cust_db[City])</f>
        <v>Molinabury</v>
      </c>
      <c r="Y314" t="str">
        <f>_xlfn.XLOOKUP(Sales_DB[[#This Row],[Customer_ID]],Final_Cust_db[Customer_ID],Final_Cust_db[State])</f>
        <v>Oregon</v>
      </c>
      <c r="Z314" t="str">
        <f>_xlfn.XLOOKUP(Sales_DB[[#This Row],[Customer_ID]],Final_Cust_db[Customer_ID],Final_Cust_db[Country])</f>
        <v>USA</v>
      </c>
      <c r="AA314" t="str">
        <f>_xlfn.XLOOKUP(Sales_DB[[#This Row],[Customer_ID]],Final_Cust_db[Customer_ID],Final_Cust_db[Loyality_Level])</f>
        <v>Silver</v>
      </c>
      <c r="AB314" s="8">
        <f>Sales_DB[[#This Row],[Cost]]*Sales_DB[[#This Row],[Quantity]]</f>
        <v>286.86</v>
      </c>
      <c r="AC314" s="8">
        <f>Sales_DB[[#This Row],[Total_Amount]]-Sales_DB[[#This Row],[Spend]]</f>
        <v>667.15800000000002</v>
      </c>
      <c r="AD314" s="8">
        <f>MONTH(Sales_DB[[#This Row],[Order_Date]])</f>
        <v>11</v>
      </c>
    </row>
    <row r="315" spans="1:30" x14ac:dyDescent="0.35">
      <c r="A315" t="s">
        <v>2272</v>
      </c>
      <c r="B315" s="2">
        <v>45389</v>
      </c>
      <c r="C315" t="s">
        <v>969</v>
      </c>
      <c r="D315" t="s">
        <v>1730</v>
      </c>
      <c r="E315" t="s">
        <v>1894</v>
      </c>
      <c r="F315">
        <v>1</v>
      </c>
      <c r="G315" s="5">
        <v>88.92</v>
      </c>
      <c r="H315">
        <v>0.19</v>
      </c>
      <c r="I315" t="s">
        <v>1959</v>
      </c>
      <c r="J315">
        <v>72.025200000000012</v>
      </c>
      <c r="K315" t="str">
        <f>_xlfn.XLOOKUP(Sales_DB[[#This Row],[Store_ID]],Store_DB[Store_ID],Store_DB[Region])</f>
        <v>South</v>
      </c>
      <c r="L315" t="str">
        <f>_xlfn.XLOOKUP(Sales_DB[[#This Row],[Store_ID]],Store_DB[Store_ID],Store_DB[Store_Name])</f>
        <v>Black-Horn</v>
      </c>
      <c r="M315" t="str">
        <f>_xlfn.XLOOKUP(Sales_DB[[#This Row],[Store_ID]],Store_DB[Store_ID],Store_DB[City])</f>
        <v>North Nancyview</v>
      </c>
      <c r="N315" t="str">
        <f>_xlfn.XLOOKUP(Sales_DB[[#This Row],[Store_ID]],Store_DB[Store_ID],Store_DB[Store_Type])</f>
        <v>Outlet</v>
      </c>
      <c r="O315" t="str">
        <f>_xlfn.XLOOKUP(Sales_DB[[#This Row],[Product_ID]],Product_DB[Product_ID],Product_DB[Product_Name])</f>
        <v>Boxing Hand Wraps</v>
      </c>
      <c r="P315" t="str">
        <f>_xlfn.XLOOKUP(Sales_DB[[#This Row],[Product_ID]],Product_DB[Product_ID],Product_DB[Category])</f>
        <v>Sports</v>
      </c>
      <c r="Q315" t="str">
        <f>_xlfn.XLOOKUP(Sales_DB[[#This Row],[Product_ID]],Product_DB[Product_ID],Product_DB[Sub_Category])</f>
        <v>Fitness</v>
      </c>
      <c r="R315" t="str">
        <f>_xlfn.XLOOKUP(Sales_DB[[#This Row],[Product_ID]],Product_DB[Product_ID],Product_DB[Brand])</f>
        <v>Smith-King</v>
      </c>
      <c r="S315">
        <f>_xlfn.XLOOKUP(Sales_DB[[#This Row],[Product_ID]],Product_DB[Product_ID],Product_DB[Cost])</f>
        <v>190.29</v>
      </c>
      <c r="T315">
        <f>_xlfn.XLOOKUP(Sales_DB[[#This Row],[Product_ID]],Product_DB[Product_ID],Product_DB[Stock])</f>
        <v>260</v>
      </c>
      <c r="U315" t="str">
        <f>_xlfn.XLOOKUP(Sales_DB[[#This Row],[Customer_ID]],Final_Cust_db[Customer_ID],Final_Cust_db[Name])</f>
        <v>Miss Alexandria Li Dvm</v>
      </c>
      <c r="V315">
        <f>_xlfn.XLOOKUP(Sales_DB[[#This Row],[Customer_ID]],Final_Cust_db[Customer_ID],Final_Cust_db[Age])</f>
        <v>41</v>
      </c>
      <c r="W315" t="str">
        <f>_xlfn.XLOOKUP(Sales_DB[[#This Row],[Customer_ID]],Final_Cust_db[Customer_ID],Final_Cust_db[Gender])</f>
        <v>Male</v>
      </c>
      <c r="X315" t="str">
        <f>_xlfn.XLOOKUP(Sales_DB[[#This Row],[Customer_ID]],Final_Cust_db[Customer_ID],Final_Cust_db[City])</f>
        <v>Port Jenniferton</v>
      </c>
      <c r="Y315" t="str">
        <f>_xlfn.XLOOKUP(Sales_DB[[#This Row],[Customer_ID]],Final_Cust_db[Customer_ID],Final_Cust_db[State])</f>
        <v>Kansas</v>
      </c>
      <c r="Z315" t="str">
        <f>_xlfn.XLOOKUP(Sales_DB[[#This Row],[Customer_ID]],Final_Cust_db[Customer_ID],Final_Cust_db[Country])</f>
        <v>USA</v>
      </c>
      <c r="AA315" t="str">
        <f>_xlfn.XLOOKUP(Sales_DB[[#This Row],[Customer_ID]],Final_Cust_db[Customer_ID],Final_Cust_db[Loyality_Level])</f>
        <v>Silver</v>
      </c>
      <c r="AB315" s="8">
        <f>Sales_DB[[#This Row],[Cost]]*Sales_DB[[#This Row],[Quantity]]</f>
        <v>190.29</v>
      </c>
      <c r="AC315" s="8">
        <f>Sales_DB[[#This Row],[Total_Amount]]-Sales_DB[[#This Row],[Spend]]</f>
        <v>-118.26479999999998</v>
      </c>
      <c r="AD315" s="8">
        <f>MONTH(Sales_DB[[#This Row],[Order_Date]])</f>
        <v>4</v>
      </c>
    </row>
    <row r="316" spans="1:30" x14ac:dyDescent="0.35">
      <c r="A316" t="s">
        <v>2273</v>
      </c>
      <c r="B316" s="2">
        <v>45339</v>
      </c>
      <c r="C316" t="s">
        <v>415</v>
      </c>
      <c r="D316" t="s">
        <v>1763</v>
      </c>
      <c r="E316" t="s">
        <v>1937</v>
      </c>
      <c r="F316">
        <v>1</v>
      </c>
      <c r="G316" s="5">
        <v>299.13</v>
      </c>
      <c r="H316">
        <v>0.1</v>
      </c>
      <c r="I316" t="s">
        <v>1962</v>
      </c>
      <c r="J316">
        <v>269.21699999999998</v>
      </c>
      <c r="K316" t="str">
        <f>_xlfn.XLOOKUP(Sales_DB[[#This Row],[Store_ID]],Store_DB[Store_ID],Store_DB[Region])</f>
        <v>West</v>
      </c>
      <c r="L316" t="str">
        <f>_xlfn.XLOOKUP(Sales_DB[[#This Row],[Store_ID]],Store_DB[Store_ID],Store_DB[Store_Name])</f>
        <v>Frederick-Wright</v>
      </c>
      <c r="M316" t="str">
        <f>_xlfn.XLOOKUP(Sales_DB[[#This Row],[Store_ID]],Store_DB[Store_ID],Store_DB[City])</f>
        <v>New Jimmymouth</v>
      </c>
      <c r="N316" t="str">
        <f>_xlfn.XLOOKUP(Sales_DB[[#This Row],[Store_ID]],Store_DB[Store_ID],Store_DB[Store_Type])</f>
        <v>Flagship</v>
      </c>
      <c r="O316" t="str">
        <f>_xlfn.XLOOKUP(Sales_DB[[#This Row],[Product_ID]],Product_DB[Product_ID],Product_DB[Product_Name])</f>
        <v>Tennis Ball 3-Pack</v>
      </c>
      <c r="P316" t="str">
        <f>_xlfn.XLOOKUP(Sales_DB[[#This Row],[Product_ID]],Product_DB[Product_ID],Product_DB[Category])</f>
        <v>Sports</v>
      </c>
      <c r="Q316" t="str">
        <f>_xlfn.XLOOKUP(Sales_DB[[#This Row],[Product_ID]],Product_DB[Product_ID],Product_DB[Sub_Category])</f>
        <v>Equipment</v>
      </c>
      <c r="R316" t="str">
        <f>_xlfn.XLOOKUP(Sales_DB[[#This Row],[Product_ID]],Product_DB[Product_ID],Product_DB[Brand])</f>
        <v>Lopez LLC</v>
      </c>
      <c r="S316">
        <f>_xlfn.XLOOKUP(Sales_DB[[#This Row],[Product_ID]],Product_DB[Product_ID],Product_DB[Cost])</f>
        <v>103.45</v>
      </c>
      <c r="T316">
        <f>_xlfn.XLOOKUP(Sales_DB[[#This Row],[Product_ID]],Product_DB[Product_ID],Product_DB[Stock])</f>
        <v>465</v>
      </c>
      <c r="U316" t="str">
        <f>_xlfn.XLOOKUP(Sales_DB[[#This Row],[Customer_ID]],Final_Cust_db[Customer_ID],Final_Cust_db[Name])</f>
        <v>Earl Allen</v>
      </c>
      <c r="V316">
        <f>_xlfn.XLOOKUP(Sales_DB[[#This Row],[Customer_ID]],Final_Cust_db[Customer_ID],Final_Cust_db[Age])</f>
        <v>36</v>
      </c>
      <c r="W316" t="str">
        <f>_xlfn.XLOOKUP(Sales_DB[[#This Row],[Customer_ID]],Final_Cust_db[Customer_ID],Final_Cust_db[Gender])</f>
        <v>Male</v>
      </c>
      <c r="X316" t="str">
        <f>_xlfn.XLOOKUP(Sales_DB[[#This Row],[Customer_ID]],Final_Cust_db[Customer_ID],Final_Cust_db[City])</f>
        <v>New Jenniferburgh</v>
      </c>
      <c r="Y316" t="str">
        <f>_xlfn.XLOOKUP(Sales_DB[[#This Row],[Customer_ID]],Final_Cust_db[Customer_ID],Final_Cust_db[State])</f>
        <v>Nebraska</v>
      </c>
      <c r="Z316" t="str">
        <f>_xlfn.XLOOKUP(Sales_DB[[#This Row],[Customer_ID]],Final_Cust_db[Customer_ID],Final_Cust_db[Country])</f>
        <v>USA</v>
      </c>
      <c r="AA316" t="str">
        <f>_xlfn.XLOOKUP(Sales_DB[[#This Row],[Customer_ID]],Final_Cust_db[Customer_ID],Final_Cust_db[Loyality_Level])</f>
        <v>Platinum</v>
      </c>
      <c r="AB316" s="8">
        <f>Sales_DB[[#This Row],[Cost]]*Sales_DB[[#This Row],[Quantity]]</f>
        <v>103.45</v>
      </c>
      <c r="AC316" s="8">
        <f>Sales_DB[[#This Row],[Total_Amount]]-Sales_DB[[#This Row],[Spend]]</f>
        <v>165.767</v>
      </c>
      <c r="AD316" s="8">
        <f>MONTH(Sales_DB[[#This Row],[Order_Date]])</f>
        <v>2</v>
      </c>
    </row>
    <row r="317" spans="1:30" x14ac:dyDescent="0.35">
      <c r="A317" t="s">
        <v>2274</v>
      </c>
      <c r="B317" s="2">
        <v>45433</v>
      </c>
      <c r="C317" t="s">
        <v>409</v>
      </c>
      <c r="D317" t="s">
        <v>1812</v>
      </c>
      <c r="E317" t="s">
        <v>1899</v>
      </c>
      <c r="F317">
        <v>2</v>
      </c>
      <c r="G317" s="5">
        <v>548.29999999999995</v>
      </c>
      <c r="H317">
        <v>0.23</v>
      </c>
      <c r="I317" t="s">
        <v>1957</v>
      </c>
      <c r="J317">
        <v>844.38199999999995</v>
      </c>
      <c r="K317" t="str">
        <f>_xlfn.XLOOKUP(Sales_DB[[#This Row],[Store_ID]],Store_DB[Store_ID],Store_DB[Region])</f>
        <v>North</v>
      </c>
      <c r="L317" t="str">
        <f>_xlfn.XLOOKUP(Sales_DB[[#This Row],[Store_ID]],Store_DB[Store_ID],Store_DB[Store_Name])</f>
        <v>Johnson-Wright</v>
      </c>
      <c r="M317" t="str">
        <f>_xlfn.XLOOKUP(Sales_DB[[#This Row],[Store_ID]],Store_DB[Store_ID],Store_DB[City])</f>
        <v>Hoodberg</v>
      </c>
      <c r="N317" t="str">
        <f>_xlfn.XLOOKUP(Sales_DB[[#This Row],[Store_ID]],Store_DB[Store_ID],Store_DB[Store_Type])</f>
        <v>Outlet</v>
      </c>
      <c r="O317" t="str">
        <f>_xlfn.XLOOKUP(Sales_DB[[#This Row],[Product_ID]],Product_DB[Product_ID],Product_DB[Product_Name])</f>
        <v>Wifi Mesh Router</v>
      </c>
      <c r="P317" t="str">
        <f>_xlfn.XLOOKUP(Sales_DB[[#This Row],[Product_ID]],Product_DB[Product_ID],Product_DB[Category])</f>
        <v>Electronics</v>
      </c>
      <c r="Q317" t="str">
        <f>_xlfn.XLOOKUP(Sales_DB[[#This Row],[Product_ID]],Product_DB[Product_ID],Product_DB[Sub_Category])</f>
        <v>Appliances</v>
      </c>
      <c r="R317" t="str">
        <f>_xlfn.XLOOKUP(Sales_DB[[#This Row],[Product_ID]],Product_DB[Product_ID],Product_DB[Brand])</f>
        <v>White, Reeves and Woods</v>
      </c>
      <c r="S317">
        <f>_xlfn.XLOOKUP(Sales_DB[[#This Row],[Product_ID]],Product_DB[Product_ID],Product_DB[Cost])</f>
        <v>480.9</v>
      </c>
      <c r="T317">
        <f>_xlfn.XLOOKUP(Sales_DB[[#This Row],[Product_ID]],Product_DB[Product_ID],Product_DB[Stock])</f>
        <v>104</v>
      </c>
      <c r="U317" t="str">
        <f>_xlfn.XLOOKUP(Sales_DB[[#This Row],[Customer_ID]],Final_Cust_db[Customer_ID],Final_Cust_db[Name])</f>
        <v>Anthony Phillips</v>
      </c>
      <c r="V317">
        <f>_xlfn.XLOOKUP(Sales_DB[[#This Row],[Customer_ID]],Final_Cust_db[Customer_ID],Final_Cust_db[Age])</f>
        <v>18</v>
      </c>
      <c r="W317" t="str">
        <f>_xlfn.XLOOKUP(Sales_DB[[#This Row],[Customer_ID]],Final_Cust_db[Customer_ID],Final_Cust_db[Gender])</f>
        <v>Female</v>
      </c>
      <c r="X317" t="str">
        <f>_xlfn.XLOOKUP(Sales_DB[[#This Row],[Customer_ID]],Final_Cust_db[Customer_ID],Final_Cust_db[City])</f>
        <v>North Davidport</v>
      </c>
      <c r="Y317" t="str">
        <f>_xlfn.XLOOKUP(Sales_DB[[#This Row],[Customer_ID]],Final_Cust_db[Customer_ID],Final_Cust_db[State])</f>
        <v>Rhode Island</v>
      </c>
      <c r="Z317" t="str">
        <f>_xlfn.XLOOKUP(Sales_DB[[#This Row],[Customer_ID]],Final_Cust_db[Customer_ID],Final_Cust_db[Country])</f>
        <v>USA</v>
      </c>
      <c r="AA317" t="str">
        <f>_xlfn.XLOOKUP(Sales_DB[[#This Row],[Customer_ID]],Final_Cust_db[Customer_ID],Final_Cust_db[Loyality_Level])</f>
        <v>Platinum</v>
      </c>
      <c r="AB317" s="8">
        <f>Sales_DB[[#This Row],[Cost]]*Sales_DB[[#This Row],[Quantity]]</f>
        <v>961.8</v>
      </c>
      <c r="AC317" s="8">
        <f>Sales_DB[[#This Row],[Total_Amount]]-Sales_DB[[#This Row],[Spend]]</f>
        <v>-117.41800000000001</v>
      </c>
      <c r="AD317" s="8">
        <f>MONTH(Sales_DB[[#This Row],[Order_Date]])</f>
        <v>5</v>
      </c>
    </row>
    <row r="318" spans="1:30" x14ac:dyDescent="0.35">
      <c r="A318" t="s">
        <v>2275</v>
      </c>
      <c r="B318" s="2">
        <v>45435</v>
      </c>
      <c r="C318" t="s">
        <v>845</v>
      </c>
      <c r="D318" t="s">
        <v>1742</v>
      </c>
      <c r="E318" t="s">
        <v>1922</v>
      </c>
      <c r="F318">
        <v>3</v>
      </c>
      <c r="G318" s="5">
        <v>977.55</v>
      </c>
      <c r="H318">
        <v>0.02</v>
      </c>
      <c r="I318" t="s">
        <v>1959</v>
      </c>
      <c r="J318">
        <v>2873.9969999999989</v>
      </c>
      <c r="K318" t="str">
        <f>_xlfn.XLOOKUP(Sales_DB[[#This Row],[Store_ID]],Store_DB[Store_ID],Store_DB[Region])</f>
        <v>East</v>
      </c>
      <c r="L318" t="str">
        <f>_xlfn.XLOOKUP(Sales_DB[[#This Row],[Store_ID]],Store_DB[Store_ID],Store_DB[Store_Name])</f>
        <v>Hill, Wagner and Ballard</v>
      </c>
      <c r="M318" t="str">
        <f>_xlfn.XLOOKUP(Sales_DB[[#This Row],[Store_ID]],Store_DB[Store_ID],Store_DB[City])</f>
        <v>East Davidville</v>
      </c>
      <c r="N318" t="str">
        <f>_xlfn.XLOOKUP(Sales_DB[[#This Row],[Store_ID]],Store_DB[Store_ID],Store_DB[Store_Type])</f>
        <v>Online</v>
      </c>
      <c r="O318" t="str">
        <f>_xlfn.XLOOKUP(Sales_DB[[#This Row],[Product_ID]],Product_DB[Product_ID],Product_DB[Product_Name])</f>
        <v>Sports Stopwatch Pro</v>
      </c>
      <c r="P318" t="str">
        <f>_xlfn.XLOOKUP(Sales_DB[[#This Row],[Product_ID]],Product_DB[Product_ID],Product_DB[Category])</f>
        <v>Sports</v>
      </c>
      <c r="Q318" t="str">
        <f>_xlfn.XLOOKUP(Sales_DB[[#This Row],[Product_ID]],Product_DB[Product_ID],Product_DB[Sub_Category])</f>
        <v>Accessories</v>
      </c>
      <c r="R318" t="str">
        <f>_xlfn.XLOOKUP(Sales_DB[[#This Row],[Product_ID]],Product_DB[Product_ID],Product_DB[Brand])</f>
        <v>Thompson-French</v>
      </c>
      <c r="S318">
        <f>_xlfn.XLOOKUP(Sales_DB[[#This Row],[Product_ID]],Product_DB[Product_ID],Product_DB[Cost])</f>
        <v>434.84</v>
      </c>
      <c r="T318">
        <f>_xlfn.XLOOKUP(Sales_DB[[#This Row],[Product_ID]],Product_DB[Product_ID],Product_DB[Stock])</f>
        <v>185</v>
      </c>
      <c r="U318" t="str">
        <f>_xlfn.XLOOKUP(Sales_DB[[#This Row],[Customer_ID]],Final_Cust_db[Customer_ID],Final_Cust_db[Name])</f>
        <v>Katherine Cowan</v>
      </c>
      <c r="V318">
        <f>_xlfn.XLOOKUP(Sales_DB[[#This Row],[Customer_ID]],Final_Cust_db[Customer_ID],Final_Cust_db[Age])</f>
        <v>60</v>
      </c>
      <c r="W318" t="str">
        <f>_xlfn.XLOOKUP(Sales_DB[[#This Row],[Customer_ID]],Final_Cust_db[Customer_ID],Final_Cust_db[Gender])</f>
        <v>Female</v>
      </c>
      <c r="X318" t="str">
        <f>_xlfn.XLOOKUP(Sales_DB[[#This Row],[Customer_ID]],Final_Cust_db[Customer_ID],Final_Cust_db[City])</f>
        <v>New Ana</v>
      </c>
      <c r="Y318" t="str">
        <f>_xlfn.XLOOKUP(Sales_DB[[#This Row],[Customer_ID]],Final_Cust_db[Customer_ID],Final_Cust_db[State])</f>
        <v>Montana</v>
      </c>
      <c r="Z318" t="str">
        <f>_xlfn.XLOOKUP(Sales_DB[[#This Row],[Customer_ID]],Final_Cust_db[Customer_ID],Final_Cust_db[Country])</f>
        <v>USA</v>
      </c>
      <c r="AA318" t="str">
        <f>_xlfn.XLOOKUP(Sales_DB[[#This Row],[Customer_ID]],Final_Cust_db[Customer_ID],Final_Cust_db[Loyality_Level])</f>
        <v>Silver</v>
      </c>
      <c r="AB318" s="8">
        <f>Sales_DB[[#This Row],[Cost]]*Sales_DB[[#This Row],[Quantity]]</f>
        <v>1304.52</v>
      </c>
      <c r="AC318" s="8">
        <f>Sales_DB[[#This Row],[Total_Amount]]-Sales_DB[[#This Row],[Spend]]</f>
        <v>1569.476999999999</v>
      </c>
      <c r="AD318" s="8">
        <f>MONTH(Sales_DB[[#This Row],[Order_Date]])</f>
        <v>5</v>
      </c>
    </row>
    <row r="319" spans="1:30" x14ac:dyDescent="0.35">
      <c r="A319" t="s">
        <v>2276</v>
      </c>
      <c r="B319" s="2">
        <v>45823</v>
      </c>
      <c r="C319" t="s">
        <v>1095</v>
      </c>
      <c r="D319" t="s">
        <v>1710</v>
      </c>
      <c r="E319" t="s">
        <v>1943</v>
      </c>
      <c r="F319">
        <v>1</v>
      </c>
      <c r="G319" s="5">
        <v>459.42</v>
      </c>
      <c r="H319">
        <v>0.28000000000000003</v>
      </c>
      <c r="I319" t="s">
        <v>1962</v>
      </c>
      <c r="J319">
        <v>330.7824</v>
      </c>
      <c r="K319" t="str">
        <f>_xlfn.XLOOKUP(Sales_DB[[#This Row],[Store_ID]],Store_DB[Store_ID],Store_DB[Region])</f>
        <v>East</v>
      </c>
      <c r="L319" t="str">
        <f>_xlfn.XLOOKUP(Sales_DB[[#This Row],[Store_ID]],Store_DB[Store_ID],Store_DB[Store_Name])</f>
        <v>Guerrero-Schmitt</v>
      </c>
      <c r="M319" t="str">
        <f>_xlfn.XLOOKUP(Sales_DB[[#This Row],[Store_ID]],Store_DB[Store_ID],Store_DB[City])</f>
        <v>East Stevechester</v>
      </c>
      <c r="N319" t="str">
        <f>_xlfn.XLOOKUP(Sales_DB[[#This Row],[Store_ID]],Store_DB[Store_ID],Store_DB[Store_Type])</f>
        <v>Flagship</v>
      </c>
      <c r="O319" t="str">
        <f>_xlfn.XLOOKUP(Sales_DB[[#This Row],[Product_ID]],Product_DB[Product_ID],Product_DB[Product_Name])</f>
        <v>Adjustable Jump Rope</v>
      </c>
      <c r="P319" t="str">
        <f>_xlfn.XLOOKUP(Sales_DB[[#This Row],[Product_ID]],Product_DB[Product_ID],Product_DB[Category])</f>
        <v>Sports</v>
      </c>
      <c r="Q319" t="str">
        <f>_xlfn.XLOOKUP(Sales_DB[[#This Row],[Product_ID]],Product_DB[Product_ID],Product_DB[Sub_Category])</f>
        <v>Fitness</v>
      </c>
      <c r="R319" t="str">
        <f>_xlfn.XLOOKUP(Sales_DB[[#This Row],[Product_ID]],Product_DB[Product_ID],Product_DB[Brand])</f>
        <v>Cox Inc</v>
      </c>
      <c r="S319">
        <f>_xlfn.XLOOKUP(Sales_DB[[#This Row],[Product_ID]],Product_DB[Product_ID],Product_DB[Cost])</f>
        <v>167.12</v>
      </c>
      <c r="T319">
        <f>_xlfn.XLOOKUP(Sales_DB[[#This Row],[Product_ID]],Product_DB[Product_ID],Product_DB[Stock])</f>
        <v>316</v>
      </c>
      <c r="U319" t="str">
        <f>_xlfn.XLOOKUP(Sales_DB[[#This Row],[Customer_ID]],Final_Cust_db[Customer_ID],Final_Cust_db[Name])</f>
        <v>John Jordan</v>
      </c>
      <c r="V319">
        <f>_xlfn.XLOOKUP(Sales_DB[[#This Row],[Customer_ID]],Final_Cust_db[Customer_ID],Final_Cust_db[Age])</f>
        <v>58</v>
      </c>
      <c r="W319" t="str">
        <f>_xlfn.XLOOKUP(Sales_DB[[#This Row],[Customer_ID]],Final_Cust_db[Customer_ID],Final_Cust_db[Gender])</f>
        <v>Female</v>
      </c>
      <c r="X319" t="str">
        <f>_xlfn.XLOOKUP(Sales_DB[[#This Row],[Customer_ID]],Final_Cust_db[Customer_ID],Final_Cust_db[City])</f>
        <v>Port Crystalberg</v>
      </c>
      <c r="Y319" t="str">
        <f>_xlfn.XLOOKUP(Sales_DB[[#This Row],[Customer_ID]],Final_Cust_db[Customer_ID],Final_Cust_db[State])</f>
        <v>Tennessee</v>
      </c>
      <c r="Z319" t="str">
        <f>_xlfn.XLOOKUP(Sales_DB[[#This Row],[Customer_ID]],Final_Cust_db[Customer_ID],Final_Cust_db[Country])</f>
        <v>USA</v>
      </c>
      <c r="AA319" t="str">
        <f>_xlfn.XLOOKUP(Sales_DB[[#This Row],[Customer_ID]],Final_Cust_db[Customer_ID],Final_Cust_db[Loyality_Level])</f>
        <v>Platinum</v>
      </c>
      <c r="AB319" s="8">
        <f>Sales_DB[[#This Row],[Cost]]*Sales_DB[[#This Row],[Quantity]]</f>
        <v>167.12</v>
      </c>
      <c r="AC319" s="8">
        <f>Sales_DB[[#This Row],[Total_Amount]]-Sales_DB[[#This Row],[Spend]]</f>
        <v>163.66239999999999</v>
      </c>
      <c r="AD319" s="8">
        <f>MONTH(Sales_DB[[#This Row],[Order_Date]])</f>
        <v>6</v>
      </c>
    </row>
    <row r="320" spans="1:30" x14ac:dyDescent="0.35">
      <c r="A320" t="s">
        <v>2277</v>
      </c>
      <c r="B320" s="2">
        <v>45663</v>
      </c>
      <c r="C320" t="s">
        <v>322</v>
      </c>
      <c r="D320" t="s">
        <v>1563</v>
      </c>
      <c r="E320" t="s">
        <v>1902</v>
      </c>
      <c r="F320">
        <v>2</v>
      </c>
      <c r="G320" s="5">
        <v>123.19</v>
      </c>
      <c r="H320">
        <v>0.19</v>
      </c>
      <c r="I320" t="s">
        <v>1957</v>
      </c>
      <c r="J320">
        <v>199.56780000000001</v>
      </c>
      <c r="K320" t="str">
        <f>_xlfn.XLOOKUP(Sales_DB[[#This Row],[Store_ID]],Store_DB[Store_ID],Store_DB[Region])</f>
        <v>South</v>
      </c>
      <c r="L320" t="str">
        <f>_xlfn.XLOOKUP(Sales_DB[[#This Row],[Store_ID]],Store_DB[Store_ID],Store_DB[Store_Name])</f>
        <v>Alexander Group</v>
      </c>
      <c r="M320" t="str">
        <f>_xlfn.XLOOKUP(Sales_DB[[#This Row],[Store_ID]],Store_DB[Store_ID],Store_DB[City])</f>
        <v>Port Sharon</v>
      </c>
      <c r="N320" t="str">
        <f>_xlfn.XLOOKUP(Sales_DB[[#This Row],[Store_ID]],Store_DB[Store_ID],Store_DB[Store_Type])</f>
        <v>Online</v>
      </c>
      <c r="O320" t="str">
        <f>_xlfn.XLOOKUP(Sales_DB[[#This Row],[Product_ID]],Product_DB[Product_ID],Product_DB[Product_Name])</f>
        <v>Women'S Casual Hoodie</v>
      </c>
      <c r="P320" t="str">
        <f>_xlfn.XLOOKUP(Sales_DB[[#This Row],[Product_ID]],Product_DB[Product_ID],Product_DB[Category])</f>
        <v>Clothing</v>
      </c>
      <c r="Q320" t="str">
        <f>_xlfn.XLOOKUP(Sales_DB[[#This Row],[Product_ID]],Product_DB[Product_ID],Product_DB[Sub_Category])</f>
        <v>Outerwear</v>
      </c>
      <c r="R320" t="str">
        <f>_xlfn.XLOOKUP(Sales_DB[[#This Row],[Product_ID]],Product_DB[Product_ID],Product_DB[Brand])</f>
        <v>Sims Inc</v>
      </c>
      <c r="S320">
        <f>_xlfn.XLOOKUP(Sales_DB[[#This Row],[Product_ID]],Product_DB[Product_ID],Product_DB[Cost])</f>
        <v>238.8</v>
      </c>
      <c r="T320">
        <f>_xlfn.XLOOKUP(Sales_DB[[#This Row],[Product_ID]],Product_DB[Product_ID],Product_DB[Stock])</f>
        <v>352</v>
      </c>
      <c r="U320" t="str">
        <f>_xlfn.XLOOKUP(Sales_DB[[#This Row],[Customer_ID]],Final_Cust_db[Customer_ID],Final_Cust_db[Name])</f>
        <v>Timothy Wright</v>
      </c>
      <c r="V320">
        <f>_xlfn.XLOOKUP(Sales_DB[[#This Row],[Customer_ID]],Final_Cust_db[Customer_ID],Final_Cust_db[Age])</f>
        <v>58</v>
      </c>
      <c r="W320" t="str">
        <f>_xlfn.XLOOKUP(Sales_DB[[#This Row],[Customer_ID]],Final_Cust_db[Customer_ID],Final_Cust_db[Gender])</f>
        <v>Male</v>
      </c>
      <c r="X320" t="str">
        <f>_xlfn.XLOOKUP(Sales_DB[[#This Row],[Customer_ID]],Final_Cust_db[Customer_ID],Final_Cust_db[City])</f>
        <v>Ashleystad</v>
      </c>
      <c r="Y320" t="str">
        <f>_xlfn.XLOOKUP(Sales_DB[[#This Row],[Customer_ID]],Final_Cust_db[Customer_ID],Final_Cust_db[State])</f>
        <v>Arkansas</v>
      </c>
      <c r="Z320" t="str">
        <f>_xlfn.XLOOKUP(Sales_DB[[#This Row],[Customer_ID]],Final_Cust_db[Customer_ID],Final_Cust_db[Country])</f>
        <v>USA</v>
      </c>
      <c r="AA320" t="str">
        <f>_xlfn.XLOOKUP(Sales_DB[[#This Row],[Customer_ID]],Final_Cust_db[Customer_ID],Final_Cust_db[Loyality_Level])</f>
        <v>Silver</v>
      </c>
      <c r="AB320" s="8">
        <f>Sales_DB[[#This Row],[Cost]]*Sales_DB[[#This Row],[Quantity]]</f>
        <v>477.6</v>
      </c>
      <c r="AC320" s="8">
        <f>Sales_DB[[#This Row],[Total_Amount]]-Sales_DB[[#This Row],[Spend]]</f>
        <v>-278.03219999999999</v>
      </c>
      <c r="AD320" s="8">
        <f>MONTH(Sales_DB[[#This Row],[Order_Date]])</f>
        <v>1</v>
      </c>
    </row>
    <row r="321" spans="1:30" x14ac:dyDescent="0.35">
      <c r="A321" t="s">
        <v>2278</v>
      </c>
      <c r="B321" s="2">
        <v>45879</v>
      </c>
      <c r="C321" t="s">
        <v>1131</v>
      </c>
      <c r="D321" t="s">
        <v>1745</v>
      </c>
      <c r="E321" t="s">
        <v>1946</v>
      </c>
      <c r="F321">
        <v>1</v>
      </c>
      <c r="G321" s="5">
        <v>222.95</v>
      </c>
      <c r="H321">
        <v>0.02</v>
      </c>
      <c r="I321" t="s">
        <v>1959</v>
      </c>
      <c r="J321">
        <v>218.49100000000001</v>
      </c>
      <c r="K321" t="str">
        <f>_xlfn.XLOOKUP(Sales_DB[[#This Row],[Store_ID]],Store_DB[Store_ID],Store_DB[Region])</f>
        <v>East</v>
      </c>
      <c r="L321" t="str">
        <f>_xlfn.XLOOKUP(Sales_DB[[#This Row],[Store_ID]],Store_DB[Store_ID],Store_DB[Store_Name])</f>
        <v>Mann-Austin</v>
      </c>
      <c r="M321" t="str">
        <f>_xlfn.XLOOKUP(Sales_DB[[#This Row],[Store_ID]],Store_DB[Store_ID],Store_DB[City])</f>
        <v>Vasquezborough</v>
      </c>
      <c r="N321" t="str">
        <f>_xlfn.XLOOKUP(Sales_DB[[#This Row],[Store_ID]],Store_DB[Store_ID],Store_DB[Store_Type])</f>
        <v>Online</v>
      </c>
      <c r="O321" t="str">
        <f>_xlfn.XLOOKUP(Sales_DB[[#This Row],[Product_ID]],Product_DB[Product_ID],Product_DB[Product_Name])</f>
        <v>Ceramic Plant Pot</v>
      </c>
      <c r="P321" t="str">
        <f>_xlfn.XLOOKUP(Sales_DB[[#This Row],[Product_ID]],Product_DB[Product_ID],Product_DB[Category])</f>
        <v>Home</v>
      </c>
      <c r="Q321" t="str">
        <f>_xlfn.XLOOKUP(Sales_DB[[#This Row],[Product_ID]],Product_DB[Product_ID],Product_DB[Sub_Category])</f>
        <v>Decor</v>
      </c>
      <c r="R321" t="str">
        <f>_xlfn.XLOOKUP(Sales_DB[[#This Row],[Product_ID]],Product_DB[Product_ID],Product_DB[Brand])</f>
        <v>Hatfield, Baird and Torres</v>
      </c>
      <c r="S321">
        <f>_xlfn.XLOOKUP(Sales_DB[[#This Row],[Product_ID]],Product_DB[Product_ID],Product_DB[Cost])</f>
        <v>81.75</v>
      </c>
      <c r="T321">
        <f>_xlfn.XLOOKUP(Sales_DB[[#This Row],[Product_ID]],Product_DB[Product_ID],Product_DB[Stock])</f>
        <v>265</v>
      </c>
      <c r="U321" t="str">
        <f>_xlfn.XLOOKUP(Sales_DB[[#This Row],[Customer_ID]],Final_Cust_db[Customer_ID],Final_Cust_db[Name])</f>
        <v>Ashley Anderson</v>
      </c>
      <c r="V321">
        <f>_xlfn.XLOOKUP(Sales_DB[[#This Row],[Customer_ID]],Final_Cust_db[Customer_ID],Final_Cust_db[Age])</f>
        <v>60</v>
      </c>
      <c r="W321" t="str">
        <f>_xlfn.XLOOKUP(Sales_DB[[#This Row],[Customer_ID]],Final_Cust_db[Customer_ID],Final_Cust_db[Gender])</f>
        <v>Female</v>
      </c>
      <c r="X321" t="str">
        <f>_xlfn.XLOOKUP(Sales_DB[[#This Row],[Customer_ID]],Final_Cust_db[Customer_ID],Final_Cust_db[City])</f>
        <v>West Johnmouth</v>
      </c>
      <c r="Y321" t="str">
        <f>_xlfn.XLOOKUP(Sales_DB[[#This Row],[Customer_ID]],Final_Cust_db[Customer_ID],Final_Cust_db[State])</f>
        <v>Mississippi</v>
      </c>
      <c r="Z321" t="str">
        <f>_xlfn.XLOOKUP(Sales_DB[[#This Row],[Customer_ID]],Final_Cust_db[Customer_ID],Final_Cust_db[Country])</f>
        <v>USA</v>
      </c>
      <c r="AA321" t="str">
        <f>_xlfn.XLOOKUP(Sales_DB[[#This Row],[Customer_ID]],Final_Cust_db[Customer_ID],Final_Cust_db[Loyality_Level])</f>
        <v>Gold</v>
      </c>
      <c r="AB321" s="8">
        <f>Sales_DB[[#This Row],[Cost]]*Sales_DB[[#This Row],[Quantity]]</f>
        <v>81.75</v>
      </c>
      <c r="AC321" s="8">
        <f>Sales_DB[[#This Row],[Total_Amount]]-Sales_DB[[#This Row],[Spend]]</f>
        <v>136.74100000000001</v>
      </c>
      <c r="AD321" s="8">
        <f>MONTH(Sales_DB[[#This Row],[Order_Date]])</f>
        <v>8</v>
      </c>
    </row>
    <row r="322" spans="1:30" x14ac:dyDescent="0.35">
      <c r="A322" t="s">
        <v>2279</v>
      </c>
      <c r="B322" s="2">
        <v>45840</v>
      </c>
      <c r="C322" t="s">
        <v>1053</v>
      </c>
      <c r="D322" t="s">
        <v>1672</v>
      </c>
      <c r="E322" t="s">
        <v>1902</v>
      </c>
      <c r="F322">
        <v>3</v>
      </c>
      <c r="G322" s="5">
        <v>601.92999999999995</v>
      </c>
      <c r="H322">
        <v>0.14000000000000001</v>
      </c>
      <c r="I322" t="s">
        <v>1957</v>
      </c>
      <c r="J322">
        <v>1552.9793999999999</v>
      </c>
      <c r="K322" t="str">
        <f>_xlfn.XLOOKUP(Sales_DB[[#This Row],[Store_ID]],Store_DB[Store_ID],Store_DB[Region])</f>
        <v>South</v>
      </c>
      <c r="L322" t="str">
        <f>_xlfn.XLOOKUP(Sales_DB[[#This Row],[Store_ID]],Store_DB[Store_ID],Store_DB[Store_Name])</f>
        <v>Alexander Group</v>
      </c>
      <c r="M322" t="str">
        <f>_xlfn.XLOOKUP(Sales_DB[[#This Row],[Store_ID]],Store_DB[Store_ID],Store_DB[City])</f>
        <v>Port Sharon</v>
      </c>
      <c r="N322" t="str">
        <f>_xlfn.XLOOKUP(Sales_DB[[#This Row],[Store_ID]],Store_DB[Store_ID],Store_DB[Store_Type])</f>
        <v>Online</v>
      </c>
      <c r="O322" t="str">
        <f>_xlfn.XLOOKUP(Sales_DB[[#This Row],[Product_ID]],Product_DB[Product_ID],Product_DB[Product_Name])</f>
        <v>Vitamin C Face Serum</v>
      </c>
      <c r="P322" t="str">
        <f>_xlfn.XLOOKUP(Sales_DB[[#This Row],[Product_ID]],Product_DB[Product_ID],Product_DB[Category])</f>
        <v>Beauty</v>
      </c>
      <c r="Q322" t="str">
        <f>_xlfn.XLOOKUP(Sales_DB[[#This Row],[Product_ID]],Product_DB[Product_ID],Product_DB[Sub_Category])</f>
        <v>Skincare</v>
      </c>
      <c r="R322" t="str">
        <f>_xlfn.XLOOKUP(Sales_DB[[#This Row],[Product_ID]],Product_DB[Product_ID],Product_DB[Brand])</f>
        <v>Griffin Ltd</v>
      </c>
      <c r="S322">
        <f>_xlfn.XLOOKUP(Sales_DB[[#This Row],[Product_ID]],Product_DB[Product_ID],Product_DB[Cost])</f>
        <v>283.83</v>
      </c>
      <c r="T322">
        <f>_xlfn.XLOOKUP(Sales_DB[[#This Row],[Product_ID]],Product_DB[Product_ID],Product_DB[Stock])</f>
        <v>244</v>
      </c>
      <c r="U322" t="str">
        <f>_xlfn.XLOOKUP(Sales_DB[[#This Row],[Customer_ID]],Final_Cust_db[Customer_ID],Final_Cust_db[Name])</f>
        <v>Dr.Lindsay Hanna</v>
      </c>
      <c r="V322">
        <f>_xlfn.XLOOKUP(Sales_DB[[#This Row],[Customer_ID]],Final_Cust_db[Customer_ID],Final_Cust_db[Age])</f>
        <v>34</v>
      </c>
      <c r="W322" t="str">
        <f>_xlfn.XLOOKUP(Sales_DB[[#This Row],[Customer_ID]],Final_Cust_db[Customer_ID],Final_Cust_db[Gender])</f>
        <v>Female</v>
      </c>
      <c r="X322" t="str">
        <f>_xlfn.XLOOKUP(Sales_DB[[#This Row],[Customer_ID]],Final_Cust_db[Customer_ID],Final_Cust_db[City])</f>
        <v>New Paulstad</v>
      </c>
      <c r="Y322" t="str">
        <f>_xlfn.XLOOKUP(Sales_DB[[#This Row],[Customer_ID]],Final_Cust_db[Customer_ID],Final_Cust_db[State])</f>
        <v>Hawaii</v>
      </c>
      <c r="Z322" t="str">
        <f>_xlfn.XLOOKUP(Sales_DB[[#This Row],[Customer_ID]],Final_Cust_db[Customer_ID],Final_Cust_db[Country])</f>
        <v>USA</v>
      </c>
      <c r="AA322" t="str">
        <f>_xlfn.XLOOKUP(Sales_DB[[#This Row],[Customer_ID]],Final_Cust_db[Customer_ID],Final_Cust_db[Loyality_Level])</f>
        <v>Bronze</v>
      </c>
      <c r="AB322" s="8">
        <f>Sales_DB[[#This Row],[Cost]]*Sales_DB[[#This Row],[Quantity]]</f>
        <v>851.49</v>
      </c>
      <c r="AC322" s="8">
        <f>Sales_DB[[#This Row],[Total_Amount]]-Sales_DB[[#This Row],[Spend]]</f>
        <v>701.48939999999993</v>
      </c>
      <c r="AD322" s="8">
        <f>MONTH(Sales_DB[[#This Row],[Order_Date]])</f>
        <v>7</v>
      </c>
    </row>
    <row r="323" spans="1:30" x14ac:dyDescent="0.35">
      <c r="A323" t="s">
        <v>2280</v>
      </c>
      <c r="B323" s="2">
        <v>45380</v>
      </c>
      <c r="C323" t="s">
        <v>948</v>
      </c>
      <c r="D323" t="s">
        <v>1788</v>
      </c>
      <c r="E323" t="s">
        <v>1894</v>
      </c>
      <c r="F323">
        <v>1</v>
      </c>
      <c r="G323" s="5">
        <v>564.1</v>
      </c>
      <c r="H323">
        <v>0.03</v>
      </c>
      <c r="I323" t="s">
        <v>1957</v>
      </c>
      <c r="J323">
        <v>547.17700000000002</v>
      </c>
      <c r="K323" t="str">
        <f>_xlfn.XLOOKUP(Sales_DB[[#This Row],[Store_ID]],Store_DB[Store_ID],Store_DB[Region])</f>
        <v>South</v>
      </c>
      <c r="L323" t="str">
        <f>_xlfn.XLOOKUP(Sales_DB[[#This Row],[Store_ID]],Store_DB[Store_ID],Store_DB[Store_Name])</f>
        <v>Black-Horn</v>
      </c>
      <c r="M323" t="str">
        <f>_xlfn.XLOOKUP(Sales_DB[[#This Row],[Store_ID]],Store_DB[Store_ID],Store_DB[City])</f>
        <v>North Nancyview</v>
      </c>
      <c r="N323" t="str">
        <f>_xlfn.XLOOKUP(Sales_DB[[#This Row],[Store_ID]],Store_DB[Store_ID],Store_DB[Store_Type])</f>
        <v>Outlet</v>
      </c>
      <c r="O323" t="str">
        <f>_xlfn.XLOOKUP(Sales_DB[[#This Row],[Product_ID]],Product_DB[Product_ID],Product_DB[Product_Name])</f>
        <v>Men'S Sports Shorts</v>
      </c>
      <c r="P323" t="str">
        <f>_xlfn.XLOOKUP(Sales_DB[[#This Row],[Product_ID]],Product_DB[Product_ID],Product_DB[Category])</f>
        <v>Clothing</v>
      </c>
      <c r="Q323" t="str">
        <f>_xlfn.XLOOKUP(Sales_DB[[#This Row],[Product_ID]],Product_DB[Product_ID],Product_DB[Sub_Category])</f>
        <v>Bottoms</v>
      </c>
      <c r="R323" t="str">
        <f>_xlfn.XLOOKUP(Sales_DB[[#This Row],[Product_ID]],Product_DB[Product_ID],Product_DB[Brand])</f>
        <v>Fitzpatrick Ltd</v>
      </c>
      <c r="S323">
        <f>_xlfn.XLOOKUP(Sales_DB[[#This Row],[Product_ID]],Product_DB[Product_ID],Product_DB[Cost])</f>
        <v>218.22</v>
      </c>
      <c r="T323">
        <f>_xlfn.XLOOKUP(Sales_DB[[#This Row],[Product_ID]],Product_DB[Product_ID],Product_DB[Stock])</f>
        <v>224</v>
      </c>
      <c r="U323" t="str">
        <f>_xlfn.XLOOKUP(Sales_DB[[#This Row],[Customer_ID]],Final_Cust_db[Customer_ID],Final_Cust_db[Name])</f>
        <v>Jennifer Carr</v>
      </c>
      <c r="V323">
        <f>_xlfn.XLOOKUP(Sales_DB[[#This Row],[Customer_ID]],Final_Cust_db[Customer_ID],Final_Cust_db[Age])</f>
        <v>47</v>
      </c>
      <c r="W323" t="str">
        <f>_xlfn.XLOOKUP(Sales_DB[[#This Row],[Customer_ID]],Final_Cust_db[Customer_ID],Final_Cust_db[Gender])</f>
        <v>Female</v>
      </c>
      <c r="X323" t="str">
        <f>_xlfn.XLOOKUP(Sales_DB[[#This Row],[Customer_ID]],Final_Cust_db[Customer_ID],Final_Cust_db[City])</f>
        <v>Lake Brett</v>
      </c>
      <c r="Y323" t="str">
        <f>_xlfn.XLOOKUP(Sales_DB[[#This Row],[Customer_ID]],Final_Cust_db[Customer_ID],Final_Cust_db[State])</f>
        <v>Missouri</v>
      </c>
      <c r="Z323" t="str">
        <f>_xlfn.XLOOKUP(Sales_DB[[#This Row],[Customer_ID]],Final_Cust_db[Customer_ID],Final_Cust_db[Country])</f>
        <v>USA</v>
      </c>
      <c r="AA323" t="str">
        <f>_xlfn.XLOOKUP(Sales_DB[[#This Row],[Customer_ID]],Final_Cust_db[Customer_ID],Final_Cust_db[Loyality_Level])</f>
        <v>Silver</v>
      </c>
      <c r="AB323" s="8">
        <f>Sales_DB[[#This Row],[Cost]]*Sales_DB[[#This Row],[Quantity]]</f>
        <v>218.22</v>
      </c>
      <c r="AC323" s="8">
        <f>Sales_DB[[#This Row],[Total_Amount]]-Sales_DB[[#This Row],[Spend]]</f>
        <v>328.95699999999999</v>
      </c>
      <c r="AD323" s="8">
        <f>MONTH(Sales_DB[[#This Row],[Order_Date]])</f>
        <v>3</v>
      </c>
    </row>
    <row r="324" spans="1:30" x14ac:dyDescent="0.35">
      <c r="A324" t="s">
        <v>2281</v>
      </c>
      <c r="B324" s="2">
        <v>45672</v>
      </c>
      <c r="C324" t="s">
        <v>345</v>
      </c>
      <c r="D324" t="s">
        <v>1821</v>
      </c>
      <c r="E324" t="s">
        <v>1906</v>
      </c>
      <c r="F324">
        <v>1</v>
      </c>
      <c r="G324" s="5">
        <v>516.62</v>
      </c>
      <c r="H324">
        <v>0.18</v>
      </c>
      <c r="I324" t="s">
        <v>1957</v>
      </c>
      <c r="J324">
        <v>423.62840000000011</v>
      </c>
      <c r="K324" t="str">
        <f>_xlfn.XLOOKUP(Sales_DB[[#This Row],[Store_ID]],Store_DB[Store_ID],Store_DB[Region])</f>
        <v>North</v>
      </c>
      <c r="L324" t="str">
        <f>_xlfn.XLOOKUP(Sales_DB[[#This Row],[Store_ID]],Store_DB[Store_ID],Store_DB[Store_Name])</f>
        <v>Gray Ltd</v>
      </c>
      <c r="M324" t="str">
        <f>_xlfn.XLOOKUP(Sales_DB[[#This Row],[Store_ID]],Store_DB[Store_ID],Store_DB[City])</f>
        <v>New Michaelchester</v>
      </c>
      <c r="N324" t="str">
        <f>_xlfn.XLOOKUP(Sales_DB[[#This Row],[Store_ID]],Store_DB[Store_ID],Store_DB[Store_Type])</f>
        <v>Outlet</v>
      </c>
      <c r="O324" t="str">
        <f>_xlfn.XLOOKUP(Sales_DB[[#This Row],[Product_ID]],Product_DB[Product_ID],Product_DB[Product_Name])</f>
        <v>Wall-Mounted Spice Rack</v>
      </c>
      <c r="P324" t="str">
        <f>_xlfn.XLOOKUP(Sales_DB[[#This Row],[Product_ID]],Product_DB[Product_ID],Product_DB[Category])</f>
        <v>Home</v>
      </c>
      <c r="Q324" t="str">
        <f>_xlfn.XLOOKUP(Sales_DB[[#This Row],[Product_ID]],Product_DB[Product_ID],Product_DB[Sub_Category])</f>
        <v>Kitchen</v>
      </c>
      <c r="R324" t="str">
        <f>_xlfn.XLOOKUP(Sales_DB[[#This Row],[Product_ID]],Product_DB[Product_ID],Product_DB[Brand])</f>
        <v>Allison Ltd</v>
      </c>
      <c r="S324">
        <f>_xlfn.XLOOKUP(Sales_DB[[#This Row],[Product_ID]],Product_DB[Product_ID],Product_DB[Cost])</f>
        <v>143.43</v>
      </c>
      <c r="T324">
        <f>_xlfn.XLOOKUP(Sales_DB[[#This Row],[Product_ID]],Product_DB[Product_ID],Product_DB[Stock])</f>
        <v>58</v>
      </c>
      <c r="U324" t="str">
        <f>_xlfn.XLOOKUP(Sales_DB[[#This Row],[Customer_ID]],Final_Cust_db[Customer_ID],Final_Cust_db[Name])</f>
        <v>Amy Fowler</v>
      </c>
      <c r="V324">
        <f>_xlfn.XLOOKUP(Sales_DB[[#This Row],[Customer_ID]],Final_Cust_db[Customer_ID],Final_Cust_db[Age])</f>
        <v>62</v>
      </c>
      <c r="W324" t="str">
        <f>_xlfn.XLOOKUP(Sales_DB[[#This Row],[Customer_ID]],Final_Cust_db[Customer_ID],Final_Cust_db[Gender])</f>
        <v>Female</v>
      </c>
      <c r="X324" t="str">
        <f>_xlfn.XLOOKUP(Sales_DB[[#This Row],[Customer_ID]],Final_Cust_db[Customer_ID],Final_Cust_db[City])</f>
        <v>West Bobbyshire</v>
      </c>
      <c r="Y324" t="str">
        <f>_xlfn.XLOOKUP(Sales_DB[[#This Row],[Customer_ID]],Final_Cust_db[Customer_ID],Final_Cust_db[State])</f>
        <v>New York</v>
      </c>
      <c r="Z324" t="str">
        <f>_xlfn.XLOOKUP(Sales_DB[[#This Row],[Customer_ID]],Final_Cust_db[Customer_ID],Final_Cust_db[Country])</f>
        <v>USA</v>
      </c>
      <c r="AA324" t="str">
        <f>_xlfn.XLOOKUP(Sales_DB[[#This Row],[Customer_ID]],Final_Cust_db[Customer_ID],Final_Cust_db[Loyality_Level])</f>
        <v>Platinum</v>
      </c>
      <c r="AB324" s="8">
        <f>Sales_DB[[#This Row],[Cost]]*Sales_DB[[#This Row],[Quantity]]</f>
        <v>143.43</v>
      </c>
      <c r="AC324" s="8">
        <f>Sales_DB[[#This Row],[Total_Amount]]-Sales_DB[[#This Row],[Spend]]</f>
        <v>280.19840000000011</v>
      </c>
      <c r="AD324" s="8">
        <f>MONTH(Sales_DB[[#This Row],[Order_Date]])</f>
        <v>1</v>
      </c>
    </row>
    <row r="325" spans="1:30" x14ac:dyDescent="0.35">
      <c r="A325" t="s">
        <v>2282</v>
      </c>
      <c r="B325" s="2">
        <v>45497</v>
      </c>
      <c r="C325" t="s">
        <v>1367</v>
      </c>
      <c r="D325" t="s">
        <v>1769</v>
      </c>
      <c r="E325" t="s">
        <v>1927</v>
      </c>
      <c r="F325">
        <v>1</v>
      </c>
      <c r="G325" s="5">
        <v>934.75</v>
      </c>
      <c r="H325">
        <v>0.11</v>
      </c>
      <c r="I325" t="s">
        <v>1959</v>
      </c>
      <c r="J325">
        <v>831.92750000000001</v>
      </c>
      <c r="K325" t="str">
        <f>_xlfn.XLOOKUP(Sales_DB[[#This Row],[Store_ID]],Store_DB[Store_ID],Store_DB[Region])</f>
        <v>North</v>
      </c>
      <c r="L325" t="str">
        <f>_xlfn.XLOOKUP(Sales_DB[[#This Row],[Store_ID]],Store_DB[Store_ID],Store_DB[Store_Name])</f>
        <v>Thomas, Bridges and Harris</v>
      </c>
      <c r="M325" t="str">
        <f>_xlfn.XLOOKUP(Sales_DB[[#This Row],[Store_ID]],Store_DB[Store_ID],Store_DB[City])</f>
        <v>Sabrinatown</v>
      </c>
      <c r="N325" t="str">
        <f>_xlfn.XLOOKUP(Sales_DB[[#This Row],[Store_ID]],Store_DB[Store_ID],Store_DB[Store_Type])</f>
        <v>Online</v>
      </c>
      <c r="O325" t="str">
        <f>_xlfn.XLOOKUP(Sales_DB[[#This Row],[Product_ID]],Product_DB[Product_ID],Product_DB[Product_Name])</f>
        <v>Organic Sunscreen Lotion</v>
      </c>
      <c r="P325" t="str">
        <f>_xlfn.XLOOKUP(Sales_DB[[#This Row],[Product_ID]],Product_DB[Product_ID],Product_DB[Category])</f>
        <v>Beauty</v>
      </c>
      <c r="Q325" t="str">
        <f>_xlfn.XLOOKUP(Sales_DB[[#This Row],[Product_ID]],Product_DB[Product_ID],Product_DB[Sub_Category])</f>
        <v>Skincare</v>
      </c>
      <c r="R325" t="str">
        <f>_xlfn.XLOOKUP(Sales_DB[[#This Row],[Product_ID]],Product_DB[Product_ID],Product_DB[Brand])</f>
        <v>Anderson-Riley</v>
      </c>
      <c r="S325">
        <f>_xlfn.XLOOKUP(Sales_DB[[#This Row],[Product_ID]],Product_DB[Product_ID],Product_DB[Cost])</f>
        <v>266.86</v>
      </c>
      <c r="T325">
        <f>_xlfn.XLOOKUP(Sales_DB[[#This Row],[Product_ID]],Product_DB[Product_ID],Product_DB[Stock])</f>
        <v>458</v>
      </c>
      <c r="U325" t="str">
        <f>_xlfn.XLOOKUP(Sales_DB[[#This Row],[Customer_ID]],Final_Cust_db[Customer_ID],Final_Cust_db[Name])</f>
        <v>Monica Flynn</v>
      </c>
      <c r="V325">
        <f>_xlfn.XLOOKUP(Sales_DB[[#This Row],[Customer_ID]],Final_Cust_db[Customer_ID],Final_Cust_db[Age])</f>
        <v>59</v>
      </c>
      <c r="W325" t="str">
        <f>_xlfn.XLOOKUP(Sales_DB[[#This Row],[Customer_ID]],Final_Cust_db[Customer_ID],Final_Cust_db[Gender])</f>
        <v>Female</v>
      </c>
      <c r="X325" t="str">
        <f>_xlfn.XLOOKUP(Sales_DB[[#This Row],[Customer_ID]],Final_Cust_db[Customer_ID],Final_Cust_db[City])</f>
        <v>Amberburgh</v>
      </c>
      <c r="Y325" t="str">
        <f>_xlfn.XLOOKUP(Sales_DB[[#This Row],[Customer_ID]],Final_Cust_db[Customer_ID],Final_Cust_db[State])</f>
        <v>Tennessee</v>
      </c>
      <c r="Z325" t="str">
        <f>_xlfn.XLOOKUP(Sales_DB[[#This Row],[Customer_ID]],Final_Cust_db[Customer_ID],Final_Cust_db[Country])</f>
        <v>USA</v>
      </c>
      <c r="AA325" t="str">
        <f>_xlfn.XLOOKUP(Sales_DB[[#This Row],[Customer_ID]],Final_Cust_db[Customer_ID],Final_Cust_db[Loyality_Level])</f>
        <v>Platinum</v>
      </c>
      <c r="AB325" s="8">
        <f>Sales_DB[[#This Row],[Cost]]*Sales_DB[[#This Row],[Quantity]]</f>
        <v>266.86</v>
      </c>
      <c r="AC325" s="8">
        <f>Sales_DB[[#This Row],[Total_Amount]]-Sales_DB[[#This Row],[Spend]]</f>
        <v>565.0675</v>
      </c>
      <c r="AD325" s="8">
        <f>MONTH(Sales_DB[[#This Row],[Order_Date]])</f>
        <v>7</v>
      </c>
    </row>
    <row r="326" spans="1:30" x14ac:dyDescent="0.35">
      <c r="A326" t="s">
        <v>2283</v>
      </c>
      <c r="B326" s="2">
        <v>45407</v>
      </c>
      <c r="C326" t="s">
        <v>761</v>
      </c>
      <c r="D326" t="s">
        <v>1875</v>
      </c>
      <c r="E326" t="s">
        <v>1912</v>
      </c>
      <c r="F326">
        <v>4</v>
      </c>
      <c r="G326" s="5">
        <v>548.44000000000005</v>
      </c>
      <c r="H326">
        <v>0.05</v>
      </c>
      <c r="I326" t="s">
        <v>1959</v>
      </c>
      <c r="J326">
        <v>2084.0720000000001</v>
      </c>
      <c r="K326" t="str">
        <f>_xlfn.XLOOKUP(Sales_DB[[#This Row],[Store_ID]],Store_DB[Store_ID],Store_DB[Region])</f>
        <v>South</v>
      </c>
      <c r="L326" t="str">
        <f>_xlfn.XLOOKUP(Sales_DB[[#This Row],[Store_ID]],Store_DB[Store_ID],Store_DB[Store_Name])</f>
        <v>Martinez-Mullins</v>
      </c>
      <c r="M326" t="str">
        <f>_xlfn.XLOOKUP(Sales_DB[[#This Row],[Store_ID]],Store_DB[Store_ID],Store_DB[City])</f>
        <v>Williamsfurt</v>
      </c>
      <c r="N326" t="str">
        <f>_xlfn.XLOOKUP(Sales_DB[[#This Row],[Store_ID]],Store_DB[Store_ID],Store_DB[Store_Type])</f>
        <v>Online</v>
      </c>
      <c r="O326" t="str">
        <f>_xlfn.XLOOKUP(Sales_DB[[#This Row],[Product_ID]],Product_DB[Product_ID],Product_DB[Product_Name])</f>
        <v>Portable Bluetooth Speaker</v>
      </c>
      <c r="P326" t="str">
        <f>_xlfn.XLOOKUP(Sales_DB[[#This Row],[Product_ID]],Product_DB[Product_ID],Product_DB[Category])</f>
        <v>Electronics</v>
      </c>
      <c r="Q326" t="str">
        <f>_xlfn.XLOOKUP(Sales_DB[[#This Row],[Product_ID]],Product_DB[Product_ID],Product_DB[Sub_Category])</f>
        <v>Audio</v>
      </c>
      <c r="R326" t="str">
        <f>_xlfn.XLOOKUP(Sales_DB[[#This Row],[Product_ID]],Product_DB[Product_ID],Product_DB[Brand])</f>
        <v>Flores-King</v>
      </c>
      <c r="S326">
        <f>_xlfn.XLOOKUP(Sales_DB[[#This Row],[Product_ID]],Product_DB[Product_ID],Product_DB[Cost])</f>
        <v>431.67</v>
      </c>
      <c r="T326">
        <f>_xlfn.XLOOKUP(Sales_DB[[#This Row],[Product_ID]],Product_DB[Product_ID],Product_DB[Stock])</f>
        <v>73</v>
      </c>
      <c r="U326" t="str">
        <f>_xlfn.XLOOKUP(Sales_DB[[#This Row],[Customer_ID]],Final_Cust_db[Customer_ID],Final_Cust_db[Name])</f>
        <v>Nathaniel Hill</v>
      </c>
      <c r="V326">
        <f>_xlfn.XLOOKUP(Sales_DB[[#This Row],[Customer_ID]],Final_Cust_db[Customer_ID],Final_Cust_db[Age])</f>
        <v>43</v>
      </c>
      <c r="W326" t="str">
        <f>_xlfn.XLOOKUP(Sales_DB[[#This Row],[Customer_ID]],Final_Cust_db[Customer_ID],Final_Cust_db[Gender])</f>
        <v>Female</v>
      </c>
      <c r="X326" t="str">
        <f>_xlfn.XLOOKUP(Sales_DB[[#This Row],[Customer_ID]],Final_Cust_db[Customer_ID],Final_Cust_db[City])</f>
        <v>Lake Mark</v>
      </c>
      <c r="Y326" t="str">
        <f>_xlfn.XLOOKUP(Sales_DB[[#This Row],[Customer_ID]],Final_Cust_db[Customer_ID],Final_Cust_db[State])</f>
        <v>Kansas</v>
      </c>
      <c r="Z326" t="str">
        <f>_xlfn.XLOOKUP(Sales_DB[[#This Row],[Customer_ID]],Final_Cust_db[Customer_ID],Final_Cust_db[Country])</f>
        <v>USA</v>
      </c>
      <c r="AA326" t="str">
        <f>_xlfn.XLOOKUP(Sales_DB[[#This Row],[Customer_ID]],Final_Cust_db[Customer_ID],Final_Cust_db[Loyality_Level])</f>
        <v>Gold</v>
      </c>
      <c r="AB326" s="8">
        <f>Sales_DB[[#This Row],[Cost]]*Sales_DB[[#This Row],[Quantity]]</f>
        <v>1726.68</v>
      </c>
      <c r="AC326" s="8">
        <f>Sales_DB[[#This Row],[Total_Amount]]-Sales_DB[[#This Row],[Spend]]</f>
        <v>357.39200000000005</v>
      </c>
      <c r="AD326" s="8">
        <f>MONTH(Sales_DB[[#This Row],[Order_Date]])</f>
        <v>4</v>
      </c>
    </row>
    <row r="327" spans="1:30" x14ac:dyDescent="0.35">
      <c r="A327" t="s">
        <v>2284</v>
      </c>
      <c r="B327" s="2">
        <v>45764</v>
      </c>
      <c r="C327" t="s">
        <v>66</v>
      </c>
      <c r="D327" t="s">
        <v>1687</v>
      </c>
      <c r="E327" t="s">
        <v>1899</v>
      </c>
      <c r="F327">
        <v>3</v>
      </c>
      <c r="G327" s="5">
        <v>361.11</v>
      </c>
      <c r="H327">
        <v>0.06</v>
      </c>
      <c r="I327" t="s">
        <v>1957</v>
      </c>
      <c r="J327">
        <v>1018.3302</v>
      </c>
      <c r="K327" t="str">
        <f>_xlfn.XLOOKUP(Sales_DB[[#This Row],[Store_ID]],Store_DB[Store_ID],Store_DB[Region])</f>
        <v>North</v>
      </c>
      <c r="L327" t="str">
        <f>_xlfn.XLOOKUP(Sales_DB[[#This Row],[Store_ID]],Store_DB[Store_ID],Store_DB[Store_Name])</f>
        <v>Johnson-Wright</v>
      </c>
      <c r="M327" t="str">
        <f>_xlfn.XLOOKUP(Sales_DB[[#This Row],[Store_ID]],Store_DB[Store_ID],Store_DB[City])</f>
        <v>Hoodberg</v>
      </c>
      <c r="N327" t="str">
        <f>_xlfn.XLOOKUP(Sales_DB[[#This Row],[Store_ID]],Store_DB[Store_ID],Store_DB[Store_Type])</f>
        <v>Outlet</v>
      </c>
      <c r="O327" t="str">
        <f>_xlfn.XLOOKUP(Sales_DB[[#This Row],[Product_ID]],Product_DB[Product_ID],Product_DB[Product_Name])</f>
        <v>Men'S Casual Sneakers</v>
      </c>
      <c r="P327" t="str">
        <f>_xlfn.XLOOKUP(Sales_DB[[#This Row],[Product_ID]],Product_DB[Product_ID],Product_DB[Category])</f>
        <v>Clothing</v>
      </c>
      <c r="Q327" t="str">
        <f>_xlfn.XLOOKUP(Sales_DB[[#This Row],[Product_ID]],Product_DB[Product_ID],Product_DB[Sub_Category])</f>
        <v>Footwear</v>
      </c>
      <c r="R327" t="str">
        <f>_xlfn.XLOOKUP(Sales_DB[[#This Row],[Product_ID]],Product_DB[Product_ID],Product_DB[Brand])</f>
        <v>Hogan-Lee</v>
      </c>
      <c r="S327">
        <f>_xlfn.XLOOKUP(Sales_DB[[#This Row],[Product_ID]],Product_DB[Product_ID],Product_DB[Cost])</f>
        <v>353.47</v>
      </c>
      <c r="T327">
        <f>_xlfn.XLOOKUP(Sales_DB[[#This Row],[Product_ID]],Product_DB[Product_ID],Product_DB[Stock])</f>
        <v>214</v>
      </c>
      <c r="U327" t="str">
        <f>_xlfn.XLOOKUP(Sales_DB[[#This Row],[Customer_ID]],Final_Cust_db[Customer_ID],Final_Cust_db[Name])</f>
        <v>Nathan Hernandez</v>
      </c>
      <c r="V327">
        <f>_xlfn.XLOOKUP(Sales_DB[[#This Row],[Customer_ID]],Final_Cust_db[Customer_ID],Final_Cust_db[Age])</f>
        <v>32</v>
      </c>
      <c r="W327" t="str">
        <f>_xlfn.XLOOKUP(Sales_DB[[#This Row],[Customer_ID]],Final_Cust_db[Customer_ID],Final_Cust_db[Gender])</f>
        <v>Female</v>
      </c>
      <c r="X327" t="str">
        <f>_xlfn.XLOOKUP(Sales_DB[[#This Row],[Customer_ID]],Final_Cust_db[Customer_ID],Final_Cust_db[City])</f>
        <v>New Becky</v>
      </c>
      <c r="Y327" t="str">
        <f>_xlfn.XLOOKUP(Sales_DB[[#This Row],[Customer_ID]],Final_Cust_db[Customer_ID],Final_Cust_db[State])</f>
        <v>Montana</v>
      </c>
      <c r="Z327" t="str">
        <f>_xlfn.XLOOKUP(Sales_DB[[#This Row],[Customer_ID]],Final_Cust_db[Customer_ID],Final_Cust_db[Country])</f>
        <v>USA</v>
      </c>
      <c r="AA327" t="str">
        <f>_xlfn.XLOOKUP(Sales_DB[[#This Row],[Customer_ID]],Final_Cust_db[Customer_ID],Final_Cust_db[Loyality_Level])</f>
        <v>Silver</v>
      </c>
      <c r="AB327" s="8">
        <f>Sales_DB[[#This Row],[Cost]]*Sales_DB[[#This Row],[Quantity]]</f>
        <v>1060.4100000000001</v>
      </c>
      <c r="AC327" s="8">
        <f>Sales_DB[[#This Row],[Total_Amount]]-Sales_DB[[#This Row],[Spend]]</f>
        <v>-42.079800000000091</v>
      </c>
      <c r="AD327" s="8">
        <f>MONTH(Sales_DB[[#This Row],[Order_Date]])</f>
        <v>4</v>
      </c>
    </row>
    <row r="328" spans="1:30" x14ac:dyDescent="0.35">
      <c r="A328" t="s">
        <v>2285</v>
      </c>
      <c r="B328" s="2">
        <v>45924</v>
      </c>
      <c r="C328" t="s">
        <v>622</v>
      </c>
      <c r="D328" t="s">
        <v>1608</v>
      </c>
      <c r="E328" t="s">
        <v>1890</v>
      </c>
      <c r="F328">
        <v>2</v>
      </c>
      <c r="G328" s="5">
        <v>610.37</v>
      </c>
      <c r="H328">
        <v>0.1</v>
      </c>
      <c r="I328" t="s">
        <v>1959</v>
      </c>
      <c r="J328">
        <v>1098.6659999999999</v>
      </c>
      <c r="K328" t="str">
        <f>_xlfn.XLOOKUP(Sales_DB[[#This Row],[Store_ID]],Store_DB[Store_ID],Store_DB[Region])</f>
        <v>North</v>
      </c>
      <c r="L328" t="str">
        <f>_xlfn.XLOOKUP(Sales_DB[[#This Row],[Store_ID]],Store_DB[Store_ID],Store_DB[Store_Name])</f>
        <v>Martinez, Adkins and Johnson</v>
      </c>
      <c r="M328" t="str">
        <f>_xlfn.XLOOKUP(Sales_DB[[#This Row],[Store_ID]],Store_DB[Store_ID],Store_DB[City])</f>
        <v>Danielmouth</v>
      </c>
      <c r="N328" t="str">
        <f>_xlfn.XLOOKUP(Sales_DB[[#This Row],[Store_ID]],Store_DB[Store_ID],Store_DB[Store_Type])</f>
        <v>Flagship</v>
      </c>
      <c r="O328" t="str">
        <f>_xlfn.XLOOKUP(Sales_DB[[#This Row],[Product_ID]],Product_DB[Product_ID],Product_DB[Product_Name])</f>
        <v>Usb-C Fast Charger</v>
      </c>
      <c r="P328" t="str">
        <f>_xlfn.XLOOKUP(Sales_DB[[#This Row],[Product_ID]],Product_DB[Product_ID],Product_DB[Category])</f>
        <v>Electronics</v>
      </c>
      <c r="Q328" t="str">
        <f>_xlfn.XLOOKUP(Sales_DB[[#This Row],[Product_ID]],Product_DB[Product_ID],Product_DB[Sub_Category])</f>
        <v>Accessories</v>
      </c>
      <c r="R328" t="str">
        <f>_xlfn.XLOOKUP(Sales_DB[[#This Row],[Product_ID]],Product_DB[Product_ID],Product_DB[Brand])</f>
        <v>Dawson-Perkins</v>
      </c>
      <c r="S328">
        <f>_xlfn.XLOOKUP(Sales_DB[[#This Row],[Product_ID]],Product_DB[Product_ID],Product_DB[Cost])</f>
        <v>242.23</v>
      </c>
      <c r="T328">
        <f>_xlfn.XLOOKUP(Sales_DB[[#This Row],[Product_ID]],Product_DB[Product_ID],Product_DB[Stock])</f>
        <v>453</v>
      </c>
      <c r="U328" t="str">
        <f>_xlfn.XLOOKUP(Sales_DB[[#This Row],[Customer_ID]],Final_Cust_db[Customer_ID],Final_Cust_db[Name])</f>
        <v>Dr.Suzanne Bullock</v>
      </c>
      <c r="V328">
        <f>_xlfn.XLOOKUP(Sales_DB[[#This Row],[Customer_ID]],Final_Cust_db[Customer_ID],Final_Cust_db[Age])</f>
        <v>60</v>
      </c>
      <c r="W328" t="str">
        <f>_xlfn.XLOOKUP(Sales_DB[[#This Row],[Customer_ID]],Final_Cust_db[Customer_ID],Final_Cust_db[Gender])</f>
        <v>Female</v>
      </c>
      <c r="X328" t="str">
        <f>_xlfn.XLOOKUP(Sales_DB[[#This Row],[Customer_ID]],Final_Cust_db[Customer_ID],Final_Cust_db[City])</f>
        <v>Lake Blaketon</v>
      </c>
      <c r="Y328" t="str">
        <f>_xlfn.XLOOKUP(Sales_DB[[#This Row],[Customer_ID]],Final_Cust_db[Customer_ID],Final_Cust_db[State])</f>
        <v>Alabama</v>
      </c>
      <c r="Z328" t="str">
        <f>_xlfn.XLOOKUP(Sales_DB[[#This Row],[Customer_ID]],Final_Cust_db[Customer_ID],Final_Cust_db[Country])</f>
        <v>USA</v>
      </c>
      <c r="AA328" t="str">
        <f>_xlfn.XLOOKUP(Sales_DB[[#This Row],[Customer_ID]],Final_Cust_db[Customer_ID],Final_Cust_db[Loyality_Level])</f>
        <v>Platinum</v>
      </c>
      <c r="AB328" s="8">
        <f>Sales_DB[[#This Row],[Cost]]*Sales_DB[[#This Row],[Quantity]]</f>
        <v>484.46</v>
      </c>
      <c r="AC328" s="8">
        <f>Sales_DB[[#This Row],[Total_Amount]]-Sales_DB[[#This Row],[Spend]]</f>
        <v>614.2059999999999</v>
      </c>
      <c r="AD328" s="8">
        <f>MONTH(Sales_DB[[#This Row],[Order_Date]])</f>
        <v>9</v>
      </c>
    </row>
    <row r="329" spans="1:30" x14ac:dyDescent="0.35">
      <c r="A329" t="s">
        <v>2286</v>
      </c>
      <c r="B329" s="2">
        <v>45240</v>
      </c>
      <c r="C329" t="s">
        <v>1059</v>
      </c>
      <c r="D329" t="s">
        <v>1733</v>
      </c>
      <c r="E329" t="s">
        <v>1937</v>
      </c>
      <c r="F329">
        <v>1</v>
      </c>
      <c r="G329" s="5">
        <v>272.2</v>
      </c>
      <c r="H329">
        <v>0.3</v>
      </c>
      <c r="I329" t="s">
        <v>1957</v>
      </c>
      <c r="J329">
        <v>190.54</v>
      </c>
      <c r="K329" t="str">
        <f>_xlfn.XLOOKUP(Sales_DB[[#This Row],[Store_ID]],Store_DB[Store_ID],Store_DB[Region])</f>
        <v>West</v>
      </c>
      <c r="L329" t="str">
        <f>_xlfn.XLOOKUP(Sales_DB[[#This Row],[Store_ID]],Store_DB[Store_ID],Store_DB[Store_Name])</f>
        <v>Frederick-Wright</v>
      </c>
      <c r="M329" t="str">
        <f>_xlfn.XLOOKUP(Sales_DB[[#This Row],[Store_ID]],Store_DB[Store_ID],Store_DB[City])</f>
        <v>New Jimmymouth</v>
      </c>
      <c r="N329" t="str">
        <f>_xlfn.XLOOKUP(Sales_DB[[#This Row],[Store_ID]],Store_DB[Store_ID],Store_DB[Store_Type])</f>
        <v>Flagship</v>
      </c>
      <c r="O329" t="str">
        <f>_xlfn.XLOOKUP(Sales_DB[[#This Row],[Product_ID]],Product_DB[Product_ID],Product_DB[Product_Name])</f>
        <v>Hdmi Cable – 2M</v>
      </c>
      <c r="P329" t="str">
        <f>_xlfn.XLOOKUP(Sales_DB[[#This Row],[Product_ID]],Product_DB[Product_ID],Product_DB[Category])</f>
        <v>Electronics</v>
      </c>
      <c r="Q329" t="str">
        <f>_xlfn.XLOOKUP(Sales_DB[[#This Row],[Product_ID]],Product_DB[Product_ID],Product_DB[Sub_Category])</f>
        <v>Accessories</v>
      </c>
      <c r="R329" t="str">
        <f>_xlfn.XLOOKUP(Sales_DB[[#This Row],[Product_ID]],Product_DB[Product_ID],Product_DB[Brand])</f>
        <v>Bautista, Green and Hale</v>
      </c>
      <c r="S329">
        <f>_xlfn.XLOOKUP(Sales_DB[[#This Row],[Product_ID]],Product_DB[Product_ID],Product_DB[Cost])</f>
        <v>88.49</v>
      </c>
      <c r="T329">
        <f>_xlfn.XLOOKUP(Sales_DB[[#This Row],[Product_ID]],Product_DB[Product_ID],Product_DB[Stock])</f>
        <v>246</v>
      </c>
      <c r="U329" t="str">
        <f>_xlfn.XLOOKUP(Sales_DB[[#This Row],[Customer_ID]],Final_Cust_db[Customer_ID],Final_Cust_db[Name])</f>
        <v>Mr.Christopher Sims</v>
      </c>
      <c r="V329">
        <f>_xlfn.XLOOKUP(Sales_DB[[#This Row],[Customer_ID]],Final_Cust_db[Customer_ID],Final_Cust_db[Age])</f>
        <v>50</v>
      </c>
      <c r="W329" t="str">
        <f>_xlfn.XLOOKUP(Sales_DB[[#This Row],[Customer_ID]],Final_Cust_db[Customer_ID],Final_Cust_db[Gender])</f>
        <v>Female</v>
      </c>
      <c r="X329" t="str">
        <f>_xlfn.XLOOKUP(Sales_DB[[#This Row],[Customer_ID]],Final_Cust_db[Customer_ID],Final_Cust_db[City])</f>
        <v>Donaldsontown</v>
      </c>
      <c r="Y329" t="str">
        <f>_xlfn.XLOOKUP(Sales_DB[[#This Row],[Customer_ID]],Final_Cust_db[Customer_ID],Final_Cust_db[State])</f>
        <v>Connecticut</v>
      </c>
      <c r="Z329" t="str">
        <f>_xlfn.XLOOKUP(Sales_DB[[#This Row],[Customer_ID]],Final_Cust_db[Customer_ID],Final_Cust_db[Country])</f>
        <v>USA</v>
      </c>
      <c r="AA329" t="str">
        <f>_xlfn.XLOOKUP(Sales_DB[[#This Row],[Customer_ID]],Final_Cust_db[Customer_ID],Final_Cust_db[Loyality_Level])</f>
        <v>Silver</v>
      </c>
      <c r="AB329" s="8">
        <f>Sales_DB[[#This Row],[Cost]]*Sales_DB[[#This Row],[Quantity]]</f>
        <v>88.49</v>
      </c>
      <c r="AC329" s="8">
        <f>Sales_DB[[#This Row],[Total_Amount]]-Sales_DB[[#This Row],[Spend]]</f>
        <v>102.05</v>
      </c>
      <c r="AD329" s="8">
        <f>MONTH(Sales_DB[[#This Row],[Order_Date]])</f>
        <v>11</v>
      </c>
    </row>
    <row r="330" spans="1:30" x14ac:dyDescent="0.35">
      <c r="A330" t="s">
        <v>2287</v>
      </c>
      <c r="B330" s="2">
        <v>45349</v>
      </c>
      <c r="C330" t="s">
        <v>1367</v>
      </c>
      <c r="D330" t="s">
        <v>1812</v>
      </c>
      <c r="E330" t="s">
        <v>1909</v>
      </c>
      <c r="F330">
        <v>3</v>
      </c>
      <c r="G330" s="5">
        <v>573.1</v>
      </c>
      <c r="H330">
        <v>0.16</v>
      </c>
      <c r="I330" t="s">
        <v>1962</v>
      </c>
      <c r="J330">
        <v>1444.212</v>
      </c>
      <c r="K330" t="str">
        <f>_xlfn.XLOOKUP(Sales_DB[[#This Row],[Store_ID]],Store_DB[Store_ID],Store_DB[Region])</f>
        <v>East</v>
      </c>
      <c r="L330" t="str">
        <f>_xlfn.XLOOKUP(Sales_DB[[#This Row],[Store_ID]],Store_DB[Store_ID],Store_DB[Store_Name])</f>
        <v>Benson-Elliott</v>
      </c>
      <c r="M330" t="str">
        <f>_xlfn.XLOOKUP(Sales_DB[[#This Row],[Store_ID]],Store_DB[Store_ID],Store_DB[City])</f>
        <v>Port Josephberg</v>
      </c>
      <c r="N330" t="str">
        <f>_xlfn.XLOOKUP(Sales_DB[[#This Row],[Store_ID]],Store_DB[Store_ID],Store_DB[Store_Type])</f>
        <v>Online</v>
      </c>
      <c r="O330" t="str">
        <f>_xlfn.XLOOKUP(Sales_DB[[#This Row],[Product_ID]],Product_DB[Product_ID],Product_DB[Product_Name])</f>
        <v>Wifi Mesh Router</v>
      </c>
      <c r="P330" t="str">
        <f>_xlfn.XLOOKUP(Sales_DB[[#This Row],[Product_ID]],Product_DB[Product_ID],Product_DB[Category])</f>
        <v>Electronics</v>
      </c>
      <c r="Q330" t="str">
        <f>_xlfn.XLOOKUP(Sales_DB[[#This Row],[Product_ID]],Product_DB[Product_ID],Product_DB[Sub_Category])</f>
        <v>Appliances</v>
      </c>
      <c r="R330" t="str">
        <f>_xlfn.XLOOKUP(Sales_DB[[#This Row],[Product_ID]],Product_DB[Product_ID],Product_DB[Brand])</f>
        <v>White, Reeves and Woods</v>
      </c>
      <c r="S330">
        <f>_xlfn.XLOOKUP(Sales_DB[[#This Row],[Product_ID]],Product_DB[Product_ID],Product_DB[Cost])</f>
        <v>480.9</v>
      </c>
      <c r="T330">
        <f>_xlfn.XLOOKUP(Sales_DB[[#This Row],[Product_ID]],Product_DB[Product_ID],Product_DB[Stock])</f>
        <v>104</v>
      </c>
      <c r="U330" t="str">
        <f>_xlfn.XLOOKUP(Sales_DB[[#This Row],[Customer_ID]],Final_Cust_db[Customer_ID],Final_Cust_db[Name])</f>
        <v>Monica Flynn</v>
      </c>
      <c r="V330">
        <f>_xlfn.XLOOKUP(Sales_DB[[#This Row],[Customer_ID]],Final_Cust_db[Customer_ID],Final_Cust_db[Age])</f>
        <v>59</v>
      </c>
      <c r="W330" t="str">
        <f>_xlfn.XLOOKUP(Sales_DB[[#This Row],[Customer_ID]],Final_Cust_db[Customer_ID],Final_Cust_db[Gender])</f>
        <v>Female</v>
      </c>
      <c r="X330" t="str">
        <f>_xlfn.XLOOKUP(Sales_DB[[#This Row],[Customer_ID]],Final_Cust_db[Customer_ID],Final_Cust_db[City])</f>
        <v>Amberburgh</v>
      </c>
      <c r="Y330" t="str">
        <f>_xlfn.XLOOKUP(Sales_DB[[#This Row],[Customer_ID]],Final_Cust_db[Customer_ID],Final_Cust_db[State])</f>
        <v>Tennessee</v>
      </c>
      <c r="Z330" t="str">
        <f>_xlfn.XLOOKUP(Sales_DB[[#This Row],[Customer_ID]],Final_Cust_db[Customer_ID],Final_Cust_db[Country])</f>
        <v>USA</v>
      </c>
      <c r="AA330" t="str">
        <f>_xlfn.XLOOKUP(Sales_DB[[#This Row],[Customer_ID]],Final_Cust_db[Customer_ID],Final_Cust_db[Loyality_Level])</f>
        <v>Platinum</v>
      </c>
      <c r="AB330" s="8">
        <f>Sales_DB[[#This Row],[Cost]]*Sales_DB[[#This Row],[Quantity]]</f>
        <v>1442.6999999999998</v>
      </c>
      <c r="AC330" s="8">
        <f>Sales_DB[[#This Row],[Total_Amount]]-Sales_DB[[#This Row],[Spend]]</f>
        <v>1.512000000000171</v>
      </c>
      <c r="AD330" s="8">
        <f>MONTH(Sales_DB[[#This Row],[Order_Date]])</f>
        <v>2</v>
      </c>
    </row>
    <row r="331" spans="1:30" x14ac:dyDescent="0.35">
      <c r="A331" t="s">
        <v>2288</v>
      </c>
      <c r="B331" s="2">
        <v>45756</v>
      </c>
      <c r="C331" t="s">
        <v>1023</v>
      </c>
      <c r="D331" t="s">
        <v>1578</v>
      </c>
      <c r="E331" t="s">
        <v>1885</v>
      </c>
      <c r="F331">
        <v>4</v>
      </c>
      <c r="G331" s="5">
        <v>24.72</v>
      </c>
      <c r="H331">
        <v>0.28000000000000003</v>
      </c>
      <c r="I331" t="s">
        <v>1957</v>
      </c>
      <c r="J331">
        <v>71.193599999999989</v>
      </c>
      <c r="K331" t="str">
        <f>_xlfn.XLOOKUP(Sales_DB[[#This Row],[Store_ID]],Store_DB[Store_ID],Store_DB[Region])</f>
        <v>East</v>
      </c>
      <c r="L331" t="str">
        <f>_xlfn.XLOOKUP(Sales_DB[[#This Row],[Store_ID]],Store_DB[Store_ID],Store_DB[Store_Name])</f>
        <v>Rivera-Warner</v>
      </c>
      <c r="M331" t="str">
        <f>_xlfn.XLOOKUP(Sales_DB[[#This Row],[Store_ID]],Store_DB[Store_ID],Store_DB[City])</f>
        <v>Washingtonfurt</v>
      </c>
      <c r="N331" t="str">
        <f>_xlfn.XLOOKUP(Sales_DB[[#This Row],[Store_ID]],Store_DB[Store_ID],Store_DB[Store_Type])</f>
        <v>Flagship</v>
      </c>
      <c r="O331" t="str">
        <f>_xlfn.XLOOKUP(Sales_DB[[#This Row],[Product_ID]],Product_DB[Product_ID],Product_DB[Product_Name])</f>
        <v>Herbal Face Moisturizer</v>
      </c>
      <c r="P331" t="str">
        <f>_xlfn.XLOOKUP(Sales_DB[[#This Row],[Product_ID]],Product_DB[Product_ID],Product_DB[Category])</f>
        <v>Beauty</v>
      </c>
      <c r="Q331" t="str">
        <f>_xlfn.XLOOKUP(Sales_DB[[#This Row],[Product_ID]],Product_DB[Product_ID],Product_DB[Sub_Category])</f>
        <v>Skincare</v>
      </c>
      <c r="R331" t="str">
        <f>_xlfn.XLOOKUP(Sales_DB[[#This Row],[Product_ID]],Product_DB[Product_ID],Product_DB[Brand])</f>
        <v>Davidson PLC</v>
      </c>
      <c r="S331">
        <f>_xlfn.XLOOKUP(Sales_DB[[#This Row],[Product_ID]],Product_DB[Product_ID],Product_DB[Cost])</f>
        <v>312.8</v>
      </c>
      <c r="T331">
        <f>_xlfn.XLOOKUP(Sales_DB[[#This Row],[Product_ID]],Product_DB[Product_ID],Product_DB[Stock])</f>
        <v>350</v>
      </c>
      <c r="U331" t="str">
        <f>_xlfn.XLOOKUP(Sales_DB[[#This Row],[Customer_ID]],Final_Cust_db[Customer_ID],Final_Cust_db[Name])</f>
        <v>Samuel Arias</v>
      </c>
      <c r="V331">
        <f>_xlfn.XLOOKUP(Sales_DB[[#This Row],[Customer_ID]],Final_Cust_db[Customer_ID],Final_Cust_db[Age])</f>
        <v>54</v>
      </c>
      <c r="W331" t="str">
        <f>_xlfn.XLOOKUP(Sales_DB[[#This Row],[Customer_ID]],Final_Cust_db[Customer_ID],Final_Cust_db[Gender])</f>
        <v>Male</v>
      </c>
      <c r="X331" t="str">
        <f>_xlfn.XLOOKUP(Sales_DB[[#This Row],[Customer_ID]],Final_Cust_db[Customer_ID],Final_Cust_db[City])</f>
        <v>North Nicole</v>
      </c>
      <c r="Y331" t="str">
        <f>_xlfn.XLOOKUP(Sales_DB[[#This Row],[Customer_ID]],Final_Cust_db[Customer_ID],Final_Cust_db[State])</f>
        <v>Wyoming</v>
      </c>
      <c r="Z331" t="str">
        <f>_xlfn.XLOOKUP(Sales_DB[[#This Row],[Customer_ID]],Final_Cust_db[Customer_ID],Final_Cust_db[Country])</f>
        <v>USA</v>
      </c>
      <c r="AA331" t="str">
        <f>_xlfn.XLOOKUP(Sales_DB[[#This Row],[Customer_ID]],Final_Cust_db[Customer_ID],Final_Cust_db[Loyality_Level])</f>
        <v>Bronze</v>
      </c>
      <c r="AB331" s="8">
        <f>Sales_DB[[#This Row],[Cost]]*Sales_DB[[#This Row],[Quantity]]</f>
        <v>1251.2</v>
      </c>
      <c r="AC331" s="8">
        <f>Sales_DB[[#This Row],[Total_Amount]]-Sales_DB[[#This Row],[Spend]]</f>
        <v>-1180.0064</v>
      </c>
      <c r="AD331" s="8">
        <f>MONTH(Sales_DB[[#This Row],[Order_Date]])</f>
        <v>4</v>
      </c>
    </row>
    <row r="332" spans="1:30" x14ac:dyDescent="0.35">
      <c r="A332" t="s">
        <v>2289</v>
      </c>
      <c r="B332" s="2">
        <v>45478</v>
      </c>
      <c r="C332" t="s">
        <v>812</v>
      </c>
      <c r="D332" t="s">
        <v>1592</v>
      </c>
      <c r="E332" t="s">
        <v>1919</v>
      </c>
      <c r="F332">
        <v>3</v>
      </c>
      <c r="G332" s="5">
        <v>268.89</v>
      </c>
      <c r="H332">
        <v>7.0000000000000007E-2</v>
      </c>
      <c r="I332" t="s">
        <v>1962</v>
      </c>
      <c r="J332">
        <v>750.20309999999995</v>
      </c>
      <c r="K332" t="str">
        <f>_xlfn.XLOOKUP(Sales_DB[[#This Row],[Store_ID]],Store_DB[Store_ID],Store_DB[Region])</f>
        <v>South</v>
      </c>
      <c r="L332" t="str">
        <f>_xlfn.XLOOKUP(Sales_DB[[#This Row],[Store_ID]],Store_DB[Store_ID],Store_DB[Store_Name])</f>
        <v>Moore, Padilla and Butler</v>
      </c>
      <c r="M332" t="str">
        <f>_xlfn.XLOOKUP(Sales_DB[[#This Row],[Store_ID]],Store_DB[Store_ID],Store_DB[City])</f>
        <v>East Johnstad</v>
      </c>
      <c r="N332" t="str">
        <f>_xlfn.XLOOKUP(Sales_DB[[#This Row],[Store_ID]],Store_DB[Store_ID],Store_DB[Store_Type])</f>
        <v>Flagship</v>
      </c>
      <c r="O332" t="str">
        <f>_xlfn.XLOOKUP(Sales_DB[[#This Row],[Product_ID]],Product_DB[Product_ID],Product_DB[Product_Name])</f>
        <v>Adjustable Dumbbell Set</v>
      </c>
      <c r="P332" t="str">
        <f>_xlfn.XLOOKUP(Sales_DB[[#This Row],[Product_ID]],Product_DB[Product_ID],Product_DB[Category])</f>
        <v>Sports</v>
      </c>
      <c r="Q332" t="str">
        <f>_xlfn.XLOOKUP(Sales_DB[[#This Row],[Product_ID]],Product_DB[Product_ID],Product_DB[Sub_Category])</f>
        <v>Fitness</v>
      </c>
      <c r="R332" t="str">
        <f>_xlfn.XLOOKUP(Sales_DB[[#This Row],[Product_ID]],Product_DB[Product_ID],Product_DB[Brand])</f>
        <v>Hill PLC</v>
      </c>
      <c r="S332">
        <f>_xlfn.XLOOKUP(Sales_DB[[#This Row],[Product_ID]],Product_DB[Product_ID],Product_DB[Cost])</f>
        <v>495.72</v>
      </c>
      <c r="T332">
        <f>_xlfn.XLOOKUP(Sales_DB[[#This Row],[Product_ID]],Product_DB[Product_ID],Product_DB[Stock])</f>
        <v>323</v>
      </c>
      <c r="U332" t="str">
        <f>_xlfn.XLOOKUP(Sales_DB[[#This Row],[Customer_ID]],Final_Cust_db[Customer_ID],Final_Cust_db[Name])</f>
        <v>Tyler Garner</v>
      </c>
      <c r="V332">
        <f>_xlfn.XLOOKUP(Sales_DB[[#This Row],[Customer_ID]],Final_Cust_db[Customer_ID],Final_Cust_db[Age])</f>
        <v>64</v>
      </c>
      <c r="W332" t="str">
        <f>_xlfn.XLOOKUP(Sales_DB[[#This Row],[Customer_ID]],Final_Cust_db[Customer_ID],Final_Cust_db[Gender])</f>
        <v>Male</v>
      </c>
      <c r="X332" t="str">
        <f>_xlfn.XLOOKUP(Sales_DB[[#This Row],[Customer_ID]],Final_Cust_db[Customer_ID],Final_Cust_db[City])</f>
        <v>Port Coreyfort</v>
      </c>
      <c r="Y332" t="str">
        <f>_xlfn.XLOOKUP(Sales_DB[[#This Row],[Customer_ID]],Final_Cust_db[Customer_ID],Final_Cust_db[State])</f>
        <v>Alabama</v>
      </c>
      <c r="Z332" t="str">
        <f>_xlfn.XLOOKUP(Sales_DB[[#This Row],[Customer_ID]],Final_Cust_db[Customer_ID],Final_Cust_db[Country])</f>
        <v>USA</v>
      </c>
      <c r="AA332" t="str">
        <f>_xlfn.XLOOKUP(Sales_DB[[#This Row],[Customer_ID]],Final_Cust_db[Customer_ID],Final_Cust_db[Loyality_Level])</f>
        <v>Silver</v>
      </c>
      <c r="AB332" s="8">
        <f>Sales_DB[[#This Row],[Cost]]*Sales_DB[[#This Row],[Quantity]]</f>
        <v>1487.16</v>
      </c>
      <c r="AC332" s="8">
        <f>Sales_DB[[#This Row],[Total_Amount]]-Sales_DB[[#This Row],[Spend]]</f>
        <v>-736.95690000000013</v>
      </c>
      <c r="AD332" s="8">
        <f>MONTH(Sales_DB[[#This Row],[Order_Date]])</f>
        <v>7</v>
      </c>
    </row>
    <row r="333" spans="1:30" x14ac:dyDescent="0.35">
      <c r="A333" t="s">
        <v>2290</v>
      </c>
      <c r="B333" s="2">
        <v>45890</v>
      </c>
      <c r="C333" t="s">
        <v>830</v>
      </c>
      <c r="D333" t="s">
        <v>1784</v>
      </c>
      <c r="E333" t="s">
        <v>1919</v>
      </c>
      <c r="F333">
        <v>1</v>
      </c>
      <c r="G333" s="5">
        <v>78.5</v>
      </c>
      <c r="H333">
        <v>0.17</v>
      </c>
      <c r="I333" t="s">
        <v>1962</v>
      </c>
      <c r="J333">
        <v>65.155000000000001</v>
      </c>
      <c r="K333" t="str">
        <f>_xlfn.XLOOKUP(Sales_DB[[#This Row],[Store_ID]],Store_DB[Store_ID],Store_DB[Region])</f>
        <v>South</v>
      </c>
      <c r="L333" t="str">
        <f>_xlfn.XLOOKUP(Sales_DB[[#This Row],[Store_ID]],Store_DB[Store_ID],Store_DB[Store_Name])</f>
        <v>Moore, Padilla and Butler</v>
      </c>
      <c r="M333" t="str">
        <f>_xlfn.XLOOKUP(Sales_DB[[#This Row],[Store_ID]],Store_DB[Store_ID],Store_DB[City])</f>
        <v>East Johnstad</v>
      </c>
      <c r="N333" t="str">
        <f>_xlfn.XLOOKUP(Sales_DB[[#This Row],[Store_ID]],Store_DB[Store_ID],Store_DB[Store_Type])</f>
        <v>Flagship</v>
      </c>
      <c r="O333" t="str">
        <f>_xlfn.XLOOKUP(Sales_DB[[#This Row],[Product_ID]],Product_DB[Product_ID],Product_DB[Product_Name])</f>
        <v>Wooden Nightstand</v>
      </c>
      <c r="P333" t="str">
        <f>_xlfn.XLOOKUP(Sales_DB[[#This Row],[Product_ID]],Product_DB[Product_ID],Product_DB[Category])</f>
        <v>Home</v>
      </c>
      <c r="Q333" t="str">
        <f>_xlfn.XLOOKUP(Sales_DB[[#This Row],[Product_ID]],Product_DB[Product_ID],Product_DB[Sub_Category])</f>
        <v>Furniture</v>
      </c>
      <c r="R333" t="str">
        <f>_xlfn.XLOOKUP(Sales_DB[[#This Row],[Product_ID]],Product_DB[Product_ID],Product_DB[Brand])</f>
        <v>Wolfe, Ross and Hester</v>
      </c>
      <c r="S333">
        <f>_xlfn.XLOOKUP(Sales_DB[[#This Row],[Product_ID]],Product_DB[Product_ID],Product_DB[Cost])</f>
        <v>243.7</v>
      </c>
      <c r="T333">
        <f>_xlfn.XLOOKUP(Sales_DB[[#This Row],[Product_ID]],Product_DB[Product_ID],Product_DB[Stock])</f>
        <v>130</v>
      </c>
      <c r="U333" t="str">
        <f>_xlfn.XLOOKUP(Sales_DB[[#This Row],[Customer_ID]],Final_Cust_db[Customer_ID],Final_Cust_db[Name])</f>
        <v>Christopher David</v>
      </c>
      <c r="V333">
        <f>_xlfn.XLOOKUP(Sales_DB[[#This Row],[Customer_ID]],Final_Cust_db[Customer_ID],Final_Cust_db[Age])</f>
        <v>42</v>
      </c>
      <c r="W333" t="str">
        <f>_xlfn.XLOOKUP(Sales_DB[[#This Row],[Customer_ID]],Final_Cust_db[Customer_ID],Final_Cust_db[Gender])</f>
        <v>Male</v>
      </c>
      <c r="X333" t="str">
        <f>_xlfn.XLOOKUP(Sales_DB[[#This Row],[Customer_ID]],Final_Cust_db[Customer_ID],Final_Cust_db[City])</f>
        <v>Karenmouth</v>
      </c>
      <c r="Y333" t="str">
        <f>_xlfn.XLOOKUP(Sales_DB[[#This Row],[Customer_ID]],Final_Cust_db[Customer_ID],Final_Cust_db[State])</f>
        <v>Massachusetts</v>
      </c>
      <c r="Z333" t="str">
        <f>_xlfn.XLOOKUP(Sales_DB[[#This Row],[Customer_ID]],Final_Cust_db[Customer_ID],Final_Cust_db[Country])</f>
        <v>USA</v>
      </c>
      <c r="AA333" t="str">
        <f>_xlfn.XLOOKUP(Sales_DB[[#This Row],[Customer_ID]],Final_Cust_db[Customer_ID],Final_Cust_db[Loyality_Level])</f>
        <v>Silver</v>
      </c>
      <c r="AB333" s="8">
        <f>Sales_DB[[#This Row],[Cost]]*Sales_DB[[#This Row],[Quantity]]</f>
        <v>243.7</v>
      </c>
      <c r="AC333" s="8">
        <f>Sales_DB[[#This Row],[Total_Amount]]-Sales_DB[[#This Row],[Spend]]</f>
        <v>-178.54499999999999</v>
      </c>
      <c r="AD333" s="8">
        <f>MONTH(Sales_DB[[#This Row],[Order_Date]])</f>
        <v>8</v>
      </c>
    </row>
    <row r="334" spans="1:30" x14ac:dyDescent="0.35">
      <c r="A334" t="s">
        <v>2291</v>
      </c>
      <c r="B334" s="2">
        <v>45815</v>
      </c>
      <c r="C334" t="s">
        <v>461</v>
      </c>
      <c r="D334" t="s">
        <v>1684</v>
      </c>
      <c r="E334" t="s">
        <v>1902</v>
      </c>
      <c r="F334">
        <v>3</v>
      </c>
      <c r="G334" s="5">
        <v>399.42</v>
      </c>
      <c r="H334">
        <v>0.02</v>
      </c>
      <c r="I334" t="s">
        <v>1957</v>
      </c>
      <c r="J334">
        <v>1174.2947999999999</v>
      </c>
      <c r="K334" t="str">
        <f>_xlfn.XLOOKUP(Sales_DB[[#This Row],[Store_ID]],Store_DB[Store_ID],Store_DB[Region])</f>
        <v>South</v>
      </c>
      <c r="L334" t="str">
        <f>_xlfn.XLOOKUP(Sales_DB[[#This Row],[Store_ID]],Store_DB[Store_ID],Store_DB[Store_Name])</f>
        <v>Alexander Group</v>
      </c>
      <c r="M334" t="str">
        <f>_xlfn.XLOOKUP(Sales_DB[[#This Row],[Store_ID]],Store_DB[Store_ID],Store_DB[City])</f>
        <v>Port Sharon</v>
      </c>
      <c r="N334" t="str">
        <f>_xlfn.XLOOKUP(Sales_DB[[#This Row],[Store_ID]],Store_DB[Store_ID],Store_DB[Store_Type])</f>
        <v>Online</v>
      </c>
      <c r="O334" t="str">
        <f>_xlfn.XLOOKUP(Sales_DB[[#This Row],[Product_ID]],Product_DB[Product_ID],Product_DB[Product_Name])</f>
        <v>Women'S Summer Dress</v>
      </c>
      <c r="P334" t="str">
        <f>_xlfn.XLOOKUP(Sales_DB[[#This Row],[Product_ID]],Product_DB[Product_ID],Product_DB[Category])</f>
        <v>Clothing</v>
      </c>
      <c r="Q334" t="str">
        <f>_xlfn.XLOOKUP(Sales_DB[[#This Row],[Product_ID]],Product_DB[Product_ID],Product_DB[Sub_Category])</f>
        <v>Tops</v>
      </c>
      <c r="R334" t="str">
        <f>_xlfn.XLOOKUP(Sales_DB[[#This Row],[Product_ID]],Product_DB[Product_ID],Product_DB[Brand])</f>
        <v>Smith-Mills</v>
      </c>
      <c r="S334">
        <f>_xlfn.XLOOKUP(Sales_DB[[#This Row],[Product_ID]],Product_DB[Product_ID],Product_DB[Cost])</f>
        <v>223.43</v>
      </c>
      <c r="T334">
        <f>_xlfn.XLOOKUP(Sales_DB[[#This Row],[Product_ID]],Product_DB[Product_ID],Product_DB[Stock])</f>
        <v>154</v>
      </c>
      <c r="U334" t="str">
        <f>_xlfn.XLOOKUP(Sales_DB[[#This Row],[Customer_ID]],Final_Cust_db[Customer_ID],Final_Cust_db[Name])</f>
        <v>Hayley Pope</v>
      </c>
      <c r="V334">
        <f>_xlfn.XLOOKUP(Sales_DB[[#This Row],[Customer_ID]],Final_Cust_db[Customer_ID],Final_Cust_db[Age])</f>
        <v>62</v>
      </c>
      <c r="W334" t="str">
        <f>_xlfn.XLOOKUP(Sales_DB[[#This Row],[Customer_ID]],Final_Cust_db[Customer_ID],Final_Cust_db[Gender])</f>
        <v>Female</v>
      </c>
      <c r="X334" t="str">
        <f>_xlfn.XLOOKUP(Sales_DB[[#This Row],[Customer_ID]],Final_Cust_db[Customer_ID],Final_Cust_db[City])</f>
        <v>West Stephenville</v>
      </c>
      <c r="Y334" t="str">
        <f>_xlfn.XLOOKUP(Sales_DB[[#This Row],[Customer_ID]],Final_Cust_db[Customer_ID],Final_Cust_db[State])</f>
        <v>Florida</v>
      </c>
      <c r="Z334" t="str">
        <f>_xlfn.XLOOKUP(Sales_DB[[#This Row],[Customer_ID]],Final_Cust_db[Customer_ID],Final_Cust_db[Country])</f>
        <v>USA</v>
      </c>
      <c r="AA334" t="str">
        <f>_xlfn.XLOOKUP(Sales_DB[[#This Row],[Customer_ID]],Final_Cust_db[Customer_ID],Final_Cust_db[Loyality_Level])</f>
        <v>Bronze</v>
      </c>
      <c r="AB334" s="8">
        <f>Sales_DB[[#This Row],[Cost]]*Sales_DB[[#This Row],[Quantity]]</f>
        <v>670.29</v>
      </c>
      <c r="AC334" s="8">
        <f>Sales_DB[[#This Row],[Total_Amount]]-Sales_DB[[#This Row],[Spend]]</f>
        <v>504.00479999999993</v>
      </c>
      <c r="AD334" s="8">
        <f>MONTH(Sales_DB[[#This Row],[Order_Date]])</f>
        <v>6</v>
      </c>
    </row>
    <row r="335" spans="1:30" x14ac:dyDescent="0.35">
      <c r="A335" t="s">
        <v>2292</v>
      </c>
      <c r="B335" s="2">
        <v>45891</v>
      </c>
      <c r="C335" t="s">
        <v>311</v>
      </c>
      <c r="D335" t="s">
        <v>1668</v>
      </c>
      <c r="E335" t="s">
        <v>1946</v>
      </c>
      <c r="F335">
        <v>3</v>
      </c>
      <c r="G335" s="5">
        <v>455.82</v>
      </c>
      <c r="H335">
        <v>0.01</v>
      </c>
      <c r="I335" t="s">
        <v>1959</v>
      </c>
      <c r="J335">
        <v>1353.7854</v>
      </c>
      <c r="K335" t="str">
        <f>_xlfn.XLOOKUP(Sales_DB[[#This Row],[Store_ID]],Store_DB[Store_ID],Store_DB[Region])</f>
        <v>East</v>
      </c>
      <c r="L335" t="str">
        <f>_xlfn.XLOOKUP(Sales_DB[[#This Row],[Store_ID]],Store_DB[Store_ID],Store_DB[Store_Name])</f>
        <v>Mann-Austin</v>
      </c>
      <c r="M335" t="str">
        <f>_xlfn.XLOOKUP(Sales_DB[[#This Row],[Store_ID]],Store_DB[Store_ID],Store_DB[City])</f>
        <v>Vasquezborough</v>
      </c>
      <c r="N335" t="str">
        <f>_xlfn.XLOOKUP(Sales_DB[[#This Row],[Store_ID]],Store_DB[Store_ID],Store_DB[Store_Type])</f>
        <v>Online</v>
      </c>
      <c r="O335" t="str">
        <f>_xlfn.XLOOKUP(Sales_DB[[#This Row],[Product_ID]],Product_DB[Product_ID],Product_DB[Product_Name])</f>
        <v>Basketball</v>
      </c>
      <c r="P335" t="str">
        <f>_xlfn.XLOOKUP(Sales_DB[[#This Row],[Product_ID]],Product_DB[Product_ID],Product_DB[Category])</f>
        <v>Sports</v>
      </c>
      <c r="Q335" t="str">
        <f>_xlfn.XLOOKUP(Sales_DB[[#This Row],[Product_ID]],Product_DB[Product_ID],Product_DB[Sub_Category])</f>
        <v>Team Sports</v>
      </c>
      <c r="R335" t="str">
        <f>_xlfn.XLOOKUP(Sales_DB[[#This Row],[Product_ID]],Product_DB[Product_ID],Product_DB[Brand])</f>
        <v>Nolan-Snow</v>
      </c>
      <c r="S335">
        <f>_xlfn.XLOOKUP(Sales_DB[[#This Row],[Product_ID]],Product_DB[Product_ID],Product_DB[Cost])</f>
        <v>204.39</v>
      </c>
      <c r="T335">
        <f>_xlfn.XLOOKUP(Sales_DB[[#This Row],[Product_ID]],Product_DB[Product_ID],Product_DB[Stock])</f>
        <v>281</v>
      </c>
      <c r="U335" t="str">
        <f>_xlfn.XLOOKUP(Sales_DB[[#This Row],[Customer_ID]],Final_Cust_db[Customer_ID],Final_Cust_db[Name])</f>
        <v>Richard Delgado</v>
      </c>
      <c r="V335">
        <f>_xlfn.XLOOKUP(Sales_DB[[#This Row],[Customer_ID]],Final_Cust_db[Customer_ID],Final_Cust_db[Age])</f>
        <v>36</v>
      </c>
      <c r="W335" t="str">
        <f>_xlfn.XLOOKUP(Sales_DB[[#This Row],[Customer_ID]],Final_Cust_db[Customer_ID],Final_Cust_db[Gender])</f>
        <v>Male</v>
      </c>
      <c r="X335" t="str">
        <f>_xlfn.XLOOKUP(Sales_DB[[#This Row],[Customer_ID]],Final_Cust_db[Customer_ID],Final_Cust_db[City])</f>
        <v>West Theodorechester</v>
      </c>
      <c r="Y335" t="str">
        <f>_xlfn.XLOOKUP(Sales_DB[[#This Row],[Customer_ID]],Final_Cust_db[Customer_ID],Final_Cust_db[State])</f>
        <v>Pennsylvania</v>
      </c>
      <c r="Z335" t="str">
        <f>_xlfn.XLOOKUP(Sales_DB[[#This Row],[Customer_ID]],Final_Cust_db[Customer_ID],Final_Cust_db[Country])</f>
        <v>USA</v>
      </c>
      <c r="AA335" t="str">
        <f>_xlfn.XLOOKUP(Sales_DB[[#This Row],[Customer_ID]],Final_Cust_db[Customer_ID],Final_Cust_db[Loyality_Level])</f>
        <v>Silver</v>
      </c>
      <c r="AB335" s="8">
        <f>Sales_DB[[#This Row],[Cost]]*Sales_DB[[#This Row],[Quantity]]</f>
        <v>613.16999999999996</v>
      </c>
      <c r="AC335" s="8">
        <f>Sales_DB[[#This Row],[Total_Amount]]-Sales_DB[[#This Row],[Spend]]</f>
        <v>740.61540000000002</v>
      </c>
      <c r="AD335" s="8">
        <f>MONTH(Sales_DB[[#This Row],[Order_Date]])</f>
        <v>8</v>
      </c>
    </row>
    <row r="336" spans="1:30" x14ac:dyDescent="0.35">
      <c r="A336" t="s">
        <v>2293</v>
      </c>
      <c r="B336" s="2">
        <v>45609</v>
      </c>
      <c r="C336" t="s">
        <v>1104</v>
      </c>
      <c r="D336" t="s">
        <v>1730</v>
      </c>
      <c r="E336" t="s">
        <v>1906</v>
      </c>
      <c r="F336">
        <v>2</v>
      </c>
      <c r="G336" s="5">
        <v>613.23</v>
      </c>
      <c r="H336">
        <v>0.15</v>
      </c>
      <c r="I336" t="s">
        <v>1959</v>
      </c>
      <c r="J336">
        <v>1042.491</v>
      </c>
      <c r="K336" t="str">
        <f>_xlfn.XLOOKUP(Sales_DB[[#This Row],[Store_ID]],Store_DB[Store_ID],Store_DB[Region])</f>
        <v>North</v>
      </c>
      <c r="L336" t="str">
        <f>_xlfn.XLOOKUP(Sales_DB[[#This Row],[Store_ID]],Store_DB[Store_ID],Store_DB[Store_Name])</f>
        <v>Gray Ltd</v>
      </c>
      <c r="M336" t="str">
        <f>_xlfn.XLOOKUP(Sales_DB[[#This Row],[Store_ID]],Store_DB[Store_ID],Store_DB[City])</f>
        <v>New Michaelchester</v>
      </c>
      <c r="N336" t="str">
        <f>_xlfn.XLOOKUP(Sales_DB[[#This Row],[Store_ID]],Store_DB[Store_ID],Store_DB[Store_Type])</f>
        <v>Outlet</v>
      </c>
      <c r="O336" t="str">
        <f>_xlfn.XLOOKUP(Sales_DB[[#This Row],[Product_ID]],Product_DB[Product_ID],Product_DB[Product_Name])</f>
        <v>Boxing Hand Wraps</v>
      </c>
      <c r="P336" t="str">
        <f>_xlfn.XLOOKUP(Sales_DB[[#This Row],[Product_ID]],Product_DB[Product_ID],Product_DB[Category])</f>
        <v>Sports</v>
      </c>
      <c r="Q336" t="str">
        <f>_xlfn.XLOOKUP(Sales_DB[[#This Row],[Product_ID]],Product_DB[Product_ID],Product_DB[Sub_Category])</f>
        <v>Fitness</v>
      </c>
      <c r="R336" t="str">
        <f>_xlfn.XLOOKUP(Sales_DB[[#This Row],[Product_ID]],Product_DB[Product_ID],Product_DB[Brand])</f>
        <v>Smith-King</v>
      </c>
      <c r="S336">
        <f>_xlfn.XLOOKUP(Sales_DB[[#This Row],[Product_ID]],Product_DB[Product_ID],Product_DB[Cost])</f>
        <v>190.29</v>
      </c>
      <c r="T336">
        <f>_xlfn.XLOOKUP(Sales_DB[[#This Row],[Product_ID]],Product_DB[Product_ID],Product_DB[Stock])</f>
        <v>260</v>
      </c>
      <c r="U336" t="str">
        <f>_xlfn.XLOOKUP(Sales_DB[[#This Row],[Customer_ID]],Final_Cust_db[Customer_ID],Final_Cust_db[Name])</f>
        <v>Heather Valenzuela</v>
      </c>
      <c r="V336">
        <f>_xlfn.XLOOKUP(Sales_DB[[#This Row],[Customer_ID]],Final_Cust_db[Customer_ID],Final_Cust_db[Age])</f>
        <v>31</v>
      </c>
      <c r="W336" t="str">
        <f>_xlfn.XLOOKUP(Sales_DB[[#This Row],[Customer_ID]],Final_Cust_db[Customer_ID],Final_Cust_db[Gender])</f>
        <v>Male</v>
      </c>
      <c r="X336" t="str">
        <f>_xlfn.XLOOKUP(Sales_DB[[#This Row],[Customer_ID]],Final_Cust_db[Customer_ID],Final_Cust_db[City])</f>
        <v>New Angiefurt</v>
      </c>
      <c r="Y336" t="str">
        <f>_xlfn.XLOOKUP(Sales_DB[[#This Row],[Customer_ID]],Final_Cust_db[Customer_ID],Final_Cust_db[State])</f>
        <v>Alaska</v>
      </c>
      <c r="Z336" t="str">
        <f>_xlfn.XLOOKUP(Sales_DB[[#This Row],[Customer_ID]],Final_Cust_db[Customer_ID],Final_Cust_db[Country])</f>
        <v>USA</v>
      </c>
      <c r="AA336" t="str">
        <f>_xlfn.XLOOKUP(Sales_DB[[#This Row],[Customer_ID]],Final_Cust_db[Customer_ID],Final_Cust_db[Loyality_Level])</f>
        <v>Bronze</v>
      </c>
      <c r="AB336" s="8">
        <f>Sales_DB[[#This Row],[Cost]]*Sales_DB[[#This Row],[Quantity]]</f>
        <v>380.58</v>
      </c>
      <c r="AC336" s="8">
        <f>Sales_DB[[#This Row],[Total_Amount]]-Sales_DB[[#This Row],[Spend]]</f>
        <v>661.91100000000006</v>
      </c>
      <c r="AD336" s="8">
        <f>MONTH(Sales_DB[[#This Row],[Order_Date]])</f>
        <v>11</v>
      </c>
    </row>
    <row r="337" spans="1:30" x14ac:dyDescent="0.35">
      <c r="A337" t="s">
        <v>2294</v>
      </c>
      <c r="B337" s="2">
        <v>45309</v>
      </c>
      <c r="C337" t="s">
        <v>1424</v>
      </c>
      <c r="D337" t="s">
        <v>1563</v>
      </c>
      <c r="E337" t="s">
        <v>1932</v>
      </c>
      <c r="F337">
        <v>4</v>
      </c>
      <c r="G337" s="5">
        <v>971.9</v>
      </c>
      <c r="H337">
        <v>0.28000000000000003</v>
      </c>
      <c r="I337" t="s">
        <v>1959</v>
      </c>
      <c r="J337">
        <v>2799.0720000000001</v>
      </c>
      <c r="K337" t="str">
        <f>_xlfn.XLOOKUP(Sales_DB[[#This Row],[Store_ID]],Store_DB[Store_ID],Store_DB[Region])</f>
        <v>South</v>
      </c>
      <c r="L337" t="str">
        <f>_xlfn.XLOOKUP(Sales_DB[[#This Row],[Store_ID]],Store_DB[Store_ID],Store_DB[Store_Name])</f>
        <v>Mcdonald Inc</v>
      </c>
      <c r="M337" t="str">
        <f>_xlfn.XLOOKUP(Sales_DB[[#This Row],[Store_ID]],Store_DB[Store_ID],Store_DB[City])</f>
        <v>Christopherland</v>
      </c>
      <c r="N337" t="str">
        <f>_xlfn.XLOOKUP(Sales_DB[[#This Row],[Store_ID]],Store_DB[Store_ID],Store_DB[Store_Type])</f>
        <v>Outlet</v>
      </c>
      <c r="O337" t="str">
        <f>_xlfn.XLOOKUP(Sales_DB[[#This Row],[Product_ID]],Product_DB[Product_ID],Product_DB[Product_Name])</f>
        <v>Women'S Casual Hoodie</v>
      </c>
      <c r="P337" t="str">
        <f>_xlfn.XLOOKUP(Sales_DB[[#This Row],[Product_ID]],Product_DB[Product_ID],Product_DB[Category])</f>
        <v>Clothing</v>
      </c>
      <c r="Q337" t="str">
        <f>_xlfn.XLOOKUP(Sales_DB[[#This Row],[Product_ID]],Product_DB[Product_ID],Product_DB[Sub_Category])</f>
        <v>Outerwear</v>
      </c>
      <c r="R337" t="str">
        <f>_xlfn.XLOOKUP(Sales_DB[[#This Row],[Product_ID]],Product_DB[Product_ID],Product_DB[Brand])</f>
        <v>Sims Inc</v>
      </c>
      <c r="S337">
        <f>_xlfn.XLOOKUP(Sales_DB[[#This Row],[Product_ID]],Product_DB[Product_ID],Product_DB[Cost])</f>
        <v>238.8</v>
      </c>
      <c r="T337">
        <f>_xlfn.XLOOKUP(Sales_DB[[#This Row],[Product_ID]],Product_DB[Product_ID],Product_DB[Stock])</f>
        <v>352</v>
      </c>
      <c r="U337" t="str">
        <f>_xlfn.XLOOKUP(Sales_DB[[#This Row],[Customer_ID]],Final_Cust_db[Customer_ID],Final_Cust_db[Name])</f>
        <v>Kelly Garrett</v>
      </c>
      <c r="V337">
        <f>_xlfn.XLOOKUP(Sales_DB[[#This Row],[Customer_ID]],Final_Cust_db[Customer_ID],Final_Cust_db[Age])</f>
        <v>62</v>
      </c>
      <c r="W337" t="str">
        <f>_xlfn.XLOOKUP(Sales_DB[[#This Row],[Customer_ID]],Final_Cust_db[Customer_ID],Final_Cust_db[Gender])</f>
        <v>Female</v>
      </c>
      <c r="X337" t="str">
        <f>_xlfn.XLOOKUP(Sales_DB[[#This Row],[Customer_ID]],Final_Cust_db[Customer_ID],Final_Cust_db[City])</f>
        <v>Port Taylorberg</v>
      </c>
      <c r="Y337" t="str">
        <f>_xlfn.XLOOKUP(Sales_DB[[#This Row],[Customer_ID]],Final_Cust_db[Customer_ID],Final_Cust_db[State])</f>
        <v>Pennsylvania</v>
      </c>
      <c r="Z337" t="str">
        <f>_xlfn.XLOOKUP(Sales_DB[[#This Row],[Customer_ID]],Final_Cust_db[Customer_ID],Final_Cust_db[Country])</f>
        <v>USA</v>
      </c>
      <c r="AA337" t="str">
        <f>_xlfn.XLOOKUP(Sales_DB[[#This Row],[Customer_ID]],Final_Cust_db[Customer_ID],Final_Cust_db[Loyality_Level])</f>
        <v>Silver</v>
      </c>
      <c r="AB337" s="8">
        <f>Sales_DB[[#This Row],[Cost]]*Sales_DB[[#This Row],[Quantity]]</f>
        <v>955.2</v>
      </c>
      <c r="AC337" s="8">
        <f>Sales_DB[[#This Row],[Total_Amount]]-Sales_DB[[#This Row],[Spend]]</f>
        <v>1843.8720000000001</v>
      </c>
      <c r="AD337" s="8">
        <f>MONTH(Sales_DB[[#This Row],[Order_Date]])</f>
        <v>1</v>
      </c>
    </row>
    <row r="338" spans="1:30" x14ac:dyDescent="0.35">
      <c r="A338" t="s">
        <v>2295</v>
      </c>
      <c r="B338" s="2">
        <v>45519</v>
      </c>
      <c r="C338" t="s">
        <v>141</v>
      </c>
      <c r="D338" t="s">
        <v>1659</v>
      </c>
      <c r="E338" t="s">
        <v>1912</v>
      </c>
      <c r="F338">
        <v>3</v>
      </c>
      <c r="G338" s="5">
        <v>884.92</v>
      </c>
      <c r="H338">
        <v>0.06</v>
      </c>
      <c r="I338" t="s">
        <v>1959</v>
      </c>
      <c r="J338">
        <v>2495.4744000000001</v>
      </c>
      <c r="K338" t="str">
        <f>_xlfn.XLOOKUP(Sales_DB[[#This Row],[Store_ID]],Store_DB[Store_ID],Store_DB[Region])</f>
        <v>South</v>
      </c>
      <c r="L338" t="str">
        <f>_xlfn.XLOOKUP(Sales_DB[[#This Row],[Store_ID]],Store_DB[Store_ID],Store_DB[Store_Name])</f>
        <v>Martinez-Mullins</v>
      </c>
      <c r="M338" t="str">
        <f>_xlfn.XLOOKUP(Sales_DB[[#This Row],[Store_ID]],Store_DB[Store_ID],Store_DB[City])</f>
        <v>Williamsfurt</v>
      </c>
      <c r="N338" t="str">
        <f>_xlfn.XLOOKUP(Sales_DB[[#This Row],[Store_ID]],Store_DB[Store_ID],Store_DB[Store_Type])</f>
        <v>Online</v>
      </c>
      <c r="O338" t="str">
        <f>_xlfn.XLOOKUP(Sales_DB[[#This Row],[Product_ID]],Product_DB[Product_ID],Product_DB[Product_Name])</f>
        <v>Sports Stopwatch Timer</v>
      </c>
      <c r="P338" t="str">
        <f>_xlfn.XLOOKUP(Sales_DB[[#This Row],[Product_ID]],Product_DB[Product_ID],Product_DB[Category])</f>
        <v>Sports</v>
      </c>
      <c r="Q338" t="str">
        <f>_xlfn.XLOOKUP(Sales_DB[[#This Row],[Product_ID]],Product_DB[Product_ID],Product_DB[Sub_Category])</f>
        <v>Accessories</v>
      </c>
      <c r="R338" t="str">
        <f>_xlfn.XLOOKUP(Sales_DB[[#This Row],[Product_ID]],Product_DB[Product_ID],Product_DB[Brand])</f>
        <v>Burns-Hansen</v>
      </c>
      <c r="S338">
        <f>_xlfn.XLOOKUP(Sales_DB[[#This Row],[Product_ID]],Product_DB[Product_ID],Product_DB[Cost])</f>
        <v>38.76</v>
      </c>
      <c r="T338">
        <f>_xlfn.XLOOKUP(Sales_DB[[#This Row],[Product_ID]],Product_DB[Product_ID],Product_DB[Stock])</f>
        <v>137</v>
      </c>
      <c r="U338" t="str">
        <f>_xlfn.XLOOKUP(Sales_DB[[#This Row],[Customer_ID]],Final_Cust_db[Customer_ID],Final_Cust_db[Name])</f>
        <v>Christopher Olson</v>
      </c>
      <c r="V338">
        <f>_xlfn.XLOOKUP(Sales_DB[[#This Row],[Customer_ID]],Final_Cust_db[Customer_ID],Final_Cust_db[Age])</f>
        <v>27</v>
      </c>
      <c r="W338" t="str">
        <f>_xlfn.XLOOKUP(Sales_DB[[#This Row],[Customer_ID]],Final_Cust_db[Customer_ID],Final_Cust_db[Gender])</f>
        <v>Female</v>
      </c>
      <c r="X338" t="str">
        <f>_xlfn.XLOOKUP(Sales_DB[[#This Row],[Customer_ID]],Final_Cust_db[Customer_ID],Final_Cust_db[City])</f>
        <v>West Richard</v>
      </c>
      <c r="Y338" t="str">
        <f>_xlfn.XLOOKUP(Sales_DB[[#This Row],[Customer_ID]],Final_Cust_db[Customer_ID],Final_Cust_db[State])</f>
        <v>Maryland</v>
      </c>
      <c r="Z338" t="str">
        <f>_xlfn.XLOOKUP(Sales_DB[[#This Row],[Customer_ID]],Final_Cust_db[Customer_ID],Final_Cust_db[Country])</f>
        <v>USA</v>
      </c>
      <c r="AA338" t="str">
        <f>_xlfn.XLOOKUP(Sales_DB[[#This Row],[Customer_ID]],Final_Cust_db[Customer_ID],Final_Cust_db[Loyality_Level])</f>
        <v>Platinum</v>
      </c>
      <c r="AB338" s="8">
        <f>Sales_DB[[#This Row],[Cost]]*Sales_DB[[#This Row],[Quantity]]</f>
        <v>116.28</v>
      </c>
      <c r="AC338" s="8">
        <f>Sales_DB[[#This Row],[Total_Amount]]-Sales_DB[[#This Row],[Spend]]</f>
        <v>2379.1943999999999</v>
      </c>
      <c r="AD338" s="8">
        <f>MONTH(Sales_DB[[#This Row],[Order_Date]])</f>
        <v>8</v>
      </c>
    </row>
    <row r="339" spans="1:30" x14ac:dyDescent="0.35">
      <c r="A339" t="s">
        <v>2296</v>
      </c>
      <c r="B339" s="2">
        <v>45921</v>
      </c>
      <c r="C339" t="s">
        <v>318</v>
      </c>
      <c r="D339" t="s">
        <v>1588</v>
      </c>
      <c r="E339" t="s">
        <v>1919</v>
      </c>
      <c r="F339">
        <v>1</v>
      </c>
      <c r="G339" s="5">
        <v>125</v>
      </c>
      <c r="H339">
        <v>0.23</v>
      </c>
      <c r="I339" t="s">
        <v>1957</v>
      </c>
      <c r="J339">
        <v>96.25</v>
      </c>
      <c r="K339" t="str">
        <f>_xlfn.XLOOKUP(Sales_DB[[#This Row],[Store_ID]],Store_DB[Store_ID],Store_DB[Region])</f>
        <v>South</v>
      </c>
      <c r="L339" t="str">
        <f>_xlfn.XLOOKUP(Sales_DB[[#This Row],[Store_ID]],Store_DB[Store_ID],Store_DB[Store_Name])</f>
        <v>Moore, Padilla and Butler</v>
      </c>
      <c r="M339" t="str">
        <f>_xlfn.XLOOKUP(Sales_DB[[#This Row],[Store_ID]],Store_DB[Store_ID],Store_DB[City])</f>
        <v>East Johnstad</v>
      </c>
      <c r="N339" t="str">
        <f>_xlfn.XLOOKUP(Sales_DB[[#This Row],[Store_ID]],Store_DB[Store_ID],Store_DB[Store_Type])</f>
        <v>Flagship</v>
      </c>
      <c r="O339" t="str">
        <f>_xlfn.XLOOKUP(Sales_DB[[#This Row],[Product_ID]],Product_DB[Product_ID],Product_DB[Product_Name])</f>
        <v>Wireless Bluetooth Earbuds</v>
      </c>
      <c r="P339" t="str">
        <f>_xlfn.XLOOKUP(Sales_DB[[#This Row],[Product_ID]],Product_DB[Product_ID],Product_DB[Category])</f>
        <v>Electronics</v>
      </c>
      <c r="Q339" t="str">
        <f>_xlfn.XLOOKUP(Sales_DB[[#This Row],[Product_ID]],Product_DB[Product_ID],Product_DB[Sub_Category])</f>
        <v>Audio</v>
      </c>
      <c r="R339" t="str">
        <f>_xlfn.XLOOKUP(Sales_DB[[#This Row],[Product_ID]],Product_DB[Product_ID],Product_DB[Brand])</f>
        <v>Perez-Johnston</v>
      </c>
      <c r="S339">
        <f>_xlfn.XLOOKUP(Sales_DB[[#This Row],[Product_ID]],Product_DB[Product_ID],Product_DB[Cost])</f>
        <v>439.07</v>
      </c>
      <c r="T339">
        <f>_xlfn.XLOOKUP(Sales_DB[[#This Row],[Product_ID]],Product_DB[Product_ID],Product_DB[Stock])</f>
        <v>142</v>
      </c>
      <c r="U339" t="str">
        <f>_xlfn.XLOOKUP(Sales_DB[[#This Row],[Customer_ID]],Final_Cust_db[Customer_ID],Final_Cust_db[Name])</f>
        <v>Melissa Duffy Md</v>
      </c>
      <c r="V339">
        <f>_xlfn.XLOOKUP(Sales_DB[[#This Row],[Customer_ID]],Final_Cust_db[Customer_ID],Final_Cust_db[Age])</f>
        <v>58</v>
      </c>
      <c r="W339" t="str">
        <f>_xlfn.XLOOKUP(Sales_DB[[#This Row],[Customer_ID]],Final_Cust_db[Customer_ID],Final_Cust_db[Gender])</f>
        <v>Female</v>
      </c>
      <c r="X339" t="str">
        <f>_xlfn.XLOOKUP(Sales_DB[[#This Row],[Customer_ID]],Final_Cust_db[Customer_ID],Final_Cust_db[City])</f>
        <v>East Jenna</v>
      </c>
      <c r="Y339" t="str">
        <f>_xlfn.XLOOKUP(Sales_DB[[#This Row],[Customer_ID]],Final_Cust_db[Customer_ID],Final_Cust_db[State])</f>
        <v>South Carolina</v>
      </c>
      <c r="Z339" t="str">
        <f>_xlfn.XLOOKUP(Sales_DB[[#This Row],[Customer_ID]],Final_Cust_db[Customer_ID],Final_Cust_db[Country])</f>
        <v>USA</v>
      </c>
      <c r="AA339" t="str">
        <f>_xlfn.XLOOKUP(Sales_DB[[#This Row],[Customer_ID]],Final_Cust_db[Customer_ID],Final_Cust_db[Loyality_Level])</f>
        <v>Bronze</v>
      </c>
      <c r="AB339" s="8">
        <f>Sales_DB[[#This Row],[Cost]]*Sales_DB[[#This Row],[Quantity]]</f>
        <v>439.07</v>
      </c>
      <c r="AC339" s="8">
        <f>Sales_DB[[#This Row],[Total_Amount]]-Sales_DB[[#This Row],[Spend]]</f>
        <v>-342.82</v>
      </c>
      <c r="AD339" s="8">
        <f>MONTH(Sales_DB[[#This Row],[Order_Date]])</f>
        <v>9</v>
      </c>
    </row>
    <row r="340" spans="1:30" x14ac:dyDescent="0.35">
      <c r="A340" t="s">
        <v>2297</v>
      </c>
      <c r="B340" s="2">
        <v>45465</v>
      </c>
      <c r="C340" t="s">
        <v>446</v>
      </c>
      <c r="D340" t="s">
        <v>1597</v>
      </c>
      <c r="E340" t="s">
        <v>1934</v>
      </c>
      <c r="F340">
        <v>2</v>
      </c>
      <c r="G340" s="5">
        <v>188.25</v>
      </c>
      <c r="H340">
        <v>0.08</v>
      </c>
      <c r="I340" t="s">
        <v>1959</v>
      </c>
      <c r="J340">
        <v>346.38</v>
      </c>
      <c r="K340" t="str">
        <f>_xlfn.XLOOKUP(Sales_DB[[#This Row],[Store_ID]],Store_DB[Store_ID],Store_DB[Region])</f>
        <v>North</v>
      </c>
      <c r="L340" t="str">
        <f>_xlfn.XLOOKUP(Sales_DB[[#This Row],[Store_ID]],Store_DB[Store_ID],Store_DB[Store_Name])</f>
        <v>Shelton PLC</v>
      </c>
      <c r="M340" t="str">
        <f>_xlfn.XLOOKUP(Sales_DB[[#This Row],[Store_ID]],Store_DB[Store_ID],Store_DB[City])</f>
        <v>East Jenniferstad</v>
      </c>
      <c r="N340" t="str">
        <f>_xlfn.XLOOKUP(Sales_DB[[#This Row],[Store_ID]],Store_DB[Store_ID],Store_DB[Store_Type])</f>
        <v>Flagship</v>
      </c>
      <c r="O340" t="str">
        <f>_xlfn.XLOOKUP(Sales_DB[[#This Row],[Product_ID]],Product_DB[Product_ID],Product_DB[Product_Name])</f>
        <v>Ceramic Kitchen Bowl Set</v>
      </c>
      <c r="P340" t="str">
        <f>_xlfn.XLOOKUP(Sales_DB[[#This Row],[Product_ID]],Product_DB[Product_ID],Product_DB[Category])</f>
        <v>Home</v>
      </c>
      <c r="Q340" t="str">
        <f>_xlfn.XLOOKUP(Sales_DB[[#This Row],[Product_ID]],Product_DB[Product_ID],Product_DB[Sub_Category])</f>
        <v>Kitchen</v>
      </c>
      <c r="R340" t="str">
        <f>_xlfn.XLOOKUP(Sales_DB[[#This Row],[Product_ID]],Product_DB[Product_ID],Product_DB[Brand])</f>
        <v>Hamilton Group</v>
      </c>
      <c r="S340">
        <f>_xlfn.XLOOKUP(Sales_DB[[#This Row],[Product_ID]],Product_DB[Product_ID],Product_DB[Cost])</f>
        <v>298.86</v>
      </c>
      <c r="T340">
        <f>_xlfn.XLOOKUP(Sales_DB[[#This Row],[Product_ID]],Product_DB[Product_ID],Product_DB[Stock])</f>
        <v>308</v>
      </c>
      <c r="U340" t="str">
        <f>_xlfn.XLOOKUP(Sales_DB[[#This Row],[Customer_ID]],Final_Cust_db[Customer_ID],Final_Cust_db[Name])</f>
        <v>Susan Mcdonald</v>
      </c>
      <c r="V340">
        <f>_xlfn.XLOOKUP(Sales_DB[[#This Row],[Customer_ID]],Final_Cust_db[Customer_ID],Final_Cust_db[Age])</f>
        <v>45</v>
      </c>
      <c r="W340" t="str">
        <f>_xlfn.XLOOKUP(Sales_DB[[#This Row],[Customer_ID]],Final_Cust_db[Customer_ID],Final_Cust_db[Gender])</f>
        <v>Male</v>
      </c>
      <c r="X340" t="str">
        <f>_xlfn.XLOOKUP(Sales_DB[[#This Row],[Customer_ID]],Final_Cust_db[Customer_ID],Final_Cust_db[City])</f>
        <v>East Ellen</v>
      </c>
      <c r="Y340" t="str">
        <f>_xlfn.XLOOKUP(Sales_DB[[#This Row],[Customer_ID]],Final_Cust_db[Customer_ID],Final_Cust_db[State])</f>
        <v>Arkansas</v>
      </c>
      <c r="Z340" t="str">
        <f>_xlfn.XLOOKUP(Sales_DB[[#This Row],[Customer_ID]],Final_Cust_db[Customer_ID],Final_Cust_db[Country])</f>
        <v>USA</v>
      </c>
      <c r="AA340" t="str">
        <f>_xlfn.XLOOKUP(Sales_DB[[#This Row],[Customer_ID]],Final_Cust_db[Customer_ID],Final_Cust_db[Loyality_Level])</f>
        <v>Silver</v>
      </c>
      <c r="AB340" s="8">
        <f>Sales_DB[[#This Row],[Cost]]*Sales_DB[[#This Row],[Quantity]]</f>
        <v>597.72</v>
      </c>
      <c r="AC340" s="8">
        <f>Sales_DB[[#This Row],[Total_Amount]]-Sales_DB[[#This Row],[Spend]]</f>
        <v>-251.34000000000003</v>
      </c>
      <c r="AD340" s="8">
        <f>MONTH(Sales_DB[[#This Row],[Order_Date]])</f>
        <v>6</v>
      </c>
    </row>
    <row r="341" spans="1:30" x14ac:dyDescent="0.35">
      <c r="A341" t="s">
        <v>2298</v>
      </c>
      <c r="B341" s="2">
        <v>45303</v>
      </c>
      <c r="C341" t="s">
        <v>727</v>
      </c>
      <c r="D341" t="s">
        <v>1716</v>
      </c>
      <c r="E341" t="s">
        <v>1909</v>
      </c>
      <c r="F341">
        <v>4</v>
      </c>
      <c r="G341" s="5">
        <v>344.12</v>
      </c>
      <c r="H341">
        <v>0.25</v>
      </c>
      <c r="I341" t="s">
        <v>1959</v>
      </c>
      <c r="J341">
        <v>1032.3599999999999</v>
      </c>
      <c r="K341" t="str">
        <f>_xlfn.XLOOKUP(Sales_DB[[#This Row],[Store_ID]],Store_DB[Store_ID],Store_DB[Region])</f>
        <v>East</v>
      </c>
      <c r="L341" t="str">
        <f>_xlfn.XLOOKUP(Sales_DB[[#This Row],[Store_ID]],Store_DB[Store_ID],Store_DB[Store_Name])</f>
        <v>Benson-Elliott</v>
      </c>
      <c r="M341" t="str">
        <f>_xlfn.XLOOKUP(Sales_DB[[#This Row],[Store_ID]],Store_DB[Store_ID],Store_DB[City])</f>
        <v>Port Josephberg</v>
      </c>
      <c r="N341" t="str">
        <f>_xlfn.XLOOKUP(Sales_DB[[#This Row],[Store_ID]],Store_DB[Store_ID],Store_DB[Store_Type])</f>
        <v>Online</v>
      </c>
      <c r="O341" t="str">
        <f>_xlfn.XLOOKUP(Sales_DB[[#This Row],[Product_ID]],Product_DB[Product_ID],Product_DB[Product_Name])</f>
        <v>Men'S Winter Jacket</v>
      </c>
      <c r="P341" t="str">
        <f>_xlfn.XLOOKUP(Sales_DB[[#This Row],[Product_ID]],Product_DB[Product_ID],Product_DB[Category])</f>
        <v>Clothing</v>
      </c>
      <c r="Q341" t="str">
        <f>_xlfn.XLOOKUP(Sales_DB[[#This Row],[Product_ID]],Product_DB[Product_ID],Product_DB[Sub_Category])</f>
        <v>Outerwear</v>
      </c>
      <c r="R341" t="str">
        <f>_xlfn.XLOOKUP(Sales_DB[[#This Row],[Product_ID]],Product_DB[Product_ID],Product_DB[Brand])</f>
        <v>Kelly, Smith and Perez</v>
      </c>
      <c r="S341">
        <f>_xlfn.XLOOKUP(Sales_DB[[#This Row],[Product_ID]],Product_DB[Product_ID],Product_DB[Cost])</f>
        <v>167.34</v>
      </c>
      <c r="T341">
        <f>_xlfn.XLOOKUP(Sales_DB[[#This Row],[Product_ID]],Product_DB[Product_ID],Product_DB[Stock])</f>
        <v>296</v>
      </c>
      <c r="U341" t="str">
        <f>_xlfn.XLOOKUP(Sales_DB[[#This Row],[Customer_ID]],Final_Cust_db[Customer_ID],Final_Cust_db[Name])</f>
        <v>Alejandro Doyle</v>
      </c>
      <c r="V341">
        <f>_xlfn.XLOOKUP(Sales_DB[[#This Row],[Customer_ID]],Final_Cust_db[Customer_ID],Final_Cust_db[Age])</f>
        <v>35</v>
      </c>
      <c r="W341" t="str">
        <f>_xlfn.XLOOKUP(Sales_DB[[#This Row],[Customer_ID]],Final_Cust_db[Customer_ID],Final_Cust_db[Gender])</f>
        <v>Male</v>
      </c>
      <c r="X341" t="str">
        <f>_xlfn.XLOOKUP(Sales_DB[[#This Row],[Customer_ID]],Final_Cust_db[Customer_ID],Final_Cust_db[City])</f>
        <v>East Crystalton</v>
      </c>
      <c r="Y341" t="str">
        <f>_xlfn.XLOOKUP(Sales_DB[[#This Row],[Customer_ID]],Final_Cust_db[Customer_ID],Final_Cust_db[State])</f>
        <v>New Mexico</v>
      </c>
      <c r="Z341" t="str">
        <f>_xlfn.XLOOKUP(Sales_DB[[#This Row],[Customer_ID]],Final_Cust_db[Customer_ID],Final_Cust_db[Country])</f>
        <v>USA</v>
      </c>
      <c r="AA341" t="str">
        <f>_xlfn.XLOOKUP(Sales_DB[[#This Row],[Customer_ID]],Final_Cust_db[Customer_ID],Final_Cust_db[Loyality_Level])</f>
        <v>Platinum</v>
      </c>
      <c r="AB341" s="8">
        <f>Sales_DB[[#This Row],[Cost]]*Sales_DB[[#This Row],[Quantity]]</f>
        <v>669.36</v>
      </c>
      <c r="AC341" s="8">
        <f>Sales_DB[[#This Row],[Total_Amount]]-Sales_DB[[#This Row],[Spend]]</f>
        <v>362.99999999999989</v>
      </c>
      <c r="AD341" s="8">
        <f>MONTH(Sales_DB[[#This Row],[Order_Date]])</f>
        <v>1</v>
      </c>
    </row>
    <row r="342" spans="1:30" x14ac:dyDescent="0.35">
      <c r="A342" t="s">
        <v>2299</v>
      </c>
      <c r="B342" s="2">
        <v>45218</v>
      </c>
      <c r="C342" t="s">
        <v>185</v>
      </c>
      <c r="D342" t="s">
        <v>1623</v>
      </c>
      <c r="E342" t="s">
        <v>1946</v>
      </c>
      <c r="F342">
        <v>3</v>
      </c>
      <c r="G342" s="5">
        <v>997.95</v>
      </c>
      <c r="H342">
        <v>0.09</v>
      </c>
      <c r="I342" t="s">
        <v>1962</v>
      </c>
      <c r="J342">
        <v>2724.4034999999999</v>
      </c>
      <c r="K342" t="str">
        <f>_xlfn.XLOOKUP(Sales_DB[[#This Row],[Store_ID]],Store_DB[Store_ID],Store_DB[Region])</f>
        <v>East</v>
      </c>
      <c r="L342" t="str">
        <f>_xlfn.XLOOKUP(Sales_DB[[#This Row],[Store_ID]],Store_DB[Store_ID],Store_DB[Store_Name])</f>
        <v>Mann-Austin</v>
      </c>
      <c r="M342" t="str">
        <f>_xlfn.XLOOKUP(Sales_DB[[#This Row],[Store_ID]],Store_DB[Store_ID],Store_DB[City])</f>
        <v>Vasquezborough</v>
      </c>
      <c r="N342" t="str">
        <f>_xlfn.XLOOKUP(Sales_DB[[#This Row],[Store_ID]],Store_DB[Store_ID],Store_DB[Store_Type])</f>
        <v>Online</v>
      </c>
      <c r="O342" t="str">
        <f>_xlfn.XLOOKUP(Sales_DB[[#This Row],[Product_ID]],Product_DB[Product_ID],Product_DB[Product_Name])</f>
        <v>Soccer Training Cone Set</v>
      </c>
      <c r="P342" t="str">
        <f>_xlfn.XLOOKUP(Sales_DB[[#This Row],[Product_ID]],Product_DB[Product_ID],Product_DB[Category])</f>
        <v>Sports</v>
      </c>
      <c r="Q342" t="str">
        <f>_xlfn.XLOOKUP(Sales_DB[[#This Row],[Product_ID]],Product_DB[Product_ID],Product_DB[Sub_Category])</f>
        <v>Accessories</v>
      </c>
      <c r="R342" t="str">
        <f>_xlfn.XLOOKUP(Sales_DB[[#This Row],[Product_ID]],Product_DB[Product_ID],Product_DB[Brand])</f>
        <v>Ford, Murphy and Wilson</v>
      </c>
      <c r="S342">
        <f>_xlfn.XLOOKUP(Sales_DB[[#This Row],[Product_ID]],Product_DB[Product_ID],Product_DB[Cost])</f>
        <v>144.53</v>
      </c>
      <c r="T342">
        <f>_xlfn.XLOOKUP(Sales_DB[[#This Row],[Product_ID]],Product_DB[Product_ID],Product_DB[Stock])</f>
        <v>367</v>
      </c>
      <c r="U342" t="str">
        <f>_xlfn.XLOOKUP(Sales_DB[[#This Row],[Customer_ID]],Final_Cust_db[Customer_ID],Final_Cust_db[Name])</f>
        <v>Gina Knight</v>
      </c>
      <c r="V342">
        <f>_xlfn.XLOOKUP(Sales_DB[[#This Row],[Customer_ID]],Final_Cust_db[Customer_ID],Final_Cust_db[Age])</f>
        <v>54</v>
      </c>
      <c r="W342" t="str">
        <f>_xlfn.XLOOKUP(Sales_DB[[#This Row],[Customer_ID]],Final_Cust_db[Customer_ID],Final_Cust_db[Gender])</f>
        <v>Female</v>
      </c>
      <c r="X342" t="str">
        <f>_xlfn.XLOOKUP(Sales_DB[[#This Row],[Customer_ID]],Final_Cust_db[Customer_ID],Final_Cust_db[City])</f>
        <v>Lake Roberthaven</v>
      </c>
      <c r="Y342" t="str">
        <f>_xlfn.XLOOKUP(Sales_DB[[#This Row],[Customer_ID]],Final_Cust_db[Customer_ID],Final_Cust_db[State])</f>
        <v>Nevada</v>
      </c>
      <c r="Z342" t="str">
        <f>_xlfn.XLOOKUP(Sales_DB[[#This Row],[Customer_ID]],Final_Cust_db[Customer_ID],Final_Cust_db[Country])</f>
        <v>USA</v>
      </c>
      <c r="AA342" t="str">
        <f>_xlfn.XLOOKUP(Sales_DB[[#This Row],[Customer_ID]],Final_Cust_db[Customer_ID],Final_Cust_db[Loyality_Level])</f>
        <v>Silver</v>
      </c>
      <c r="AB342" s="8">
        <f>Sales_DB[[#This Row],[Cost]]*Sales_DB[[#This Row],[Quantity]]</f>
        <v>433.59000000000003</v>
      </c>
      <c r="AC342" s="8">
        <f>Sales_DB[[#This Row],[Total_Amount]]-Sales_DB[[#This Row],[Spend]]</f>
        <v>2290.8134999999997</v>
      </c>
      <c r="AD342" s="8">
        <f>MONTH(Sales_DB[[#This Row],[Order_Date]])</f>
        <v>10</v>
      </c>
    </row>
    <row r="343" spans="1:30" x14ac:dyDescent="0.35">
      <c r="A343" t="s">
        <v>2300</v>
      </c>
      <c r="B343" s="2">
        <v>45727</v>
      </c>
      <c r="C343" t="s">
        <v>511</v>
      </c>
      <c r="D343" t="s">
        <v>1601</v>
      </c>
      <c r="E343" t="s">
        <v>1934</v>
      </c>
      <c r="F343">
        <v>3</v>
      </c>
      <c r="G343" s="5">
        <v>121.64</v>
      </c>
      <c r="H343">
        <v>7.0000000000000007E-2</v>
      </c>
      <c r="I343" t="s">
        <v>1959</v>
      </c>
      <c r="J343">
        <v>339.37560000000002</v>
      </c>
      <c r="K343" t="str">
        <f>_xlfn.XLOOKUP(Sales_DB[[#This Row],[Store_ID]],Store_DB[Store_ID],Store_DB[Region])</f>
        <v>North</v>
      </c>
      <c r="L343" t="str">
        <f>_xlfn.XLOOKUP(Sales_DB[[#This Row],[Store_ID]],Store_DB[Store_ID],Store_DB[Store_Name])</f>
        <v>Shelton PLC</v>
      </c>
      <c r="M343" t="str">
        <f>_xlfn.XLOOKUP(Sales_DB[[#This Row],[Store_ID]],Store_DB[Store_ID],Store_DB[City])</f>
        <v>East Jenniferstad</v>
      </c>
      <c r="N343" t="str">
        <f>_xlfn.XLOOKUP(Sales_DB[[#This Row],[Store_ID]],Store_DB[Store_ID],Store_DB[Store_Type])</f>
        <v>Flagship</v>
      </c>
      <c r="O343" t="str">
        <f>_xlfn.XLOOKUP(Sales_DB[[#This Row],[Product_ID]],Product_DB[Product_ID],Product_DB[Product_Name])</f>
        <v>Hd Smart Tv Stick</v>
      </c>
      <c r="P343" t="str">
        <f>_xlfn.XLOOKUP(Sales_DB[[#This Row],[Product_ID]],Product_DB[Product_ID],Product_DB[Category])</f>
        <v>Electronics</v>
      </c>
      <c r="Q343" t="str">
        <f>_xlfn.XLOOKUP(Sales_DB[[#This Row],[Product_ID]],Product_DB[Product_ID],Product_DB[Sub_Category])</f>
        <v>Accessories</v>
      </c>
      <c r="R343" t="str">
        <f>_xlfn.XLOOKUP(Sales_DB[[#This Row],[Product_ID]],Product_DB[Product_ID],Product_DB[Brand])</f>
        <v>Gibson, Hobbs and Weaver</v>
      </c>
      <c r="S343">
        <f>_xlfn.XLOOKUP(Sales_DB[[#This Row],[Product_ID]],Product_DB[Product_ID],Product_DB[Cost])</f>
        <v>449.4</v>
      </c>
      <c r="T343">
        <f>_xlfn.XLOOKUP(Sales_DB[[#This Row],[Product_ID]],Product_DB[Product_ID],Product_DB[Stock])</f>
        <v>265</v>
      </c>
      <c r="U343" t="str">
        <f>_xlfn.XLOOKUP(Sales_DB[[#This Row],[Customer_ID]],Final_Cust_db[Customer_ID],Final_Cust_db[Name])</f>
        <v>Stephanie Conway</v>
      </c>
      <c r="V343">
        <f>_xlfn.XLOOKUP(Sales_DB[[#This Row],[Customer_ID]],Final_Cust_db[Customer_ID],Final_Cust_db[Age])</f>
        <v>24</v>
      </c>
      <c r="W343" t="str">
        <f>_xlfn.XLOOKUP(Sales_DB[[#This Row],[Customer_ID]],Final_Cust_db[Customer_ID],Final_Cust_db[Gender])</f>
        <v>Male</v>
      </c>
      <c r="X343" t="str">
        <f>_xlfn.XLOOKUP(Sales_DB[[#This Row],[Customer_ID]],Final_Cust_db[Customer_ID],Final_Cust_db[City])</f>
        <v>Port Frankmouth</v>
      </c>
      <c r="Y343" t="str">
        <f>_xlfn.XLOOKUP(Sales_DB[[#This Row],[Customer_ID]],Final_Cust_db[Customer_ID],Final_Cust_db[State])</f>
        <v>Mississippi</v>
      </c>
      <c r="Z343" t="str">
        <f>_xlfn.XLOOKUP(Sales_DB[[#This Row],[Customer_ID]],Final_Cust_db[Customer_ID],Final_Cust_db[Country])</f>
        <v>USA</v>
      </c>
      <c r="AA343" t="str">
        <f>_xlfn.XLOOKUP(Sales_DB[[#This Row],[Customer_ID]],Final_Cust_db[Customer_ID],Final_Cust_db[Loyality_Level])</f>
        <v>Gold</v>
      </c>
      <c r="AB343" s="8">
        <f>Sales_DB[[#This Row],[Cost]]*Sales_DB[[#This Row],[Quantity]]</f>
        <v>1348.1999999999998</v>
      </c>
      <c r="AC343" s="8">
        <f>Sales_DB[[#This Row],[Total_Amount]]-Sales_DB[[#This Row],[Spend]]</f>
        <v>-1008.8243999999997</v>
      </c>
      <c r="AD343" s="8">
        <f>MONTH(Sales_DB[[#This Row],[Order_Date]])</f>
        <v>3</v>
      </c>
    </row>
    <row r="344" spans="1:30" x14ac:dyDescent="0.35">
      <c r="A344" t="s">
        <v>2301</v>
      </c>
      <c r="B344" s="2">
        <v>45557</v>
      </c>
      <c r="C344" t="s">
        <v>724</v>
      </c>
      <c r="D344" t="s">
        <v>1784</v>
      </c>
      <c r="E344" t="s">
        <v>1922</v>
      </c>
      <c r="F344">
        <v>2</v>
      </c>
      <c r="G344" s="5">
        <v>692.72</v>
      </c>
      <c r="H344">
        <v>0.13</v>
      </c>
      <c r="I344" t="s">
        <v>1959</v>
      </c>
      <c r="J344">
        <v>1205.3327999999999</v>
      </c>
      <c r="K344" t="str">
        <f>_xlfn.XLOOKUP(Sales_DB[[#This Row],[Store_ID]],Store_DB[Store_ID],Store_DB[Region])</f>
        <v>East</v>
      </c>
      <c r="L344" t="str">
        <f>_xlfn.XLOOKUP(Sales_DB[[#This Row],[Store_ID]],Store_DB[Store_ID],Store_DB[Store_Name])</f>
        <v>Hill, Wagner and Ballard</v>
      </c>
      <c r="M344" t="str">
        <f>_xlfn.XLOOKUP(Sales_DB[[#This Row],[Store_ID]],Store_DB[Store_ID],Store_DB[City])</f>
        <v>East Davidville</v>
      </c>
      <c r="N344" t="str">
        <f>_xlfn.XLOOKUP(Sales_DB[[#This Row],[Store_ID]],Store_DB[Store_ID],Store_DB[Store_Type])</f>
        <v>Online</v>
      </c>
      <c r="O344" t="str">
        <f>_xlfn.XLOOKUP(Sales_DB[[#This Row],[Product_ID]],Product_DB[Product_ID],Product_DB[Product_Name])</f>
        <v>Wooden Nightstand</v>
      </c>
      <c r="P344" t="str">
        <f>_xlfn.XLOOKUP(Sales_DB[[#This Row],[Product_ID]],Product_DB[Product_ID],Product_DB[Category])</f>
        <v>Home</v>
      </c>
      <c r="Q344" t="str">
        <f>_xlfn.XLOOKUP(Sales_DB[[#This Row],[Product_ID]],Product_DB[Product_ID],Product_DB[Sub_Category])</f>
        <v>Furniture</v>
      </c>
      <c r="R344" t="str">
        <f>_xlfn.XLOOKUP(Sales_DB[[#This Row],[Product_ID]],Product_DB[Product_ID],Product_DB[Brand])</f>
        <v>Wolfe, Ross and Hester</v>
      </c>
      <c r="S344">
        <f>_xlfn.XLOOKUP(Sales_DB[[#This Row],[Product_ID]],Product_DB[Product_ID],Product_DB[Cost])</f>
        <v>243.7</v>
      </c>
      <c r="T344">
        <f>_xlfn.XLOOKUP(Sales_DB[[#This Row],[Product_ID]],Product_DB[Product_ID],Product_DB[Stock])</f>
        <v>130</v>
      </c>
      <c r="U344" t="str">
        <f>_xlfn.XLOOKUP(Sales_DB[[#This Row],[Customer_ID]],Final_Cust_db[Customer_ID],Final_Cust_db[Name])</f>
        <v>Lisa Young</v>
      </c>
      <c r="V344">
        <f>_xlfn.XLOOKUP(Sales_DB[[#This Row],[Customer_ID]],Final_Cust_db[Customer_ID],Final_Cust_db[Age])</f>
        <v>38</v>
      </c>
      <c r="W344" t="str">
        <f>_xlfn.XLOOKUP(Sales_DB[[#This Row],[Customer_ID]],Final_Cust_db[Customer_ID],Final_Cust_db[Gender])</f>
        <v>Male</v>
      </c>
      <c r="X344" t="str">
        <f>_xlfn.XLOOKUP(Sales_DB[[#This Row],[Customer_ID]],Final_Cust_db[Customer_ID],Final_Cust_db[City])</f>
        <v>Maybury</v>
      </c>
      <c r="Y344" t="str">
        <f>_xlfn.XLOOKUP(Sales_DB[[#This Row],[Customer_ID]],Final_Cust_db[Customer_ID],Final_Cust_db[State])</f>
        <v>Georgia</v>
      </c>
      <c r="Z344" t="str">
        <f>_xlfn.XLOOKUP(Sales_DB[[#This Row],[Customer_ID]],Final_Cust_db[Customer_ID],Final_Cust_db[Country])</f>
        <v>USA</v>
      </c>
      <c r="AA344" t="str">
        <f>_xlfn.XLOOKUP(Sales_DB[[#This Row],[Customer_ID]],Final_Cust_db[Customer_ID],Final_Cust_db[Loyality_Level])</f>
        <v>Platinum</v>
      </c>
      <c r="AB344" s="8">
        <f>Sales_DB[[#This Row],[Cost]]*Sales_DB[[#This Row],[Quantity]]</f>
        <v>487.4</v>
      </c>
      <c r="AC344" s="8">
        <f>Sales_DB[[#This Row],[Total_Amount]]-Sales_DB[[#This Row],[Spend]]</f>
        <v>717.93279999999993</v>
      </c>
      <c r="AD344" s="8">
        <f>MONTH(Sales_DB[[#This Row],[Order_Date]])</f>
        <v>9</v>
      </c>
    </row>
    <row r="345" spans="1:30" x14ac:dyDescent="0.35">
      <c r="A345" t="s">
        <v>2302</v>
      </c>
      <c r="B345" s="2">
        <v>45623</v>
      </c>
      <c r="C345" t="s">
        <v>118</v>
      </c>
      <c r="D345" t="s">
        <v>1646</v>
      </c>
      <c r="E345" t="s">
        <v>1946</v>
      </c>
      <c r="F345">
        <v>3</v>
      </c>
      <c r="G345" s="5">
        <v>794.59</v>
      </c>
      <c r="H345">
        <v>0.03</v>
      </c>
      <c r="I345" t="s">
        <v>1959</v>
      </c>
      <c r="J345">
        <v>2312.2568999999999</v>
      </c>
      <c r="K345" t="str">
        <f>_xlfn.XLOOKUP(Sales_DB[[#This Row],[Store_ID]],Store_DB[Store_ID],Store_DB[Region])</f>
        <v>East</v>
      </c>
      <c r="L345" t="str">
        <f>_xlfn.XLOOKUP(Sales_DB[[#This Row],[Store_ID]],Store_DB[Store_ID],Store_DB[Store_Name])</f>
        <v>Mann-Austin</v>
      </c>
      <c r="M345" t="str">
        <f>_xlfn.XLOOKUP(Sales_DB[[#This Row],[Store_ID]],Store_DB[Store_ID],Store_DB[City])</f>
        <v>Vasquezborough</v>
      </c>
      <c r="N345" t="str">
        <f>_xlfn.XLOOKUP(Sales_DB[[#This Row],[Store_ID]],Store_DB[Store_ID],Store_DB[Store_Type])</f>
        <v>Online</v>
      </c>
      <c r="O345" t="str">
        <f>_xlfn.XLOOKUP(Sales_DB[[#This Row],[Product_ID]],Product_DB[Product_ID],Product_DB[Product_Name])</f>
        <v>Foldable Camping Chair</v>
      </c>
      <c r="P345" t="str">
        <f>_xlfn.XLOOKUP(Sales_DB[[#This Row],[Product_ID]],Product_DB[Product_ID],Product_DB[Category])</f>
        <v>Sports</v>
      </c>
      <c r="Q345" t="str">
        <f>_xlfn.XLOOKUP(Sales_DB[[#This Row],[Product_ID]],Product_DB[Product_ID],Product_DB[Sub_Category])</f>
        <v>Outdoor</v>
      </c>
      <c r="R345" t="str">
        <f>_xlfn.XLOOKUP(Sales_DB[[#This Row],[Product_ID]],Product_DB[Product_ID],Product_DB[Brand])</f>
        <v>Cook Ltd</v>
      </c>
      <c r="S345">
        <f>_xlfn.XLOOKUP(Sales_DB[[#This Row],[Product_ID]],Product_DB[Product_ID],Product_DB[Cost])</f>
        <v>166.06</v>
      </c>
      <c r="T345">
        <f>_xlfn.XLOOKUP(Sales_DB[[#This Row],[Product_ID]],Product_DB[Product_ID],Product_DB[Stock])</f>
        <v>340</v>
      </c>
      <c r="U345" t="str">
        <f>_xlfn.XLOOKUP(Sales_DB[[#This Row],[Customer_ID]],Final_Cust_db[Customer_ID],Final_Cust_db[Name])</f>
        <v>Leslie Johnson</v>
      </c>
      <c r="V345">
        <f>_xlfn.XLOOKUP(Sales_DB[[#This Row],[Customer_ID]],Final_Cust_db[Customer_ID],Final_Cust_db[Age])</f>
        <v>31</v>
      </c>
      <c r="W345" t="str">
        <f>_xlfn.XLOOKUP(Sales_DB[[#This Row],[Customer_ID]],Final_Cust_db[Customer_ID],Final_Cust_db[Gender])</f>
        <v>Male</v>
      </c>
      <c r="X345" t="str">
        <f>_xlfn.XLOOKUP(Sales_DB[[#This Row],[Customer_ID]],Final_Cust_db[Customer_ID],Final_Cust_db[City])</f>
        <v>Mollyshire</v>
      </c>
      <c r="Y345" t="str">
        <f>_xlfn.XLOOKUP(Sales_DB[[#This Row],[Customer_ID]],Final_Cust_db[Customer_ID],Final_Cust_db[State])</f>
        <v>Utah</v>
      </c>
      <c r="Z345" t="str">
        <f>_xlfn.XLOOKUP(Sales_DB[[#This Row],[Customer_ID]],Final_Cust_db[Customer_ID],Final_Cust_db[Country])</f>
        <v>USA</v>
      </c>
      <c r="AA345" t="str">
        <f>_xlfn.XLOOKUP(Sales_DB[[#This Row],[Customer_ID]],Final_Cust_db[Customer_ID],Final_Cust_db[Loyality_Level])</f>
        <v>Bronze</v>
      </c>
      <c r="AB345" s="8">
        <f>Sales_DB[[#This Row],[Cost]]*Sales_DB[[#This Row],[Quantity]]</f>
        <v>498.18</v>
      </c>
      <c r="AC345" s="8">
        <f>Sales_DB[[#This Row],[Total_Amount]]-Sales_DB[[#This Row],[Spend]]</f>
        <v>1814.0768999999998</v>
      </c>
      <c r="AD345" s="8">
        <f>MONTH(Sales_DB[[#This Row],[Order_Date]])</f>
        <v>11</v>
      </c>
    </row>
    <row r="346" spans="1:30" x14ac:dyDescent="0.35">
      <c r="A346" t="s">
        <v>2303</v>
      </c>
      <c r="B346" s="2">
        <v>45224</v>
      </c>
      <c r="C346" t="s">
        <v>70</v>
      </c>
      <c r="D346" t="s">
        <v>1653</v>
      </c>
      <c r="E346" t="s">
        <v>1919</v>
      </c>
      <c r="F346">
        <v>1</v>
      </c>
      <c r="G346" s="5">
        <v>907.95</v>
      </c>
      <c r="H346">
        <v>0.1</v>
      </c>
      <c r="I346" t="s">
        <v>1959</v>
      </c>
      <c r="J346">
        <v>817.15500000000009</v>
      </c>
      <c r="K346" t="str">
        <f>_xlfn.XLOOKUP(Sales_DB[[#This Row],[Store_ID]],Store_DB[Store_ID],Store_DB[Region])</f>
        <v>South</v>
      </c>
      <c r="L346" t="str">
        <f>_xlfn.XLOOKUP(Sales_DB[[#This Row],[Store_ID]],Store_DB[Store_ID],Store_DB[Store_Name])</f>
        <v>Moore, Padilla and Butler</v>
      </c>
      <c r="M346" t="str">
        <f>_xlfn.XLOOKUP(Sales_DB[[#This Row],[Store_ID]],Store_DB[Store_ID],Store_DB[City])</f>
        <v>East Johnstad</v>
      </c>
      <c r="N346" t="str">
        <f>_xlfn.XLOOKUP(Sales_DB[[#This Row],[Store_ID]],Store_DB[Store_ID],Store_DB[Store_Type])</f>
        <v>Flagship</v>
      </c>
      <c r="O346" t="str">
        <f>_xlfn.XLOOKUP(Sales_DB[[#This Row],[Product_ID]],Product_DB[Product_ID],Product_DB[Product_Name])</f>
        <v>Wireless Bluetooth Speaker</v>
      </c>
      <c r="P346" t="str">
        <f>_xlfn.XLOOKUP(Sales_DB[[#This Row],[Product_ID]],Product_DB[Product_ID],Product_DB[Category])</f>
        <v>Electronics</v>
      </c>
      <c r="Q346" t="str">
        <f>_xlfn.XLOOKUP(Sales_DB[[#This Row],[Product_ID]],Product_DB[Product_ID],Product_DB[Sub_Category])</f>
        <v>Audio</v>
      </c>
      <c r="R346" t="str">
        <f>_xlfn.XLOOKUP(Sales_DB[[#This Row],[Product_ID]],Product_DB[Product_ID],Product_DB[Brand])</f>
        <v>Reed-Schmidt</v>
      </c>
      <c r="S346">
        <f>_xlfn.XLOOKUP(Sales_DB[[#This Row],[Product_ID]],Product_DB[Product_ID],Product_DB[Cost])</f>
        <v>322.41000000000003</v>
      </c>
      <c r="T346">
        <f>_xlfn.XLOOKUP(Sales_DB[[#This Row],[Product_ID]],Product_DB[Product_ID],Product_DB[Stock])</f>
        <v>213</v>
      </c>
      <c r="U346" t="str">
        <f>_xlfn.XLOOKUP(Sales_DB[[#This Row],[Customer_ID]],Final_Cust_db[Customer_ID],Final_Cust_db[Name])</f>
        <v>Ashley Cohen</v>
      </c>
      <c r="V346">
        <f>_xlfn.XLOOKUP(Sales_DB[[#This Row],[Customer_ID]],Final_Cust_db[Customer_ID],Final_Cust_db[Age])</f>
        <v>53</v>
      </c>
      <c r="W346" t="str">
        <f>_xlfn.XLOOKUP(Sales_DB[[#This Row],[Customer_ID]],Final_Cust_db[Customer_ID],Final_Cust_db[Gender])</f>
        <v>Female</v>
      </c>
      <c r="X346" t="str">
        <f>_xlfn.XLOOKUP(Sales_DB[[#This Row],[Customer_ID]],Final_Cust_db[Customer_ID],Final_Cust_db[City])</f>
        <v>Lake Kristamouth</v>
      </c>
      <c r="Y346" t="str">
        <f>_xlfn.XLOOKUP(Sales_DB[[#This Row],[Customer_ID]],Final_Cust_db[Customer_ID],Final_Cust_db[State])</f>
        <v>Nebraska</v>
      </c>
      <c r="Z346" t="str">
        <f>_xlfn.XLOOKUP(Sales_DB[[#This Row],[Customer_ID]],Final_Cust_db[Customer_ID],Final_Cust_db[Country])</f>
        <v>USA</v>
      </c>
      <c r="AA346" t="str">
        <f>_xlfn.XLOOKUP(Sales_DB[[#This Row],[Customer_ID]],Final_Cust_db[Customer_ID],Final_Cust_db[Loyality_Level])</f>
        <v>Silver</v>
      </c>
      <c r="AB346" s="8">
        <f>Sales_DB[[#This Row],[Cost]]*Sales_DB[[#This Row],[Quantity]]</f>
        <v>322.41000000000003</v>
      </c>
      <c r="AC346" s="8">
        <f>Sales_DB[[#This Row],[Total_Amount]]-Sales_DB[[#This Row],[Spend]]</f>
        <v>494.74500000000006</v>
      </c>
      <c r="AD346" s="8">
        <f>MONTH(Sales_DB[[#This Row],[Order_Date]])</f>
        <v>10</v>
      </c>
    </row>
    <row r="347" spans="1:30" x14ac:dyDescent="0.35">
      <c r="A347" t="s">
        <v>2304</v>
      </c>
      <c r="B347" s="2">
        <v>45940</v>
      </c>
      <c r="C347" t="s">
        <v>920</v>
      </c>
      <c r="D347" t="s">
        <v>1730</v>
      </c>
      <c r="E347" t="s">
        <v>1885</v>
      </c>
      <c r="F347">
        <v>2</v>
      </c>
      <c r="G347" s="5">
        <v>660.81</v>
      </c>
      <c r="H347">
        <v>0.18</v>
      </c>
      <c r="I347" t="s">
        <v>1957</v>
      </c>
      <c r="J347">
        <v>1083.7284</v>
      </c>
      <c r="K347" t="str">
        <f>_xlfn.XLOOKUP(Sales_DB[[#This Row],[Store_ID]],Store_DB[Store_ID],Store_DB[Region])</f>
        <v>East</v>
      </c>
      <c r="L347" t="str">
        <f>_xlfn.XLOOKUP(Sales_DB[[#This Row],[Store_ID]],Store_DB[Store_ID],Store_DB[Store_Name])</f>
        <v>Rivera-Warner</v>
      </c>
      <c r="M347" t="str">
        <f>_xlfn.XLOOKUP(Sales_DB[[#This Row],[Store_ID]],Store_DB[Store_ID],Store_DB[City])</f>
        <v>Washingtonfurt</v>
      </c>
      <c r="N347" t="str">
        <f>_xlfn.XLOOKUP(Sales_DB[[#This Row],[Store_ID]],Store_DB[Store_ID],Store_DB[Store_Type])</f>
        <v>Flagship</v>
      </c>
      <c r="O347" t="str">
        <f>_xlfn.XLOOKUP(Sales_DB[[#This Row],[Product_ID]],Product_DB[Product_ID],Product_DB[Product_Name])</f>
        <v>Boxing Hand Wraps</v>
      </c>
      <c r="P347" t="str">
        <f>_xlfn.XLOOKUP(Sales_DB[[#This Row],[Product_ID]],Product_DB[Product_ID],Product_DB[Category])</f>
        <v>Sports</v>
      </c>
      <c r="Q347" t="str">
        <f>_xlfn.XLOOKUP(Sales_DB[[#This Row],[Product_ID]],Product_DB[Product_ID],Product_DB[Sub_Category])</f>
        <v>Fitness</v>
      </c>
      <c r="R347" t="str">
        <f>_xlfn.XLOOKUP(Sales_DB[[#This Row],[Product_ID]],Product_DB[Product_ID],Product_DB[Brand])</f>
        <v>Smith-King</v>
      </c>
      <c r="S347">
        <f>_xlfn.XLOOKUP(Sales_DB[[#This Row],[Product_ID]],Product_DB[Product_ID],Product_DB[Cost])</f>
        <v>190.29</v>
      </c>
      <c r="T347">
        <f>_xlfn.XLOOKUP(Sales_DB[[#This Row],[Product_ID]],Product_DB[Product_ID],Product_DB[Stock])</f>
        <v>260</v>
      </c>
      <c r="U347" t="str">
        <f>_xlfn.XLOOKUP(Sales_DB[[#This Row],[Customer_ID]],Final_Cust_db[Customer_ID],Final_Cust_db[Name])</f>
        <v>Cynthia Roberts</v>
      </c>
      <c r="V347">
        <f>_xlfn.XLOOKUP(Sales_DB[[#This Row],[Customer_ID]],Final_Cust_db[Customer_ID],Final_Cust_db[Age])</f>
        <v>22</v>
      </c>
      <c r="W347" t="str">
        <f>_xlfn.XLOOKUP(Sales_DB[[#This Row],[Customer_ID]],Final_Cust_db[Customer_ID],Final_Cust_db[Gender])</f>
        <v>Female</v>
      </c>
      <c r="X347" t="str">
        <f>_xlfn.XLOOKUP(Sales_DB[[#This Row],[Customer_ID]],Final_Cust_db[Customer_ID],Final_Cust_db[City])</f>
        <v>Millerfort</v>
      </c>
      <c r="Y347" t="str">
        <f>_xlfn.XLOOKUP(Sales_DB[[#This Row],[Customer_ID]],Final_Cust_db[Customer_ID],Final_Cust_db[State])</f>
        <v>Vermont</v>
      </c>
      <c r="Z347" t="str">
        <f>_xlfn.XLOOKUP(Sales_DB[[#This Row],[Customer_ID]],Final_Cust_db[Customer_ID],Final_Cust_db[Country])</f>
        <v>USA</v>
      </c>
      <c r="AA347" t="str">
        <f>_xlfn.XLOOKUP(Sales_DB[[#This Row],[Customer_ID]],Final_Cust_db[Customer_ID],Final_Cust_db[Loyality_Level])</f>
        <v>Gold</v>
      </c>
      <c r="AB347" s="8">
        <f>Sales_DB[[#This Row],[Cost]]*Sales_DB[[#This Row],[Quantity]]</f>
        <v>380.58</v>
      </c>
      <c r="AC347" s="8">
        <f>Sales_DB[[#This Row],[Total_Amount]]-Sales_DB[[#This Row],[Spend]]</f>
        <v>703.14840000000004</v>
      </c>
      <c r="AD347" s="8">
        <f>MONTH(Sales_DB[[#This Row],[Order_Date]])</f>
        <v>10</v>
      </c>
    </row>
    <row r="348" spans="1:30" x14ac:dyDescent="0.35">
      <c r="A348" t="s">
        <v>2305</v>
      </c>
      <c r="B348" s="2">
        <v>45915</v>
      </c>
      <c r="C348" t="s">
        <v>231</v>
      </c>
      <c r="D348" t="s">
        <v>1733</v>
      </c>
      <c r="E348" t="s">
        <v>1915</v>
      </c>
      <c r="F348">
        <v>3</v>
      </c>
      <c r="G348" s="5">
        <v>564.94000000000005</v>
      </c>
      <c r="H348">
        <v>0.22</v>
      </c>
      <c r="I348" t="s">
        <v>1962</v>
      </c>
      <c r="J348">
        <v>1321.9595999999999</v>
      </c>
      <c r="K348" t="str">
        <f>_xlfn.XLOOKUP(Sales_DB[[#This Row],[Store_ID]],Store_DB[Store_ID],Store_DB[Region])</f>
        <v>West</v>
      </c>
      <c r="L348" t="str">
        <f>_xlfn.XLOOKUP(Sales_DB[[#This Row],[Store_ID]],Store_DB[Store_ID],Store_DB[Store_Name])</f>
        <v>Bean, Jones and Park</v>
      </c>
      <c r="M348" t="str">
        <f>_xlfn.XLOOKUP(Sales_DB[[#This Row],[Store_ID]],Store_DB[Store_ID],Store_DB[City])</f>
        <v>Thompsonborough</v>
      </c>
      <c r="N348" t="str">
        <f>_xlfn.XLOOKUP(Sales_DB[[#This Row],[Store_ID]],Store_DB[Store_ID],Store_DB[Store_Type])</f>
        <v>Online</v>
      </c>
      <c r="O348" t="str">
        <f>_xlfn.XLOOKUP(Sales_DB[[#This Row],[Product_ID]],Product_DB[Product_ID],Product_DB[Product_Name])</f>
        <v>Hdmi Cable – 2M</v>
      </c>
      <c r="P348" t="str">
        <f>_xlfn.XLOOKUP(Sales_DB[[#This Row],[Product_ID]],Product_DB[Product_ID],Product_DB[Category])</f>
        <v>Electronics</v>
      </c>
      <c r="Q348" t="str">
        <f>_xlfn.XLOOKUP(Sales_DB[[#This Row],[Product_ID]],Product_DB[Product_ID],Product_DB[Sub_Category])</f>
        <v>Accessories</v>
      </c>
      <c r="R348" t="str">
        <f>_xlfn.XLOOKUP(Sales_DB[[#This Row],[Product_ID]],Product_DB[Product_ID],Product_DB[Brand])</f>
        <v>Bautista, Green and Hale</v>
      </c>
      <c r="S348">
        <f>_xlfn.XLOOKUP(Sales_DB[[#This Row],[Product_ID]],Product_DB[Product_ID],Product_DB[Cost])</f>
        <v>88.49</v>
      </c>
      <c r="T348">
        <f>_xlfn.XLOOKUP(Sales_DB[[#This Row],[Product_ID]],Product_DB[Product_ID],Product_DB[Stock])</f>
        <v>246</v>
      </c>
      <c r="U348" t="str">
        <f>_xlfn.XLOOKUP(Sales_DB[[#This Row],[Customer_ID]],Final_Cust_db[Customer_ID],Final_Cust_db[Name])</f>
        <v>Kristin Stein</v>
      </c>
      <c r="V348">
        <f>_xlfn.XLOOKUP(Sales_DB[[#This Row],[Customer_ID]],Final_Cust_db[Customer_ID],Final_Cust_db[Age])</f>
        <v>23</v>
      </c>
      <c r="W348" t="str">
        <f>_xlfn.XLOOKUP(Sales_DB[[#This Row],[Customer_ID]],Final_Cust_db[Customer_ID],Final_Cust_db[Gender])</f>
        <v>Male</v>
      </c>
      <c r="X348" t="str">
        <f>_xlfn.XLOOKUP(Sales_DB[[#This Row],[Customer_ID]],Final_Cust_db[Customer_ID],Final_Cust_db[City])</f>
        <v>Jennifermouth</v>
      </c>
      <c r="Y348" t="str">
        <f>_xlfn.XLOOKUP(Sales_DB[[#This Row],[Customer_ID]],Final_Cust_db[Customer_ID],Final_Cust_db[State])</f>
        <v>Missouri</v>
      </c>
      <c r="Z348" t="str">
        <f>_xlfn.XLOOKUP(Sales_DB[[#This Row],[Customer_ID]],Final_Cust_db[Customer_ID],Final_Cust_db[Country])</f>
        <v>USA</v>
      </c>
      <c r="AA348" t="str">
        <f>_xlfn.XLOOKUP(Sales_DB[[#This Row],[Customer_ID]],Final_Cust_db[Customer_ID],Final_Cust_db[Loyality_Level])</f>
        <v>Silver</v>
      </c>
      <c r="AB348" s="8">
        <f>Sales_DB[[#This Row],[Cost]]*Sales_DB[[#This Row],[Quantity]]</f>
        <v>265.46999999999997</v>
      </c>
      <c r="AC348" s="8">
        <f>Sales_DB[[#This Row],[Total_Amount]]-Sales_DB[[#This Row],[Spend]]</f>
        <v>1056.4895999999999</v>
      </c>
      <c r="AD348" s="8">
        <f>MONTH(Sales_DB[[#This Row],[Order_Date]])</f>
        <v>9</v>
      </c>
    </row>
    <row r="349" spans="1:30" x14ac:dyDescent="0.35">
      <c r="A349" t="s">
        <v>2306</v>
      </c>
      <c r="B349" s="2">
        <v>45541</v>
      </c>
      <c r="C349" t="s">
        <v>209</v>
      </c>
      <c r="D349" t="s">
        <v>1615</v>
      </c>
      <c r="E349" t="s">
        <v>1934</v>
      </c>
      <c r="F349">
        <v>2</v>
      </c>
      <c r="G349" s="5">
        <v>280.37</v>
      </c>
      <c r="H349">
        <v>0.22</v>
      </c>
      <c r="I349" t="s">
        <v>1962</v>
      </c>
      <c r="J349">
        <v>437.37720000000002</v>
      </c>
      <c r="K349" t="str">
        <f>_xlfn.XLOOKUP(Sales_DB[[#This Row],[Store_ID]],Store_DB[Store_ID],Store_DB[Region])</f>
        <v>North</v>
      </c>
      <c r="L349" t="str">
        <f>_xlfn.XLOOKUP(Sales_DB[[#This Row],[Store_ID]],Store_DB[Store_ID],Store_DB[Store_Name])</f>
        <v>Shelton PLC</v>
      </c>
      <c r="M349" t="str">
        <f>_xlfn.XLOOKUP(Sales_DB[[#This Row],[Store_ID]],Store_DB[Store_ID],Store_DB[City])</f>
        <v>East Jenniferstad</v>
      </c>
      <c r="N349" t="str">
        <f>_xlfn.XLOOKUP(Sales_DB[[#This Row],[Store_ID]],Store_DB[Store_ID],Store_DB[Store_Type])</f>
        <v>Flagship</v>
      </c>
      <c r="O349" t="str">
        <f>_xlfn.XLOOKUP(Sales_DB[[#This Row],[Product_ID]],Product_DB[Product_ID],Product_DB[Product_Name])</f>
        <v>4K Home Projector</v>
      </c>
      <c r="P349" t="str">
        <f>_xlfn.XLOOKUP(Sales_DB[[#This Row],[Product_ID]],Product_DB[Product_ID],Product_DB[Category])</f>
        <v>Electronics</v>
      </c>
      <c r="Q349" t="str">
        <f>_xlfn.XLOOKUP(Sales_DB[[#This Row],[Product_ID]],Product_DB[Product_ID],Product_DB[Sub_Category])</f>
        <v>Appliances</v>
      </c>
      <c r="R349" t="str">
        <f>_xlfn.XLOOKUP(Sales_DB[[#This Row],[Product_ID]],Product_DB[Product_ID],Product_DB[Brand])</f>
        <v>Thomas LLC</v>
      </c>
      <c r="S349">
        <f>_xlfn.XLOOKUP(Sales_DB[[#This Row],[Product_ID]],Product_DB[Product_ID],Product_DB[Cost])</f>
        <v>465.34</v>
      </c>
      <c r="T349">
        <f>_xlfn.XLOOKUP(Sales_DB[[#This Row],[Product_ID]],Product_DB[Product_ID],Product_DB[Stock])</f>
        <v>301</v>
      </c>
      <c r="U349" t="str">
        <f>_xlfn.XLOOKUP(Sales_DB[[#This Row],[Customer_ID]],Final_Cust_db[Customer_ID],Final_Cust_db[Name])</f>
        <v>Katherine Dorsey</v>
      </c>
      <c r="V349">
        <f>_xlfn.XLOOKUP(Sales_DB[[#This Row],[Customer_ID]],Final_Cust_db[Customer_ID],Final_Cust_db[Age])</f>
        <v>24</v>
      </c>
      <c r="W349" t="str">
        <f>_xlfn.XLOOKUP(Sales_DB[[#This Row],[Customer_ID]],Final_Cust_db[Customer_ID],Final_Cust_db[Gender])</f>
        <v>Male</v>
      </c>
      <c r="X349" t="str">
        <f>_xlfn.XLOOKUP(Sales_DB[[#This Row],[Customer_ID]],Final_Cust_db[Customer_ID],Final_Cust_db[City])</f>
        <v>Christopherland</v>
      </c>
      <c r="Y349" t="str">
        <f>_xlfn.XLOOKUP(Sales_DB[[#This Row],[Customer_ID]],Final_Cust_db[Customer_ID],Final_Cust_db[State])</f>
        <v>Oklahoma</v>
      </c>
      <c r="Z349" t="str">
        <f>_xlfn.XLOOKUP(Sales_DB[[#This Row],[Customer_ID]],Final_Cust_db[Customer_ID],Final_Cust_db[Country])</f>
        <v>USA</v>
      </c>
      <c r="AA349" t="str">
        <f>_xlfn.XLOOKUP(Sales_DB[[#This Row],[Customer_ID]],Final_Cust_db[Customer_ID],Final_Cust_db[Loyality_Level])</f>
        <v>Platinum</v>
      </c>
      <c r="AB349" s="8">
        <f>Sales_DB[[#This Row],[Cost]]*Sales_DB[[#This Row],[Quantity]]</f>
        <v>930.68</v>
      </c>
      <c r="AC349" s="8">
        <f>Sales_DB[[#This Row],[Total_Amount]]-Sales_DB[[#This Row],[Spend]]</f>
        <v>-493.30279999999993</v>
      </c>
      <c r="AD349" s="8">
        <f>MONTH(Sales_DB[[#This Row],[Order_Date]])</f>
        <v>9</v>
      </c>
    </row>
    <row r="350" spans="1:30" x14ac:dyDescent="0.35">
      <c r="A350" t="s">
        <v>2307</v>
      </c>
      <c r="B350" s="2">
        <v>45489</v>
      </c>
      <c r="C350" t="s">
        <v>1173</v>
      </c>
      <c r="D350" t="s">
        <v>1730</v>
      </c>
      <c r="E350" t="s">
        <v>1899</v>
      </c>
      <c r="F350">
        <v>2</v>
      </c>
      <c r="G350" s="5">
        <v>85.23</v>
      </c>
      <c r="H350">
        <v>0.13</v>
      </c>
      <c r="I350" t="s">
        <v>1957</v>
      </c>
      <c r="J350">
        <v>148.30019999999999</v>
      </c>
      <c r="K350" t="str">
        <f>_xlfn.XLOOKUP(Sales_DB[[#This Row],[Store_ID]],Store_DB[Store_ID],Store_DB[Region])</f>
        <v>North</v>
      </c>
      <c r="L350" t="str">
        <f>_xlfn.XLOOKUP(Sales_DB[[#This Row],[Store_ID]],Store_DB[Store_ID],Store_DB[Store_Name])</f>
        <v>Johnson-Wright</v>
      </c>
      <c r="M350" t="str">
        <f>_xlfn.XLOOKUP(Sales_DB[[#This Row],[Store_ID]],Store_DB[Store_ID],Store_DB[City])</f>
        <v>Hoodberg</v>
      </c>
      <c r="N350" t="str">
        <f>_xlfn.XLOOKUP(Sales_DB[[#This Row],[Store_ID]],Store_DB[Store_ID],Store_DB[Store_Type])</f>
        <v>Outlet</v>
      </c>
      <c r="O350" t="str">
        <f>_xlfn.XLOOKUP(Sales_DB[[#This Row],[Product_ID]],Product_DB[Product_ID],Product_DB[Product_Name])</f>
        <v>Boxing Hand Wraps</v>
      </c>
      <c r="P350" t="str">
        <f>_xlfn.XLOOKUP(Sales_DB[[#This Row],[Product_ID]],Product_DB[Product_ID],Product_DB[Category])</f>
        <v>Sports</v>
      </c>
      <c r="Q350" t="str">
        <f>_xlfn.XLOOKUP(Sales_DB[[#This Row],[Product_ID]],Product_DB[Product_ID],Product_DB[Sub_Category])</f>
        <v>Fitness</v>
      </c>
      <c r="R350" t="str">
        <f>_xlfn.XLOOKUP(Sales_DB[[#This Row],[Product_ID]],Product_DB[Product_ID],Product_DB[Brand])</f>
        <v>Smith-King</v>
      </c>
      <c r="S350">
        <f>_xlfn.XLOOKUP(Sales_DB[[#This Row],[Product_ID]],Product_DB[Product_ID],Product_DB[Cost])</f>
        <v>190.29</v>
      </c>
      <c r="T350">
        <f>_xlfn.XLOOKUP(Sales_DB[[#This Row],[Product_ID]],Product_DB[Product_ID],Product_DB[Stock])</f>
        <v>260</v>
      </c>
      <c r="U350" t="str">
        <f>_xlfn.XLOOKUP(Sales_DB[[#This Row],[Customer_ID]],Final_Cust_db[Customer_ID],Final_Cust_db[Name])</f>
        <v>Jacqueline Anthony</v>
      </c>
      <c r="V350">
        <f>_xlfn.XLOOKUP(Sales_DB[[#This Row],[Customer_ID]],Final_Cust_db[Customer_ID],Final_Cust_db[Age])</f>
        <v>28</v>
      </c>
      <c r="W350" t="str">
        <f>_xlfn.XLOOKUP(Sales_DB[[#This Row],[Customer_ID]],Final_Cust_db[Customer_ID],Final_Cust_db[Gender])</f>
        <v>Male</v>
      </c>
      <c r="X350" t="str">
        <f>_xlfn.XLOOKUP(Sales_DB[[#This Row],[Customer_ID]],Final_Cust_db[Customer_ID],Final_Cust_db[City])</f>
        <v>Vincentside</v>
      </c>
      <c r="Y350" t="str">
        <f>_xlfn.XLOOKUP(Sales_DB[[#This Row],[Customer_ID]],Final_Cust_db[Customer_ID],Final_Cust_db[State])</f>
        <v>Ohio</v>
      </c>
      <c r="Z350" t="str">
        <f>_xlfn.XLOOKUP(Sales_DB[[#This Row],[Customer_ID]],Final_Cust_db[Customer_ID],Final_Cust_db[Country])</f>
        <v>USA</v>
      </c>
      <c r="AA350" t="str">
        <f>_xlfn.XLOOKUP(Sales_DB[[#This Row],[Customer_ID]],Final_Cust_db[Customer_ID],Final_Cust_db[Loyality_Level])</f>
        <v>Bronze</v>
      </c>
      <c r="AB350" s="8">
        <f>Sales_DB[[#This Row],[Cost]]*Sales_DB[[#This Row],[Quantity]]</f>
        <v>380.58</v>
      </c>
      <c r="AC350" s="8">
        <f>Sales_DB[[#This Row],[Total_Amount]]-Sales_DB[[#This Row],[Spend]]</f>
        <v>-232.27979999999999</v>
      </c>
      <c r="AD350" s="8">
        <f>MONTH(Sales_DB[[#This Row],[Order_Date]])</f>
        <v>7</v>
      </c>
    </row>
    <row r="351" spans="1:30" x14ac:dyDescent="0.35">
      <c r="A351" t="s">
        <v>2308</v>
      </c>
      <c r="B351" s="2">
        <v>45748</v>
      </c>
      <c r="C351" t="s">
        <v>993</v>
      </c>
      <c r="D351" t="s">
        <v>1656</v>
      </c>
      <c r="E351" t="s">
        <v>1930</v>
      </c>
      <c r="F351">
        <v>2</v>
      </c>
      <c r="G351" s="5">
        <v>563.29999999999995</v>
      </c>
      <c r="H351">
        <v>0.26</v>
      </c>
      <c r="I351" t="s">
        <v>1957</v>
      </c>
      <c r="J351">
        <v>833.68399999999997</v>
      </c>
      <c r="K351" t="str">
        <f>_xlfn.XLOOKUP(Sales_DB[[#This Row],[Store_ID]],Store_DB[Store_ID],Store_DB[Region])</f>
        <v>East</v>
      </c>
      <c r="L351" t="str">
        <f>_xlfn.XLOOKUP(Sales_DB[[#This Row],[Store_ID]],Store_DB[Store_ID],Store_DB[Store_Name])</f>
        <v>Gardner, Humphrey and Contreras</v>
      </c>
      <c r="M351" t="str">
        <f>_xlfn.XLOOKUP(Sales_DB[[#This Row],[Store_ID]],Store_DB[Store_ID],Store_DB[City])</f>
        <v>Johnsonville</v>
      </c>
      <c r="N351" t="str">
        <f>_xlfn.XLOOKUP(Sales_DB[[#This Row],[Store_ID]],Store_DB[Store_ID],Store_DB[Store_Type])</f>
        <v>Flagship</v>
      </c>
      <c r="O351" t="str">
        <f>_xlfn.XLOOKUP(Sales_DB[[#This Row],[Product_ID]],Product_DB[Product_ID],Product_DB[Product_Name])</f>
        <v>Decorative Floor Vase</v>
      </c>
      <c r="P351" t="str">
        <f>_xlfn.XLOOKUP(Sales_DB[[#This Row],[Product_ID]],Product_DB[Product_ID],Product_DB[Category])</f>
        <v>Home</v>
      </c>
      <c r="Q351" t="str">
        <f>_xlfn.XLOOKUP(Sales_DB[[#This Row],[Product_ID]],Product_DB[Product_ID],Product_DB[Sub_Category])</f>
        <v>Decor</v>
      </c>
      <c r="R351" t="str">
        <f>_xlfn.XLOOKUP(Sales_DB[[#This Row],[Product_ID]],Product_DB[Product_ID],Product_DB[Brand])</f>
        <v>Khan, Jones and Paul</v>
      </c>
      <c r="S351">
        <f>_xlfn.XLOOKUP(Sales_DB[[#This Row],[Product_ID]],Product_DB[Product_ID],Product_DB[Cost])</f>
        <v>238.8</v>
      </c>
      <c r="T351">
        <f>_xlfn.XLOOKUP(Sales_DB[[#This Row],[Product_ID]],Product_DB[Product_ID],Product_DB[Stock])</f>
        <v>378</v>
      </c>
      <c r="U351" t="str">
        <f>_xlfn.XLOOKUP(Sales_DB[[#This Row],[Customer_ID]],Final_Cust_db[Customer_ID],Final_Cust_db[Name])</f>
        <v>Jason Mullins</v>
      </c>
      <c r="V351">
        <f>_xlfn.XLOOKUP(Sales_DB[[#This Row],[Customer_ID]],Final_Cust_db[Customer_ID],Final_Cust_db[Age])</f>
        <v>47</v>
      </c>
      <c r="W351" t="str">
        <f>_xlfn.XLOOKUP(Sales_DB[[#This Row],[Customer_ID]],Final_Cust_db[Customer_ID],Final_Cust_db[Gender])</f>
        <v>Female</v>
      </c>
      <c r="X351" t="str">
        <f>_xlfn.XLOOKUP(Sales_DB[[#This Row],[Customer_ID]],Final_Cust_db[Customer_ID],Final_Cust_db[City])</f>
        <v>Brianchester</v>
      </c>
      <c r="Y351" t="str">
        <f>_xlfn.XLOOKUP(Sales_DB[[#This Row],[Customer_ID]],Final_Cust_db[Customer_ID],Final_Cust_db[State])</f>
        <v>Delaware</v>
      </c>
      <c r="Z351" t="str">
        <f>_xlfn.XLOOKUP(Sales_DB[[#This Row],[Customer_ID]],Final_Cust_db[Customer_ID],Final_Cust_db[Country])</f>
        <v>USA</v>
      </c>
      <c r="AA351" t="str">
        <f>_xlfn.XLOOKUP(Sales_DB[[#This Row],[Customer_ID]],Final_Cust_db[Customer_ID],Final_Cust_db[Loyality_Level])</f>
        <v>Silver</v>
      </c>
      <c r="AB351" s="8">
        <f>Sales_DB[[#This Row],[Cost]]*Sales_DB[[#This Row],[Quantity]]</f>
        <v>477.6</v>
      </c>
      <c r="AC351" s="8">
        <f>Sales_DB[[#This Row],[Total_Amount]]-Sales_DB[[#This Row],[Spend]]</f>
        <v>356.08399999999995</v>
      </c>
      <c r="AD351" s="8">
        <f>MONTH(Sales_DB[[#This Row],[Order_Date]])</f>
        <v>4</v>
      </c>
    </row>
    <row r="352" spans="1:30" x14ac:dyDescent="0.35">
      <c r="A352" t="s">
        <v>2309</v>
      </c>
      <c r="B352" s="2">
        <v>45309</v>
      </c>
      <c r="C352" t="s">
        <v>138</v>
      </c>
      <c r="D352" t="s">
        <v>1821</v>
      </c>
      <c r="E352" t="s">
        <v>1943</v>
      </c>
      <c r="F352">
        <v>2</v>
      </c>
      <c r="G352" s="5">
        <v>827.81</v>
      </c>
      <c r="H352">
        <v>0.04</v>
      </c>
      <c r="I352" t="s">
        <v>1959</v>
      </c>
      <c r="J352">
        <v>1589.3951999999999</v>
      </c>
      <c r="K352" t="str">
        <f>_xlfn.XLOOKUP(Sales_DB[[#This Row],[Store_ID]],Store_DB[Store_ID],Store_DB[Region])</f>
        <v>East</v>
      </c>
      <c r="L352" t="str">
        <f>_xlfn.XLOOKUP(Sales_DB[[#This Row],[Store_ID]],Store_DB[Store_ID],Store_DB[Store_Name])</f>
        <v>Guerrero-Schmitt</v>
      </c>
      <c r="M352" t="str">
        <f>_xlfn.XLOOKUP(Sales_DB[[#This Row],[Store_ID]],Store_DB[Store_ID],Store_DB[City])</f>
        <v>East Stevechester</v>
      </c>
      <c r="N352" t="str">
        <f>_xlfn.XLOOKUP(Sales_DB[[#This Row],[Store_ID]],Store_DB[Store_ID],Store_DB[Store_Type])</f>
        <v>Flagship</v>
      </c>
      <c r="O352" t="str">
        <f>_xlfn.XLOOKUP(Sales_DB[[#This Row],[Product_ID]],Product_DB[Product_ID],Product_DB[Product_Name])</f>
        <v>Wall-Mounted Spice Rack</v>
      </c>
      <c r="P352" t="str">
        <f>_xlfn.XLOOKUP(Sales_DB[[#This Row],[Product_ID]],Product_DB[Product_ID],Product_DB[Category])</f>
        <v>Home</v>
      </c>
      <c r="Q352" t="str">
        <f>_xlfn.XLOOKUP(Sales_DB[[#This Row],[Product_ID]],Product_DB[Product_ID],Product_DB[Sub_Category])</f>
        <v>Kitchen</v>
      </c>
      <c r="R352" t="str">
        <f>_xlfn.XLOOKUP(Sales_DB[[#This Row],[Product_ID]],Product_DB[Product_ID],Product_DB[Brand])</f>
        <v>Allison Ltd</v>
      </c>
      <c r="S352">
        <f>_xlfn.XLOOKUP(Sales_DB[[#This Row],[Product_ID]],Product_DB[Product_ID],Product_DB[Cost])</f>
        <v>143.43</v>
      </c>
      <c r="T352">
        <f>_xlfn.XLOOKUP(Sales_DB[[#This Row],[Product_ID]],Product_DB[Product_ID],Product_DB[Stock])</f>
        <v>58</v>
      </c>
      <c r="U352" t="str">
        <f>_xlfn.XLOOKUP(Sales_DB[[#This Row],[Customer_ID]],Final_Cust_db[Customer_ID],Final_Cust_db[Name])</f>
        <v>Robert Jones Dds</v>
      </c>
      <c r="V352">
        <f>_xlfn.XLOOKUP(Sales_DB[[#This Row],[Customer_ID]],Final_Cust_db[Customer_ID],Final_Cust_db[Age])</f>
        <v>25</v>
      </c>
      <c r="W352" t="str">
        <f>_xlfn.XLOOKUP(Sales_DB[[#This Row],[Customer_ID]],Final_Cust_db[Customer_ID],Final_Cust_db[Gender])</f>
        <v>Male</v>
      </c>
      <c r="X352" t="str">
        <f>_xlfn.XLOOKUP(Sales_DB[[#This Row],[Customer_ID]],Final_Cust_db[Customer_ID],Final_Cust_db[City])</f>
        <v>Tristanton</v>
      </c>
      <c r="Y352" t="str">
        <f>_xlfn.XLOOKUP(Sales_DB[[#This Row],[Customer_ID]],Final_Cust_db[Customer_ID],Final_Cust_db[State])</f>
        <v>Oklahoma</v>
      </c>
      <c r="Z352" t="str">
        <f>_xlfn.XLOOKUP(Sales_DB[[#This Row],[Customer_ID]],Final_Cust_db[Customer_ID],Final_Cust_db[Country])</f>
        <v>USA</v>
      </c>
      <c r="AA352" t="str">
        <f>_xlfn.XLOOKUP(Sales_DB[[#This Row],[Customer_ID]],Final_Cust_db[Customer_ID],Final_Cust_db[Loyality_Level])</f>
        <v>Platinum</v>
      </c>
      <c r="AB352" s="8">
        <f>Sales_DB[[#This Row],[Cost]]*Sales_DB[[#This Row],[Quantity]]</f>
        <v>286.86</v>
      </c>
      <c r="AC352" s="8">
        <f>Sales_DB[[#This Row],[Total_Amount]]-Sales_DB[[#This Row],[Spend]]</f>
        <v>1302.5351999999998</v>
      </c>
      <c r="AD352" s="8">
        <f>MONTH(Sales_DB[[#This Row],[Order_Date]])</f>
        <v>1</v>
      </c>
    </row>
    <row r="353" spans="1:30" x14ac:dyDescent="0.35">
      <c r="A353" t="s">
        <v>2310</v>
      </c>
      <c r="B353" s="2">
        <v>45621</v>
      </c>
      <c r="C353" t="s">
        <v>702</v>
      </c>
      <c r="D353" t="s">
        <v>1604</v>
      </c>
      <c r="E353" t="s">
        <v>1943</v>
      </c>
      <c r="F353">
        <v>3</v>
      </c>
      <c r="G353" s="5">
        <v>877.71</v>
      </c>
      <c r="H353">
        <v>0.12</v>
      </c>
      <c r="I353" t="s">
        <v>1959</v>
      </c>
      <c r="J353">
        <v>2317.1543999999999</v>
      </c>
      <c r="K353" t="str">
        <f>_xlfn.XLOOKUP(Sales_DB[[#This Row],[Store_ID]],Store_DB[Store_ID],Store_DB[Region])</f>
        <v>East</v>
      </c>
      <c r="L353" t="str">
        <f>_xlfn.XLOOKUP(Sales_DB[[#This Row],[Store_ID]],Store_DB[Store_ID],Store_DB[Store_Name])</f>
        <v>Guerrero-Schmitt</v>
      </c>
      <c r="M353" t="str">
        <f>_xlfn.XLOOKUP(Sales_DB[[#This Row],[Store_ID]],Store_DB[Store_ID],Store_DB[City])</f>
        <v>East Stevechester</v>
      </c>
      <c r="N353" t="str">
        <f>_xlfn.XLOOKUP(Sales_DB[[#This Row],[Store_ID]],Store_DB[Store_ID],Store_DB[Store_Type])</f>
        <v>Flagship</v>
      </c>
      <c r="O353" t="str">
        <f>_xlfn.XLOOKUP(Sales_DB[[#This Row],[Product_ID]],Product_DB[Product_ID],Product_DB[Product_Name])</f>
        <v>Hair Strengthening Shampoo</v>
      </c>
      <c r="P353" t="str">
        <f>_xlfn.XLOOKUP(Sales_DB[[#This Row],[Product_ID]],Product_DB[Product_ID],Product_DB[Category])</f>
        <v>Beauty</v>
      </c>
      <c r="Q353" t="str">
        <f>_xlfn.XLOOKUP(Sales_DB[[#This Row],[Product_ID]],Product_DB[Product_ID],Product_DB[Sub_Category])</f>
        <v>Haircare</v>
      </c>
      <c r="R353" t="str">
        <f>_xlfn.XLOOKUP(Sales_DB[[#This Row],[Product_ID]],Product_DB[Product_ID],Product_DB[Brand])</f>
        <v>Rice LLC</v>
      </c>
      <c r="S353">
        <f>_xlfn.XLOOKUP(Sales_DB[[#This Row],[Product_ID]],Product_DB[Product_ID],Product_DB[Cost])</f>
        <v>115.82</v>
      </c>
      <c r="T353">
        <f>_xlfn.XLOOKUP(Sales_DB[[#This Row],[Product_ID]],Product_DB[Product_ID],Product_DB[Stock])</f>
        <v>460</v>
      </c>
      <c r="U353" t="str">
        <f>_xlfn.XLOOKUP(Sales_DB[[#This Row],[Customer_ID]],Final_Cust_db[Customer_ID],Final_Cust_db[Name])</f>
        <v>Eric Todd</v>
      </c>
      <c r="V353">
        <f>_xlfn.XLOOKUP(Sales_DB[[#This Row],[Customer_ID]],Final_Cust_db[Customer_ID],Final_Cust_db[Age])</f>
        <v>61</v>
      </c>
      <c r="W353" t="str">
        <f>_xlfn.XLOOKUP(Sales_DB[[#This Row],[Customer_ID]],Final_Cust_db[Customer_ID],Final_Cust_db[Gender])</f>
        <v>Male</v>
      </c>
      <c r="X353" t="str">
        <f>_xlfn.XLOOKUP(Sales_DB[[#This Row],[Customer_ID]],Final_Cust_db[Customer_ID],Final_Cust_db[City])</f>
        <v>Danielstad</v>
      </c>
      <c r="Y353" t="str">
        <f>_xlfn.XLOOKUP(Sales_DB[[#This Row],[Customer_ID]],Final_Cust_db[Customer_ID],Final_Cust_db[State])</f>
        <v>Montana</v>
      </c>
      <c r="Z353" t="str">
        <f>_xlfn.XLOOKUP(Sales_DB[[#This Row],[Customer_ID]],Final_Cust_db[Customer_ID],Final_Cust_db[Country])</f>
        <v>USA</v>
      </c>
      <c r="AA353" t="str">
        <f>_xlfn.XLOOKUP(Sales_DB[[#This Row],[Customer_ID]],Final_Cust_db[Customer_ID],Final_Cust_db[Loyality_Level])</f>
        <v>Gold</v>
      </c>
      <c r="AB353" s="8">
        <f>Sales_DB[[#This Row],[Cost]]*Sales_DB[[#This Row],[Quantity]]</f>
        <v>347.46</v>
      </c>
      <c r="AC353" s="8">
        <f>Sales_DB[[#This Row],[Total_Amount]]-Sales_DB[[#This Row],[Spend]]</f>
        <v>1969.6943999999999</v>
      </c>
      <c r="AD353" s="8">
        <f>MONTH(Sales_DB[[#This Row],[Order_Date]])</f>
        <v>11</v>
      </c>
    </row>
    <row r="354" spans="1:30" x14ac:dyDescent="0.35">
      <c r="A354" t="s">
        <v>2311</v>
      </c>
      <c r="B354" s="2">
        <v>45603</v>
      </c>
      <c r="C354" t="s">
        <v>830</v>
      </c>
      <c r="D354" t="s">
        <v>1751</v>
      </c>
      <c r="E354" t="s">
        <v>1919</v>
      </c>
      <c r="F354">
        <v>4</v>
      </c>
      <c r="G354" s="5">
        <v>488.56</v>
      </c>
      <c r="H354">
        <v>0.26</v>
      </c>
      <c r="I354" t="s">
        <v>1962</v>
      </c>
      <c r="J354">
        <v>1446.1376</v>
      </c>
      <c r="K354" t="str">
        <f>_xlfn.XLOOKUP(Sales_DB[[#This Row],[Store_ID]],Store_DB[Store_ID],Store_DB[Region])</f>
        <v>South</v>
      </c>
      <c r="L354" t="str">
        <f>_xlfn.XLOOKUP(Sales_DB[[#This Row],[Store_ID]],Store_DB[Store_ID],Store_DB[Store_Name])</f>
        <v>Moore, Padilla and Butler</v>
      </c>
      <c r="M354" t="str">
        <f>_xlfn.XLOOKUP(Sales_DB[[#This Row],[Store_ID]],Store_DB[Store_ID],Store_DB[City])</f>
        <v>East Johnstad</v>
      </c>
      <c r="N354" t="str">
        <f>_xlfn.XLOOKUP(Sales_DB[[#This Row],[Store_ID]],Store_DB[Store_ID],Store_DB[Store_Type])</f>
        <v>Flagship</v>
      </c>
      <c r="O354" t="str">
        <f>_xlfn.XLOOKUP(Sales_DB[[#This Row],[Product_ID]],Product_DB[Product_ID],Product_DB[Product_Name])</f>
        <v>Foam Roller</v>
      </c>
      <c r="P354" t="str">
        <f>_xlfn.XLOOKUP(Sales_DB[[#This Row],[Product_ID]],Product_DB[Product_ID],Product_DB[Category])</f>
        <v>Sports</v>
      </c>
      <c r="Q354" t="str">
        <f>_xlfn.XLOOKUP(Sales_DB[[#This Row],[Product_ID]],Product_DB[Product_ID],Product_DB[Sub_Category])</f>
        <v>Fitness</v>
      </c>
      <c r="R354" t="str">
        <f>_xlfn.XLOOKUP(Sales_DB[[#This Row],[Product_ID]],Product_DB[Product_ID],Product_DB[Brand])</f>
        <v>Atkinson, Camacho and Oliver</v>
      </c>
      <c r="S354">
        <f>_xlfn.XLOOKUP(Sales_DB[[#This Row],[Product_ID]],Product_DB[Product_ID],Product_DB[Cost])</f>
        <v>30.62</v>
      </c>
      <c r="T354">
        <f>_xlfn.XLOOKUP(Sales_DB[[#This Row],[Product_ID]],Product_DB[Product_ID],Product_DB[Stock])</f>
        <v>138</v>
      </c>
      <c r="U354" t="str">
        <f>_xlfn.XLOOKUP(Sales_DB[[#This Row],[Customer_ID]],Final_Cust_db[Customer_ID],Final_Cust_db[Name])</f>
        <v>Christopher David</v>
      </c>
      <c r="V354">
        <f>_xlfn.XLOOKUP(Sales_DB[[#This Row],[Customer_ID]],Final_Cust_db[Customer_ID],Final_Cust_db[Age])</f>
        <v>42</v>
      </c>
      <c r="W354" t="str">
        <f>_xlfn.XLOOKUP(Sales_DB[[#This Row],[Customer_ID]],Final_Cust_db[Customer_ID],Final_Cust_db[Gender])</f>
        <v>Male</v>
      </c>
      <c r="X354" t="str">
        <f>_xlfn.XLOOKUP(Sales_DB[[#This Row],[Customer_ID]],Final_Cust_db[Customer_ID],Final_Cust_db[City])</f>
        <v>Karenmouth</v>
      </c>
      <c r="Y354" t="str">
        <f>_xlfn.XLOOKUP(Sales_DB[[#This Row],[Customer_ID]],Final_Cust_db[Customer_ID],Final_Cust_db[State])</f>
        <v>Massachusetts</v>
      </c>
      <c r="Z354" t="str">
        <f>_xlfn.XLOOKUP(Sales_DB[[#This Row],[Customer_ID]],Final_Cust_db[Customer_ID],Final_Cust_db[Country])</f>
        <v>USA</v>
      </c>
      <c r="AA354" t="str">
        <f>_xlfn.XLOOKUP(Sales_DB[[#This Row],[Customer_ID]],Final_Cust_db[Customer_ID],Final_Cust_db[Loyality_Level])</f>
        <v>Silver</v>
      </c>
      <c r="AB354" s="8">
        <f>Sales_DB[[#This Row],[Cost]]*Sales_DB[[#This Row],[Quantity]]</f>
        <v>122.48</v>
      </c>
      <c r="AC354" s="8">
        <f>Sales_DB[[#This Row],[Total_Amount]]-Sales_DB[[#This Row],[Spend]]</f>
        <v>1323.6576</v>
      </c>
      <c r="AD354" s="8">
        <f>MONTH(Sales_DB[[#This Row],[Order_Date]])</f>
        <v>11</v>
      </c>
    </row>
    <row r="355" spans="1:30" x14ac:dyDescent="0.35">
      <c r="A355" t="s">
        <v>2312</v>
      </c>
      <c r="B355" s="2">
        <v>45501</v>
      </c>
      <c r="C355" t="s">
        <v>373</v>
      </c>
      <c r="D355" t="s">
        <v>1650</v>
      </c>
      <c r="E355" t="s">
        <v>1927</v>
      </c>
      <c r="F355">
        <v>4</v>
      </c>
      <c r="G355" s="5">
        <v>175.91</v>
      </c>
      <c r="H355">
        <v>0.13</v>
      </c>
      <c r="I355" t="s">
        <v>1959</v>
      </c>
      <c r="J355">
        <v>612.16679999999997</v>
      </c>
      <c r="K355" t="str">
        <f>_xlfn.XLOOKUP(Sales_DB[[#This Row],[Store_ID]],Store_DB[Store_ID],Store_DB[Region])</f>
        <v>North</v>
      </c>
      <c r="L355" t="str">
        <f>_xlfn.XLOOKUP(Sales_DB[[#This Row],[Store_ID]],Store_DB[Store_ID],Store_DB[Store_Name])</f>
        <v>Thomas, Bridges and Harris</v>
      </c>
      <c r="M355" t="str">
        <f>_xlfn.XLOOKUP(Sales_DB[[#This Row],[Store_ID]],Store_DB[Store_ID],Store_DB[City])</f>
        <v>Sabrinatown</v>
      </c>
      <c r="N355" t="str">
        <f>_xlfn.XLOOKUP(Sales_DB[[#This Row],[Store_ID]],Store_DB[Store_ID],Store_DB[Store_Type])</f>
        <v>Online</v>
      </c>
      <c r="O355" t="str">
        <f>_xlfn.XLOOKUP(Sales_DB[[#This Row],[Product_ID]],Product_DB[Product_ID],Product_DB[Product_Name])</f>
        <v>Women'S Scarf Set</v>
      </c>
      <c r="P355" t="str">
        <f>_xlfn.XLOOKUP(Sales_DB[[#This Row],[Product_ID]],Product_DB[Product_ID],Product_DB[Category])</f>
        <v>Clothing</v>
      </c>
      <c r="Q355" t="str">
        <f>_xlfn.XLOOKUP(Sales_DB[[#This Row],[Product_ID]],Product_DB[Product_ID],Product_DB[Sub_Category])</f>
        <v>Accessories</v>
      </c>
      <c r="R355" t="str">
        <f>_xlfn.XLOOKUP(Sales_DB[[#This Row],[Product_ID]],Product_DB[Product_ID],Product_DB[Brand])</f>
        <v>Brown and Sons</v>
      </c>
      <c r="S355">
        <f>_xlfn.XLOOKUP(Sales_DB[[#This Row],[Product_ID]],Product_DB[Product_ID],Product_DB[Cost])</f>
        <v>174.02</v>
      </c>
      <c r="T355">
        <f>_xlfn.XLOOKUP(Sales_DB[[#This Row],[Product_ID]],Product_DB[Product_ID],Product_DB[Stock])</f>
        <v>268</v>
      </c>
      <c r="U355" t="str">
        <f>_xlfn.XLOOKUP(Sales_DB[[#This Row],[Customer_ID]],Final_Cust_db[Customer_ID],Final_Cust_db[Name])</f>
        <v>Christopher Lester</v>
      </c>
      <c r="V355">
        <f>_xlfn.XLOOKUP(Sales_DB[[#This Row],[Customer_ID]],Final_Cust_db[Customer_ID],Final_Cust_db[Age])</f>
        <v>64</v>
      </c>
      <c r="W355" t="str">
        <f>_xlfn.XLOOKUP(Sales_DB[[#This Row],[Customer_ID]],Final_Cust_db[Customer_ID],Final_Cust_db[Gender])</f>
        <v>Male</v>
      </c>
      <c r="X355" t="str">
        <f>_xlfn.XLOOKUP(Sales_DB[[#This Row],[Customer_ID]],Final_Cust_db[Customer_ID],Final_Cust_db[City])</f>
        <v>South Jenniferville</v>
      </c>
      <c r="Y355" t="str">
        <f>_xlfn.XLOOKUP(Sales_DB[[#This Row],[Customer_ID]],Final_Cust_db[Customer_ID],Final_Cust_db[State])</f>
        <v>Georgia</v>
      </c>
      <c r="Z355" t="str">
        <f>_xlfn.XLOOKUP(Sales_DB[[#This Row],[Customer_ID]],Final_Cust_db[Customer_ID],Final_Cust_db[Country])</f>
        <v>USA</v>
      </c>
      <c r="AA355" t="str">
        <f>_xlfn.XLOOKUP(Sales_DB[[#This Row],[Customer_ID]],Final_Cust_db[Customer_ID],Final_Cust_db[Loyality_Level])</f>
        <v>Silver</v>
      </c>
      <c r="AB355" s="8">
        <f>Sales_DB[[#This Row],[Cost]]*Sales_DB[[#This Row],[Quantity]]</f>
        <v>696.08</v>
      </c>
      <c r="AC355" s="8">
        <f>Sales_DB[[#This Row],[Total_Amount]]-Sales_DB[[#This Row],[Spend]]</f>
        <v>-83.913200000000074</v>
      </c>
      <c r="AD355" s="8">
        <f>MONTH(Sales_DB[[#This Row],[Order_Date]])</f>
        <v>7</v>
      </c>
    </row>
    <row r="356" spans="1:30" x14ac:dyDescent="0.35">
      <c r="A356" t="s">
        <v>2313</v>
      </c>
      <c r="B356" s="2">
        <v>45398</v>
      </c>
      <c r="C356" t="s">
        <v>803</v>
      </c>
      <c r="D356" t="s">
        <v>1842</v>
      </c>
      <c r="E356" t="s">
        <v>1915</v>
      </c>
      <c r="F356">
        <v>4</v>
      </c>
      <c r="G356" s="5">
        <v>289.66000000000003</v>
      </c>
      <c r="H356">
        <v>0.25</v>
      </c>
      <c r="I356" t="s">
        <v>1962</v>
      </c>
      <c r="J356">
        <v>868.98</v>
      </c>
      <c r="K356" t="str">
        <f>_xlfn.XLOOKUP(Sales_DB[[#This Row],[Store_ID]],Store_DB[Store_ID],Store_DB[Region])</f>
        <v>West</v>
      </c>
      <c r="L356" t="str">
        <f>_xlfn.XLOOKUP(Sales_DB[[#This Row],[Store_ID]],Store_DB[Store_ID],Store_DB[Store_Name])</f>
        <v>Bean, Jones and Park</v>
      </c>
      <c r="M356" t="str">
        <f>_xlfn.XLOOKUP(Sales_DB[[#This Row],[Store_ID]],Store_DB[Store_ID],Store_DB[City])</f>
        <v>Thompsonborough</v>
      </c>
      <c r="N356" t="str">
        <f>_xlfn.XLOOKUP(Sales_DB[[#This Row],[Store_ID]],Store_DB[Store_ID],Store_DB[Store_Type])</f>
        <v>Online</v>
      </c>
      <c r="O356" t="str">
        <f>_xlfn.XLOOKUP(Sales_DB[[#This Row],[Product_ID]],Product_DB[Product_ID],Product_DB[Product_Name])</f>
        <v>Led Bedside Lamp</v>
      </c>
      <c r="P356" t="str">
        <f>_xlfn.XLOOKUP(Sales_DB[[#This Row],[Product_ID]],Product_DB[Product_ID],Product_DB[Category])</f>
        <v>Home</v>
      </c>
      <c r="Q356" t="str">
        <f>_xlfn.XLOOKUP(Sales_DB[[#This Row],[Product_ID]],Product_DB[Product_ID],Product_DB[Sub_Category])</f>
        <v>Lighting</v>
      </c>
      <c r="R356" t="str">
        <f>_xlfn.XLOOKUP(Sales_DB[[#This Row],[Product_ID]],Product_DB[Product_ID],Product_DB[Brand])</f>
        <v>Aguilar, Horton and Lewis</v>
      </c>
      <c r="S356">
        <f>_xlfn.XLOOKUP(Sales_DB[[#This Row],[Product_ID]],Product_DB[Product_ID],Product_DB[Cost])</f>
        <v>371.38</v>
      </c>
      <c r="T356">
        <f>_xlfn.XLOOKUP(Sales_DB[[#This Row],[Product_ID]],Product_DB[Product_ID],Product_DB[Stock])</f>
        <v>220</v>
      </c>
      <c r="U356" t="str">
        <f>_xlfn.XLOOKUP(Sales_DB[[#This Row],[Customer_ID]],Final_Cust_db[Customer_ID],Final_Cust_db[Name])</f>
        <v>Nicholas Webb</v>
      </c>
      <c r="V356">
        <f>_xlfn.XLOOKUP(Sales_DB[[#This Row],[Customer_ID]],Final_Cust_db[Customer_ID],Final_Cust_db[Age])</f>
        <v>19</v>
      </c>
      <c r="W356" t="str">
        <f>_xlfn.XLOOKUP(Sales_DB[[#This Row],[Customer_ID]],Final_Cust_db[Customer_ID],Final_Cust_db[Gender])</f>
        <v>Male</v>
      </c>
      <c r="X356" t="str">
        <f>_xlfn.XLOOKUP(Sales_DB[[#This Row],[Customer_ID]],Final_Cust_db[Customer_ID],Final_Cust_db[City])</f>
        <v>Lake Timothy</v>
      </c>
      <c r="Y356" t="str">
        <f>_xlfn.XLOOKUP(Sales_DB[[#This Row],[Customer_ID]],Final_Cust_db[Customer_ID],Final_Cust_db[State])</f>
        <v>Nevada</v>
      </c>
      <c r="Z356" t="str">
        <f>_xlfn.XLOOKUP(Sales_DB[[#This Row],[Customer_ID]],Final_Cust_db[Customer_ID],Final_Cust_db[Country])</f>
        <v>USA</v>
      </c>
      <c r="AA356" t="str">
        <f>_xlfn.XLOOKUP(Sales_DB[[#This Row],[Customer_ID]],Final_Cust_db[Customer_ID],Final_Cust_db[Loyality_Level])</f>
        <v>Gold</v>
      </c>
      <c r="AB356" s="8">
        <f>Sales_DB[[#This Row],[Cost]]*Sales_DB[[#This Row],[Quantity]]</f>
        <v>1485.52</v>
      </c>
      <c r="AC356" s="8">
        <f>Sales_DB[[#This Row],[Total_Amount]]-Sales_DB[[#This Row],[Spend]]</f>
        <v>-616.54</v>
      </c>
      <c r="AD356" s="8">
        <f>MONTH(Sales_DB[[#This Row],[Order_Date]])</f>
        <v>4</v>
      </c>
    </row>
    <row r="357" spans="1:30" x14ac:dyDescent="0.35">
      <c r="A357" t="s">
        <v>2314</v>
      </c>
      <c r="B357" s="2">
        <v>45304</v>
      </c>
      <c r="C357" t="s">
        <v>782</v>
      </c>
      <c r="D357" t="s">
        <v>1615</v>
      </c>
      <c r="E357" t="s">
        <v>1934</v>
      </c>
      <c r="F357">
        <v>2</v>
      </c>
      <c r="G357" s="5">
        <v>899.27</v>
      </c>
      <c r="H357">
        <v>0.17</v>
      </c>
      <c r="I357" t="s">
        <v>1957</v>
      </c>
      <c r="J357">
        <v>1492.7882</v>
      </c>
      <c r="K357" t="str">
        <f>_xlfn.XLOOKUP(Sales_DB[[#This Row],[Store_ID]],Store_DB[Store_ID],Store_DB[Region])</f>
        <v>North</v>
      </c>
      <c r="L357" t="str">
        <f>_xlfn.XLOOKUP(Sales_DB[[#This Row],[Store_ID]],Store_DB[Store_ID],Store_DB[Store_Name])</f>
        <v>Shelton PLC</v>
      </c>
      <c r="M357" t="str">
        <f>_xlfn.XLOOKUP(Sales_DB[[#This Row],[Store_ID]],Store_DB[Store_ID],Store_DB[City])</f>
        <v>East Jenniferstad</v>
      </c>
      <c r="N357" t="str">
        <f>_xlfn.XLOOKUP(Sales_DB[[#This Row],[Store_ID]],Store_DB[Store_ID],Store_DB[Store_Type])</f>
        <v>Flagship</v>
      </c>
      <c r="O357" t="str">
        <f>_xlfn.XLOOKUP(Sales_DB[[#This Row],[Product_ID]],Product_DB[Product_ID],Product_DB[Product_Name])</f>
        <v>4K Home Projector</v>
      </c>
      <c r="P357" t="str">
        <f>_xlfn.XLOOKUP(Sales_DB[[#This Row],[Product_ID]],Product_DB[Product_ID],Product_DB[Category])</f>
        <v>Electronics</v>
      </c>
      <c r="Q357" t="str">
        <f>_xlfn.XLOOKUP(Sales_DB[[#This Row],[Product_ID]],Product_DB[Product_ID],Product_DB[Sub_Category])</f>
        <v>Appliances</v>
      </c>
      <c r="R357" t="str">
        <f>_xlfn.XLOOKUP(Sales_DB[[#This Row],[Product_ID]],Product_DB[Product_ID],Product_DB[Brand])</f>
        <v>Thomas LLC</v>
      </c>
      <c r="S357">
        <f>_xlfn.XLOOKUP(Sales_DB[[#This Row],[Product_ID]],Product_DB[Product_ID],Product_DB[Cost])</f>
        <v>465.34</v>
      </c>
      <c r="T357">
        <f>_xlfn.XLOOKUP(Sales_DB[[#This Row],[Product_ID]],Product_DB[Product_ID],Product_DB[Stock])</f>
        <v>301</v>
      </c>
      <c r="U357" t="str">
        <f>_xlfn.XLOOKUP(Sales_DB[[#This Row],[Customer_ID]],Final_Cust_db[Customer_ID],Final_Cust_db[Name])</f>
        <v>Mr.William Horton</v>
      </c>
      <c r="V357">
        <f>_xlfn.XLOOKUP(Sales_DB[[#This Row],[Customer_ID]],Final_Cust_db[Customer_ID],Final_Cust_db[Age])</f>
        <v>31</v>
      </c>
      <c r="W357" t="str">
        <f>_xlfn.XLOOKUP(Sales_DB[[#This Row],[Customer_ID]],Final_Cust_db[Customer_ID],Final_Cust_db[Gender])</f>
        <v>Male</v>
      </c>
      <c r="X357" t="str">
        <f>_xlfn.XLOOKUP(Sales_DB[[#This Row],[Customer_ID]],Final_Cust_db[Customer_ID],Final_Cust_db[City])</f>
        <v>Dawsonchester</v>
      </c>
      <c r="Y357" t="str">
        <f>_xlfn.XLOOKUP(Sales_DB[[#This Row],[Customer_ID]],Final_Cust_db[Customer_ID],Final_Cust_db[State])</f>
        <v>Virginia</v>
      </c>
      <c r="Z357" t="str">
        <f>_xlfn.XLOOKUP(Sales_DB[[#This Row],[Customer_ID]],Final_Cust_db[Customer_ID],Final_Cust_db[Country])</f>
        <v>USA</v>
      </c>
      <c r="AA357" t="str">
        <f>_xlfn.XLOOKUP(Sales_DB[[#This Row],[Customer_ID]],Final_Cust_db[Customer_ID],Final_Cust_db[Loyality_Level])</f>
        <v>Platinum</v>
      </c>
      <c r="AB357" s="8">
        <f>Sales_DB[[#This Row],[Cost]]*Sales_DB[[#This Row],[Quantity]]</f>
        <v>930.68</v>
      </c>
      <c r="AC357" s="8">
        <f>Sales_DB[[#This Row],[Total_Amount]]-Sales_DB[[#This Row],[Spend]]</f>
        <v>562.10820000000001</v>
      </c>
      <c r="AD357" s="8">
        <f>MONTH(Sales_DB[[#This Row],[Order_Date]])</f>
        <v>1</v>
      </c>
    </row>
    <row r="358" spans="1:30" x14ac:dyDescent="0.35">
      <c r="A358" t="s">
        <v>2315</v>
      </c>
      <c r="B358" s="2">
        <v>45299</v>
      </c>
      <c r="C358" t="s">
        <v>245</v>
      </c>
      <c r="D358" t="s">
        <v>1626</v>
      </c>
      <c r="E358" t="s">
        <v>1890</v>
      </c>
      <c r="F358">
        <v>1</v>
      </c>
      <c r="G358" s="5">
        <v>691.38</v>
      </c>
      <c r="H358">
        <v>0.11</v>
      </c>
      <c r="I358" t="s">
        <v>1962</v>
      </c>
      <c r="J358">
        <v>615.32820000000004</v>
      </c>
      <c r="K358" t="str">
        <f>_xlfn.XLOOKUP(Sales_DB[[#This Row],[Store_ID]],Store_DB[Store_ID],Store_DB[Region])</f>
        <v>North</v>
      </c>
      <c r="L358" t="str">
        <f>_xlfn.XLOOKUP(Sales_DB[[#This Row],[Store_ID]],Store_DB[Store_ID],Store_DB[Store_Name])</f>
        <v>Martinez, Adkins and Johnson</v>
      </c>
      <c r="M358" t="str">
        <f>_xlfn.XLOOKUP(Sales_DB[[#This Row],[Store_ID]],Store_DB[Store_ID],Store_DB[City])</f>
        <v>Danielmouth</v>
      </c>
      <c r="N358" t="str">
        <f>_xlfn.XLOOKUP(Sales_DB[[#This Row],[Store_ID]],Store_DB[Store_ID],Store_DB[Store_Type])</f>
        <v>Flagship</v>
      </c>
      <c r="O358" t="str">
        <f>_xlfn.XLOOKUP(Sales_DB[[#This Row],[Product_ID]],Product_DB[Product_ID],Product_DB[Product_Name])</f>
        <v>Women'S Denim Jeans</v>
      </c>
      <c r="P358" t="str">
        <f>_xlfn.XLOOKUP(Sales_DB[[#This Row],[Product_ID]],Product_DB[Product_ID],Product_DB[Category])</f>
        <v>Clothing</v>
      </c>
      <c r="Q358" t="str">
        <f>_xlfn.XLOOKUP(Sales_DB[[#This Row],[Product_ID]],Product_DB[Product_ID],Product_DB[Sub_Category])</f>
        <v>Bottoms</v>
      </c>
      <c r="R358" t="str">
        <f>_xlfn.XLOOKUP(Sales_DB[[#This Row],[Product_ID]],Product_DB[Product_ID],Product_DB[Brand])</f>
        <v>Guerra-Hendrix</v>
      </c>
      <c r="S358">
        <f>_xlfn.XLOOKUP(Sales_DB[[#This Row],[Product_ID]],Product_DB[Product_ID],Product_DB[Cost])</f>
        <v>238.8</v>
      </c>
      <c r="T358">
        <f>_xlfn.XLOOKUP(Sales_DB[[#This Row],[Product_ID]],Product_DB[Product_ID],Product_DB[Stock])</f>
        <v>343</v>
      </c>
      <c r="U358" t="str">
        <f>_xlfn.XLOOKUP(Sales_DB[[#This Row],[Customer_ID]],Final_Cust_db[Customer_ID],Final_Cust_db[Name])</f>
        <v>Michael Thomas</v>
      </c>
      <c r="V358">
        <f>_xlfn.XLOOKUP(Sales_DB[[#This Row],[Customer_ID]],Final_Cust_db[Customer_ID],Final_Cust_db[Age])</f>
        <v>21</v>
      </c>
      <c r="W358" t="str">
        <f>_xlfn.XLOOKUP(Sales_DB[[#This Row],[Customer_ID]],Final_Cust_db[Customer_ID],Final_Cust_db[Gender])</f>
        <v>Female</v>
      </c>
      <c r="X358" t="str">
        <f>_xlfn.XLOOKUP(Sales_DB[[#This Row],[Customer_ID]],Final_Cust_db[Customer_ID],Final_Cust_db[City])</f>
        <v>Woodmouth</v>
      </c>
      <c r="Y358" t="str">
        <f>_xlfn.XLOOKUP(Sales_DB[[#This Row],[Customer_ID]],Final_Cust_db[Customer_ID],Final_Cust_db[State])</f>
        <v>Nevada</v>
      </c>
      <c r="Z358" t="str">
        <f>_xlfn.XLOOKUP(Sales_DB[[#This Row],[Customer_ID]],Final_Cust_db[Customer_ID],Final_Cust_db[Country])</f>
        <v>USA</v>
      </c>
      <c r="AA358" t="str">
        <f>_xlfn.XLOOKUP(Sales_DB[[#This Row],[Customer_ID]],Final_Cust_db[Customer_ID],Final_Cust_db[Loyality_Level])</f>
        <v>Silver</v>
      </c>
      <c r="AB358" s="8">
        <f>Sales_DB[[#This Row],[Cost]]*Sales_DB[[#This Row],[Quantity]]</f>
        <v>238.8</v>
      </c>
      <c r="AC358" s="8">
        <f>Sales_DB[[#This Row],[Total_Amount]]-Sales_DB[[#This Row],[Spend]]</f>
        <v>376.52820000000003</v>
      </c>
      <c r="AD358" s="8">
        <f>MONTH(Sales_DB[[#This Row],[Order_Date]])</f>
        <v>1</v>
      </c>
    </row>
    <row r="359" spans="1:30" x14ac:dyDescent="0.35">
      <c r="A359" t="s">
        <v>2316</v>
      </c>
      <c r="B359" s="2">
        <v>45564</v>
      </c>
      <c r="C359" t="s">
        <v>556</v>
      </c>
      <c r="D359" t="s">
        <v>1656</v>
      </c>
      <c r="E359" t="s">
        <v>1885</v>
      </c>
      <c r="F359">
        <v>3</v>
      </c>
      <c r="G359" s="5">
        <v>158.72</v>
      </c>
      <c r="H359">
        <v>0.13</v>
      </c>
      <c r="I359" t="s">
        <v>1957</v>
      </c>
      <c r="J359">
        <v>414.25920000000002</v>
      </c>
      <c r="K359" t="str">
        <f>_xlfn.XLOOKUP(Sales_DB[[#This Row],[Store_ID]],Store_DB[Store_ID],Store_DB[Region])</f>
        <v>East</v>
      </c>
      <c r="L359" t="str">
        <f>_xlfn.XLOOKUP(Sales_DB[[#This Row],[Store_ID]],Store_DB[Store_ID],Store_DB[Store_Name])</f>
        <v>Rivera-Warner</v>
      </c>
      <c r="M359" t="str">
        <f>_xlfn.XLOOKUP(Sales_DB[[#This Row],[Store_ID]],Store_DB[Store_ID],Store_DB[City])</f>
        <v>Washingtonfurt</v>
      </c>
      <c r="N359" t="str">
        <f>_xlfn.XLOOKUP(Sales_DB[[#This Row],[Store_ID]],Store_DB[Store_ID],Store_DB[Store_Type])</f>
        <v>Flagship</v>
      </c>
      <c r="O359" t="str">
        <f>_xlfn.XLOOKUP(Sales_DB[[#This Row],[Product_ID]],Product_DB[Product_ID],Product_DB[Product_Name])</f>
        <v>Decorative Floor Vase</v>
      </c>
      <c r="P359" t="str">
        <f>_xlfn.XLOOKUP(Sales_DB[[#This Row],[Product_ID]],Product_DB[Product_ID],Product_DB[Category])</f>
        <v>Home</v>
      </c>
      <c r="Q359" t="str">
        <f>_xlfn.XLOOKUP(Sales_DB[[#This Row],[Product_ID]],Product_DB[Product_ID],Product_DB[Sub_Category])</f>
        <v>Decor</v>
      </c>
      <c r="R359" t="str">
        <f>_xlfn.XLOOKUP(Sales_DB[[#This Row],[Product_ID]],Product_DB[Product_ID],Product_DB[Brand])</f>
        <v>Khan, Jones and Paul</v>
      </c>
      <c r="S359">
        <f>_xlfn.XLOOKUP(Sales_DB[[#This Row],[Product_ID]],Product_DB[Product_ID],Product_DB[Cost])</f>
        <v>238.8</v>
      </c>
      <c r="T359">
        <f>_xlfn.XLOOKUP(Sales_DB[[#This Row],[Product_ID]],Product_DB[Product_ID],Product_DB[Stock])</f>
        <v>378</v>
      </c>
      <c r="U359" t="str">
        <f>_xlfn.XLOOKUP(Sales_DB[[#This Row],[Customer_ID]],Final_Cust_db[Customer_ID],Final_Cust_db[Name])</f>
        <v>Jason Wheeler</v>
      </c>
      <c r="V359">
        <f>_xlfn.XLOOKUP(Sales_DB[[#This Row],[Customer_ID]],Final_Cust_db[Customer_ID],Final_Cust_db[Age])</f>
        <v>47</v>
      </c>
      <c r="W359" t="str">
        <f>_xlfn.XLOOKUP(Sales_DB[[#This Row],[Customer_ID]],Final_Cust_db[Customer_ID],Final_Cust_db[Gender])</f>
        <v>Female</v>
      </c>
      <c r="X359" t="str">
        <f>_xlfn.XLOOKUP(Sales_DB[[#This Row],[Customer_ID]],Final_Cust_db[Customer_ID],Final_Cust_db[City])</f>
        <v>Carolview</v>
      </c>
      <c r="Y359" t="str">
        <f>_xlfn.XLOOKUP(Sales_DB[[#This Row],[Customer_ID]],Final_Cust_db[Customer_ID],Final_Cust_db[State])</f>
        <v>Illinois</v>
      </c>
      <c r="Z359" t="str">
        <f>_xlfn.XLOOKUP(Sales_DB[[#This Row],[Customer_ID]],Final_Cust_db[Customer_ID],Final_Cust_db[Country])</f>
        <v>USA</v>
      </c>
      <c r="AA359" t="str">
        <f>_xlfn.XLOOKUP(Sales_DB[[#This Row],[Customer_ID]],Final_Cust_db[Customer_ID],Final_Cust_db[Loyality_Level])</f>
        <v>Platinum</v>
      </c>
      <c r="AB359" s="8">
        <f>Sales_DB[[#This Row],[Cost]]*Sales_DB[[#This Row],[Quantity]]</f>
        <v>716.40000000000009</v>
      </c>
      <c r="AC359" s="8">
        <f>Sales_DB[[#This Row],[Total_Amount]]-Sales_DB[[#This Row],[Spend]]</f>
        <v>-302.14080000000007</v>
      </c>
      <c r="AD359" s="8">
        <f>MONTH(Sales_DB[[#This Row],[Order_Date]])</f>
        <v>9</v>
      </c>
    </row>
    <row r="360" spans="1:30" x14ac:dyDescent="0.35">
      <c r="A360" t="s">
        <v>2317</v>
      </c>
      <c r="B360" s="2">
        <v>45413</v>
      </c>
      <c r="C360" t="s">
        <v>690</v>
      </c>
      <c r="D360" t="s">
        <v>1760</v>
      </c>
      <c r="E360" t="s">
        <v>1937</v>
      </c>
      <c r="F360">
        <v>4</v>
      </c>
      <c r="G360" s="5">
        <v>537.15</v>
      </c>
      <c r="H360">
        <v>0.06</v>
      </c>
      <c r="I360" t="s">
        <v>1962</v>
      </c>
      <c r="J360">
        <v>2019.684</v>
      </c>
      <c r="K360" t="str">
        <f>_xlfn.XLOOKUP(Sales_DB[[#This Row],[Store_ID]],Store_DB[Store_ID],Store_DB[Region])</f>
        <v>West</v>
      </c>
      <c r="L360" t="str">
        <f>_xlfn.XLOOKUP(Sales_DB[[#This Row],[Store_ID]],Store_DB[Store_ID],Store_DB[Store_Name])</f>
        <v>Frederick-Wright</v>
      </c>
      <c r="M360" t="str">
        <f>_xlfn.XLOOKUP(Sales_DB[[#This Row],[Store_ID]],Store_DB[Store_ID],Store_DB[City])</f>
        <v>New Jimmymouth</v>
      </c>
      <c r="N360" t="str">
        <f>_xlfn.XLOOKUP(Sales_DB[[#This Row],[Store_ID]],Store_DB[Store_ID],Store_DB[Store_Type])</f>
        <v>Flagship</v>
      </c>
      <c r="O360" t="str">
        <f>_xlfn.XLOOKUP(Sales_DB[[#This Row],[Product_ID]],Product_DB[Product_ID],Product_DB[Product_Name])</f>
        <v>Luxury Perfume Spray</v>
      </c>
      <c r="P360" t="str">
        <f>_xlfn.XLOOKUP(Sales_DB[[#This Row],[Product_ID]],Product_DB[Product_ID],Product_DB[Category])</f>
        <v>Beauty</v>
      </c>
      <c r="Q360" t="str">
        <f>_xlfn.XLOOKUP(Sales_DB[[#This Row],[Product_ID]],Product_DB[Product_ID],Product_DB[Sub_Category])</f>
        <v>Fragrance</v>
      </c>
      <c r="R360" t="str">
        <f>_xlfn.XLOOKUP(Sales_DB[[#This Row],[Product_ID]],Product_DB[Product_ID],Product_DB[Brand])</f>
        <v>Gibson, Green and Lopez</v>
      </c>
      <c r="S360">
        <f>_xlfn.XLOOKUP(Sales_DB[[#This Row],[Product_ID]],Product_DB[Product_ID],Product_DB[Cost])</f>
        <v>482.75</v>
      </c>
      <c r="T360">
        <f>_xlfn.XLOOKUP(Sales_DB[[#This Row],[Product_ID]],Product_DB[Product_ID],Product_DB[Stock])</f>
        <v>444</v>
      </c>
      <c r="U360" t="str">
        <f>_xlfn.XLOOKUP(Sales_DB[[#This Row],[Customer_ID]],Final_Cust_db[Customer_ID],Final_Cust_db[Name])</f>
        <v>Antonio Jones</v>
      </c>
      <c r="V360">
        <f>_xlfn.XLOOKUP(Sales_DB[[#This Row],[Customer_ID]],Final_Cust_db[Customer_ID],Final_Cust_db[Age])</f>
        <v>48</v>
      </c>
      <c r="W360" t="str">
        <f>_xlfn.XLOOKUP(Sales_DB[[#This Row],[Customer_ID]],Final_Cust_db[Customer_ID],Final_Cust_db[Gender])</f>
        <v>Male</v>
      </c>
      <c r="X360" t="str">
        <f>_xlfn.XLOOKUP(Sales_DB[[#This Row],[Customer_ID]],Final_Cust_db[Customer_ID],Final_Cust_db[City])</f>
        <v>Matthewborough</v>
      </c>
      <c r="Y360" t="str">
        <f>_xlfn.XLOOKUP(Sales_DB[[#This Row],[Customer_ID]],Final_Cust_db[Customer_ID],Final_Cust_db[State])</f>
        <v>Georgia</v>
      </c>
      <c r="Z360" t="str">
        <f>_xlfn.XLOOKUP(Sales_DB[[#This Row],[Customer_ID]],Final_Cust_db[Customer_ID],Final_Cust_db[Country])</f>
        <v>USA</v>
      </c>
      <c r="AA360" t="str">
        <f>_xlfn.XLOOKUP(Sales_DB[[#This Row],[Customer_ID]],Final_Cust_db[Customer_ID],Final_Cust_db[Loyality_Level])</f>
        <v>Silver</v>
      </c>
      <c r="AB360" s="8">
        <f>Sales_DB[[#This Row],[Cost]]*Sales_DB[[#This Row],[Quantity]]</f>
        <v>1931</v>
      </c>
      <c r="AC360" s="8">
        <f>Sales_DB[[#This Row],[Total_Amount]]-Sales_DB[[#This Row],[Spend]]</f>
        <v>88.683999999999969</v>
      </c>
      <c r="AD360" s="8">
        <f>MONTH(Sales_DB[[#This Row],[Order_Date]])</f>
        <v>5</v>
      </c>
    </row>
    <row r="361" spans="1:30" x14ac:dyDescent="0.35">
      <c r="A361" t="s">
        <v>2318</v>
      </c>
      <c r="B361" s="2">
        <v>45480</v>
      </c>
      <c r="C361" t="s">
        <v>1305</v>
      </c>
      <c r="D361" t="s">
        <v>1701</v>
      </c>
      <c r="E361" t="s">
        <v>1919</v>
      </c>
      <c r="F361">
        <v>3</v>
      </c>
      <c r="G361" s="5">
        <v>771.7</v>
      </c>
      <c r="H361">
        <v>0.05</v>
      </c>
      <c r="I361" t="s">
        <v>1962</v>
      </c>
      <c r="J361">
        <v>2199.3449999999998</v>
      </c>
      <c r="K361" t="str">
        <f>_xlfn.XLOOKUP(Sales_DB[[#This Row],[Store_ID]],Store_DB[Store_ID],Store_DB[Region])</f>
        <v>South</v>
      </c>
      <c r="L361" t="str">
        <f>_xlfn.XLOOKUP(Sales_DB[[#This Row],[Store_ID]],Store_DB[Store_ID],Store_DB[Store_Name])</f>
        <v>Moore, Padilla and Butler</v>
      </c>
      <c r="M361" t="str">
        <f>_xlfn.XLOOKUP(Sales_DB[[#This Row],[Store_ID]],Store_DB[Store_ID],Store_DB[City])</f>
        <v>East Johnstad</v>
      </c>
      <c r="N361" t="str">
        <f>_xlfn.XLOOKUP(Sales_DB[[#This Row],[Store_ID]],Store_DB[Store_ID],Store_DB[Store_Type])</f>
        <v>Flagship</v>
      </c>
      <c r="O361" t="str">
        <f>_xlfn.XLOOKUP(Sales_DB[[#This Row],[Product_ID]],Product_DB[Product_ID],Product_DB[Product_Name])</f>
        <v>Yoga Exercise Mat</v>
      </c>
      <c r="P361" t="str">
        <f>_xlfn.XLOOKUP(Sales_DB[[#This Row],[Product_ID]],Product_DB[Product_ID],Product_DB[Category])</f>
        <v>Sports</v>
      </c>
      <c r="Q361" t="str">
        <f>_xlfn.XLOOKUP(Sales_DB[[#This Row],[Product_ID]],Product_DB[Product_ID],Product_DB[Sub_Category])</f>
        <v>Fitness</v>
      </c>
      <c r="R361" t="str">
        <f>_xlfn.XLOOKUP(Sales_DB[[#This Row],[Product_ID]],Product_DB[Product_ID],Product_DB[Brand])</f>
        <v>Carroll, Long and Mendoza</v>
      </c>
      <c r="S361">
        <f>_xlfn.XLOOKUP(Sales_DB[[#This Row],[Product_ID]],Product_DB[Product_ID],Product_DB[Cost])</f>
        <v>313.26</v>
      </c>
      <c r="T361">
        <f>_xlfn.XLOOKUP(Sales_DB[[#This Row],[Product_ID]],Product_DB[Product_ID],Product_DB[Stock])</f>
        <v>369</v>
      </c>
      <c r="U361" t="str">
        <f>_xlfn.XLOOKUP(Sales_DB[[#This Row],[Customer_ID]],Final_Cust_db[Customer_ID],Final_Cust_db[Name])</f>
        <v>Karen King</v>
      </c>
      <c r="V361">
        <f>_xlfn.XLOOKUP(Sales_DB[[#This Row],[Customer_ID]],Final_Cust_db[Customer_ID],Final_Cust_db[Age])</f>
        <v>64</v>
      </c>
      <c r="W361" t="str">
        <f>_xlfn.XLOOKUP(Sales_DB[[#This Row],[Customer_ID]],Final_Cust_db[Customer_ID],Final_Cust_db[Gender])</f>
        <v>Female</v>
      </c>
      <c r="X361" t="str">
        <f>_xlfn.XLOOKUP(Sales_DB[[#This Row],[Customer_ID]],Final_Cust_db[Customer_ID],Final_Cust_db[City])</f>
        <v>Kimburgh</v>
      </c>
      <c r="Y361" t="str">
        <f>_xlfn.XLOOKUP(Sales_DB[[#This Row],[Customer_ID]],Final_Cust_db[Customer_ID],Final_Cust_db[State])</f>
        <v>North Carolina</v>
      </c>
      <c r="Z361" t="str">
        <f>_xlfn.XLOOKUP(Sales_DB[[#This Row],[Customer_ID]],Final_Cust_db[Customer_ID],Final_Cust_db[Country])</f>
        <v>USA</v>
      </c>
      <c r="AA361" t="str">
        <f>_xlfn.XLOOKUP(Sales_DB[[#This Row],[Customer_ID]],Final_Cust_db[Customer_ID],Final_Cust_db[Loyality_Level])</f>
        <v>Bronze</v>
      </c>
      <c r="AB361" s="8">
        <f>Sales_DB[[#This Row],[Cost]]*Sales_DB[[#This Row],[Quantity]]</f>
        <v>939.78</v>
      </c>
      <c r="AC361" s="8">
        <f>Sales_DB[[#This Row],[Total_Amount]]-Sales_DB[[#This Row],[Spend]]</f>
        <v>1259.5649999999998</v>
      </c>
      <c r="AD361" s="8">
        <f>MONTH(Sales_DB[[#This Row],[Order_Date]])</f>
        <v>7</v>
      </c>
    </row>
    <row r="362" spans="1:30" x14ac:dyDescent="0.35">
      <c r="A362" t="s">
        <v>2319</v>
      </c>
      <c r="B362" s="2">
        <v>45610</v>
      </c>
      <c r="C362" t="s">
        <v>385</v>
      </c>
      <c r="D362" t="s">
        <v>1845</v>
      </c>
      <c r="E362" t="s">
        <v>1890</v>
      </c>
      <c r="F362">
        <v>4</v>
      </c>
      <c r="G362" s="5">
        <v>677.25</v>
      </c>
      <c r="H362">
        <v>0.14000000000000001</v>
      </c>
      <c r="I362" t="s">
        <v>1959</v>
      </c>
      <c r="J362">
        <v>2329.7399999999998</v>
      </c>
      <c r="K362" t="str">
        <f>_xlfn.XLOOKUP(Sales_DB[[#This Row],[Store_ID]],Store_DB[Store_ID],Store_DB[Region])</f>
        <v>North</v>
      </c>
      <c r="L362" t="str">
        <f>_xlfn.XLOOKUP(Sales_DB[[#This Row],[Store_ID]],Store_DB[Store_ID],Store_DB[Store_Name])</f>
        <v>Martinez, Adkins and Johnson</v>
      </c>
      <c r="M362" t="str">
        <f>_xlfn.XLOOKUP(Sales_DB[[#This Row],[Store_ID]],Store_DB[Store_ID],Store_DB[City])</f>
        <v>Danielmouth</v>
      </c>
      <c r="N362" t="str">
        <f>_xlfn.XLOOKUP(Sales_DB[[#This Row],[Store_ID]],Store_DB[Store_ID],Store_DB[Store_Type])</f>
        <v>Flagship</v>
      </c>
      <c r="O362" t="str">
        <f>_xlfn.XLOOKUP(Sales_DB[[#This Row],[Product_ID]],Product_DB[Product_ID],Product_DB[Product_Name])</f>
        <v>Sports Wrist Sweatbands</v>
      </c>
      <c r="P362" t="str">
        <f>_xlfn.XLOOKUP(Sales_DB[[#This Row],[Product_ID]],Product_DB[Product_ID],Product_DB[Category])</f>
        <v>Sports</v>
      </c>
      <c r="Q362" t="str">
        <f>_xlfn.XLOOKUP(Sales_DB[[#This Row],[Product_ID]],Product_DB[Product_ID],Product_DB[Sub_Category])</f>
        <v>Accessories</v>
      </c>
      <c r="R362" t="str">
        <f>_xlfn.XLOOKUP(Sales_DB[[#This Row],[Product_ID]],Product_DB[Product_ID],Product_DB[Brand])</f>
        <v>Olsen-Daniels</v>
      </c>
      <c r="S362">
        <f>_xlfn.XLOOKUP(Sales_DB[[#This Row],[Product_ID]],Product_DB[Product_ID],Product_DB[Cost])</f>
        <v>131.24</v>
      </c>
      <c r="T362">
        <f>_xlfn.XLOOKUP(Sales_DB[[#This Row],[Product_ID]],Product_DB[Product_ID],Product_DB[Stock])</f>
        <v>232</v>
      </c>
      <c r="U362" t="str">
        <f>_xlfn.XLOOKUP(Sales_DB[[#This Row],[Customer_ID]],Final_Cust_db[Customer_ID],Final_Cust_db[Name])</f>
        <v>Travis Holland</v>
      </c>
      <c r="V362">
        <f>_xlfn.XLOOKUP(Sales_DB[[#This Row],[Customer_ID]],Final_Cust_db[Customer_ID],Final_Cust_db[Age])</f>
        <v>38</v>
      </c>
      <c r="W362" t="str">
        <f>_xlfn.XLOOKUP(Sales_DB[[#This Row],[Customer_ID]],Final_Cust_db[Customer_ID],Final_Cust_db[Gender])</f>
        <v>Male</v>
      </c>
      <c r="X362" t="str">
        <f>_xlfn.XLOOKUP(Sales_DB[[#This Row],[Customer_ID]],Final_Cust_db[Customer_ID],Final_Cust_db[City])</f>
        <v>Webstermouth</v>
      </c>
      <c r="Y362" t="str">
        <f>_xlfn.XLOOKUP(Sales_DB[[#This Row],[Customer_ID]],Final_Cust_db[Customer_ID],Final_Cust_db[State])</f>
        <v>New Hampshire</v>
      </c>
      <c r="Z362" t="str">
        <f>_xlfn.XLOOKUP(Sales_DB[[#This Row],[Customer_ID]],Final_Cust_db[Customer_ID],Final_Cust_db[Country])</f>
        <v>USA</v>
      </c>
      <c r="AA362" t="str">
        <f>_xlfn.XLOOKUP(Sales_DB[[#This Row],[Customer_ID]],Final_Cust_db[Customer_ID],Final_Cust_db[Loyality_Level])</f>
        <v>Bronze</v>
      </c>
      <c r="AB362" s="8">
        <f>Sales_DB[[#This Row],[Cost]]*Sales_DB[[#This Row],[Quantity]]</f>
        <v>524.96</v>
      </c>
      <c r="AC362" s="8">
        <f>Sales_DB[[#This Row],[Total_Amount]]-Sales_DB[[#This Row],[Spend]]</f>
        <v>1804.7799999999997</v>
      </c>
      <c r="AD362" s="8">
        <f>MONTH(Sales_DB[[#This Row],[Order_Date]])</f>
        <v>11</v>
      </c>
    </row>
    <row r="363" spans="1:30" x14ac:dyDescent="0.35">
      <c r="A363" t="s">
        <v>2320</v>
      </c>
      <c r="B363" s="2">
        <v>45763</v>
      </c>
      <c r="C363" t="s">
        <v>367</v>
      </c>
      <c r="D363" t="s">
        <v>1875</v>
      </c>
      <c r="E363" t="s">
        <v>1925</v>
      </c>
      <c r="F363">
        <v>1</v>
      </c>
      <c r="G363" s="5">
        <v>645.48</v>
      </c>
      <c r="H363">
        <v>0.26</v>
      </c>
      <c r="I363" t="s">
        <v>1962</v>
      </c>
      <c r="J363">
        <v>477.65519999999998</v>
      </c>
      <c r="K363" t="str">
        <f>_xlfn.XLOOKUP(Sales_DB[[#This Row],[Store_ID]],Store_DB[Store_ID],Store_DB[Region])</f>
        <v>South</v>
      </c>
      <c r="L363" t="str">
        <f>_xlfn.XLOOKUP(Sales_DB[[#This Row],[Store_ID]],Store_DB[Store_ID],Store_DB[Store_Name])</f>
        <v>Aguirre-Keller</v>
      </c>
      <c r="M363" t="str">
        <f>_xlfn.XLOOKUP(Sales_DB[[#This Row],[Store_ID]],Store_DB[Store_ID],Store_DB[City])</f>
        <v>Lake Michael</v>
      </c>
      <c r="N363" t="str">
        <f>_xlfn.XLOOKUP(Sales_DB[[#This Row],[Store_ID]],Store_DB[Store_ID],Store_DB[Store_Type])</f>
        <v>Online</v>
      </c>
      <c r="O363" t="str">
        <f>_xlfn.XLOOKUP(Sales_DB[[#This Row],[Product_ID]],Product_DB[Product_ID],Product_DB[Product_Name])</f>
        <v>Portable Bluetooth Speaker</v>
      </c>
      <c r="P363" t="str">
        <f>_xlfn.XLOOKUP(Sales_DB[[#This Row],[Product_ID]],Product_DB[Product_ID],Product_DB[Category])</f>
        <v>Electronics</v>
      </c>
      <c r="Q363" t="str">
        <f>_xlfn.XLOOKUP(Sales_DB[[#This Row],[Product_ID]],Product_DB[Product_ID],Product_DB[Sub_Category])</f>
        <v>Audio</v>
      </c>
      <c r="R363" t="str">
        <f>_xlfn.XLOOKUP(Sales_DB[[#This Row],[Product_ID]],Product_DB[Product_ID],Product_DB[Brand])</f>
        <v>Flores-King</v>
      </c>
      <c r="S363">
        <f>_xlfn.XLOOKUP(Sales_DB[[#This Row],[Product_ID]],Product_DB[Product_ID],Product_DB[Cost])</f>
        <v>431.67</v>
      </c>
      <c r="T363">
        <f>_xlfn.XLOOKUP(Sales_DB[[#This Row],[Product_ID]],Product_DB[Product_ID],Product_DB[Stock])</f>
        <v>73</v>
      </c>
      <c r="U363" t="str">
        <f>_xlfn.XLOOKUP(Sales_DB[[#This Row],[Customer_ID]],Final_Cust_db[Customer_ID],Final_Cust_db[Name])</f>
        <v>Sarah Schneider</v>
      </c>
      <c r="V363">
        <f>_xlfn.XLOOKUP(Sales_DB[[#This Row],[Customer_ID]],Final_Cust_db[Customer_ID],Final_Cust_db[Age])</f>
        <v>34</v>
      </c>
      <c r="W363" t="str">
        <f>_xlfn.XLOOKUP(Sales_DB[[#This Row],[Customer_ID]],Final_Cust_db[Customer_ID],Final_Cust_db[Gender])</f>
        <v>Female</v>
      </c>
      <c r="X363" t="str">
        <f>_xlfn.XLOOKUP(Sales_DB[[#This Row],[Customer_ID]],Final_Cust_db[Customer_ID],Final_Cust_db[City])</f>
        <v>Port Joshuachester</v>
      </c>
      <c r="Y363" t="str">
        <f>_xlfn.XLOOKUP(Sales_DB[[#This Row],[Customer_ID]],Final_Cust_db[Customer_ID],Final_Cust_db[State])</f>
        <v>Pennsylvania</v>
      </c>
      <c r="Z363" t="str">
        <f>_xlfn.XLOOKUP(Sales_DB[[#This Row],[Customer_ID]],Final_Cust_db[Customer_ID],Final_Cust_db[Country])</f>
        <v>USA</v>
      </c>
      <c r="AA363" t="str">
        <f>_xlfn.XLOOKUP(Sales_DB[[#This Row],[Customer_ID]],Final_Cust_db[Customer_ID],Final_Cust_db[Loyality_Level])</f>
        <v>Bronze</v>
      </c>
      <c r="AB363" s="8">
        <f>Sales_DB[[#This Row],[Cost]]*Sales_DB[[#This Row],[Quantity]]</f>
        <v>431.67</v>
      </c>
      <c r="AC363" s="8">
        <f>Sales_DB[[#This Row],[Total_Amount]]-Sales_DB[[#This Row],[Spend]]</f>
        <v>45.985199999999963</v>
      </c>
      <c r="AD363" s="8">
        <f>MONTH(Sales_DB[[#This Row],[Order_Date]])</f>
        <v>4</v>
      </c>
    </row>
    <row r="364" spans="1:30" x14ac:dyDescent="0.35">
      <c r="A364" t="s">
        <v>2321</v>
      </c>
      <c r="B364" s="2">
        <v>45856</v>
      </c>
      <c r="C364" t="s">
        <v>1137</v>
      </c>
      <c r="D364" t="s">
        <v>1800</v>
      </c>
      <c r="E364" t="s">
        <v>1894</v>
      </c>
      <c r="F364">
        <v>2</v>
      </c>
      <c r="G364" s="5">
        <v>934</v>
      </c>
      <c r="H364">
        <v>0.3</v>
      </c>
      <c r="I364" t="s">
        <v>1962</v>
      </c>
      <c r="J364">
        <v>1307.5999999999999</v>
      </c>
      <c r="K364" t="str">
        <f>_xlfn.XLOOKUP(Sales_DB[[#This Row],[Store_ID]],Store_DB[Store_ID],Store_DB[Region])</f>
        <v>South</v>
      </c>
      <c r="L364" t="str">
        <f>_xlfn.XLOOKUP(Sales_DB[[#This Row],[Store_ID]],Store_DB[Store_ID],Store_DB[Store_Name])</f>
        <v>Black-Horn</v>
      </c>
      <c r="M364" t="str">
        <f>_xlfn.XLOOKUP(Sales_DB[[#This Row],[Store_ID]],Store_DB[Store_ID],Store_DB[City])</f>
        <v>North Nancyview</v>
      </c>
      <c r="N364" t="str">
        <f>_xlfn.XLOOKUP(Sales_DB[[#This Row],[Store_ID]],Store_DB[Store_ID],Store_DB[Store_Type])</f>
        <v>Outlet</v>
      </c>
      <c r="O364" t="str">
        <f>_xlfn.XLOOKUP(Sales_DB[[#This Row],[Product_ID]],Product_DB[Product_ID],Product_DB[Product_Name])</f>
        <v>Shin Guards – Adult</v>
      </c>
      <c r="P364" t="str">
        <f>_xlfn.XLOOKUP(Sales_DB[[#This Row],[Product_ID]],Product_DB[Product_ID],Product_DB[Category])</f>
        <v>Sports</v>
      </c>
      <c r="Q364" t="str">
        <f>_xlfn.XLOOKUP(Sales_DB[[#This Row],[Product_ID]],Product_DB[Product_ID],Product_DB[Sub_Category])</f>
        <v>Team Sports</v>
      </c>
      <c r="R364" t="str">
        <f>_xlfn.XLOOKUP(Sales_DB[[#This Row],[Product_ID]],Product_DB[Product_ID],Product_DB[Brand])</f>
        <v>French Ltd</v>
      </c>
      <c r="S364">
        <f>_xlfn.XLOOKUP(Sales_DB[[#This Row],[Product_ID]],Product_DB[Product_ID],Product_DB[Cost])</f>
        <v>107.06</v>
      </c>
      <c r="T364">
        <f>_xlfn.XLOOKUP(Sales_DB[[#This Row],[Product_ID]],Product_DB[Product_ID],Product_DB[Stock])</f>
        <v>359</v>
      </c>
      <c r="U364" t="str">
        <f>_xlfn.XLOOKUP(Sales_DB[[#This Row],[Customer_ID]],Final_Cust_db[Customer_ID],Final_Cust_db[Name])</f>
        <v>Denise Tate</v>
      </c>
      <c r="V364">
        <f>_xlfn.XLOOKUP(Sales_DB[[#This Row],[Customer_ID]],Final_Cust_db[Customer_ID],Final_Cust_db[Age])</f>
        <v>34</v>
      </c>
      <c r="W364" t="str">
        <f>_xlfn.XLOOKUP(Sales_DB[[#This Row],[Customer_ID]],Final_Cust_db[Customer_ID],Final_Cust_db[Gender])</f>
        <v>Male</v>
      </c>
      <c r="X364" t="str">
        <f>_xlfn.XLOOKUP(Sales_DB[[#This Row],[Customer_ID]],Final_Cust_db[Customer_ID],Final_Cust_db[City])</f>
        <v>Andersonside</v>
      </c>
      <c r="Y364" t="str">
        <f>_xlfn.XLOOKUP(Sales_DB[[#This Row],[Customer_ID]],Final_Cust_db[Customer_ID],Final_Cust_db[State])</f>
        <v>Arkansas</v>
      </c>
      <c r="Z364" t="str">
        <f>_xlfn.XLOOKUP(Sales_DB[[#This Row],[Customer_ID]],Final_Cust_db[Customer_ID],Final_Cust_db[Country])</f>
        <v>USA</v>
      </c>
      <c r="AA364" t="str">
        <f>_xlfn.XLOOKUP(Sales_DB[[#This Row],[Customer_ID]],Final_Cust_db[Customer_ID],Final_Cust_db[Loyality_Level])</f>
        <v>Platinum</v>
      </c>
      <c r="AB364" s="8">
        <f>Sales_DB[[#This Row],[Cost]]*Sales_DB[[#This Row],[Quantity]]</f>
        <v>214.12</v>
      </c>
      <c r="AC364" s="8">
        <f>Sales_DB[[#This Row],[Total_Amount]]-Sales_DB[[#This Row],[Spend]]</f>
        <v>1093.48</v>
      </c>
      <c r="AD364" s="8">
        <f>MONTH(Sales_DB[[#This Row],[Order_Date]])</f>
        <v>7</v>
      </c>
    </row>
    <row r="365" spans="1:30" x14ac:dyDescent="0.35">
      <c r="A365" t="s">
        <v>2322</v>
      </c>
      <c r="B365" s="2">
        <v>45712</v>
      </c>
      <c r="C365" t="s">
        <v>1059</v>
      </c>
      <c r="D365" t="s">
        <v>1716</v>
      </c>
      <c r="E365" t="s">
        <v>1894</v>
      </c>
      <c r="F365">
        <v>1</v>
      </c>
      <c r="G365" s="5">
        <v>669.53</v>
      </c>
      <c r="H365">
        <v>0.2</v>
      </c>
      <c r="I365" t="s">
        <v>1957</v>
      </c>
      <c r="J365">
        <v>535.62400000000002</v>
      </c>
      <c r="K365" t="str">
        <f>_xlfn.XLOOKUP(Sales_DB[[#This Row],[Store_ID]],Store_DB[Store_ID],Store_DB[Region])</f>
        <v>South</v>
      </c>
      <c r="L365" t="str">
        <f>_xlfn.XLOOKUP(Sales_DB[[#This Row],[Store_ID]],Store_DB[Store_ID],Store_DB[Store_Name])</f>
        <v>Black-Horn</v>
      </c>
      <c r="M365" t="str">
        <f>_xlfn.XLOOKUP(Sales_DB[[#This Row],[Store_ID]],Store_DB[Store_ID],Store_DB[City])</f>
        <v>North Nancyview</v>
      </c>
      <c r="N365" t="str">
        <f>_xlfn.XLOOKUP(Sales_DB[[#This Row],[Store_ID]],Store_DB[Store_ID],Store_DB[Store_Type])</f>
        <v>Outlet</v>
      </c>
      <c r="O365" t="str">
        <f>_xlfn.XLOOKUP(Sales_DB[[#This Row],[Product_ID]],Product_DB[Product_ID],Product_DB[Product_Name])</f>
        <v>Men'S Winter Jacket</v>
      </c>
      <c r="P365" t="str">
        <f>_xlfn.XLOOKUP(Sales_DB[[#This Row],[Product_ID]],Product_DB[Product_ID],Product_DB[Category])</f>
        <v>Clothing</v>
      </c>
      <c r="Q365" t="str">
        <f>_xlfn.XLOOKUP(Sales_DB[[#This Row],[Product_ID]],Product_DB[Product_ID],Product_DB[Sub_Category])</f>
        <v>Outerwear</v>
      </c>
      <c r="R365" t="str">
        <f>_xlfn.XLOOKUP(Sales_DB[[#This Row],[Product_ID]],Product_DB[Product_ID],Product_DB[Brand])</f>
        <v>Kelly, Smith and Perez</v>
      </c>
      <c r="S365">
        <f>_xlfn.XLOOKUP(Sales_DB[[#This Row],[Product_ID]],Product_DB[Product_ID],Product_DB[Cost])</f>
        <v>167.34</v>
      </c>
      <c r="T365">
        <f>_xlfn.XLOOKUP(Sales_DB[[#This Row],[Product_ID]],Product_DB[Product_ID],Product_DB[Stock])</f>
        <v>296</v>
      </c>
      <c r="U365" t="str">
        <f>_xlfn.XLOOKUP(Sales_DB[[#This Row],[Customer_ID]],Final_Cust_db[Customer_ID],Final_Cust_db[Name])</f>
        <v>Mr.Christopher Sims</v>
      </c>
      <c r="V365">
        <f>_xlfn.XLOOKUP(Sales_DB[[#This Row],[Customer_ID]],Final_Cust_db[Customer_ID],Final_Cust_db[Age])</f>
        <v>50</v>
      </c>
      <c r="W365" t="str">
        <f>_xlfn.XLOOKUP(Sales_DB[[#This Row],[Customer_ID]],Final_Cust_db[Customer_ID],Final_Cust_db[Gender])</f>
        <v>Female</v>
      </c>
      <c r="X365" t="str">
        <f>_xlfn.XLOOKUP(Sales_DB[[#This Row],[Customer_ID]],Final_Cust_db[Customer_ID],Final_Cust_db[City])</f>
        <v>Donaldsontown</v>
      </c>
      <c r="Y365" t="str">
        <f>_xlfn.XLOOKUP(Sales_DB[[#This Row],[Customer_ID]],Final_Cust_db[Customer_ID],Final_Cust_db[State])</f>
        <v>Connecticut</v>
      </c>
      <c r="Z365" t="str">
        <f>_xlfn.XLOOKUP(Sales_DB[[#This Row],[Customer_ID]],Final_Cust_db[Customer_ID],Final_Cust_db[Country])</f>
        <v>USA</v>
      </c>
      <c r="AA365" t="str">
        <f>_xlfn.XLOOKUP(Sales_DB[[#This Row],[Customer_ID]],Final_Cust_db[Customer_ID],Final_Cust_db[Loyality_Level])</f>
        <v>Silver</v>
      </c>
      <c r="AB365" s="8">
        <f>Sales_DB[[#This Row],[Cost]]*Sales_DB[[#This Row],[Quantity]]</f>
        <v>167.34</v>
      </c>
      <c r="AC365" s="8">
        <f>Sales_DB[[#This Row],[Total_Amount]]-Sales_DB[[#This Row],[Spend]]</f>
        <v>368.28399999999999</v>
      </c>
      <c r="AD365" s="8">
        <f>MONTH(Sales_DB[[#This Row],[Order_Date]])</f>
        <v>2</v>
      </c>
    </row>
    <row r="366" spans="1:30" x14ac:dyDescent="0.35">
      <c r="A366" t="s">
        <v>2323</v>
      </c>
      <c r="B366" s="2">
        <v>45723</v>
      </c>
      <c r="C366" t="s">
        <v>708</v>
      </c>
      <c r="D366" t="s">
        <v>1681</v>
      </c>
      <c r="E366" t="s">
        <v>1943</v>
      </c>
      <c r="F366">
        <v>1</v>
      </c>
      <c r="G366" s="5">
        <v>213.69</v>
      </c>
      <c r="H366">
        <v>0.28000000000000003</v>
      </c>
      <c r="I366" t="s">
        <v>1962</v>
      </c>
      <c r="J366">
        <v>153.85679999999999</v>
      </c>
      <c r="K366" t="str">
        <f>_xlfn.XLOOKUP(Sales_DB[[#This Row],[Store_ID]],Store_DB[Store_ID],Store_DB[Region])</f>
        <v>East</v>
      </c>
      <c r="L366" t="str">
        <f>_xlfn.XLOOKUP(Sales_DB[[#This Row],[Store_ID]],Store_DB[Store_ID],Store_DB[Store_Name])</f>
        <v>Guerrero-Schmitt</v>
      </c>
      <c r="M366" t="str">
        <f>_xlfn.XLOOKUP(Sales_DB[[#This Row],[Store_ID]],Store_DB[Store_ID],Store_DB[City])</f>
        <v>East Stevechester</v>
      </c>
      <c r="N366" t="str">
        <f>_xlfn.XLOOKUP(Sales_DB[[#This Row],[Store_ID]],Store_DB[Store_ID],Store_DB[Store_Type])</f>
        <v>Flagship</v>
      </c>
      <c r="O366" t="str">
        <f>_xlfn.XLOOKUP(Sales_DB[[#This Row],[Product_ID]],Product_DB[Product_ID],Product_DB[Product_Name])</f>
        <v>Bedroom Table Lamp</v>
      </c>
      <c r="P366" t="str">
        <f>_xlfn.XLOOKUP(Sales_DB[[#This Row],[Product_ID]],Product_DB[Product_ID],Product_DB[Category])</f>
        <v>Home</v>
      </c>
      <c r="Q366" t="str">
        <f>_xlfn.XLOOKUP(Sales_DB[[#This Row],[Product_ID]],Product_DB[Product_ID],Product_DB[Sub_Category])</f>
        <v>Lighting</v>
      </c>
      <c r="R366" t="str">
        <f>_xlfn.XLOOKUP(Sales_DB[[#This Row],[Product_ID]],Product_DB[Product_ID],Product_DB[Brand])</f>
        <v>Jones LLC</v>
      </c>
      <c r="S366">
        <f>_xlfn.XLOOKUP(Sales_DB[[#This Row],[Product_ID]],Product_DB[Product_ID],Product_DB[Cost])</f>
        <v>382.22</v>
      </c>
      <c r="T366">
        <f>_xlfn.XLOOKUP(Sales_DB[[#This Row],[Product_ID]],Product_DB[Product_ID],Product_DB[Stock])</f>
        <v>329</v>
      </c>
      <c r="U366" t="str">
        <f>_xlfn.XLOOKUP(Sales_DB[[#This Row],[Customer_ID]],Final_Cust_db[Customer_ID],Final_Cust_db[Name])</f>
        <v>Kathryn Garcia</v>
      </c>
      <c r="V366">
        <f>_xlfn.XLOOKUP(Sales_DB[[#This Row],[Customer_ID]],Final_Cust_db[Customer_ID],Final_Cust_db[Age])</f>
        <v>44</v>
      </c>
      <c r="W366" t="str">
        <f>_xlfn.XLOOKUP(Sales_DB[[#This Row],[Customer_ID]],Final_Cust_db[Customer_ID],Final_Cust_db[Gender])</f>
        <v>Male</v>
      </c>
      <c r="X366" t="str">
        <f>_xlfn.XLOOKUP(Sales_DB[[#This Row],[Customer_ID]],Final_Cust_db[Customer_ID],Final_Cust_db[City])</f>
        <v>Morrismouth</v>
      </c>
      <c r="Y366" t="str">
        <f>_xlfn.XLOOKUP(Sales_DB[[#This Row],[Customer_ID]],Final_Cust_db[Customer_ID],Final_Cust_db[State])</f>
        <v>California</v>
      </c>
      <c r="Z366" t="str">
        <f>_xlfn.XLOOKUP(Sales_DB[[#This Row],[Customer_ID]],Final_Cust_db[Customer_ID],Final_Cust_db[Country])</f>
        <v>USA</v>
      </c>
      <c r="AA366" t="str">
        <f>_xlfn.XLOOKUP(Sales_DB[[#This Row],[Customer_ID]],Final_Cust_db[Customer_ID],Final_Cust_db[Loyality_Level])</f>
        <v>Platinum</v>
      </c>
      <c r="AB366" s="8">
        <f>Sales_DB[[#This Row],[Cost]]*Sales_DB[[#This Row],[Quantity]]</f>
        <v>382.22</v>
      </c>
      <c r="AC366" s="8">
        <f>Sales_DB[[#This Row],[Total_Amount]]-Sales_DB[[#This Row],[Spend]]</f>
        <v>-228.36320000000003</v>
      </c>
      <c r="AD366" s="8">
        <f>MONTH(Sales_DB[[#This Row],[Order_Date]])</f>
        <v>3</v>
      </c>
    </row>
    <row r="367" spans="1:30" x14ac:dyDescent="0.35">
      <c r="A367" t="s">
        <v>2324</v>
      </c>
      <c r="B367" s="2">
        <v>45706</v>
      </c>
      <c r="C367" t="s">
        <v>285</v>
      </c>
      <c r="D367" t="s">
        <v>1636</v>
      </c>
      <c r="E367" t="s">
        <v>1946</v>
      </c>
      <c r="F367">
        <v>2</v>
      </c>
      <c r="G367" s="5">
        <v>99.1</v>
      </c>
      <c r="H367">
        <v>0.2</v>
      </c>
      <c r="I367" t="s">
        <v>1959</v>
      </c>
      <c r="J367">
        <v>158.56</v>
      </c>
      <c r="K367" t="str">
        <f>_xlfn.XLOOKUP(Sales_DB[[#This Row],[Store_ID]],Store_DB[Store_ID],Store_DB[Region])</f>
        <v>East</v>
      </c>
      <c r="L367" t="str">
        <f>_xlfn.XLOOKUP(Sales_DB[[#This Row],[Store_ID]],Store_DB[Store_ID],Store_DB[Store_Name])</f>
        <v>Mann-Austin</v>
      </c>
      <c r="M367" t="str">
        <f>_xlfn.XLOOKUP(Sales_DB[[#This Row],[Store_ID]],Store_DB[Store_ID],Store_DB[City])</f>
        <v>Vasquezborough</v>
      </c>
      <c r="N367" t="str">
        <f>_xlfn.XLOOKUP(Sales_DB[[#This Row],[Store_ID]],Store_DB[Store_ID],Store_DB[Store_Type])</f>
        <v>Online</v>
      </c>
      <c r="O367" t="str">
        <f>_xlfn.XLOOKUP(Sales_DB[[#This Row],[Product_ID]],Product_DB[Product_ID],Product_DB[Product_Name])</f>
        <v>Multi-Purpose Storage Box</v>
      </c>
      <c r="P367" t="str">
        <f>_xlfn.XLOOKUP(Sales_DB[[#This Row],[Product_ID]],Product_DB[Product_ID],Product_DB[Category])</f>
        <v>Home</v>
      </c>
      <c r="Q367" t="str">
        <f>_xlfn.XLOOKUP(Sales_DB[[#This Row],[Product_ID]],Product_DB[Product_ID],Product_DB[Sub_Category])</f>
        <v>Storage</v>
      </c>
      <c r="R367" t="str">
        <f>_xlfn.XLOOKUP(Sales_DB[[#This Row],[Product_ID]],Product_DB[Product_ID],Product_DB[Brand])</f>
        <v>Gardner-Montes</v>
      </c>
      <c r="S367">
        <f>_xlfn.XLOOKUP(Sales_DB[[#This Row],[Product_ID]],Product_DB[Product_ID],Product_DB[Cost])</f>
        <v>123.46</v>
      </c>
      <c r="T367">
        <f>_xlfn.XLOOKUP(Sales_DB[[#This Row],[Product_ID]],Product_DB[Product_ID],Product_DB[Stock])</f>
        <v>76</v>
      </c>
      <c r="U367" t="str">
        <f>_xlfn.XLOOKUP(Sales_DB[[#This Row],[Customer_ID]],Final_Cust_db[Customer_ID],Final_Cust_db[Name])</f>
        <v>Katherine Young</v>
      </c>
      <c r="V367">
        <f>_xlfn.XLOOKUP(Sales_DB[[#This Row],[Customer_ID]],Final_Cust_db[Customer_ID],Final_Cust_db[Age])</f>
        <v>29</v>
      </c>
      <c r="W367" t="str">
        <f>_xlfn.XLOOKUP(Sales_DB[[#This Row],[Customer_ID]],Final_Cust_db[Customer_ID],Final_Cust_db[Gender])</f>
        <v>Male</v>
      </c>
      <c r="X367" t="str">
        <f>_xlfn.XLOOKUP(Sales_DB[[#This Row],[Customer_ID]],Final_Cust_db[Customer_ID],Final_Cust_db[City])</f>
        <v>North Valeriemouth</v>
      </c>
      <c r="Y367" t="str">
        <f>_xlfn.XLOOKUP(Sales_DB[[#This Row],[Customer_ID]],Final_Cust_db[Customer_ID],Final_Cust_db[State])</f>
        <v>Vermont</v>
      </c>
      <c r="Z367" t="str">
        <f>_xlfn.XLOOKUP(Sales_DB[[#This Row],[Customer_ID]],Final_Cust_db[Customer_ID],Final_Cust_db[Country])</f>
        <v>USA</v>
      </c>
      <c r="AA367" t="str">
        <f>_xlfn.XLOOKUP(Sales_DB[[#This Row],[Customer_ID]],Final_Cust_db[Customer_ID],Final_Cust_db[Loyality_Level])</f>
        <v>Gold</v>
      </c>
      <c r="AB367" s="8">
        <f>Sales_DB[[#This Row],[Cost]]*Sales_DB[[#This Row],[Quantity]]</f>
        <v>246.92</v>
      </c>
      <c r="AC367" s="8">
        <f>Sales_DB[[#This Row],[Total_Amount]]-Sales_DB[[#This Row],[Spend]]</f>
        <v>-88.359999999999985</v>
      </c>
      <c r="AD367" s="8">
        <f>MONTH(Sales_DB[[#This Row],[Order_Date]])</f>
        <v>2</v>
      </c>
    </row>
    <row r="368" spans="1:30" x14ac:dyDescent="0.35">
      <c r="A368" t="s">
        <v>2325</v>
      </c>
      <c r="B368" s="2">
        <v>45469</v>
      </c>
      <c r="C368" t="s">
        <v>1167</v>
      </c>
      <c r="D368" t="s">
        <v>1687</v>
      </c>
      <c r="E368" t="s">
        <v>1937</v>
      </c>
      <c r="F368">
        <v>1</v>
      </c>
      <c r="G368" s="5">
        <v>628.98</v>
      </c>
      <c r="H368">
        <v>0.03</v>
      </c>
      <c r="I368" t="s">
        <v>1962</v>
      </c>
      <c r="J368">
        <v>610.11059999999998</v>
      </c>
      <c r="K368" t="str">
        <f>_xlfn.XLOOKUP(Sales_DB[[#This Row],[Store_ID]],Store_DB[Store_ID],Store_DB[Region])</f>
        <v>West</v>
      </c>
      <c r="L368" t="str">
        <f>_xlfn.XLOOKUP(Sales_DB[[#This Row],[Store_ID]],Store_DB[Store_ID],Store_DB[Store_Name])</f>
        <v>Frederick-Wright</v>
      </c>
      <c r="M368" t="str">
        <f>_xlfn.XLOOKUP(Sales_DB[[#This Row],[Store_ID]],Store_DB[Store_ID],Store_DB[City])</f>
        <v>New Jimmymouth</v>
      </c>
      <c r="N368" t="str">
        <f>_xlfn.XLOOKUP(Sales_DB[[#This Row],[Store_ID]],Store_DB[Store_ID],Store_DB[Store_Type])</f>
        <v>Flagship</v>
      </c>
      <c r="O368" t="str">
        <f>_xlfn.XLOOKUP(Sales_DB[[#This Row],[Product_ID]],Product_DB[Product_ID],Product_DB[Product_Name])</f>
        <v>Men'S Casual Sneakers</v>
      </c>
      <c r="P368" t="str">
        <f>_xlfn.XLOOKUP(Sales_DB[[#This Row],[Product_ID]],Product_DB[Product_ID],Product_DB[Category])</f>
        <v>Clothing</v>
      </c>
      <c r="Q368" t="str">
        <f>_xlfn.XLOOKUP(Sales_DB[[#This Row],[Product_ID]],Product_DB[Product_ID],Product_DB[Sub_Category])</f>
        <v>Footwear</v>
      </c>
      <c r="R368" t="str">
        <f>_xlfn.XLOOKUP(Sales_DB[[#This Row],[Product_ID]],Product_DB[Product_ID],Product_DB[Brand])</f>
        <v>Hogan-Lee</v>
      </c>
      <c r="S368">
        <f>_xlfn.XLOOKUP(Sales_DB[[#This Row],[Product_ID]],Product_DB[Product_ID],Product_DB[Cost])</f>
        <v>353.47</v>
      </c>
      <c r="T368">
        <f>_xlfn.XLOOKUP(Sales_DB[[#This Row],[Product_ID]],Product_DB[Product_ID],Product_DB[Stock])</f>
        <v>214</v>
      </c>
      <c r="U368" t="str">
        <f>_xlfn.XLOOKUP(Sales_DB[[#This Row],[Customer_ID]],Final_Cust_db[Customer_ID],Final_Cust_db[Name])</f>
        <v>James Holloway Jr.</v>
      </c>
      <c r="V368">
        <f>_xlfn.XLOOKUP(Sales_DB[[#This Row],[Customer_ID]],Final_Cust_db[Customer_ID],Final_Cust_db[Age])</f>
        <v>45</v>
      </c>
      <c r="W368" t="str">
        <f>_xlfn.XLOOKUP(Sales_DB[[#This Row],[Customer_ID]],Final_Cust_db[Customer_ID],Final_Cust_db[Gender])</f>
        <v>Male</v>
      </c>
      <c r="X368" t="str">
        <f>_xlfn.XLOOKUP(Sales_DB[[#This Row],[Customer_ID]],Final_Cust_db[Customer_ID],Final_Cust_db[City])</f>
        <v>Millston</v>
      </c>
      <c r="Y368" t="str">
        <f>_xlfn.XLOOKUP(Sales_DB[[#This Row],[Customer_ID]],Final_Cust_db[Customer_ID],Final_Cust_db[State])</f>
        <v>Indiana</v>
      </c>
      <c r="Z368" t="str">
        <f>_xlfn.XLOOKUP(Sales_DB[[#This Row],[Customer_ID]],Final_Cust_db[Customer_ID],Final_Cust_db[Country])</f>
        <v>USA</v>
      </c>
      <c r="AA368" t="str">
        <f>_xlfn.XLOOKUP(Sales_DB[[#This Row],[Customer_ID]],Final_Cust_db[Customer_ID],Final_Cust_db[Loyality_Level])</f>
        <v>Silver</v>
      </c>
      <c r="AB368" s="8">
        <f>Sales_DB[[#This Row],[Cost]]*Sales_DB[[#This Row],[Quantity]]</f>
        <v>353.47</v>
      </c>
      <c r="AC368" s="8">
        <f>Sales_DB[[#This Row],[Total_Amount]]-Sales_DB[[#This Row],[Spend]]</f>
        <v>256.64059999999995</v>
      </c>
      <c r="AD368" s="8">
        <f>MONTH(Sales_DB[[#This Row],[Order_Date]])</f>
        <v>6</v>
      </c>
    </row>
    <row r="369" spans="1:30" x14ac:dyDescent="0.35">
      <c r="A369" t="s">
        <v>2326</v>
      </c>
      <c r="B369" s="2">
        <v>45711</v>
      </c>
      <c r="C369" t="s">
        <v>311</v>
      </c>
      <c r="D369" t="s">
        <v>1833</v>
      </c>
      <c r="E369" t="s">
        <v>1902</v>
      </c>
      <c r="F369">
        <v>3</v>
      </c>
      <c r="G369" s="5">
        <v>944.64</v>
      </c>
      <c r="H369">
        <v>0.26</v>
      </c>
      <c r="I369" t="s">
        <v>1957</v>
      </c>
      <c r="J369">
        <v>2097.1008000000002</v>
      </c>
      <c r="K369" t="str">
        <f>_xlfn.XLOOKUP(Sales_DB[[#This Row],[Store_ID]],Store_DB[Store_ID],Store_DB[Region])</f>
        <v>South</v>
      </c>
      <c r="L369" t="str">
        <f>_xlfn.XLOOKUP(Sales_DB[[#This Row],[Store_ID]],Store_DB[Store_ID],Store_DB[Store_Name])</f>
        <v>Alexander Group</v>
      </c>
      <c r="M369" t="str">
        <f>_xlfn.XLOOKUP(Sales_DB[[#This Row],[Store_ID]],Store_DB[Store_ID],Store_DB[City])</f>
        <v>Port Sharon</v>
      </c>
      <c r="N369" t="str">
        <f>_xlfn.XLOOKUP(Sales_DB[[#This Row],[Store_ID]],Store_DB[Store_ID],Store_DB[Store_Type])</f>
        <v>Online</v>
      </c>
      <c r="O369" t="str">
        <f>_xlfn.XLOOKUP(Sales_DB[[#This Row],[Product_ID]],Product_DB[Product_ID],Product_DB[Product_Name])</f>
        <v>Wooden Bookshelf</v>
      </c>
      <c r="P369" t="str">
        <f>_xlfn.XLOOKUP(Sales_DB[[#This Row],[Product_ID]],Product_DB[Product_ID],Product_DB[Category])</f>
        <v>Home</v>
      </c>
      <c r="Q369" t="str">
        <f>_xlfn.XLOOKUP(Sales_DB[[#This Row],[Product_ID]],Product_DB[Product_ID],Product_DB[Sub_Category])</f>
        <v>Furniture</v>
      </c>
      <c r="R369" t="str">
        <f>_xlfn.XLOOKUP(Sales_DB[[#This Row],[Product_ID]],Product_DB[Product_ID],Product_DB[Brand])</f>
        <v>Collins-Stephenson</v>
      </c>
      <c r="S369">
        <f>_xlfn.XLOOKUP(Sales_DB[[#This Row],[Product_ID]],Product_DB[Product_ID],Product_DB[Cost])</f>
        <v>388.46</v>
      </c>
      <c r="T369">
        <f>_xlfn.XLOOKUP(Sales_DB[[#This Row],[Product_ID]],Product_DB[Product_ID],Product_DB[Stock])</f>
        <v>208</v>
      </c>
      <c r="U369" t="str">
        <f>_xlfn.XLOOKUP(Sales_DB[[#This Row],[Customer_ID]],Final_Cust_db[Customer_ID],Final_Cust_db[Name])</f>
        <v>Richard Delgado</v>
      </c>
      <c r="V369">
        <f>_xlfn.XLOOKUP(Sales_DB[[#This Row],[Customer_ID]],Final_Cust_db[Customer_ID],Final_Cust_db[Age])</f>
        <v>36</v>
      </c>
      <c r="W369" t="str">
        <f>_xlfn.XLOOKUP(Sales_DB[[#This Row],[Customer_ID]],Final_Cust_db[Customer_ID],Final_Cust_db[Gender])</f>
        <v>Male</v>
      </c>
      <c r="X369" t="str">
        <f>_xlfn.XLOOKUP(Sales_DB[[#This Row],[Customer_ID]],Final_Cust_db[Customer_ID],Final_Cust_db[City])</f>
        <v>West Theodorechester</v>
      </c>
      <c r="Y369" t="str">
        <f>_xlfn.XLOOKUP(Sales_DB[[#This Row],[Customer_ID]],Final_Cust_db[Customer_ID],Final_Cust_db[State])</f>
        <v>Pennsylvania</v>
      </c>
      <c r="Z369" t="str">
        <f>_xlfn.XLOOKUP(Sales_DB[[#This Row],[Customer_ID]],Final_Cust_db[Customer_ID],Final_Cust_db[Country])</f>
        <v>USA</v>
      </c>
      <c r="AA369" t="str">
        <f>_xlfn.XLOOKUP(Sales_DB[[#This Row],[Customer_ID]],Final_Cust_db[Customer_ID],Final_Cust_db[Loyality_Level])</f>
        <v>Silver</v>
      </c>
      <c r="AB369" s="8">
        <f>Sales_DB[[#This Row],[Cost]]*Sales_DB[[#This Row],[Quantity]]</f>
        <v>1165.3799999999999</v>
      </c>
      <c r="AC369" s="8">
        <f>Sales_DB[[#This Row],[Total_Amount]]-Sales_DB[[#This Row],[Spend]]</f>
        <v>931.72080000000028</v>
      </c>
      <c r="AD369" s="8">
        <f>MONTH(Sales_DB[[#This Row],[Order_Date]])</f>
        <v>2</v>
      </c>
    </row>
    <row r="370" spans="1:30" x14ac:dyDescent="0.35">
      <c r="A370" t="s">
        <v>2327</v>
      </c>
      <c r="B370" s="2">
        <v>45823</v>
      </c>
      <c r="C370" t="s">
        <v>1462</v>
      </c>
      <c r="D370" t="s">
        <v>1860</v>
      </c>
      <c r="E370" t="s">
        <v>1927</v>
      </c>
      <c r="F370">
        <v>2</v>
      </c>
      <c r="G370" s="5">
        <v>121.7</v>
      </c>
      <c r="H370">
        <v>0.06</v>
      </c>
      <c r="I370" t="s">
        <v>1962</v>
      </c>
      <c r="J370">
        <v>228.79599999999999</v>
      </c>
      <c r="K370" t="str">
        <f>_xlfn.XLOOKUP(Sales_DB[[#This Row],[Store_ID]],Store_DB[Store_ID],Store_DB[Region])</f>
        <v>North</v>
      </c>
      <c r="L370" t="str">
        <f>_xlfn.XLOOKUP(Sales_DB[[#This Row],[Store_ID]],Store_DB[Store_ID],Store_DB[Store_Name])</f>
        <v>Thomas, Bridges and Harris</v>
      </c>
      <c r="M370" t="str">
        <f>_xlfn.XLOOKUP(Sales_DB[[#This Row],[Store_ID]],Store_DB[Store_ID],Store_DB[City])</f>
        <v>Sabrinatown</v>
      </c>
      <c r="N370" t="str">
        <f>_xlfn.XLOOKUP(Sales_DB[[#This Row],[Store_ID]],Store_DB[Store_ID],Store_DB[Store_Type])</f>
        <v>Online</v>
      </c>
      <c r="O370" t="str">
        <f>_xlfn.XLOOKUP(Sales_DB[[#This Row],[Product_ID]],Product_DB[Product_ID],Product_DB[Product_Name])</f>
        <v>Usb-C Laptop Charger</v>
      </c>
      <c r="P370" t="str">
        <f>_xlfn.XLOOKUP(Sales_DB[[#This Row],[Product_ID]],Product_DB[Product_ID],Product_DB[Category])</f>
        <v>Electronics</v>
      </c>
      <c r="Q370" t="str">
        <f>_xlfn.XLOOKUP(Sales_DB[[#This Row],[Product_ID]],Product_DB[Product_ID],Product_DB[Sub_Category])</f>
        <v>Computer</v>
      </c>
      <c r="R370" t="str">
        <f>_xlfn.XLOOKUP(Sales_DB[[#This Row],[Product_ID]],Product_DB[Product_ID],Product_DB[Brand])</f>
        <v>Martin LLC</v>
      </c>
      <c r="S370">
        <f>_xlfn.XLOOKUP(Sales_DB[[#This Row],[Product_ID]],Product_DB[Product_ID],Product_DB[Cost])</f>
        <v>377.52</v>
      </c>
      <c r="T370">
        <f>_xlfn.XLOOKUP(Sales_DB[[#This Row],[Product_ID]],Product_DB[Product_ID],Product_DB[Stock])</f>
        <v>485</v>
      </c>
      <c r="U370" t="str">
        <f>_xlfn.XLOOKUP(Sales_DB[[#This Row],[Customer_ID]],Final_Cust_db[Customer_ID],Final_Cust_db[Name])</f>
        <v>Debra Mccullough</v>
      </c>
      <c r="V370">
        <f>_xlfn.XLOOKUP(Sales_DB[[#This Row],[Customer_ID]],Final_Cust_db[Customer_ID],Final_Cust_db[Age])</f>
        <v>42</v>
      </c>
      <c r="W370" t="str">
        <f>_xlfn.XLOOKUP(Sales_DB[[#This Row],[Customer_ID]],Final_Cust_db[Customer_ID],Final_Cust_db[Gender])</f>
        <v>Male</v>
      </c>
      <c r="X370" t="str">
        <f>_xlfn.XLOOKUP(Sales_DB[[#This Row],[Customer_ID]],Final_Cust_db[Customer_ID],Final_Cust_db[City])</f>
        <v>Mcdanielfurt</v>
      </c>
      <c r="Y370" t="str">
        <f>_xlfn.XLOOKUP(Sales_DB[[#This Row],[Customer_ID]],Final_Cust_db[Customer_ID],Final_Cust_db[State])</f>
        <v>Montana</v>
      </c>
      <c r="Z370" t="str">
        <f>_xlfn.XLOOKUP(Sales_DB[[#This Row],[Customer_ID]],Final_Cust_db[Customer_ID],Final_Cust_db[Country])</f>
        <v>USA</v>
      </c>
      <c r="AA370" t="str">
        <f>_xlfn.XLOOKUP(Sales_DB[[#This Row],[Customer_ID]],Final_Cust_db[Customer_ID],Final_Cust_db[Loyality_Level])</f>
        <v>Platinum</v>
      </c>
      <c r="AB370" s="8">
        <f>Sales_DB[[#This Row],[Cost]]*Sales_DB[[#This Row],[Quantity]]</f>
        <v>755.04</v>
      </c>
      <c r="AC370" s="8">
        <f>Sales_DB[[#This Row],[Total_Amount]]-Sales_DB[[#This Row],[Spend]]</f>
        <v>-526.24399999999991</v>
      </c>
      <c r="AD370" s="8">
        <f>MONTH(Sales_DB[[#This Row],[Order_Date]])</f>
        <v>6</v>
      </c>
    </row>
    <row r="371" spans="1:30" x14ac:dyDescent="0.35">
      <c r="A371" t="s">
        <v>2328</v>
      </c>
      <c r="B371" s="2">
        <v>45217</v>
      </c>
      <c r="C371" t="s">
        <v>1396</v>
      </c>
      <c r="D371" t="s">
        <v>1775</v>
      </c>
      <c r="E371" t="s">
        <v>1899</v>
      </c>
      <c r="F371">
        <v>4</v>
      </c>
      <c r="G371" s="5">
        <v>269.49</v>
      </c>
      <c r="H371">
        <v>7.0000000000000007E-2</v>
      </c>
      <c r="I371" t="s">
        <v>1959</v>
      </c>
      <c r="J371">
        <v>1002.5028</v>
      </c>
      <c r="K371" t="str">
        <f>_xlfn.XLOOKUP(Sales_DB[[#This Row],[Store_ID]],Store_DB[Store_ID],Store_DB[Region])</f>
        <v>North</v>
      </c>
      <c r="L371" t="str">
        <f>_xlfn.XLOOKUP(Sales_DB[[#This Row],[Store_ID]],Store_DB[Store_ID],Store_DB[Store_Name])</f>
        <v>Johnson-Wright</v>
      </c>
      <c r="M371" t="str">
        <f>_xlfn.XLOOKUP(Sales_DB[[#This Row],[Store_ID]],Store_DB[Store_ID],Store_DB[City])</f>
        <v>Hoodberg</v>
      </c>
      <c r="N371" t="str">
        <f>_xlfn.XLOOKUP(Sales_DB[[#This Row],[Store_ID]],Store_DB[Store_ID],Store_DB[Store_Type])</f>
        <v>Outlet</v>
      </c>
      <c r="O371" t="str">
        <f>_xlfn.XLOOKUP(Sales_DB[[#This Row],[Product_ID]],Product_DB[Product_ID],Product_DB[Product_Name])</f>
        <v>Adjustable Dumbbells 20Kg</v>
      </c>
      <c r="P371" t="str">
        <f>_xlfn.XLOOKUP(Sales_DB[[#This Row],[Product_ID]],Product_DB[Product_ID],Product_DB[Category])</f>
        <v>Sports</v>
      </c>
      <c r="Q371" t="str">
        <f>_xlfn.XLOOKUP(Sales_DB[[#This Row],[Product_ID]],Product_DB[Product_ID],Product_DB[Sub_Category])</f>
        <v>Fitness</v>
      </c>
      <c r="R371" t="str">
        <f>_xlfn.XLOOKUP(Sales_DB[[#This Row],[Product_ID]],Product_DB[Product_ID],Product_DB[Brand])</f>
        <v>Montgomery, Benton and Miller</v>
      </c>
      <c r="S371">
        <f>_xlfn.XLOOKUP(Sales_DB[[#This Row],[Product_ID]],Product_DB[Product_ID],Product_DB[Cost])</f>
        <v>240.63</v>
      </c>
      <c r="T371">
        <f>_xlfn.XLOOKUP(Sales_DB[[#This Row],[Product_ID]],Product_DB[Product_ID],Product_DB[Stock])</f>
        <v>423</v>
      </c>
      <c r="U371" t="str">
        <f>_xlfn.XLOOKUP(Sales_DB[[#This Row],[Customer_ID]],Final_Cust_db[Customer_ID],Final_Cust_db[Name])</f>
        <v>Eric Holmes</v>
      </c>
      <c r="V371">
        <f>_xlfn.XLOOKUP(Sales_DB[[#This Row],[Customer_ID]],Final_Cust_db[Customer_ID],Final_Cust_db[Age])</f>
        <v>64</v>
      </c>
      <c r="W371" t="str">
        <f>_xlfn.XLOOKUP(Sales_DB[[#This Row],[Customer_ID]],Final_Cust_db[Customer_ID],Final_Cust_db[Gender])</f>
        <v>Female</v>
      </c>
      <c r="X371" t="str">
        <f>_xlfn.XLOOKUP(Sales_DB[[#This Row],[Customer_ID]],Final_Cust_db[Customer_ID],Final_Cust_db[City])</f>
        <v>Smithville</v>
      </c>
      <c r="Y371" t="str">
        <f>_xlfn.XLOOKUP(Sales_DB[[#This Row],[Customer_ID]],Final_Cust_db[Customer_ID],Final_Cust_db[State])</f>
        <v>Wyoming</v>
      </c>
      <c r="Z371" t="str">
        <f>_xlfn.XLOOKUP(Sales_DB[[#This Row],[Customer_ID]],Final_Cust_db[Customer_ID],Final_Cust_db[Country])</f>
        <v>USA</v>
      </c>
      <c r="AA371" t="str">
        <f>_xlfn.XLOOKUP(Sales_DB[[#This Row],[Customer_ID]],Final_Cust_db[Customer_ID],Final_Cust_db[Loyality_Level])</f>
        <v>Bronze</v>
      </c>
      <c r="AB371" s="8">
        <f>Sales_DB[[#This Row],[Cost]]*Sales_DB[[#This Row],[Quantity]]</f>
        <v>962.52</v>
      </c>
      <c r="AC371" s="8">
        <f>Sales_DB[[#This Row],[Total_Amount]]-Sales_DB[[#This Row],[Spend]]</f>
        <v>39.982799999999997</v>
      </c>
      <c r="AD371" s="8">
        <f>MONTH(Sales_DB[[#This Row],[Order_Date]])</f>
        <v>10</v>
      </c>
    </row>
    <row r="372" spans="1:30" x14ac:dyDescent="0.35">
      <c r="A372" t="s">
        <v>2329</v>
      </c>
      <c r="B372" s="2">
        <v>45733</v>
      </c>
      <c r="C372" t="s">
        <v>357</v>
      </c>
      <c r="D372" t="s">
        <v>1640</v>
      </c>
      <c r="E372" t="s">
        <v>1943</v>
      </c>
      <c r="F372">
        <v>1</v>
      </c>
      <c r="G372" s="5">
        <v>678.2</v>
      </c>
      <c r="H372">
        <v>0.14000000000000001</v>
      </c>
      <c r="I372" t="s">
        <v>1957</v>
      </c>
      <c r="J372">
        <v>583.25200000000007</v>
      </c>
      <c r="K372" t="str">
        <f>_xlfn.XLOOKUP(Sales_DB[[#This Row],[Store_ID]],Store_DB[Store_ID],Store_DB[Region])</f>
        <v>East</v>
      </c>
      <c r="L372" t="str">
        <f>_xlfn.XLOOKUP(Sales_DB[[#This Row],[Store_ID]],Store_DB[Store_ID],Store_DB[Store_Name])</f>
        <v>Guerrero-Schmitt</v>
      </c>
      <c r="M372" t="str">
        <f>_xlfn.XLOOKUP(Sales_DB[[#This Row],[Store_ID]],Store_DB[Store_ID],Store_DB[City])</f>
        <v>East Stevechester</v>
      </c>
      <c r="N372" t="str">
        <f>_xlfn.XLOOKUP(Sales_DB[[#This Row],[Store_ID]],Store_DB[Store_ID],Store_DB[Store_Type])</f>
        <v>Flagship</v>
      </c>
      <c r="O372" t="str">
        <f>_xlfn.XLOOKUP(Sales_DB[[#This Row],[Product_ID]],Product_DB[Product_ID],Product_DB[Product_Name])</f>
        <v>Carbon Fiber Tennis Racket</v>
      </c>
      <c r="P372" t="str">
        <f>_xlfn.XLOOKUP(Sales_DB[[#This Row],[Product_ID]],Product_DB[Product_ID],Product_DB[Category])</f>
        <v>Sports</v>
      </c>
      <c r="Q372" t="str">
        <f>_xlfn.XLOOKUP(Sales_DB[[#This Row],[Product_ID]],Product_DB[Product_ID],Product_DB[Sub_Category])</f>
        <v>Equipment</v>
      </c>
      <c r="R372" t="str">
        <f>_xlfn.XLOOKUP(Sales_DB[[#This Row],[Product_ID]],Product_DB[Product_ID],Product_DB[Brand])</f>
        <v>Flores, Pineda and Rodriguez</v>
      </c>
      <c r="S372">
        <f>_xlfn.XLOOKUP(Sales_DB[[#This Row],[Product_ID]],Product_DB[Product_ID],Product_DB[Cost])</f>
        <v>484.62</v>
      </c>
      <c r="T372">
        <f>_xlfn.XLOOKUP(Sales_DB[[#This Row],[Product_ID]],Product_DB[Product_ID],Product_DB[Stock])</f>
        <v>432</v>
      </c>
      <c r="U372" t="str">
        <f>_xlfn.XLOOKUP(Sales_DB[[#This Row],[Customer_ID]],Final_Cust_db[Customer_ID],Final_Cust_db[Name])</f>
        <v>Sheila Wilson</v>
      </c>
      <c r="V372">
        <f>_xlfn.XLOOKUP(Sales_DB[[#This Row],[Customer_ID]],Final_Cust_db[Customer_ID],Final_Cust_db[Age])</f>
        <v>35</v>
      </c>
      <c r="W372" t="str">
        <f>_xlfn.XLOOKUP(Sales_DB[[#This Row],[Customer_ID]],Final_Cust_db[Customer_ID],Final_Cust_db[Gender])</f>
        <v>Male</v>
      </c>
      <c r="X372" t="str">
        <f>_xlfn.XLOOKUP(Sales_DB[[#This Row],[Customer_ID]],Final_Cust_db[Customer_ID],Final_Cust_db[City])</f>
        <v>South Dustin</v>
      </c>
      <c r="Y372" t="str">
        <f>_xlfn.XLOOKUP(Sales_DB[[#This Row],[Customer_ID]],Final_Cust_db[Customer_ID],Final_Cust_db[State])</f>
        <v>Tennessee</v>
      </c>
      <c r="Z372" t="str">
        <f>_xlfn.XLOOKUP(Sales_DB[[#This Row],[Customer_ID]],Final_Cust_db[Customer_ID],Final_Cust_db[Country])</f>
        <v>USA</v>
      </c>
      <c r="AA372" t="str">
        <f>_xlfn.XLOOKUP(Sales_DB[[#This Row],[Customer_ID]],Final_Cust_db[Customer_ID],Final_Cust_db[Loyality_Level])</f>
        <v>Silver</v>
      </c>
      <c r="AB372" s="8">
        <f>Sales_DB[[#This Row],[Cost]]*Sales_DB[[#This Row],[Quantity]]</f>
        <v>484.62</v>
      </c>
      <c r="AC372" s="8">
        <f>Sales_DB[[#This Row],[Total_Amount]]-Sales_DB[[#This Row],[Spend]]</f>
        <v>98.632000000000062</v>
      </c>
      <c r="AD372" s="8">
        <f>MONTH(Sales_DB[[#This Row],[Order_Date]])</f>
        <v>3</v>
      </c>
    </row>
    <row r="373" spans="1:30" x14ac:dyDescent="0.35">
      <c r="A373" t="s">
        <v>2330</v>
      </c>
      <c r="B373" s="2">
        <v>45520</v>
      </c>
      <c r="C373" t="s">
        <v>752</v>
      </c>
      <c r="D373" t="s">
        <v>1851</v>
      </c>
      <c r="E373" t="s">
        <v>1930</v>
      </c>
      <c r="F373">
        <v>1</v>
      </c>
      <c r="G373" s="5">
        <v>752.45</v>
      </c>
      <c r="H373">
        <v>0.21</v>
      </c>
      <c r="I373" t="s">
        <v>1962</v>
      </c>
      <c r="J373">
        <v>594.43550000000005</v>
      </c>
      <c r="K373" t="str">
        <f>_xlfn.XLOOKUP(Sales_DB[[#This Row],[Store_ID]],Store_DB[Store_ID],Store_DB[Region])</f>
        <v>East</v>
      </c>
      <c r="L373" t="str">
        <f>_xlfn.XLOOKUP(Sales_DB[[#This Row],[Store_ID]],Store_DB[Store_ID],Store_DB[Store_Name])</f>
        <v>Gardner, Humphrey and Contreras</v>
      </c>
      <c r="M373" t="str">
        <f>_xlfn.XLOOKUP(Sales_DB[[#This Row],[Store_ID]],Store_DB[Store_ID],Store_DB[City])</f>
        <v>Johnsonville</v>
      </c>
      <c r="N373" t="str">
        <f>_xlfn.XLOOKUP(Sales_DB[[#This Row],[Store_ID]],Store_DB[Store_ID],Store_DB[Store_Type])</f>
        <v>Flagship</v>
      </c>
      <c r="O373" t="str">
        <f>_xlfn.XLOOKUP(Sales_DB[[#This Row],[Product_ID]],Product_DB[Product_ID],Product_DB[Product_Name])</f>
        <v>Gaming Mouse Pad Xl</v>
      </c>
      <c r="P373" t="str">
        <f>_xlfn.XLOOKUP(Sales_DB[[#This Row],[Product_ID]],Product_DB[Product_ID],Product_DB[Category])</f>
        <v>Electronics</v>
      </c>
      <c r="Q373" t="str">
        <f>_xlfn.XLOOKUP(Sales_DB[[#This Row],[Product_ID]],Product_DB[Product_ID],Product_DB[Sub_Category])</f>
        <v>Accessories</v>
      </c>
      <c r="R373" t="str">
        <f>_xlfn.XLOOKUP(Sales_DB[[#This Row],[Product_ID]],Product_DB[Product_ID],Product_DB[Brand])</f>
        <v>Sharp, Taylor and Rodriguez</v>
      </c>
      <c r="S373">
        <f>_xlfn.XLOOKUP(Sales_DB[[#This Row],[Product_ID]],Product_DB[Product_ID],Product_DB[Cost])</f>
        <v>340.14</v>
      </c>
      <c r="T373">
        <f>_xlfn.XLOOKUP(Sales_DB[[#This Row],[Product_ID]],Product_DB[Product_ID],Product_DB[Stock])</f>
        <v>361</v>
      </c>
      <c r="U373" t="str">
        <f>_xlfn.XLOOKUP(Sales_DB[[#This Row],[Customer_ID]],Final_Cust_db[Customer_ID],Final_Cust_db[Name])</f>
        <v>Timothy Juarez</v>
      </c>
      <c r="V373">
        <f>_xlfn.XLOOKUP(Sales_DB[[#This Row],[Customer_ID]],Final_Cust_db[Customer_ID],Final_Cust_db[Age])</f>
        <v>22</v>
      </c>
      <c r="W373" t="str">
        <f>_xlfn.XLOOKUP(Sales_DB[[#This Row],[Customer_ID]],Final_Cust_db[Customer_ID],Final_Cust_db[Gender])</f>
        <v>Female</v>
      </c>
      <c r="X373" t="str">
        <f>_xlfn.XLOOKUP(Sales_DB[[#This Row],[Customer_ID]],Final_Cust_db[Customer_ID],Final_Cust_db[City])</f>
        <v>Grahamstad</v>
      </c>
      <c r="Y373" t="str">
        <f>_xlfn.XLOOKUP(Sales_DB[[#This Row],[Customer_ID]],Final_Cust_db[Customer_ID],Final_Cust_db[State])</f>
        <v>South Carolina</v>
      </c>
      <c r="Z373" t="str">
        <f>_xlfn.XLOOKUP(Sales_DB[[#This Row],[Customer_ID]],Final_Cust_db[Customer_ID],Final_Cust_db[Country])</f>
        <v>USA</v>
      </c>
      <c r="AA373" t="str">
        <f>_xlfn.XLOOKUP(Sales_DB[[#This Row],[Customer_ID]],Final_Cust_db[Customer_ID],Final_Cust_db[Loyality_Level])</f>
        <v>Bronze</v>
      </c>
      <c r="AB373" s="8">
        <f>Sales_DB[[#This Row],[Cost]]*Sales_DB[[#This Row],[Quantity]]</f>
        <v>340.14</v>
      </c>
      <c r="AC373" s="8">
        <f>Sales_DB[[#This Row],[Total_Amount]]-Sales_DB[[#This Row],[Spend]]</f>
        <v>254.29550000000006</v>
      </c>
      <c r="AD373" s="8">
        <f>MONTH(Sales_DB[[#This Row],[Order_Date]])</f>
        <v>8</v>
      </c>
    </row>
    <row r="374" spans="1:30" x14ac:dyDescent="0.35">
      <c r="A374" t="s">
        <v>2331</v>
      </c>
      <c r="B374" s="2">
        <v>45373</v>
      </c>
      <c r="C374" t="s">
        <v>151</v>
      </c>
      <c r="D374" t="s">
        <v>1863</v>
      </c>
      <c r="E374" t="s">
        <v>1930</v>
      </c>
      <c r="F374">
        <v>2</v>
      </c>
      <c r="G374" s="5">
        <v>209.66</v>
      </c>
      <c r="H374">
        <v>0.21</v>
      </c>
      <c r="I374" t="s">
        <v>1957</v>
      </c>
      <c r="J374">
        <v>331.26280000000003</v>
      </c>
      <c r="K374" t="str">
        <f>_xlfn.XLOOKUP(Sales_DB[[#This Row],[Store_ID]],Store_DB[Store_ID],Store_DB[Region])</f>
        <v>East</v>
      </c>
      <c r="L374" t="str">
        <f>_xlfn.XLOOKUP(Sales_DB[[#This Row],[Store_ID]],Store_DB[Store_ID],Store_DB[Store_Name])</f>
        <v>Gardner, Humphrey and Contreras</v>
      </c>
      <c r="M374" t="str">
        <f>_xlfn.XLOOKUP(Sales_DB[[#This Row],[Store_ID]],Store_DB[Store_ID],Store_DB[City])</f>
        <v>Johnsonville</v>
      </c>
      <c r="N374" t="str">
        <f>_xlfn.XLOOKUP(Sales_DB[[#This Row],[Store_ID]],Store_DB[Store_ID],Store_DB[Store_Type])</f>
        <v>Flagship</v>
      </c>
      <c r="O374" t="str">
        <f>_xlfn.XLOOKUP(Sales_DB[[#This Row],[Product_ID]],Product_DB[Product_ID],Product_DB[Product_Name])</f>
        <v>Vitamin E Body Lotion</v>
      </c>
      <c r="P374" t="str">
        <f>_xlfn.XLOOKUP(Sales_DB[[#This Row],[Product_ID]],Product_DB[Product_ID],Product_DB[Category])</f>
        <v>Beauty</v>
      </c>
      <c r="Q374" t="str">
        <f>_xlfn.XLOOKUP(Sales_DB[[#This Row],[Product_ID]],Product_DB[Product_ID],Product_DB[Sub_Category])</f>
        <v>Skincare</v>
      </c>
      <c r="R374" t="str">
        <f>_xlfn.XLOOKUP(Sales_DB[[#This Row],[Product_ID]],Product_DB[Product_ID],Product_DB[Brand])</f>
        <v>Hoffman-Williams</v>
      </c>
      <c r="S374">
        <f>_xlfn.XLOOKUP(Sales_DB[[#This Row],[Product_ID]],Product_DB[Product_ID],Product_DB[Cost])</f>
        <v>358.47</v>
      </c>
      <c r="T374">
        <f>_xlfn.XLOOKUP(Sales_DB[[#This Row],[Product_ID]],Product_DB[Product_ID],Product_DB[Stock])</f>
        <v>213</v>
      </c>
      <c r="U374" t="str">
        <f>_xlfn.XLOOKUP(Sales_DB[[#This Row],[Customer_ID]],Final_Cust_db[Customer_ID],Final_Cust_db[Name])</f>
        <v>Christopher Carter</v>
      </c>
      <c r="V374">
        <f>_xlfn.XLOOKUP(Sales_DB[[#This Row],[Customer_ID]],Final_Cust_db[Customer_ID],Final_Cust_db[Age])</f>
        <v>27</v>
      </c>
      <c r="W374" t="str">
        <f>_xlfn.XLOOKUP(Sales_DB[[#This Row],[Customer_ID]],Final_Cust_db[Customer_ID],Final_Cust_db[Gender])</f>
        <v>Female</v>
      </c>
      <c r="X374" t="str">
        <f>_xlfn.XLOOKUP(Sales_DB[[#This Row],[Customer_ID]],Final_Cust_db[Customer_ID],Final_Cust_db[City])</f>
        <v>Brendastad</v>
      </c>
      <c r="Y374" t="str">
        <f>_xlfn.XLOOKUP(Sales_DB[[#This Row],[Customer_ID]],Final_Cust_db[Customer_ID],Final_Cust_db[State])</f>
        <v>South Dakota</v>
      </c>
      <c r="Z374" t="str">
        <f>_xlfn.XLOOKUP(Sales_DB[[#This Row],[Customer_ID]],Final_Cust_db[Customer_ID],Final_Cust_db[Country])</f>
        <v>USA</v>
      </c>
      <c r="AA374" t="str">
        <f>_xlfn.XLOOKUP(Sales_DB[[#This Row],[Customer_ID]],Final_Cust_db[Customer_ID],Final_Cust_db[Loyality_Level])</f>
        <v>Platinum</v>
      </c>
      <c r="AB374" s="8">
        <f>Sales_DB[[#This Row],[Cost]]*Sales_DB[[#This Row],[Quantity]]</f>
        <v>716.94</v>
      </c>
      <c r="AC374" s="8">
        <f>Sales_DB[[#This Row],[Total_Amount]]-Sales_DB[[#This Row],[Spend]]</f>
        <v>-385.67720000000003</v>
      </c>
      <c r="AD374" s="8">
        <f>MONTH(Sales_DB[[#This Row],[Order_Date]])</f>
        <v>3</v>
      </c>
    </row>
    <row r="375" spans="1:30" x14ac:dyDescent="0.35">
      <c r="A375" t="s">
        <v>2332</v>
      </c>
      <c r="B375" s="2">
        <v>45688</v>
      </c>
      <c r="C375" t="s">
        <v>544</v>
      </c>
      <c r="D375" t="s">
        <v>1872</v>
      </c>
      <c r="E375" t="s">
        <v>1946</v>
      </c>
      <c r="F375">
        <v>2</v>
      </c>
      <c r="G375" s="5">
        <v>739.95</v>
      </c>
      <c r="H375">
        <v>0.1</v>
      </c>
      <c r="I375" t="s">
        <v>1962</v>
      </c>
      <c r="J375">
        <v>1331.91</v>
      </c>
      <c r="K375" t="str">
        <f>_xlfn.XLOOKUP(Sales_DB[[#This Row],[Store_ID]],Store_DB[Store_ID],Store_DB[Region])</f>
        <v>East</v>
      </c>
      <c r="L375" t="str">
        <f>_xlfn.XLOOKUP(Sales_DB[[#This Row],[Store_ID]],Store_DB[Store_ID],Store_DB[Store_Name])</f>
        <v>Mann-Austin</v>
      </c>
      <c r="M375" t="str">
        <f>_xlfn.XLOOKUP(Sales_DB[[#This Row],[Store_ID]],Store_DB[Store_ID],Store_DB[City])</f>
        <v>Vasquezborough</v>
      </c>
      <c r="N375" t="str">
        <f>_xlfn.XLOOKUP(Sales_DB[[#This Row],[Store_ID]],Store_DB[Store_ID],Store_DB[Store_Type])</f>
        <v>Online</v>
      </c>
      <c r="O375" t="str">
        <f>_xlfn.XLOOKUP(Sales_DB[[#This Row],[Product_ID]],Product_DB[Product_ID],Product_DB[Product_Name])</f>
        <v>Cricket Bat</v>
      </c>
      <c r="P375" t="str">
        <f>_xlfn.XLOOKUP(Sales_DB[[#This Row],[Product_ID]],Product_DB[Product_ID],Product_DB[Category])</f>
        <v>Sports</v>
      </c>
      <c r="Q375" t="str">
        <f>_xlfn.XLOOKUP(Sales_DB[[#This Row],[Product_ID]],Product_DB[Product_ID],Product_DB[Sub_Category])</f>
        <v>Team Sports</v>
      </c>
      <c r="R375" t="str">
        <f>_xlfn.XLOOKUP(Sales_DB[[#This Row],[Product_ID]],Product_DB[Product_ID],Product_DB[Brand])</f>
        <v>Khan LLC</v>
      </c>
      <c r="S375">
        <f>_xlfn.XLOOKUP(Sales_DB[[#This Row],[Product_ID]],Product_DB[Product_ID],Product_DB[Cost])</f>
        <v>245.98</v>
      </c>
      <c r="T375">
        <f>_xlfn.XLOOKUP(Sales_DB[[#This Row],[Product_ID]],Product_DB[Product_ID],Product_DB[Stock])</f>
        <v>471</v>
      </c>
      <c r="U375" t="str">
        <f>_xlfn.XLOOKUP(Sales_DB[[#This Row],[Customer_ID]],Final_Cust_db[Customer_ID],Final_Cust_db[Name])</f>
        <v>Cynthia Morris</v>
      </c>
      <c r="V375">
        <f>_xlfn.XLOOKUP(Sales_DB[[#This Row],[Customer_ID]],Final_Cust_db[Customer_ID],Final_Cust_db[Age])</f>
        <v>18</v>
      </c>
      <c r="W375" t="str">
        <f>_xlfn.XLOOKUP(Sales_DB[[#This Row],[Customer_ID]],Final_Cust_db[Customer_ID],Final_Cust_db[Gender])</f>
        <v>Female</v>
      </c>
      <c r="X375" t="str">
        <f>_xlfn.XLOOKUP(Sales_DB[[#This Row],[Customer_ID]],Final_Cust_db[Customer_ID],Final_Cust_db[City])</f>
        <v>Hessmouth</v>
      </c>
      <c r="Y375" t="str">
        <f>_xlfn.XLOOKUP(Sales_DB[[#This Row],[Customer_ID]],Final_Cust_db[Customer_ID],Final_Cust_db[State])</f>
        <v>Arizona</v>
      </c>
      <c r="Z375" t="str">
        <f>_xlfn.XLOOKUP(Sales_DB[[#This Row],[Customer_ID]],Final_Cust_db[Customer_ID],Final_Cust_db[Country])</f>
        <v>USA</v>
      </c>
      <c r="AA375" t="str">
        <f>_xlfn.XLOOKUP(Sales_DB[[#This Row],[Customer_ID]],Final_Cust_db[Customer_ID],Final_Cust_db[Loyality_Level])</f>
        <v>Silver</v>
      </c>
      <c r="AB375" s="8">
        <f>Sales_DB[[#This Row],[Cost]]*Sales_DB[[#This Row],[Quantity]]</f>
        <v>491.96</v>
      </c>
      <c r="AC375" s="8">
        <f>Sales_DB[[#This Row],[Total_Amount]]-Sales_DB[[#This Row],[Spend]]</f>
        <v>839.95</v>
      </c>
      <c r="AD375" s="8">
        <f>MONTH(Sales_DB[[#This Row],[Order_Date]])</f>
        <v>1</v>
      </c>
    </row>
    <row r="376" spans="1:30" x14ac:dyDescent="0.35">
      <c r="A376" t="s">
        <v>2333</v>
      </c>
      <c r="B376" s="2">
        <v>45276</v>
      </c>
      <c r="C376" t="s">
        <v>1456</v>
      </c>
      <c r="D376" t="s">
        <v>1713</v>
      </c>
      <c r="E376" t="s">
        <v>1934</v>
      </c>
      <c r="F376">
        <v>1</v>
      </c>
      <c r="G376" s="5">
        <v>496.19</v>
      </c>
      <c r="H376">
        <v>0.08</v>
      </c>
      <c r="I376" t="s">
        <v>1962</v>
      </c>
      <c r="J376">
        <v>456.4948</v>
      </c>
      <c r="K376" t="str">
        <f>_xlfn.XLOOKUP(Sales_DB[[#This Row],[Store_ID]],Store_DB[Store_ID],Store_DB[Region])</f>
        <v>North</v>
      </c>
      <c r="L376" t="str">
        <f>_xlfn.XLOOKUP(Sales_DB[[#This Row],[Store_ID]],Store_DB[Store_ID],Store_DB[Store_Name])</f>
        <v>Shelton PLC</v>
      </c>
      <c r="M376" t="str">
        <f>_xlfn.XLOOKUP(Sales_DB[[#This Row],[Store_ID]],Store_DB[Store_ID],Store_DB[City])</f>
        <v>East Jenniferstad</v>
      </c>
      <c r="N376" t="str">
        <f>_xlfn.XLOOKUP(Sales_DB[[#This Row],[Store_ID]],Store_DB[Store_ID],Store_DB[Store_Type])</f>
        <v>Flagship</v>
      </c>
      <c r="O376" t="str">
        <f>_xlfn.XLOOKUP(Sales_DB[[#This Row],[Product_ID]],Product_DB[Product_ID],Product_DB[Product_Name])</f>
        <v>High-Grip Football</v>
      </c>
      <c r="P376" t="str">
        <f>_xlfn.XLOOKUP(Sales_DB[[#This Row],[Product_ID]],Product_DB[Product_ID],Product_DB[Category])</f>
        <v>Sports</v>
      </c>
      <c r="Q376" t="str">
        <f>_xlfn.XLOOKUP(Sales_DB[[#This Row],[Product_ID]],Product_DB[Product_ID],Product_DB[Sub_Category])</f>
        <v>Team Sports</v>
      </c>
      <c r="R376" t="str">
        <f>_xlfn.XLOOKUP(Sales_DB[[#This Row],[Product_ID]],Product_DB[Product_ID],Product_DB[Brand])</f>
        <v>Bridges, Banks and Cummings</v>
      </c>
      <c r="S376">
        <f>_xlfn.XLOOKUP(Sales_DB[[#This Row],[Product_ID]],Product_DB[Product_ID],Product_DB[Cost])</f>
        <v>318.91000000000003</v>
      </c>
      <c r="T376">
        <f>_xlfn.XLOOKUP(Sales_DB[[#This Row],[Product_ID]],Product_DB[Product_ID],Product_DB[Stock])</f>
        <v>114</v>
      </c>
      <c r="U376" t="str">
        <f>_xlfn.XLOOKUP(Sales_DB[[#This Row],[Customer_ID]],Final_Cust_db[Customer_ID],Final_Cust_db[Name])</f>
        <v>James Foster</v>
      </c>
      <c r="V376">
        <f>_xlfn.XLOOKUP(Sales_DB[[#This Row],[Customer_ID]],Final_Cust_db[Customer_ID],Final_Cust_db[Age])</f>
        <v>19</v>
      </c>
      <c r="W376" t="str">
        <f>_xlfn.XLOOKUP(Sales_DB[[#This Row],[Customer_ID]],Final_Cust_db[Customer_ID],Final_Cust_db[Gender])</f>
        <v>Male</v>
      </c>
      <c r="X376" t="str">
        <f>_xlfn.XLOOKUP(Sales_DB[[#This Row],[Customer_ID]],Final_Cust_db[Customer_ID],Final_Cust_db[City])</f>
        <v>East Audrey</v>
      </c>
      <c r="Y376" t="str">
        <f>_xlfn.XLOOKUP(Sales_DB[[#This Row],[Customer_ID]],Final_Cust_db[Customer_ID],Final_Cust_db[State])</f>
        <v>Utah</v>
      </c>
      <c r="Z376" t="str">
        <f>_xlfn.XLOOKUP(Sales_DB[[#This Row],[Customer_ID]],Final_Cust_db[Customer_ID],Final_Cust_db[Country])</f>
        <v>USA</v>
      </c>
      <c r="AA376" t="str">
        <f>_xlfn.XLOOKUP(Sales_DB[[#This Row],[Customer_ID]],Final_Cust_db[Customer_ID],Final_Cust_db[Loyality_Level])</f>
        <v>Gold</v>
      </c>
      <c r="AB376" s="8">
        <f>Sales_DB[[#This Row],[Cost]]*Sales_DB[[#This Row],[Quantity]]</f>
        <v>318.91000000000003</v>
      </c>
      <c r="AC376" s="8">
        <f>Sales_DB[[#This Row],[Total_Amount]]-Sales_DB[[#This Row],[Spend]]</f>
        <v>137.58479999999997</v>
      </c>
      <c r="AD376" s="8">
        <f>MONTH(Sales_DB[[#This Row],[Order_Date]])</f>
        <v>12</v>
      </c>
    </row>
    <row r="377" spans="1:30" x14ac:dyDescent="0.35">
      <c r="A377" t="s">
        <v>2334</v>
      </c>
      <c r="B377" s="2">
        <v>45756</v>
      </c>
      <c r="C377" t="s">
        <v>176</v>
      </c>
      <c r="D377" t="s">
        <v>1592</v>
      </c>
      <c r="E377" t="s">
        <v>1927</v>
      </c>
      <c r="F377">
        <v>1</v>
      </c>
      <c r="G377" s="5">
        <v>306.36</v>
      </c>
      <c r="H377">
        <v>0.01</v>
      </c>
      <c r="I377" t="s">
        <v>1959</v>
      </c>
      <c r="J377">
        <v>303.29640000000001</v>
      </c>
      <c r="K377" t="str">
        <f>_xlfn.XLOOKUP(Sales_DB[[#This Row],[Store_ID]],Store_DB[Store_ID],Store_DB[Region])</f>
        <v>North</v>
      </c>
      <c r="L377" t="str">
        <f>_xlfn.XLOOKUP(Sales_DB[[#This Row],[Store_ID]],Store_DB[Store_ID],Store_DB[Store_Name])</f>
        <v>Thomas, Bridges and Harris</v>
      </c>
      <c r="M377" t="str">
        <f>_xlfn.XLOOKUP(Sales_DB[[#This Row],[Store_ID]],Store_DB[Store_ID],Store_DB[City])</f>
        <v>Sabrinatown</v>
      </c>
      <c r="N377" t="str">
        <f>_xlfn.XLOOKUP(Sales_DB[[#This Row],[Store_ID]],Store_DB[Store_ID],Store_DB[Store_Type])</f>
        <v>Online</v>
      </c>
      <c r="O377" t="str">
        <f>_xlfn.XLOOKUP(Sales_DB[[#This Row],[Product_ID]],Product_DB[Product_ID],Product_DB[Product_Name])</f>
        <v>Adjustable Dumbbell Set</v>
      </c>
      <c r="P377" t="str">
        <f>_xlfn.XLOOKUP(Sales_DB[[#This Row],[Product_ID]],Product_DB[Product_ID],Product_DB[Category])</f>
        <v>Sports</v>
      </c>
      <c r="Q377" t="str">
        <f>_xlfn.XLOOKUP(Sales_DB[[#This Row],[Product_ID]],Product_DB[Product_ID],Product_DB[Sub_Category])</f>
        <v>Fitness</v>
      </c>
      <c r="R377" t="str">
        <f>_xlfn.XLOOKUP(Sales_DB[[#This Row],[Product_ID]],Product_DB[Product_ID],Product_DB[Brand])</f>
        <v>Hill PLC</v>
      </c>
      <c r="S377">
        <f>_xlfn.XLOOKUP(Sales_DB[[#This Row],[Product_ID]],Product_DB[Product_ID],Product_DB[Cost])</f>
        <v>495.72</v>
      </c>
      <c r="T377">
        <f>_xlfn.XLOOKUP(Sales_DB[[#This Row],[Product_ID]],Product_DB[Product_ID],Product_DB[Stock])</f>
        <v>323</v>
      </c>
      <c r="U377" t="str">
        <f>_xlfn.XLOOKUP(Sales_DB[[#This Row],[Customer_ID]],Final_Cust_db[Customer_ID],Final_Cust_db[Name])</f>
        <v>Denise Williams</v>
      </c>
      <c r="V377">
        <f>_xlfn.XLOOKUP(Sales_DB[[#This Row],[Customer_ID]],Final_Cust_db[Customer_ID],Final_Cust_db[Age])</f>
        <v>34</v>
      </c>
      <c r="W377" t="str">
        <f>_xlfn.XLOOKUP(Sales_DB[[#This Row],[Customer_ID]],Final_Cust_db[Customer_ID],Final_Cust_db[Gender])</f>
        <v>Male</v>
      </c>
      <c r="X377" t="str">
        <f>_xlfn.XLOOKUP(Sales_DB[[#This Row],[Customer_ID]],Final_Cust_db[Customer_ID],Final_Cust_db[City])</f>
        <v>Christianstad</v>
      </c>
      <c r="Y377" t="str">
        <f>_xlfn.XLOOKUP(Sales_DB[[#This Row],[Customer_ID]],Final_Cust_db[Customer_ID],Final_Cust_db[State])</f>
        <v>Hawaii</v>
      </c>
      <c r="Z377" t="str">
        <f>_xlfn.XLOOKUP(Sales_DB[[#This Row],[Customer_ID]],Final_Cust_db[Customer_ID],Final_Cust_db[Country])</f>
        <v>USA</v>
      </c>
      <c r="AA377" t="str">
        <f>_xlfn.XLOOKUP(Sales_DB[[#This Row],[Customer_ID]],Final_Cust_db[Customer_ID],Final_Cust_db[Loyality_Level])</f>
        <v>Bronze</v>
      </c>
      <c r="AB377" s="8">
        <f>Sales_DB[[#This Row],[Cost]]*Sales_DB[[#This Row],[Quantity]]</f>
        <v>495.72</v>
      </c>
      <c r="AC377" s="8">
        <f>Sales_DB[[#This Row],[Total_Amount]]-Sales_DB[[#This Row],[Spend]]</f>
        <v>-192.42360000000002</v>
      </c>
      <c r="AD377" s="8">
        <f>MONTH(Sales_DB[[#This Row],[Order_Date]])</f>
        <v>4</v>
      </c>
    </row>
    <row r="378" spans="1:30" x14ac:dyDescent="0.35">
      <c r="A378" t="s">
        <v>2335</v>
      </c>
      <c r="B378" s="2">
        <v>45309</v>
      </c>
      <c r="C378" t="s">
        <v>421</v>
      </c>
      <c r="D378" t="s">
        <v>1800</v>
      </c>
      <c r="E378" t="s">
        <v>1902</v>
      </c>
      <c r="F378">
        <v>4</v>
      </c>
      <c r="G378" s="5">
        <v>693.16</v>
      </c>
      <c r="H378">
        <v>0.05</v>
      </c>
      <c r="I378" t="s">
        <v>1959</v>
      </c>
      <c r="J378">
        <v>2634.0079999999998</v>
      </c>
      <c r="K378" t="str">
        <f>_xlfn.XLOOKUP(Sales_DB[[#This Row],[Store_ID]],Store_DB[Store_ID],Store_DB[Region])</f>
        <v>South</v>
      </c>
      <c r="L378" t="str">
        <f>_xlfn.XLOOKUP(Sales_DB[[#This Row],[Store_ID]],Store_DB[Store_ID],Store_DB[Store_Name])</f>
        <v>Alexander Group</v>
      </c>
      <c r="M378" t="str">
        <f>_xlfn.XLOOKUP(Sales_DB[[#This Row],[Store_ID]],Store_DB[Store_ID],Store_DB[City])</f>
        <v>Port Sharon</v>
      </c>
      <c r="N378" t="str">
        <f>_xlfn.XLOOKUP(Sales_DB[[#This Row],[Store_ID]],Store_DB[Store_ID],Store_DB[Store_Type])</f>
        <v>Online</v>
      </c>
      <c r="O378" t="str">
        <f>_xlfn.XLOOKUP(Sales_DB[[#This Row],[Product_ID]],Product_DB[Product_ID],Product_DB[Product_Name])</f>
        <v>Shin Guards – Adult</v>
      </c>
      <c r="P378" t="str">
        <f>_xlfn.XLOOKUP(Sales_DB[[#This Row],[Product_ID]],Product_DB[Product_ID],Product_DB[Category])</f>
        <v>Sports</v>
      </c>
      <c r="Q378" t="str">
        <f>_xlfn.XLOOKUP(Sales_DB[[#This Row],[Product_ID]],Product_DB[Product_ID],Product_DB[Sub_Category])</f>
        <v>Team Sports</v>
      </c>
      <c r="R378" t="str">
        <f>_xlfn.XLOOKUP(Sales_DB[[#This Row],[Product_ID]],Product_DB[Product_ID],Product_DB[Brand])</f>
        <v>French Ltd</v>
      </c>
      <c r="S378">
        <f>_xlfn.XLOOKUP(Sales_DB[[#This Row],[Product_ID]],Product_DB[Product_ID],Product_DB[Cost])</f>
        <v>107.06</v>
      </c>
      <c r="T378">
        <f>_xlfn.XLOOKUP(Sales_DB[[#This Row],[Product_ID]],Product_DB[Product_ID],Product_DB[Stock])</f>
        <v>359</v>
      </c>
      <c r="U378" t="str">
        <f>_xlfn.XLOOKUP(Sales_DB[[#This Row],[Customer_ID]],Final_Cust_db[Customer_ID],Final_Cust_db[Name])</f>
        <v>Jacob Hopkins</v>
      </c>
      <c r="V378">
        <f>_xlfn.XLOOKUP(Sales_DB[[#This Row],[Customer_ID]],Final_Cust_db[Customer_ID],Final_Cust_db[Age])</f>
        <v>44</v>
      </c>
      <c r="W378" t="str">
        <f>_xlfn.XLOOKUP(Sales_DB[[#This Row],[Customer_ID]],Final_Cust_db[Customer_ID],Final_Cust_db[Gender])</f>
        <v>Female</v>
      </c>
      <c r="X378" t="str">
        <f>_xlfn.XLOOKUP(Sales_DB[[#This Row],[Customer_ID]],Final_Cust_db[Customer_ID],Final_Cust_db[City])</f>
        <v>Lake Tylerfort</v>
      </c>
      <c r="Y378" t="str">
        <f>_xlfn.XLOOKUP(Sales_DB[[#This Row],[Customer_ID]],Final_Cust_db[Customer_ID],Final_Cust_db[State])</f>
        <v>Pennsylvania</v>
      </c>
      <c r="Z378" t="str">
        <f>_xlfn.XLOOKUP(Sales_DB[[#This Row],[Customer_ID]],Final_Cust_db[Customer_ID],Final_Cust_db[Country])</f>
        <v>USA</v>
      </c>
      <c r="AA378" t="str">
        <f>_xlfn.XLOOKUP(Sales_DB[[#This Row],[Customer_ID]],Final_Cust_db[Customer_ID],Final_Cust_db[Loyality_Level])</f>
        <v>Platinum</v>
      </c>
      <c r="AB378" s="8">
        <f>Sales_DB[[#This Row],[Cost]]*Sales_DB[[#This Row],[Quantity]]</f>
        <v>428.24</v>
      </c>
      <c r="AC378" s="8">
        <f>Sales_DB[[#This Row],[Total_Amount]]-Sales_DB[[#This Row],[Spend]]</f>
        <v>2205.768</v>
      </c>
      <c r="AD378" s="8">
        <f>MONTH(Sales_DB[[#This Row],[Order_Date]])</f>
        <v>1</v>
      </c>
    </row>
    <row r="379" spans="1:30" x14ac:dyDescent="0.35">
      <c r="A379" t="s">
        <v>2336</v>
      </c>
      <c r="B379" s="2">
        <v>45744</v>
      </c>
      <c r="C379" t="s">
        <v>1415</v>
      </c>
      <c r="D379" t="s">
        <v>1830</v>
      </c>
      <c r="E379" t="s">
        <v>1922</v>
      </c>
      <c r="F379">
        <v>1</v>
      </c>
      <c r="G379" s="5">
        <v>995.52</v>
      </c>
      <c r="H379">
        <v>0.22</v>
      </c>
      <c r="I379" t="s">
        <v>1959</v>
      </c>
      <c r="J379">
        <v>776.50559999999996</v>
      </c>
      <c r="K379" t="str">
        <f>_xlfn.XLOOKUP(Sales_DB[[#This Row],[Store_ID]],Store_DB[Store_ID],Store_DB[Region])</f>
        <v>East</v>
      </c>
      <c r="L379" t="str">
        <f>_xlfn.XLOOKUP(Sales_DB[[#This Row],[Store_ID]],Store_DB[Store_ID],Store_DB[Store_Name])</f>
        <v>Hill, Wagner and Ballard</v>
      </c>
      <c r="M379" t="str">
        <f>_xlfn.XLOOKUP(Sales_DB[[#This Row],[Store_ID]],Store_DB[Store_ID],Store_DB[City])</f>
        <v>East Davidville</v>
      </c>
      <c r="N379" t="str">
        <f>_xlfn.XLOOKUP(Sales_DB[[#This Row],[Store_ID]],Store_DB[Store_ID],Store_DB[Store_Type])</f>
        <v>Online</v>
      </c>
      <c r="O379" t="str">
        <f>_xlfn.XLOOKUP(Sales_DB[[#This Row],[Product_ID]],Product_DB[Product_ID],Product_DB[Product_Name])</f>
        <v>Hydrating Face Cleanser</v>
      </c>
      <c r="P379" t="str">
        <f>_xlfn.XLOOKUP(Sales_DB[[#This Row],[Product_ID]],Product_DB[Product_ID],Product_DB[Category])</f>
        <v>Beauty</v>
      </c>
      <c r="Q379" t="str">
        <f>_xlfn.XLOOKUP(Sales_DB[[#This Row],[Product_ID]],Product_DB[Product_ID],Product_DB[Sub_Category])</f>
        <v>Skincare</v>
      </c>
      <c r="R379" t="str">
        <f>_xlfn.XLOOKUP(Sales_DB[[#This Row],[Product_ID]],Product_DB[Product_ID],Product_DB[Brand])</f>
        <v>Butler Group</v>
      </c>
      <c r="S379">
        <f>_xlfn.XLOOKUP(Sales_DB[[#This Row],[Product_ID]],Product_DB[Product_ID],Product_DB[Cost])</f>
        <v>238.8</v>
      </c>
      <c r="T379">
        <f>_xlfn.XLOOKUP(Sales_DB[[#This Row],[Product_ID]],Product_DB[Product_ID],Product_DB[Stock])</f>
        <v>159</v>
      </c>
      <c r="U379" t="str">
        <f>_xlfn.XLOOKUP(Sales_DB[[#This Row],[Customer_ID]],Final_Cust_db[Customer_ID],Final_Cust_db[Name])</f>
        <v>Tyler Weber</v>
      </c>
      <c r="V379">
        <f>_xlfn.XLOOKUP(Sales_DB[[#This Row],[Customer_ID]],Final_Cust_db[Customer_ID],Final_Cust_db[Age])</f>
        <v>54</v>
      </c>
      <c r="W379" t="str">
        <f>_xlfn.XLOOKUP(Sales_DB[[#This Row],[Customer_ID]],Final_Cust_db[Customer_ID],Final_Cust_db[Gender])</f>
        <v>Male</v>
      </c>
      <c r="X379" t="str">
        <f>_xlfn.XLOOKUP(Sales_DB[[#This Row],[Customer_ID]],Final_Cust_db[Customer_ID],Final_Cust_db[City])</f>
        <v>East Yvette</v>
      </c>
      <c r="Y379" t="str">
        <f>_xlfn.XLOOKUP(Sales_DB[[#This Row],[Customer_ID]],Final_Cust_db[Customer_ID],Final_Cust_db[State])</f>
        <v>Illinois</v>
      </c>
      <c r="Z379" t="str">
        <f>_xlfn.XLOOKUP(Sales_DB[[#This Row],[Customer_ID]],Final_Cust_db[Customer_ID],Final_Cust_db[Country])</f>
        <v>USA</v>
      </c>
      <c r="AA379" t="str">
        <f>_xlfn.XLOOKUP(Sales_DB[[#This Row],[Customer_ID]],Final_Cust_db[Customer_ID],Final_Cust_db[Loyality_Level])</f>
        <v>Gold</v>
      </c>
      <c r="AB379" s="8">
        <f>Sales_DB[[#This Row],[Cost]]*Sales_DB[[#This Row],[Quantity]]</f>
        <v>238.8</v>
      </c>
      <c r="AC379" s="8">
        <f>Sales_DB[[#This Row],[Total_Amount]]-Sales_DB[[#This Row],[Spend]]</f>
        <v>537.7056</v>
      </c>
      <c r="AD379" s="8">
        <f>MONTH(Sales_DB[[#This Row],[Order_Date]])</f>
        <v>3</v>
      </c>
    </row>
    <row r="380" spans="1:30" x14ac:dyDescent="0.35">
      <c r="A380" t="s">
        <v>2337</v>
      </c>
      <c r="B380" s="2">
        <v>45535</v>
      </c>
      <c r="C380" t="s">
        <v>436</v>
      </c>
      <c r="D380" t="s">
        <v>1583</v>
      </c>
      <c r="E380" t="s">
        <v>1943</v>
      </c>
      <c r="F380">
        <v>4</v>
      </c>
      <c r="G380" s="5">
        <v>241.32</v>
      </c>
      <c r="H380">
        <v>0.28999999999999998</v>
      </c>
      <c r="I380" t="s">
        <v>1962</v>
      </c>
      <c r="J380">
        <v>685.34879999999998</v>
      </c>
      <c r="K380" t="str">
        <f>_xlfn.XLOOKUP(Sales_DB[[#This Row],[Store_ID]],Store_DB[Store_ID],Store_DB[Region])</f>
        <v>East</v>
      </c>
      <c r="L380" t="str">
        <f>_xlfn.XLOOKUP(Sales_DB[[#This Row],[Store_ID]],Store_DB[Store_ID],Store_DB[Store_Name])</f>
        <v>Guerrero-Schmitt</v>
      </c>
      <c r="M380" t="str">
        <f>_xlfn.XLOOKUP(Sales_DB[[#This Row],[Store_ID]],Store_DB[Store_ID],Store_DB[City])</f>
        <v>East Stevechester</v>
      </c>
      <c r="N380" t="str">
        <f>_xlfn.XLOOKUP(Sales_DB[[#This Row],[Store_ID]],Store_DB[Store_ID],Store_DB[Store_Type])</f>
        <v>Flagship</v>
      </c>
      <c r="O380" t="str">
        <f>_xlfn.XLOOKUP(Sales_DB[[#This Row],[Product_ID]],Product_DB[Product_ID],Product_DB[Product_Name])</f>
        <v>Led Table Lamp</v>
      </c>
      <c r="P380" t="str">
        <f>_xlfn.XLOOKUP(Sales_DB[[#This Row],[Product_ID]],Product_DB[Product_ID],Product_DB[Category])</f>
        <v>Home</v>
      </c>
      <c r="Q380" t="str">
        <f>_xlfn.XLOOKUP(Sales_DB[[#This Row],[Product_ID]],Product_DB[Product_ID],Product_DB[Sub_Category])</f>
        <v>Lighting</v>
      </c>
      <c r="R380" t="str">
        <f>_xlfn.XLOOKUP(Sales_DB[[#This Row],[Product_ID]],Product_DB[Product_ID],Product_DB[Brand])</f>
        <v>Harrell LLC</v>
      </c>
      <c r="S380">
        <f>_xlfn.XLOOKUP(Sales_DB[[#This Row],[Product_ID]],Product_DB[Product_ID],Product_DB[Cost])</f>
        <v>218.86</v>
      </c>
      <c r="T380">
        <f>_xlfn.XLOOKUP(Sales_DB[[#This Row],[Product_ID]],Product_DB[Product_ID],Product_DB[Stock])</f>
        <v>170</v>
      </c>
      <c r="U380" t="str">
        <f>_xlfn.XLOOKUP(Sales_DB[[#This Row],[Customer_ID]],Final_Cust_db[Customer_ID],Final_Cust_db[Name])</f>
        <v>Keith Miller</v>
      </c>
      <c r="V380">
        <f>_xlfn.XLOOKUP(Sales_DB[[#This Row],[Customer_ID]],Final_Cust_db[Customer_ID],Final_Cust_db[Age])</f>
        <v>64</v>
      </c>
      <c r="W380" t="str">
        <f>_xlfn.XLOOKUP(Sales_DB[[#This Row],[Customer_ID]],Final_Cust_db[Customer_ID],Final_Cust_db[Gender])</f>
        <v>Female</v>
      </c>
      <c r="X380" t="str">
        <f>_xlfn.XLOOKUP(Sales_DB[[#This Row],[Customer_ID]],Final_Cust_db[Customer_ID],Final_Cust_db[City])</f>
        <v>West Jameston</v>
      </c>
      <c r="Y380" t="str">
        <f>_xlfn.XLOOKUP(Sales_DB[[#This Row],[Customer_ID]],Final_Cust_db[Customer_ID],Final_Cust_db[State])</f>
        <v>Maine</v>
      </c>
      <c r="Z380" t="str">
        <f>_xlfn.XLOOKUP(Sales_DB[[#This Row],[Customer_ID]],Final_Cust_db[Customer_ID],Final_Cust_db[Country])</f>
        <v>USA</v>
      </c>
      <c r="AA380" t="str">
        <f>_xlfn.XLOOKUP(Sales_DB[[#This Row],[Customer_ID]],Final_Cust_db[Customer_ID],Final_Cust_db[Loyality_Level])</f>
        <v>Platinum</v>
      </c>
      <c r="AB380" s="8">
        <f>Sales_DB[[#This Row],[Cost]]*Sales_DB[[#This Row],[Quantity]]</f>
        <v>875.44</v>
      </c>
      <c r="AC380" s="8">
        <f>Sales_DB[[#This Row],[Total_Amount]]-Sales_DB[[#This Row],[Spend]]</f>
        <v>-190.09120000000007</v>
      </c>
      <c r="AD380" s="8">
        <f>MONTH(Sales_DB[[#This Row],[Order_Date]])</f>
        <v>8</v>
      </c>
    </row>
    <row r="381" spans="1:30" x14ac:dyDescent="0.35">
      <c r="A381" t="s">
        <v>2338</v>
      </c>
      <c r="B381" s="2">
        <v>45240</v>
      </c>
      <c r="C381" t="s">
        <v>776</v>
      </c>
      <c r="D381" t="s">
        <v>1815</v>
      </c>
      <c r="E381" t="s">
        <v>1890</v>
      </c>
      <c r="F381">
        <v>3</v>
      </c>
      <c r="G381" s="5">
        <v>636.03</v>
      </c>
      <c r="H381">
        <v>0.06</v>
      </c>
      <c r="I381" t="s">
        <v>1962</v>
      </c>
      <c r="J381">
        <v>1793.6045999999999</v>
      </c>
      <c r="K381" t="str">
        <f>_xlfn.XLOOKUP(Sales_DB[[#This Row],[Store_ID]],Store_DB[Store_ID],Store_DB[Region])</f>
        <v>North</v>
      </c>
      <c r="L381" t="str">
        <f>_xlfn.XLOOKUP(Sales_DB[[#This Row],[Store_ID]],Store_DB[Store_ID],Store_DB[Store_Name])</f>
        <v>Martinez, Adkins and Johnson</v>
      </c>
      <c r="M381" t="str">
        <f>_xlfn.XLOOKUP(Sales_DB[[#This Row],[Store_ID]],Store_DB[Store_ID],Store_DB[City])</f>
        <v>Danielmouth</v>
      </c>
      <c r="N381" t="str">
        <f>_xlfn.XLOOKUP(Sales_DB[[#This Row],[Store_ID]],Store_DB[Store_ID],Store_DB[Store_Type])</f>
        <v>Flagship</v>
      </c>
      <c r="O381" t="str">
        <f>_xlfn.XLOOKUP(Sales_DB[[#This Row],[Product_ID]],Product_DB[Product_ID],Product_DB[Product_Name])</f>
        <v>Essential Oil Diffuser</v>
      </c>
      <c r="P381" t="str">
        <f>_xlfn.XLOOKUP(Sales_DB[[#This Row],[Product_ID]],Product_DB[Product_ID],Product_DB[Category])</f>
        <v>Home</v>
      </c>
      <c r="Q381" t="str">
        <f>_xlfn.XLOOKUP(Sales_DB[[#This Row],[Product_ID]],Product_DB[Product_ID],Product_DB[Sub_Category])</f>
        <v>Decor</v>
      </c>
      <c r="R381" t="str">
        <f>_xlfn.XLOOKUP(Sales_DB[[#This Row],[Product_ID]],Product_DB[Product_ID],Product_DB[Brand])</f>
        <v>Hernandez Inc</v>
      </c>
      <c r="S381">
        <f>_xlfn.XLOOKUP(Sales_DB[[#This Row],[Product_ID]],Product_DB[Product_ID],Product_DB[Cost])</f>
        <v>325.26</v>
      </c>
      <c r="T381">
        <f>_xlfn.XLOOKUP(Sales_DB[[#This Row],[Product_ID]],Product_DB[Product_ID],Product_DB[Stock])</f>
        <v>400</v>
      </c>
      <c r="U381" t="str">
        <f>_xlfn.XLOOKUP(Sales_DB[[#This Row],[Customer_ID]],Final_Cust_db[Customer_ID],Final_Cust_db[Name])</f>
        <v>Maria Hill</v>
      </c>
      <c r="V381">
        <f>_xlfn.XLOOKUP(Sales_DB[[#This Row],[Customer_ID]],Final_Cust_db[Customer_ID],Final_Cust_db[Age])</f>
        <v>58</v>
      </c>
      <c r="W381" t="str">
        <f>_xlfn.XLOOKUP(Sales_DB[[#This Row],[Customer_ID]],Final_Cust_db[Customer_ID],Final_Cust_db[Gender])</f>
        <v>Female</v>
      </c>
      <c r="X381" t="str">
        <f>_xlfn.XLOOKUP(Sales_DB[[#This Row],[Customer_ID]],Final_Cust_db[Customer_ID],Final_Cust_db[City])</f>
        <v>Zamoraborough</v>
      </c>
      <c r="Y381" t="str">
        <f>_xlfn.XLOOKUP(Sales_DB[[#This Row],[Customer_ID]],Final_Cust_db[Customer_ID],Final_Cust_db[State])</f>
        <v>Nevada</v>
      </c>
      <c r="Z381" t="str">
        <f>_xlfn.XLOOKUP(Sales_DB[[#This Row],[Customer_ID]],Final_Cust_db[Customer_ID],Final_Cust_db[Country])</f>
        <v>USA</v>
      </c>
      <c r="AA381" t="str">
        <f>_xlfn.XLOOKUP(Sales_DB[[#This Row],[Customer_ID]],Final_Cust_db[Customer_ID],Final_Cust_db[Loyality_Level])</f>
        <v>Platinum</v>
      </c>
      <c r="AB381" s="8">
        <f>Sales_DB[[#This Row],[Cost]]*Sales_DB[[#This Row],[Quantity]]</f>
        <v>975.78</v>
      </c>
      <c r="AC381" s="8">
        <f>Sales_DB[[#This Row],[Total_Amount]]-Sales_DB[[#This Row],[Spend]]</f>
        <v>817.82459999999992</v>
      </c>
      <c r="AD381" s="8">
        <f>MONTH(Sales_DB[[#This Row],[Order_Date]])</f>
        <v>11</v>
      </c>
    </row>
    <row r="382" spans="1:30" x14ac:dyDescent="0.35">
      <c r="A382" t="s">
        <v>2339</v>
      </c>
      <c r="B382" s="2">
        <v>45275</v>
      </c>
      <c r="C382" t="s">
        <v>348</v>
      </c>
      <c r="D382" t="s">
        <v>1570</v>
      </c>
      <c r="E382" t="s">
        <v>1946</v>
      </c>
      <c r="F382">
        <v>4</v>
      </c>
      <c r="G382" s="5">
        <v>603.30999999999995</v>
      </c>
      <c r="H382">
        <v>0.15</v>
      </c>
      <c r="I382" t="s">
        <v>1957</v>
      </c>
      <c r="J382">
        <v>2051.2539999999999</v>
      </c>
      <c r="K382" t="str">
        <f>_xlfn.XLOOKUP(Sales_DB[[#This Row],[Store_ID]],Store_DB[Store_ID],Store_DB[Region])</f>
        <v>East</v>
      </c>
      <c r="L382" t="str">
        <f>_xlfn.XLOOKUP(Sales_DB[[#This Row],[Store_ID]],Store_DB[Store_ID],Store_DB[Store_Name])</f>
        <v>Mann-Austin</v>
      </c>
      <c r="M382" t="str">
        <f>_xlfn.XLOOKUP(Sales_DB[[#This Row],[Store_ID]],Store_DB[Store_ID],Store_DB[City])</f>
        <v>Vasquezborough</v>
      </c>
      <c r="N382" t="str">
        <f>_xlfn.XLOOKUP(Sales_DB[[#This Row],[Store_ID]],Store_DB[Store_ID],Store_DB[Store_Type])</f>
        <v>Online</v>
      </c>
      <c r="O382" t="str">
        <f>_xlfn.XLOOKUP(Sales_DB[[#This Row],[Product_ID]],Product_DB[Product_ID],Product_DB[Product_Name])</f>
        <v>Women'S Yoga Pants</v>
      </c>
      <c r="P382" t="str">
        <f>_xlfn.XLOOKUP(Sales_DB[[#This Row],[Product_ID]],Product_DB[Product_ID],Product_DB[Category])</f>
        <v>Clothing</v>
      </c>
      <c r="Q382" t="str">
        <f>_xlfn.XLOOKUP(Sales_DB[[#This Row],[Product_ID]],Product_DB[Product_ID],Product_DB[Sub_Category])</f>
        <v>Bottoms</v>
      </c>
      <c r="R382" t="str">
        <f>_xlfn.XLOOKUP(Sales_DB[[#This Row],[Product_ID]],Product_DB[Product_ID],Product_DB[Brand])</f>
        <v>Gonzales-Davis</v>
      </c>
      <c r="S382">
        <f>_xlfn.XLOOKUP(Sales_DB[[#This Row],[Product_ID]],Product_DB[Product_ID],Product_DB[Cost])</f>
        <v>306.45999999999998</v>
      </c>
      <c r="T382">
        <f>_xlfn.XLOOKUP(Sales_DB[[#This Row],[Product_ID]],Product_DB[Product_ID],Product_DB[Stock])</f>
        <v>487</v>
      </c>
      <c r="U382" t="str">
        <f>_xlfn.XLOOKUP(Sales_DB[[#This Row],[Customer_ID]],Final_Cust_db[Customer_ID],Final_Cust_db[Name])</f>
        <v>Samantha Walker</v>
      </c>
      <c r="V382">
        <f>_xlfn.XLOOKUP(Sales_DB[[#This Row],[Customer_ID]],Final_Cust_db[Customer_ID],Final_Cust_db[Age])</f>
        <v>30</v>
      </c>
      <c r="W382" t="str">
        <f>_xlfn.XLOOKUP(Sales_DB[[#This Row],[Customer_ID]],Final_Cust_db[Customer_ID],Final_Cust_db[Gender])</f>
        <v>Female</v>
      </c>
      <c r="X382" t="str">
        <f>_xlfn.XLOOKUP(Sales_DB[[#This Row],[Customer_ID]],Final_Cust_db[Customer_ID],Final_Cust_db[City])</f>
        <v>Timothyburgh</v>
      </c>
      <c r="Y382" t="str">
        <f>_xlfn.XLOOKUP(Sales_DB[[#This Row],[Customer_ID]],Final_Cust_db[Customer_ID],Final_Cust_db[State])</f>
        <v>Louisiana</v>
      </c>
      <c r="Z382" t="str">
        <f>_xlfn.XLOOKUP(Sales_DB[[#This Row],[Customer_ID]],Final_Cust_db[Customer_ID],Final_Cust_db[Country])</f>
        <v>USA</v>
      </c>
      <c r="AA382" t="str">
        <f>_xlfn.XLOOKUP(Sales_DB[[#This Row],[Customer_ID]],Final_Cust_db[Customer_ID],Final_Cust_db[Loyality_Level])</f>
        <v>Platinum</v>
      </c>
      <c r="AB382" s="8">
        <f>Sales_DB[[#This Row],[Cost]]*Sales_DB[[#This Row],[Quantity]]</f>
        <v>1225.8399999999999</v>
      </c>
      <c r="AC382" s="8">
        <f>Sales_DB[[#This Row],[Total_Amount]]-Sales_DB[[#This Row],[Spend]]</f>
        <v>825.41399999999999</v>
      </c>
      <c r="AD382" s="8">
        <f>MONTH(Sales_DB[[#This Row],[Order_Date]])</f>
        <v>12</v>
      </c>
    </row>
    <row r="383" spans="1:30" x14ac:dyDescent="0.35">
      <c r="A383" t="s">
        <v>2340</v>
      </c>
      <c r="B383" s="2">
        <v>45427</v>
      </c>
      <c r="C383" t="s">
        <v>279</v>
      </c>
      <c r="D383" t="s">
        <v>1848</v>
      </c>
      <c r="E383" t="s">
        <v>1922</v>
      </c>
      <c r="F383">
        <v>3</v>
      </c>
      <c r="G383" s="5">
        <v>437.96</v>
      </c>
      <c r="H383">
        <v>0.27</v>
      </c>
      <c r="I383" t="s">
        <v>1962</v>
      </c>
      <c r="J383">
        <v>959.13239999999985</v>
      </c>
      <c r="K383" t="str">
        <f>_xlfn.XLOOKUP(Sales_DB[[#This Row],[Store_ID]],Store_DB[Store_ID],Store_DB[Region])</f>
        <v>East</v>
      </c>
      <c r="L383" t="str">
        <f>_xlfn.XLOOKUP(Sales_DB[[#This Row],[Store_ID]],Store_DB[Store_ID],Store_DB[Store_Name])</f>
        <v>Hill, Wagner and Ballard</v>
      </c>
      <c r="M383" t="str">
        <f>_xlfn.XLOOKUP(Sales_DB[[#This Row],[Store_ID]],Store_DB[Store_ID],Store_DB[City])</f>
        <v>East Davidville</v>
      </c>
      <c r="N383" t="str">
        <f>_xlfn.XLOOKUP(Sales_DB[[#This Row],[Store_ID]],Store_DB[Store_ID],Store_DB[Store_Type])</f>
        <v>Online</v>
      </c>
      <c r="O383" t="str">
        <f>_xlfn.XLOOKUP(Sales_DB[[#This Row],[Product_ID]],Product_DB[Product_ID],Product_DB[Product_Name])</f>
        <v>Face Foundation Kit</v>
      </c>
      <c r="P383" t="str">
        <f>_xlfn.XLOOKUP(Sales_DB[[#This Row],[Product_ID]],Product_DB[Product_ID],Product_DB[Category])</f>
        <v>Beauty</v>
      </c>
      <c r="Q383" t="str">
        <f>_xlfn.XLOOKUP(Sales_DB[[#This Row],[Product_ID]],Product_DB[Product_ID],Product_DB[Sub_Category])</f>
        <v>Makeup</v>
      </c>
      <c r="R383" t="str">
        <f>_xlfn.XLOOKUP(Sales_DB[[#This Row],[Product_ID]],Product_DB[Product_ID],Product_DB[Brand])</f>
        <v>Taylor-Elliott</v>
      </c>
      <c r="S383">
        <f>_xlfn.XLOOKUP(Sales_DB[[#This Row],[Product_ID]],Product_DB[Product_ID],Product_DB[Cost])</f>
        <v>183.04</v>
      </c>
      <c r="T383">
        <f>_xlfn.XLOOKUP(Sales_DB[[#This Row],[Product_ID]],Product_DB[Product_ID],Product_DB[Stock])</f>
        <v>457</v>
      </c>
      <c r="U383" t="str">
        <f>_xlfn.XLOOKUP(Sales_DB[[#This Row],[Customer_ID]],Final_Cust_db[Customer_ID],Final_Cust_db[Name])</f>
        <v>Rhonda Morales</v>
      </c>
      <c r="V383">
        <f>_xlfn.XLOOKUP(Sales_DB[[#This Row],[Customer_ID]],Final_Cust_db[Customer_ID],Final_Cust_db[Age])</f>
        <v>61</v>
      </c>
      <c r="W383" t="str">
        <f>_xlfn.XLOOKUP(Sales_DB[[#This Row],[Customer_ID]],Final_Cust_db[Customer_ID],Final_Cust_db[Gender])</f>
        <v>Female</v>
      </c>
      <c r="X383" t="str">
        <f>_xlfn.XLOOKUP(Sales_DB[[#This Row],[Customer_ID]],Final_Cust_db[Customer_ID],Final_Cust_db[City])</f>
        <v>Lake Barryfurt</v>
      </c>
      <c r="Y383" t="str">
        <f>_xlfn.XLOOKUP(Sales_DB[[#This Row],[Customer_ID]],Final_Cust_db[Customer_ID],Final_Cust_db[State])</f>
        <v>California</v>
      </c>
      <c r="Z383" t="str">
        <f>_xlfn.XLOOKUP(Sales_DB[[#This Row],[Customer_ID]],Final_Cust_db[Customer_ID],Final_Cust_db[Country])</f>
        <v>USA</v>
      </c>
      <c r="AA383" t="str">
        <f>_xlfn.XLOOKUP(Sales_DB[[#This Row],[Customer_ID]],Final_Cust_db[Customer_ID],Final_Cust_db[Loyality_Level])</f>
        <v>Gold</v>
      </c>
      <c r="AB383" s="8">
        <f>Sales_DB[[#This Row],[Cost]]*Sales_DB[[#This Row],[Quantity]]</f>
        <v>549.12</v>
      </c>
      <c r="AC383" s="8">
        <f>Sales_DB[[#This Row],[Total_Amount]]-Sales_DB[[#This Row],[Spend]]</f>
        <v>410.01239999999984</v>
      </c>
      <c r="AD383" s="8">
        <f>MONTH(Sales_DB[[#This Row],[Order_Date]])</f>
        <v>5</v>
      </c>
    </row>
    <row r="384" spans="1:30" x14ac:dyDescent="0.35">
      <c r="A384" t="s">
        <v>2341</v>
      </c>
      <c r="B384" s="2">
        <v>45322</v>
      </c>
      <c r="C384" t="s">
        <v>684</v>
      </c>
      <c r="D384" t="s">
        <v>1678</v>
      </c>
      <c r="E384" t="s">
        <v>1902</v>
      </c>
      <c r="F384">
        <v>2</v>
      </c>
      <c r="G384" s="5">
        <v>56.91</v>
      </c>
      <c r="H384">
        <v>0.08</v>
      </c>
      <c r="I384" t="s">
        <v>1962</v>
      </c>
      <c r="J384">
        <v>104.7144</v>
      </c>
      <c r="K384" t="str">
        <f>_xlfn.XLOOKUP(Sales_DB[[#This Row],[Store_ID]],Store_DB[Store_ID],Store_DB[Region])</f>
        <v>South</v>
      </c>
      <c r="L384" t="str">
        <f>_xlfn.XLOOKUP(Sales_DB[[#This Row],[Store_ID]],Store_DB[Store_ID],Store_DB[Store_Name])</f>
        <v>Alexander Group</v>
      </c>
      <c r="M384" t="str">
        <f>_xlfn.XLOOKUP(Sales_DB[[#This Row],[Store_ID]],Store_DB[Store_ID],Store_DB[City])</f>
        <v>Port Sharon</v>
      </c>
      <c r="N384" t="str">
        <f>_xlfn.XLOOKUP(Sales_DB[[#This Row],[Store_ID]],Store_DB[Store_ID],Store_DB[Store_Type])</f>
        <v>Online</v>
      </c>
      <c r="O384" t="str">
        <f>_xlfn.XLOOKUP(Sales_DB[[#This Row],[Product_ID]],Product_DB[Product_ID],Product_DB[Product_Name])</f>
        <v>Gaming Mechanical Keyboard</v>
      </c>
      <c r="P384" t="str">
        <f>_xlfn.XLOOKUP(Sales_DB[[#This Row],[Product_ID]],Product_DB[Product_ID],Product_DB[Category])</f>
        <v>Electronics</v>
      </c>
      <c r="Q384" t="str">
        <f>_xlfn.XLOOKUP(Sales_DB[[#This Row],[Product_ID]],Product_DB[Product_ID],Product_DB[Sub_Category])</f>
        <v>Computer</v>
      </c>
      <c r="R384" t="str">
        <f>_xlfn.XLOOKUP(Sales_DB[[#This Row],[Product_ID]],Product_DB[Product_ID],Product_DB[Brand])</f>
        <v>Lucero LLC</v>
      </c>
      <c r="S384">
        <f>_xlfn.XLOOKUP(Sales_DB[[#This Row],[Product_ID]],Product_DB[Product_ID],Product_DB[Cost])</f>
        <v>419.28</v>
      </c>
      <c r="T384">
        <f>_xlfn.XLOOKUP(Sales_DB[[#This Row],[Product_ID]],Product_DB[Product_ID],Product_DB[Stock])</f>
        <v>86</v>
      </c>
      <c r="U384" t="str">
        <f>_xlfn.XLOOKUP(Sales_DB[[#This Row],[Customer_ID]],Final_Cust_db[Customer_ID],Final_Cust_db[Name])</f>
        <v>John Perez</v>
      </c>
      <c r="V384">
        <f>_xlfn.XLOOKUP(Sales_DB[[#This Row],[Customer_ID]],Final_Cust_db[Customer_ID],Final_Cust_db[Age])</f>
        <v>54</v>
      </c>
      <c r="W384" t="str">
        <f>_xlfn.XLOOKUP(Sales_DB[[#This Row],[Customer_ID]],Final_Cust_db[Customer_ID],Final_Cust_db[Gender])</f>
        <v>Male</v>
      </c>
      <c r="X384" t="str">
        <f>_xlfn.XLOOKUP(Sales_DB[[#This Row],[Customer_ID]],Final_Cust_db[Customer_ID],Final_Cust_db[City])</f>
        <v>Kathrynview</v>
      </c>
      <c r="Y384" t="str">
        <f>_xlfn.XLOOKUP(Sales_DB[[#This Row],[Customer_ID]],Final_Cust_db[Customer_ID],Final_Cust_db[State])</f>
        <v>Louisiana</v>
      </c>
      <c r="Z384" t="str">
        <f>_xlfn.XLOOKUP(Sales_DB[[#This Row],[Customer_ID]],Final_Cust_db[Customer_ID],Final_Cust_db[Country])</f>
        <v>USA</v>
      </c>
      <c r="AA384" t="str">
        <f>_xlfn.XLOOKUP(Sales_DB[[#This Row],[Customer_ID]],Final_Cust_db[Customer_ID],Final_Cust_db[Loyality_Level])</f>
        <v>Platinum</v>
      </c>
      <c r="AB384" s="8">
        <f>Sales_DB[[#This Row],[Cost]]*Sales_DB[[#This Row],[Quantity]]</f>
        <v>838.56</v>
      </c>
      <c r="AC384" s="8">
        <f>Sales_DB[[#This Row],[Total_Amount]]-Sales_DB[[#This Row],[Spend]]</f>
        <v>-733.84559999999999</v>
      </c>
      <c r="AD384" s="8">
        <f>MONTH(Sales_DB[[#This Row],[Order_Date]])</f>
        <v>1</v>
      </c>
    </row>
    <row r="385" spans="1:30" x14ac:dyDescent="0.35">
      <c r="A385" t="s">
        <v>2342</v>
      </c>
      <c r="B385" s="2">
        <v>45266</v>
      </c>
      <c r="C385" t="s">
        <v>1059</v>
      </c>
      <c r="D385" t="s">
        <v>1809</v>
      </c>
      <c r="E385" t="s">
        <v>1909</v>
      </c>
      <c r="F385">
        <v>1</v>
      </c>
      <c r="G385" s="5">
        <v>141.79</v>
      </c>
      <c r="H385">
        <v>0.1</v>
      </c>
      <c r="I385" t="s">
        <v>1957</v>
      </c>
      <c r="J385">
        <v>127.611</v>
      </c>
      <c r="K385" t="str">
        <f>_xlfn.XLOOKUP(Sales_DB[[#This Row],[Store_ID]],Store_DB[Store_ID],Store_DB[Region])</f>
        <v>East</v>
      </c>
      <c r="L385" t="str">
        <f>_xlfn.XLOOKUP(Sales_DB[[#This Row],[Store_ID]],Store_DB[Store_ID],Store_DB[Store_Name])</f>
        <v>Benson-Elliott</v>
      </c>
      <c r="M385" t="str">
        <f>_xlfn.XLOOKUP(Sales_DB[[#This Row],[Store_ID]],Store_DB[Store_ID],Store_DB[City])</f>
        <v>Port Josephberg</v>
      </c>
      <c r="N385" t="str">
        <f>_xlfn.XLOOKUP(Sales_DB[[#This Row],[Store_ID]],Store_DB[Store_ID],Store_DB[Store_Type])</f>
        <v>Online</v>
      </c>
      <c r="O385" t="str">
        <f>_xlfn.XLOOKUP(Sales_DB[[#This Row],[Product_ID]],Product_DB[Product_ID],Product_DB[Product_Name])</f>
        <v>Wireless Mouse</v>
      </c>
      <c r="P385" t="str">
        <f>_xlfn.XLOOKUP(Sales_DB[[#This Row],[Product_ID]],Product_DB[Product_ID],Product_DB[Category])</f>
        <v>Electronics</v>
      </c>
      <c r="Q385" t="str">
        <f>_xlfn.XLOOKUP(Sales_DB[[#This Row],[Product_ID]],Product_DB[Product_ID],Product_DB[Sub_Category])</f>
        <v>Computer</v>
      </c>
      <c r="R385" t="str">
        <f>_xlfn.XLOOKUP(Sales_DB[[#This Row],[Product_ID]],Product_DB[Product_ID],Product_DB[Brand])</f>
        <v>Larson Ltd</v>
      </c>
      <c r="S385">
        <f>_xlfn.XLOOKUP(Sales_DB[[#This Row],[Product_ID]],Product_DB[Product_ID],Product_DB[Cost])</f>
        <v>392.89</v>
      </c>
      <c r="T385">
        <f>_xlfn.XLOOKUP(Sales_DB[[#This Row],[Product_ID]],Product_DB[Product_ID],Product_DB[Stock])</f>
        <v>320</v>
      </c>
      <c r="U385" t="str">
        <f>_xlfn.XLOOKUP(Sales_DB[[#This Row],[Customer_ID]],Final_Cust_db[Customer_ID],Final_Cust_db[Name])</f>
        <v>Mr.Christopher Sims</v>
      </c>
      <c r="V385">
        <f>_xlfn.XLOOKUP(Sales_DB[[#This Row],[Customer_ID]],Final_Cust_db[Customer_ID],Final_Cust_db[Age])</f>
        <v>50</v>
      </c>
      <c r="W385" t="str">
        <f>_xlfn.XLOOKUP(Sales_DB[[#This Row],[Customer_ID]],Final_Cust_db[Customer_ID],Final_Cust_db[Gender])</f>
        <v>Female</v>
      </c>
      <c r="X385" t="str">
        <f>_xlfn.XLOOKUP(Sales_DB[[#This Row],[Customer_ID]],Final_Cust_db[Customer_ID],Final_Cust_db[City])</f>
        <v>Donaldsontown</v>
      </c>
      <c r="Y385" t="str">
        <f>_xlfn.XLOOKUP(Sales_DB[[#This Row],[Customer_ID]],Final_Cust_db[Customer_ID],Final_Cust_db[State])</f>
        <v>Connecticut</v>
      </c>
      <c r="Z385" t="str">
        <f>_xlfn.XLOOKUP(Sales_DB[[#This Row],[Customer_ID]],Final_Cust_db[Customer_ID],Final_Cust_db[Country])</f>
        <v>USA</v>
      </c>
      <c r="AA385" t="str">
        <f>_xlfn.XLOOKUP(Sales_DB[[#This Row],[Customer_ID]],Final_Cust_db[Customer_ID],Final_Cust_db[Loyality_Level])</f>
        <v>Silver</v>
      </c>
      <c r="AB385" s="8">
        <f>Sales_DB[[#This Row],[Cost]]*Sales_DB[[#This Row],[Quantity]]</f>
        <v>392.89</v>
      </c>
      <c r="AC385" s="8">
        <f>Sales_DB[[#This Row],[Total_Amount]]-Sales_DB[[#This Row],[Spend]]</f>
        <v>-265.279</v>
      </c>
      <c r="AD385" s="8">
        <f>MONTH(Sales_DB[[#This Row],[Order_Date]])</f>
        <v>12</v>
      </c>
    </row>
    <row r="386" spans="1:30" x14ac:dyDescent="0.35">
      <c r="A386" t="s">
        <v>2343</v>
      </c>
      <c r="B386" s="2">
        <v>45302</v>
      </c>
      <c r="C386" t="s">
        <v>1497</v>
      </c>
      <c r="D386" t="s">
        <v>1592</v>
      </c>
      <c r="E386" t="s">
        <v>1934</v>
      </c>
      <c r="F386">
        <v>4</v>
      </c>
      <c r="G386" s="5">
        <v>355.14</v>
      </c>
      <c r="H386">
        <v>0.16</v>
      </c>
      <c r="I386" t="s">
        <v>1962</v>
      </c>
      <c r="J386">
        <v>1193.2704000000001</v>
      </c>
      <c r="K386" t="str">
        <f>_xlfn.XLOOKUP(Sales_DB[[#This Row],[Store_ID]],Store_DB[Store_ID],Store_DB[Region])</f>
        <v>North</v>
      </c>
      <c r="L386" t="str">
        <f>_xlfn.XLOOKUP(Sales_DB[[#This Row],[Store_ID]],Store_DB[Store_ID],Store_DB[Store_Name])</f>
        <v>Shelton PLC</v>
      </c>
      <c r="M386" t="str">
        <f>_xlfn.XLOOKUP(Sales_DB[[#This Row],[Store_ID]],Store_DB[Store_ID],Store_DB[City])</f>
        <v>East Jenniferstad</v>
      </c>
      <c r="N386" t="str">
        <f>_xlfn.XLOOKUP(Sales_DB[[#This Row],[Store_ID]],Store_DB[Store_ID],Store_DB[Store_Type])</f>
        <v>Flagship</v>
      </c>
      <c r="O386" t="str">
        <f>_xlfn.XLOOKUP(Sales_DB[[#This Row],[Product_ID]],Product_DB[Product_ID],Product_DB[Product_Name])</f>
        <v>Adjustable Dumbbell Set</v>
      </c>
      <c r="P386" t="str">
        <f>_xlfn.XLOOKUP(Sales_DB[[#This Row],[Product_ID]],Product_DB[Product_ID],Product_DB[Category])</f>
        <v>Sports</v>
      </c>
      <c r="Q386" t="str">
        <f>_xlfn.XLOOKUP(Sales_DB[[#This Row],[Product_ID]],Product_DB[Product_ID],Product_DB[Sub_Category])</f>
        <v>Fitness</v>
      </c>
      <c r="R386" t="str">
        <f>_xlfn.XLOOKUP(Sales_DB[[#This Row],[Product_ID]],Product_DB[Product_ID],Product_DB[Brand])</f>
        <v>Hill PLC</v>
      </c>
      <c r="S386">
        <f>_xlfn.XLOOKUP(Sales_DB[[#This Row],[Product_ID]],Product_DB[Product_ID],Product_DB[Cost])</f>
        <v>495.72</v>
      </c>
      <c r="T386">
        <f>_xlfn.XLOOKUP(Sales_DB[[#This Row],[Product_ID]],Product_DB[Product_ID],Product_DB[Stock])</f>
        <v>323</v>
      </c>
      <c r="U386" t="str">
        <f>_xlfn.XLOOKUP(Sales_DB[[#This Row],[Customer_ID]],Final_Cust_db[Customer_ID],Final_Cust_db[Name])</f>
        <v>Sarah Smith</v>
      </c>
      <c r="V386">
        <f>_xlfn.XLOOKUP(Sales_DB[[#This Row],[Customer_ID]],Final_Cust_db[Customer_ID],Final_Cust_db[Age])</f>
        <v>48</v>
      </c>
      <c r="W386" t="str">
        <f>_xlfn.XLOOKUP(Sales_DB[[#This Row],[Customer_ID]],Final_Cust_db[Customer_ID],Final_Cust_db[Gender])</f>
        <v>Male</v>
      </c>
      <c r="X386" t="str">
        <f>_xlfn.XLOOKUP(Sales_DB[[#This Row],[Customer_ID]],Final_Cust_db[Customer_ID],Final_Cust_db[City])</f>
        <v>East Rodney</v>
      </c>
      <c r="Y386" t="str">
        <f>_xlfn.XLOOKUP(Sales_DB[[#This Row],[Customer_ID]],Final_Cust_db[Customer_ID],Final_Cust_db[State])</f>
        <v>Nevada</v>
      </c>
      <c r="Z386" t="str">
        <f>_xlfn.XLOOKUP(Sales_DB[[#This Row],[Customer_ID]],Final_Cust_db[Customer_ID],Final_Cust_db[Country])</f>
        <v>USA</v>
      </c>
      <c r="AA386" t="str">
        <f>_xlfn.XLOOKUP(Sales_DB[[#This Row],[Customer_ID]],Final_Cust_db[Customer_ID],Final_Cust_db[Loyality_Level])</f>
        <v>Gold</v>
      </c>
      <c r="AB386" s="8">
        <f>Sales_DB[[#This Row],[Cost]]*Sales_DB[[#This Row],[Quantity]]</f>
        <v>1982.88</v>
      </c>
      <c r="AC386" s="8">
        <f>Sales_DB[[#This Row],[Total_Amount]]-Sales_DB[[#This Row],[Spend]]</f>
        <v>-789.6096</v>
      </c>
      <c r="AD386" s="8">
        <f>MONTH(Sales_DB[[#This Row],[Order_Date]])</f>
        <v>1</v>
      </c>
    </row>
    <row r="387" spans="1:30" x14ac:dyDescent="0.35">
      <c r="A387" t="s">
        <v>2344</v>
      </c>
      <c r="B387" s="2">
        <v>45907</v>
      </c>
      <c r="C387" t="s">
        <v>693</v>
      </c>
      <c r="D387" t="s">
        <v>1691</v>
      </c>
      <c r="E387" t="s">
        <v>1909</v>
      </c>
      <c r="F387">
        <v>4</v>
      </c>
      <c r="G387" s="5">
        <v>960.38</v>
      </c>
      <c r="H387">
        <v>0.15</v>
      </c>
      <c r="I387" t="s">
        <v>1962</v>
      </c>
      <c r="J387">
        <v>3265.2919999999999</v>
      </c>
      <c r="K387" t="str">
        <f>_xlfn.XLOOKUP(Sales_DB[[#This Row],[Store_ID]],Store_DB[Store_ID],Store_DB[Region])</f>
        <v>East</v>
      </c>
      <c r="L387" t="str">
        <f>_xlfn.XLOOKUP(Sales_DB[[#This Row],[Store_ID]],Store_DB[Store_ID],Store_DB[Store_Name])</f>
        <v>Benson-Elliott</v>
      </c>
      <c r="M387" t="str">
        <f>_xlfn.XLOOKUP(Sales_DB[[#This Row],[Store_ID]],Store_DB[Store_ID],Store_DB[City])</f>
        <v>Port Josephberg</v>
      </c>
      <c r="N387" t="str">
        <f>_xlfn.XLOOKUP(Sales_DB[[#This Row],[Store_ID]],Store_DB[Store_ID],Store_DB[Store_Type])</f>
        <v>Online</v>
      </c>
      <c r="O387" t="str">
        <f>_xlfn.XLOOKUP(Sales_DB[[#This Row],[Product_ID]],Product_DB[Product_ID],Product_DB[Product_Name])</f>
        <v>Sports Water Hydration Pack</v>
      </c>
      <c r="P387" t="str">
        <f>_xlfn.XLOOKUP(Sales_DB[[#This Row],[Product_ID]],Product_DB[Product_ID],Product_DB[Category])</f>
        <v>Sports</v>
      </c>
      <c r="Q387" t="str">
        <f>_xlfn.XLOOKUP(Sales_DB[[#This Row],[Product_ID]],Product_DB[Product_ID],Product_DB[Sub_Category])</f>
        <v>Outdoor</v>
      </c>
      <c r="R387" t="str">
        <f>_xlfn.XLOOKUP(Sales_DB[[#This Row],[Product_ID]],Product_DB[Product_ID],Product_DB[Brand])</f>
        <v>Sims-Smith</v>
      </c>
      <c r="S387">
        <f>_xlfn.XLOOKUP(Sales_DB[[#This Row],[Product_ID]],Product_DB[Product_ID],Product_DB[Cost])</f>
        <v>135.61000000000001</v>
      </c>
      <c r="T387">
        <f>_xlfn.XLOOKUP(Sales_DB[[#This Row],[Product_ID]],Product_DB[Product_ID],Product_DB[Stock])</f>
        <v>394</v>
      </c>
      <c r="U387" t="str">
        <f>_xlfn.XLOOKUP(Sales_DB[[#This Row],[Customer_ID]],Final_Cust_db[Customer_ID],Final_Cust_db[Name])</f>
        <v>Rodney Huffman</v>
      </c>
      <c r="V387">
        <f>_xlfn.XLOOKUP(Sales_DB[[#This Row],[Customer_ID]],Final_Cust_db[Customer_ID],Final_Cust_db[Age])</f>
        <v>20</v>
      </c>
      <c r="W387" t="str">
        <f>_xlfn.XLOOKUP(Sales_DB[[#This Row],[Customer_ID]],Final_Cust_db[Customer_ID],Final_Cust_db[Gender])</f>
        <v>Female</v>
      </c>
      <c r="X387" t="str">
        <f>_xlfn.XLOOKUP(Sales_DB[[#This Row],[Customer_ID]],Final_Cust_db[Customer_ID],Final_Cust_db[City])</f>
        <v>Garzafort</v>
      </c>
      <c r="Y387" t="str">
        <f>_xlfn.XLOOKUP(Sales_DB[[#This Row],[Customer_ID]],Final_Cust_db[Customer_ID],Final_Cust_db[State])</f>
        <v>Delaware</v>
      </c>
      <c r="Z387" t="str">
        <f>_xlfn.XLOOKUP(Sales_DB[[#This Row],[Customer_ID]],Final_Cust_db[Customer_ID],Final_Cust_db[Country])</f>
        <v>USA</v>
      </c>
      <c r="AA387" t="str">
        <f>_xlfn.XLOOKUP(Sales_DB[[#This Row],[Customer_ID]],Final_Cust_db[Customer_ID],Final_Cust_db[Loyality_Level])</f>
        <v>Silver</v>
      </c>
      <c r="AB387" s="8">
        <f>Sales_DB[[#This Row],[Cost]]*Sales_DB[[#This Row],[Quantity]]</f>
        <v>542.44000000000005</v>
      </c>
      <c r="AC387" s="8">
        <f>Sales_DB[[#This Row],[Total_Amount]]-Sales_DB[[#This Row],[Spend]]</f>
        <v>2722.8519999999999</v>
      </c>
      <c r="AD387" s="8">
        <f>MONTH(Sales_DB[[#This Row],[Order_Date]])</f>
        <v>9</v>
      </c>
    </row>
    <row r="388" spans="1:30" x14ac:dyDescent="0.35">
      <c r="A388" t="s">
        <v>2345</v>
      </c>
      <c r="B388" s="2">
        <v>45433</v>
      </c>
      <c r="C388" t="s">
        <v>1314</v>
      </c>
      <c r="D388" t="s">
        <v>1788</v>
      </c>
      <c r="E388" t="s">
        <v>1937</v>
      </c>
      <c r="F388">
        <v>3</v>
      </c>
      <c r="G388" s="5">
        <v>847.21</v>
      </c>
      <c r="H388">
        <v>0.06</v>
      </c>
      <c r="I388" t="s">
        <v>1959</v>
      </c>
      <c r="J388">
        <v>2389.1322</v>
      </c>
      <c r="K388" t="str">
        <f>_xlfn.XLOOKUP(Sales_DB[[#This Row],[Store_ID]],Store_DB[Store_ID],Store_DB[Region])</f>
        <v>West</v>
      </c>
      <c r="L388" t="str">
        <f>_xlfn.XLOOKUP(Sales_DB[[#This Row],[Store_ID]],Store_DB[Store_ID],Store_DB[Store_Name])</f>
        <v>Frederick-Wright</v>
      </c>
      <c r="M388" t="str">
        <f>_xlfn.XLOOKUP(Sales_DB[[#This Row],[Store_ID]],Store_DB[Store_ID],Store_DB[City])</f>
        <v>New Jimmymouth</v>
      </c>
      <c r="N388" t="str">
        <f>_xlfn.XLOOKUP(Sales_DB[[#This Row],[Store_ID]],Store_DB[Store_ID],Store_DB[Store_Type])</f>
        <v>Flagship</v>
      </c>
      <c r="O388" t="str">
        <f>_xlfn.XLOOKUP(Sales_DB[[#This Row],[Product_ID]],Product_DB[Product_ID],Product_DB[Product_Name])</f>
        <v>Men'S Sports Shorts</v>
      </c>
      <c r="P388" t="str">
        <f>_xlfn.XLOOKUP(Sales_DB[[#This Row],[Product_ID]],Product_DB[Product_ID],Product_DB[Category])</f>
        <v>Clothing</v>
      </c>
      <c r="Q388" t="str">
        <f>_xlfn.XLOOKUP(Sales_DB[[#This Row],[Product_ID]],Product_DB[Product_ID],Product_DB[Sub_Category])</f>
        <v>Bottoms</v>
      </c>
      <c r="R388" t="str">
        <f>_xlfn.XLOOKUP(Sales_DB[[#This Row],[Product_ID]],Product_DB[Product_ID],Product_DB[Brand])</f>
        <v>Fitzpatrick Ltd</v>
      </c>
      <c r="S388">
        <f>_xlfn.XLOOKUP(Sales_DB[[#This Row],[Product_ID]],Product_DB[Product_ID],Product_DB[Cost])</f>
        <v>218.22</v>
      </c>
      <c r="T388">
        <f>_xlfn.XLOOKUP(Sales_DB[[#This Row],[Product_ID]],Product_DB[Product_ID],Product_DB[Stock])</f>
        <v>224</v>
      </c>
      <c r="U388" t="str">
        <f>_xlfn.XLOOKUP(Sales_DB[[#This Row],[Customer_ID]],Final_Cust_db[Customer_ID],Final_Cust_db[Name])</f>
        <v>Dr.Tamara White Md</v>
      </c>
      <c r="V388">
        <f>_xlfn.XLOOKUP(Sales_DB[[#This Row],[Customer_ID]],Final_Cust_db[Customer_ID],Final_Cust_db[Age])</f>
        <v>60</v>
      </c>
      <c r="W388" t="str">
        <f>_xlfn.XLOOKUP(Sales_DB[[#This Row],[Customer_ID]],Final_Cust_db[Customer_ID],Final_Cust_db[Gender])</f>
        <v>Male</v>
      </c>
      <c r="X388" t="str">
        <f>_xlfn.XLOOKUP(Sales_DB[[#This Row],[Customer_ID]],Final_Cust_db[Customer_ID],Final_Cust_db[City])</f>
        <v>New Benjamin</v>
      </c>
      <c r="Y388" t="str">
        <f>_xlfn.XLOOKUP(Sales_DB[[#This Row],[Customer_ID]],Final_Cust_db[Customer_ID],Final_Cust_db[State])</f>
        <v>North Carolina</v>
      </c>
      <c r="Z388" t="str">
        <f>_xlfn.XLOOKUP(Sales_DB[[#This Row],[Customer_ID]],Final_Cust_db[Customer_ID],Final_Cust_db[Country])</f>
        <v>USA</v>
      </c>
      <c r="AA388" t="str">
        <f>_xlfn.XLOOKUP(Sales_DB[[#This Row],[Customer_ID]],Final_Cust_db[Customer_ID],Final_Cust_db[Loyality_Level])</f>
        <v>Bronze</v>
      </c>
      <c r="AB388" s="8">
        <f>Sales_DB[[#This Row],[Cost]]*Sales_DB[[#This Row],[Quantity]]</f>
        <v>654.66</v>
      </c>
      <c r="AC388" s="8">
        <f>Sales_DB[[#This Row],[Total_Amount]]-Sales_DB[[#This Row],[Spend]]</f>
        <v>1734.4722000000002</v>
      </c>
      <c r="AD388" s="8">
        <f>MONTH(Sales_DB[[#This Row],[Order_Date]])</f>
        <v>5</v>
      </c>
    </row>
    <row r="389" spans="1:30" x14ac:dyDescent="0.35">
      <c r="A389" t="s">
        <v>2346</v>
      </c>
      <c r="B389" s="2">
        <v>45892</v>
      </c>
      <c r="C389" t="s">
        <v>248</v>
      </c>
      <c r="D389" t="s">
        <v>1821</v>
      </c>
      <c r="E389" t="s">
        <v>1922</v>
      </c>
      <c r="F389">
        <v>4</v>
      </c>
      <c r="G389" s="5">
        <v>773.81</v>
      </c>
      <c r="H389">
        <v>0.08</v>
      </c>
      <c r="I389" t="s">
        <v>1962</v>
      </c>
      <c r="J389">
        <v>2847.6208000000001</v>
      </c>
      <c r="K389" t="str">
        <f>_xlfn.XLOOKUP(Sales_DB[[#This Row],[Store_ID]],Store_DB[Store_ID],Store_DB[Region])</f>
        <v>East</v>
      </c>
      <c r="L389" t="str">
        <f>_xlfn.XLOOKUP(Sales_DB[[#This Row],[Store_ID]],Store_DB[Store_ID],Store_DB[Store_Name])</f>
        <v>Hill, Wagner and Ballard</v>
      </c>
      <c r="M389" t="str">
        <f>_xlfn.XLOOKUP(Sales_DB[[#This Row],[Store_ID]],Store_DB[Store_ID],Store_DB[City])</f>
        <v>East Davidville</v>
      </c>
      <c r="N389" t="str">
        <f>_xlfn.XLOOKUP(Sales_DB[[#This Row],[Store_ID]],Store_DB[Store_ID],Store_DB[Store_Type])</f>
        <v>Online</v>
      </c>
      <c r="O389" t="str">
        <f>_xlfn.XLOOKUP(Sales_DB[[#This Row],[Product_ID]],Product_DB[Product_ID],Product_DB[Product_Name])</f>
        <v>Wall-Mounted Spice Rack</v>
      </c>
      <c r="P389" t="str">
        <f>_xlfn.XLOOKUP(Sales_DB[[#This Row],[Product_ID]],Product_DB[Product_ID],Product_DB[Category])</f>
        <v>Home</v>
      </c>
      <c r="Q389" t="str">
        <f>_xlfn.XLOOKUP(Sales_DB[[#This Row],[Product_ID]],Product_DB[Product_ID],Product_DB[Sub_Category])</f>
        <v>Kitchen</v>
      </c>
      <c r="R389" t="str">
        <f>_xlfn.XLOOKUP(Sales_DB[[#This Row],[Product_ID]],Product_DB[Product_ID],Product_DB[Brand])</f>
        <v>Allison Ltd</v>
      </c>
      <c r="S389">
        <f>_xlfn.XLOOKUP(Sales_DB[[#This Row],[Product_ID]],Product_DB[Product_ID],Product_DB[Cost])</f>
        <v>143.43</v>
      </c>
      <c r="T389">
        <f>_xlfn.XLOOKUP(Sales_DB[[#This Row],[Product_ID]],Product_DB[Product_ID],Product_DB[Stock])</f>
        <v>58</v>
      </c>
      <c r="U389" t="str">
        <f>_xlfn.XLOOKUP(Sales_DB[[#This Row],[Customer_ID]],Final_Cust_db[Customer_ID],Final_Cust_db[Name])</f>
        <v>Cody Diaz</v>
      </c>
      <c r="V389">
        <f>_xlfn.XLOOKUP(Sales_DB[[#This Row],[Customer_ID]],Final_Cust_db[Customer_ID],Final_Cust_db[Age])</f>
        <v>27</v>
      </c>
      <c r="W389" t="str">
        <f>_xlfn.XLOOKUP(Sales_DB[[#This Row],[Customer_ID]],Final_Cust_db[Customer_ID],Final_Cust_db[Gender])</f>
        <v>Female</v>
      </c>
      <c r="X389" t="str">
        <f>_xlfn.XLOOKUP(Sales_DB[[#This Row],[Customer_ID]],Final_Cust_db[Customer_ID],Final_Cust_db[City])</f>
        <v>South Aaronside</v>
      </c>
      <c r="Y389" t="str">
        <f>_xlfn.XLOOKUP(Sales_DB[[#This Row],[Customer_ID]],Final_Cust_db[Customer_ID],Final_Cust_db[State])</f>
        <v>New Hampshire</v>
      </c>
      <c r="Z389" t="str">
        <f>_xlfn.XLOOKUP(Sales_DB[[#This Row],[Customer_ID]],Final_Cust_db[Customer_ID],Final_Cust_db[Country])</f>
        <v>USA</v>
      </c>
      <c r="AA389" t="str">
        <f>_xlfn.XLOOKUP(Sales_DB[[#This Row],[Customer_ID]],Final_Cust_db[Customer_ID],Final_Cust_db[Loyality_Level])</f>
        <v>Silver</v>
      </c>
      <c r="AB389" s="8">
        <f>Sales_DB[[#This Row],[Cost]]*Sales_DB[[#This Row],[Quantity]]</f>
        <v>573.72</v>
      </c>
      <c r="AC389" s="8">
        <f>Sales_DB[[#This Row],[Total_Amount]]-Sales_DB[[#This Row],[Spend]]</f>
        <v>2273.9008000000003</v>
      </c>
      <c r="AD389" s="8">
        <f>MONTH(Sales_DB[[#This Row],[Order_Date]])</f>
        <v>8</v>
      </c>
    </row>
    <row r="390" spans="1:30" x14ac:dyDescent="0.35">
      <c r="A390" t="s">
        <v>2347</v>
      </c>
      <c r="B390" s="2">
        <v>45780</v>
      </c>
      <c r="C390" t="s">
        <v>8</v>
      </c>
      <c r="D390" t="s">
        <v>1769</v>
      </c>
      <c r="E390" t="s">
        <v>1937</v>
      </c>
      <c r="F390">
        <v>1</v>
      </c>
      <c r="G390" s="5">
        <v>664.71</v>
      </c>
      <c r="H390">
        <v>0.1</v>
      </c>
      <c r="I390" t="s">
        <v>1959</v>
      </c>
      <c r="J390">
        <v>598.23900000000003</v>
      </c>
      <c r="K390" t="str">
        <f>_xlfn.XLOOKUP(Sales_DB[[#This Row],[Store_ID]],Store_DB[Store_ID],Store_DB[Region])</f>
        <v>West</v>
      </c>
      <c r="L390" t="str">
        <f>_xlfn.XLOOKUP(Sales_DB[[#This Row],[Store_ID]],Store_DB[Store_ID],Store_DB[Store_Name])</f>
        <v>Frederick-Wright</v>
      </c>
      <c r="M390" t="str">
        <f>_xlfn.XLOOKUP(Sales_DB[[#This Row],[Store_ID]],Store_DB[Store_ID],Store_DB[City])</f>
        <v>New Jimmymouth</v>
      </c>
      <c r="N390" t="str">
        <f>_xlfn.XLOOKUP(Sales_DB[[#This Row],[Store_ID]],Store_DB[Store_ID],Store_DB[Store_Type])</f>
        <v>Flagship</v>
      </c>
      <c r="O390" t="str">
        <f>_xlfn.XLOOKUP(Sales_DB[[#This Row],[Product_ID]],Product_DB[Product_ID],Product_DB[Product_Name])</f>
        <v>Organic Sunscreen Lotion</v>
      </c>
      <c r="P390" t="str">
        <f>_xlfn.XLOOKUP(Sales_DB[[#This Row],[Product_ID]],Product_DB[Product_ID],Product_DB[Category])</f>
        <v>Beauty</v>
      </c>
      <c r="Q390" t="str">
        <f>_xlfn.XLOOKUP(Sales_DB[[#This Row],[Product_ID]],Product_DB[Product_ID],Product_DB[Sub_Category])</f>
        <v>Skincare</v>
      </c>
      <c r="R390" t="str">
        <f>_xlfn.XLOOKUP(Sales_DB[[#This Row],[Product_ID]],Product_DB[Product_ID],Product_DB[Brand])</f>
        <v>Anderson-Riley</v>
      </c>
      <c r="S390">
        <f>_xlfn.XLOOKUP(Sales_DB[[#This Row],[Product_ID]],Product_DB[Product_ID],Product_DB[Cost])</f>
        <v>266.86</v>
      </c>
      <c r="T390">
        <f>_xlfn.XLOOKUP(Sales_DB[[#This Row],[Product_ID]],Product_DB[Product_ID],Product_DB[Stock])</f>
        <v>458</v>
      </c>
      <c r="U390" t="str">
        <f>_xlfn.XLOOKUP(Sales_DB[[#This Row],[Customer_ID]],Final_Cust_db[Customer_ID],Final_Cust_db[Name])</f>
        <v>Sheena Bonilla</v>
      </c>
      <c r="V390">
        <f>_xlfn.XLOOKUP(Sales_DB[[#This Row],[Customer_ID]],Final_Cust_db[Customer_ID],Final_Cust_db[Age])</f>
        <v>55</v>
      </c>
      <c r="W390" t="str">
        <f>_xlfn.XLOOKUP(Sales_DB[[#This Row],[Customer_ID]],Final_Cust_db[Customer_ID],Final_Cust_db[Gender])</f>
        <v>Male</v>
      </c>
      <c r="X390" t="str">
        <f>_xlfn.XLOOKUP(Sales_DB[[#This Row],[Customer_ID]],Final_Cust_db[Customer_ID],Final_Cust_db[City])</f>
        <v>Donaldton</v>
      </c>
      <c r="Y390" t="str">
        <f>_xlfn.XLOOKUP(Sales_DB[[#This Row],[Customer_ID]],Final_Cust_db[Customer_ID],Final_Cust_db[State])</f>
        <v>North Carolina</v>
      </c>
      <c r="Z390" t="str">
        <f>_xlfn.XLOOKUP(Sales_DB[[#This Row],[Customer_ID]],Final_Cust_db[Customer_ID],Final_Cust_db[Country])</f>
        <v>USA</v>
      </c>
      <c r="AA390" t="str">
        <f>_xlfn.XLOOKUP(Sales_DB[[#This Row],[Customer_ID]],Final_Cust_db[Customer_ID],Final_Cust_db[Loyality_Level])</f>
        <v>Bronze</v>
      </c>
      <c r="AB390" s="8">
        <f>Sales_DB[[#This Row],[Cost]]*Sales_DB[[#This Row],[Quantity]]</f>
        <v>266.86</v>
      </c>
      <c r="AC390" s="8">
        <f>Sales_DB[[#This Row],[Total_Amount]]-Sales_DB[[#This Row],[Spend]]</f>
        <v>331.37900000000002</v>
      </c>
      <c r="AD390" s="8">
        <f>MONTH(Sales_DB[[#This Row],[Order_Date]])</f>
        <v>5</v>
      </c>
    </row>
    <row r="391" spans="1:30" x14ac:dyDescent="0.35">
      <c r="A391" t="s">
        <v>2348</v>
      </c>
      <c r="B391" s="2">
        <v>45233</v>
      </c>
      <c r="C391" t="s">
        <v>1098</v>
      </c>
      <c r="D391" t="s">
        <v>1687</v>
      </c>
      <c r="E391" t="s">
        <v>1912</v>
      </c>
      <c r="F391">
        <v>4</v>
      </c>
      <c r="G391" s="5">
        <v>482.06</v>
      </c>
      <c r="H391">
        <v>7.0000000000000007E-2</v>
      </c>
      <c r="I391" t="s">
        <v>1959</v>
      </c>
      <c r="J391">
        <v>1793.2632000000001</v>
      </c>
      <c r="K391" t="str">
        <f>_xlfn.XLOOKUP(Sales_DB[[#This Row],[Store_ID]],Store_DB[Store_ID],Store_DB[Region])</f>
        <v>South</v>
      </c>
      <c r="L391" t="str">
        <f>_xlfn.XLOOKUP(Sales_DB[[#This Row],[Store_ID]],Store_DB[Store_ID],Store_DB[Store_Name])</f>
        <v>Martinez-Mullins</v>
      </c>
      <c r="M391" t="str">
        <f>_xlfn.XLOOKUP(Sales_DB[[#This Row],[Store_ID]],Store_DB[Store_ID],Store_DB[City])</f>
        <v>Williamsfurt</v>
      </c>
      <c r="N391" t="str">
        <f>_xlfn.XLOOKUP(Sales_DB[[#This Row],[Store_ID]],Store_DB[Store_ID],Store_DB[Store_Type])</f>
        <v>Online</v>
      </c>
      <c r="O391" t="str">
        <f>_xlfn.XLOOKUP(Sales_DB[[#This Row],[Product_ID]],Product_DB[Product_ID],Product_DB[Product_Name])</f>
        <v>Men'S Casual Sneakers</v>
      </c>
      <c r="P391" t="str">
        <f>_xlfn.XLOOKUP(Sales_DB[[#This Row],[Product_ID]],Product_DB[Product_ID],Product_DB[Category])</f>
        <v>Clothing</v>
      </c>
      <c r="Q391" t="str">
        <f>_xlfn.XLOOKUP(Sales_DB[[#This Row],[Product_ID]],Product_DB[Product_ID],Product_DB[Sub_Category])</f>
        <v>Footwear</v>
      </c>
      <c r="R391" t="str">
        <f>_xlfn.XLOOKUP(Sales_DB[[#This Row],[Product_ID]],Product_DB[Product_ID],Product_DB[Brand])</f>
        <v>Hogan-Lee</v>
      </c>
      <c r="S391">
        <f>_xlfn.XLOOKUP(Sales_DB[[#This Row],[Product_ID]],Product_DB[Product_ID],Product_DB[Cost])</f>
        <v>353.47</v>
      </c>
      <c r="T391">
        <f>_xlfn.XLOOKUP(Sales_DB[[#This Row],[Product_ID]],Product_DB[Product_ID],Product_DB[Stock])</f>
        <v>214</v>
      </c>
      <c r="U391" t="str">
        <f>_xlfn.XLOOKUP(Sales_DB[[#This Row],[Customer_ID]],Final_Cust_db[Customer_ID],Final_Cust_db[Name])</f>
        <v>Justin Mason Dds</v>
      </c>
      <c r="V391">
        <f>_xlfn.XLOOKUP(Sales_DB[[#This Row],[Customer_ID]],Final_Cust_db[Customer_ID],Final_Cust_db[Age])</f>
        <v>39</v>
      </c>
      <c r="W391" t="str">
        <f>_xlfn.XLOOKUP(Sales_DB[[#This Row],[Customer_ID]],Final_Cust_db[Customer_ID],Final_Cust_db[Gender])</f>
        <v>Female</v>
      </c>
      <c r="X391" t="str">
        <f>_xlfn.XLOOKUP(Sales_DB[[#This Row],[Customer_ID]],Final_Cust_db[Customer_ID],Final_Cust_db[City])</f>
        <v>Peggystad</v>
      </c>
      <c r="Y391" t="str">
        <f>_xlfn.XLOOKUP(Sales_DB[[#This Row],[Customer_ID]],Final_Cust_db[Customer_ID],Final_Cust_db[State])</f>
        <v>Connecticut</v>
      </c>
      <c r="Z391" t="str">
        <f>_xlfn.XLOOKUP(Sales_DB[[#This Row],[Customer_ID]],Final_Cust_db[Customer_ID],Final_Cust_db[Country])</f>
        <v>USA</v>
      </c>
      <c r="AA391" t="str">
        <f>_xlfn.XLOOKUP(Sales_DB[[#This Row],[Customer_ID]],Final_Cust_db[Customer_ID],Final_Cust_db[Loyality_Level])</f>
        <v>Gold</v>
      </c>
      <c r="AB391" s="8">
        <f>Sales_DB[[#This Row],[Cost]]*Sales_DB[[#This Row],[Quantity]]</f>
        <v>1413.88</v>
      </c>
      <c r="AC391" s="8">
        <f>Sales_DB[[#This Row],[Total_Amount]]-Sales_DB[[#This Row],[Spend]]</f>
        <v>379.38319999999999</v>
      </c>
      <c r="AD391" s="8">
        <f>MONTH(Sales_DB[[#This Row],[Order_Date]])</f>
        <v>11</v>
      </c>
    </row>
    <row r="392" spans="1:30" x14ac:dyDescent="0.35">
      <c r="A392" t="s">
        <v>2349</v>
      </c>
      <c r="B392" s="2">
        <v>45742</v>
      </c>
      <c r="C392" t="s">
        <v>325</v>
      </c>
      <c r="D392" t="s">
        <v>1751</v>
      </c>
      <c r="E392" t="s">
        <v>1899</v>
      </c>
      <c r="F392">
        <v>4</v>
      </c>
      <c r="G392" s="5">
        <v>995.55</v>
      </c>
      <c r="H392">
        <v>0.19</v>
      </c>
      <c r="I392" t="s">
        <v>1959</v>
      </c>
      <c r="J392">
        <v>3225.5819999999999</v>
      </c>
      <c r="K392" t="str">
        <f>_xlfn.XLOOKUP(Sales_DB[[#This Row],[Store_ID]],Store_DB[Store_ID],Store_DB[Region])</f>
        <v>North</v>
      </c>
      <c r="L392" t="str">
        <f>_xlfn.XLOOKUP(Sales_DB[[#This Row],[Store_ID]],Store_DB[Store_ID],Store_DB[Store_Name])</f>
        <v>Johnson-Wright</v>
      </c>
      <c r="M392" t="str">
        <f>_xlfn.XLOOKUP(Sales_DB[[#This Row],[Store_ID]],Store_DB[Store_ID],Store_DB[City])</f>
        <v>Hoodberg</v>
      </c>
      <c r="N392" t="str">
        <f>_xlfn.XLOOKUP(Sales_DB[[#This Row],[Store_ID]],Store_DB[Store_ID],Store_DB[Store_Type])</f>
        <v>Outlet</v>
      </c>
      <c r="O392" t="str">
        <f>_xlfn.XLOOKUP(Sales_DB[[#This Row],[Product_ID]],Product_DB[Product_ID],Product_DB[Product_Name])</f>
        <v>Foam Roller</v>
      </c>
      <c r="P392" t="str">
        <f>_xlfn.XLOOKUP(Sales_DB[[#This Row],[Product_ID]],Product_DB[Product_ID],Product_DB[Category])</f>
        <v>Sports</v>
      </c>
      <c r="Q392" t="str">
        <f>_xlfn.XLOOKUP(Sales_DB[[#This Row],[Product_ID]],Product_DB[Product_ID],Product_DB[Sub_Category])</f>
        <v>Fitness</v>
      </c>
      <c r="R392" t="str">
        <f>_xlfn.XLOOKUP(Sales_DB[[#This Row],[Product_ID]],Product_DB[Product_ID],Product_DB[Brand])</f>
        <v>Atkinson, Camacho and Oliver</v>
      </c>
      <c r="S392">
        <f>_xlfn.XLOOKUP(Sales_DB[[#This Row],[Product_ID]],Product_DB[Product_ID],Product_DB[Cost])</f>
        <v>30.62</v>
      </c>
      <c r="T392">
        <f>_xlfn.XLOOKUP(Sales_DB[[#This Row],[Product_ID]],Product_DB[Product_ID],Product_DB[Stock])</f>
        <v>138</v>
      </c>
      <c r="U392" t="str">
        <f>_xlfn.XLOOKUP(Sales_DB[[#This Row],[Customer_ID]],Final_Cust_db[Customer_ID],Final_Cust_db[Name])</f>
        <v>Jamie Yoder</v>
      </c>
      <c r="V392">
        <f>_xlfn.XLOOKUP(Sales_DB[[#This Row],[Customer_ID]],Final_Cust_db[Customer_ID],Final_Cust_db[Age])</f>
        <v>43</v>
      </c>
      <c r="W392" t="str">
        <f>_xlfn.XLOOKUP(Sales_DB[[#This Row],[Customer_ID]],Final_Cust_db[Customer_ID],Final_Cust_db[Gender])</f>
        <v>Male</v>
      </c>
      <c r="X392" t="str">
        <f>_xlfn.XLOOKUP(Sales_DB[[#This Row],[Customer_ID]],Final_Cust_db[Customer_ID],Final_Cust_db[City])</f>
        <v>New Gabrielleville</v>
      </c>
      <c r="Y392" t="str">
        <f>_xlfn.XLOOKUP(Sales_DB[[#This Row],[Customer_ID]],Final_Cust_db[Customer_ID],Final_Cust_db[State])</f>
        <v>Wisconsin</v>
      </c>
      <c r="Z392" t="str">
        <f>_xlfn.XLOOKUP(Sales_DB[[#This Row],[Customer_ID]],Final_Cust_db[Customer_ID],Final_Cust_db[Country])</f>
        <v>USA</v>
      </c>
      <c r="AA392" t="str">
        <f>_xlfn.XLOOKUP(Sales_DB[[#This Row],[Customer_ID]],Final_Cust_db[Customer_ID],Final_Cust_db[Loyality_Level])</f>
        <v>Platinum</v>
      </c>
      <c r="AB392" s="8">
        <f>Sales_DB[[#This Row],[Cost]]*Sales_DB[[#This Row],[Quantity]]</f>
        <v>122.48</v>
      </c>
      <c r="AC392" s="8">
        <f>Sales_DB[[#This Row],[Total_Amount]]-Sales_DB[[#This Row],[Spend]]</f>
        <v>3103.1019999999999</v>
      </c>
      <c r="AD392" s="8">
        <f>MONTH(Sales_DB[[#This Row],[Order_Date]])</f>
        <v>3</v>
      </c>
    </row>
    <row r="393" spans="1:30" x14ac:dyDescent="0.35">
      <c r="A393" t="s">
        <v>2350</v>
      </c>
      <c r="B393" s="2">
        <v>45478</v>
      </c>
      <c r="C393" t="s">
        <v>484</v>
      </c>
      <c r="D393" t="s">
        <v>1860</v>
      </c>
      <c r="E393" t="s">
        <v>1930</v>
      </c>
      <c r="F393">
        <v>2</v>
      </c>
      <c r="G393" s="5">
        <v>153.84</v>
      </c>
      <c r="H393">
        <v>0.27</v>
      </c>
      <c r="I393" t="s">
        <v>1959</v>
      </c>
      <c r="J393">
        <v>224.60640000000001</v>
      </c>
      <c r="K393" t="str">
        <f>_xlfn.XLOOKUP(Sales_DB[[#This Row],[Store_ID]],Store_DB[Store_ID],Store_DB[Region])</f>
        <v>East</v>
      </c>
      <c r="L393" t="str">
        <f>_xlfn.XLOOKUP(Sales_DB[[#This Row],[Store_ID]],Store_DB[Store_ID],Store_DB[Store_Name])</f>
        <v>Gardner, Humphrey and Contreras</v>
      </c>
      <c r="M393" t="str">
        <f>_xlfn.XLOOKUP(Sales_DB[[#This Row],[Store_ID]],Store_DB[Store_ID],Store_DB[City])</f>
        <v>Johnsonville</v>
      </c>
      <c r="N393" t="str">
        <f>_xlfn.XLOOKUP(Sales_DB[[#This Row],[Store_ID]],Store_DB[Store_ID],Store_DB[Store_Type])</f>
        <v>Flagship</v>
      </c>
      <c r="O393" t="str">
        <f>_xlfn.XLOOKUP(Sales_DB[[#This Row],[Product_ID]],Product_DB[Product_ID],Product_DB[Product_Name])</f>
        <v>Usb-C Laptop Charger</v>
      </c>
      <c r="P393" t="str">
        <f>_xlfn.XLOOKUP(Sales_DB[[#This Row],[Product_ID]],Product_DB[Product_ID],Product_DB[Category])</f>
        <v>Electronics</v>
      </c>
      <c r="Q393" t="str">
        <f>_xlfn.XLOOKUP(Sales_DB[[#This Row],[Product_ID]],Product_DB[Product_ID],Product_DB[Sub_Category])</f>
        <v>Computer</v>
      </c>
      <c r="R393" t="str">
        <f>_xlfn.XLOOKUP(Sales_DB[[#This Row],[Product_ID]],Product_DB[Product_ID],Product_DB[Brand])</f>
        <v>Martin LLC</v>
      </c>
      <c r="S393">
        <f>_xlfn.XLOOKUP(Sales_DB[[#This Row],[Product_ID]],Product_DB[Product_ID],Product_DB[Cost])</f>
        <v>377.52</v>
      </c>
      <c r="T393">
        <f>_xlfn.XLOOKUP(Sales_DB[[#This Row],[Product_ID]],Product_DB[Product_ID],Product_DB[Stock])</f>
        <v>485</v>
      </c>
      <c r="U393" t="str">
        <f>_xlfn.XLOOKUP(Sales_DB[[#This Row],[Customer_ID]],Final_Cust_db[Customer_ID],Final_Cust_db[Name])</f>
        <v>Cristian Wright</v>
      </c>
      <c r="V393">
        <f>_xlfn.XLOOKUP(Sales_DB[[#This Row],[Customer_ID]],Final_Cust_db[Customer_ID],Final_Cust_db[Age])</f>
        <v>30</v>
      </c>
      <c r="W393" t="str">
        <f>_xlfn.XLOOKUP(Sales_DB[[#This Row],[Customer_ID]],Final_Cust_db[Customer_ID],Final_Cust_db[Gender])</f>
        <v>Male</v>
      </c>
      <c r="X393" t="str">
        <f>_xlfn.XLOOKUP(Sales_DB[[#This Row],[Customer_ID]],Final_Cust_db[Customer_ID],Final_Cust_db[City])</f>
        <v>Port Denise</v>
      </c>
      <c r="Y393" t="str">
        <f>_xlfn.XLOOKUP(Sales_DB[[#This Row],[Customer_ID]],Final_Cust_db[Customer_ID],Final_Cust_db[State])</f>
        <v>California</v>
      </c>
      <c r="Z393" t="str">
        <f>_xlfn.XLOOKUP(Sales_DB[[#This Row],[Customer_ID]],Final_Cust_db[Customer_ID],Final_Cust_db[Country])</f>
        <v>USA</v>
      </c>
      <c r="AA393" t="str">
        <f>_xlfn.XLOOKUP(Sales_DB[[#This Row],[Customer_ID]],Final_Cust_db[Customer_ID],Final_Cust_db[Loyality_Level])</f>
        <v>Bronze</v>
      </c>
      <c r="AB393" s="8">
        <f>Sales_DB[[#This Row],[Cost]]*Sales_DB[[#This Row],[Quantity]]</f>
        <v>755.04</v>
      </c>
      <c r="AC393" s="8">
        <f>Sales_DB[[#This Row],[Total_Amount]]-Sales_DB[[#This Row],[Spend]]</f>
        <v>-530.43359999999996</v>
      </c>
      <c r="AD393" s="8">
        <f>MONTH(Sales_DB[[#This Row],[Order_Date]])</f>
        <v>7</v>
      </c>
    </row>
    <row r="394" spans="1:30" x14ac:dyDescent="0.35">
      <c r="A394" t="s">
        <v>2351</v>
      </c>
      <c r="B394" s="2">
        <v>45789</v>
      </c>
      <c r="C394" t="s">
        <v>520</v>
      </c>
      <c r="D394" t="s">
        <v>1815</v>
      </c>
      <c r="E394" t="s">
        <v>1909</v>
      </c>
      <c r="F394">
        <v>3</v>
      </c>
      <c r="G394" s="5">
        <v>362.11</v>
      </c>
      <c r="H394">
        <v>0.23</v>
      </c>
      <c r="I394" t="s">
        <v>1962</v>
      </c>
      <c r="J394">
        <v>836.47409999999991</v>
      </c>
      <c r="K394" t="str">
        <f>_xlfn.XLOOKUP(Sales_DB[[#This Row],[Store_ID]],Store_DB[Store_ID],Store_DB[Region])</f>
        <v>East</v>
      </c>
      <c r="L394" t="str">
        <f>_xlfn.XLOOKUP(Sales_DB[[#This Row],[Store_ID]],Store_DB[Store_ID],Store_DB[Store_Name])</f>
        <v>Benson-Elliott</v>
      </c>
      <c r="M394" t="str">
        <f>_xlfn.XLOOKUP(Sales_DB[[#This Row],[Store_ID]],Store_DB[Store_ID],Store_DB[City])</f>
        <v>Port Josephberg</v>
      </c>
      <c r="N394" t="str">
        <f>_xlfn.XLOOKUP(Sales_DB[[#This Row],[Store_ID]],Store_DB[Store_ID],Store_DB[Store_Type])</f>
        <v>Online</v>
      </c>
      <c r="O394" t="str">
        <f>_xlfn.XLOOKUP(Sales_DB[[#This Row],[Product_ID]],Product_DB[Product_ID],Product_DB[Product_Name])</f>
        <v>Essential Oil Diffuser</v>
      </c>
      <c r="P394" t="str">
        <f>_xlfn.XLOOKUP(Sales_DB[[#This Row],[Product_ID]],Product_DB[Product_ID],Product_DB[Category])</f>
        <v>Home</v>
      </c>
      <c r="Q394" t="str">
        <f>_xlfn.XLOOKUP(Sales_DB[[#This Row],[Product_ID]],Product_DB[Product_ID],Product_DB[Sub_Category])</f>
        <v>Decor</v>
      </c>
      <c r="R394" t="str">
        <f>_xlfn.XLOOKUP(Sales_DB[[#This Row],[Product_ID]],Product_DB[Product_ID],Product_DB[Brand])</f>
        <v>Hernandez Inc</v>
      </c>
      <c r="S394">
        <f>_xlfn.XLOOKUP(Sales_DB[[#This Row],[Product_ID]],Product_DB[Product_ID],Product_DB[Cost])</f>
        <v>325.26</v>
      </c>
      <c r="T394">
        <f>_xlfn.XLOOKUP(Sales_DB[[#This Row],[Product_ID]],Product_DB[Product_ID],Product_DB[Stock])</f>
        <v>400</v>
      </c>
      <c r="U394" t="str">
        <f>_xlfn.XLOOKUP(Sales_DB[[#This Row],[Customer_ID]],Final_Cust_db[Customer_ID],Final_Cust_db[Name])</f>
        <v>Joseph Faulkner</v>
      </c>
      <c r="V394">
        <f>_xlfn.XLOOKUP(Sales_DB[[#This Row],[Customer_ID]],Final_Cust_db[Customer_ID],Final_Cust_db[Age])</f>
        <v>31</v>
      </c>
      <c r="W394" t="str">
        <f>_xlfn.XLOOKUP(Sales_DB[[#This Row],[Customer_ID]],Final_Cust_db[Customer_ID],Final_Cust_db[Gender])</f>
        <v>Male</v>
      </c>
      <c r="X394" t="str">
        <f>_xlfn.XLOOKUP(Sales_DB[[#This Row],[Customer_ID]],Final_Cust_db[Customer_ID],Final_Cust_db[City])</f>
        <v>New Leahfurt</v>
      </c>
      <c r="Y394" t="str">
        <f>_xlfn.XLOOKUP(Sales_DB[[#This Row],[Customer_ID]],Final_Cust_db[Customer_ID],Final_Cust_db[State])</f>
        <v>North Dakota</v>
      </c>
      <c r="Z394" t="str">
        <f>_xlfn.XLOOKUP(Sales_DB[[#This Row],[Customer_ID]],Final_Cust_db[Customer_ID],Final_Cust_db[Country])</f>
        <v>USA</v>
      </c>
      <c r="AA394" t="str">
        <f>_xlfn.XLOOKUP(Sales_DB[[#This Row],[Customer_ID]],Final_Cust_db[Customer_ID],Final_Cust_db[Loyality_Level])</f>
        <v>Bronze</v>
      </c>
      <c r="AB394" s="8">
        <f>Sales_DB[[#This Row],[Cost]]*Sales_DB[[#This Row],[Quantity]]</f>
        <v>975.78</v>
      </c>
      <c r="AC394" s="8">
        <f>Sales_DB[[#This Row],[Total_Amount]]-Sales_DB[[#This Row],[Spend]]</f>
        <v>-139.30590000000007</v>
      </c>
      <c r="AD394" s="8">
        <f>MONTH(Sales_DB[[#This Row],[Order_Date]])</f>
        <v>5</v>
      </c>
    </row>
    <row r="395" spans="1:30" x14ac:dyDescent="0.35">
      <c r="A395" t="s">
        <v>2352</v>
      </c>
      <c r="B395" s="2">
        <v>45561</v>
      </c>
      <c r="C395" t="s">
        <v>1465</v>
      </c>
      <c r="D395" t="s">
        <v>1707</v>
      </c>
      <c r="E395" t="s">
        <v>1915</v>
      </c>
      <c r="F395">
        <v>3</v>
      </c>
      <c r="G395" s="5">
        <v>112.26</v>
      </c>
      <c r="H395">
        <v>0.11</v>
      </c>
      <c r="I395" t="s">
        <v>1957</v>
      </c>
      <c r="J395">
        <v>299.73419999999999</v>
      </c>
      <c r="K395" t="str">
        <f>_xlfn.XLOOKUP(Sales_DB[[#This Row],[Store_ID]],Store_DB[Store_ID],Store_DB[Region])</f>
        <v>West</v>
      </c>
      <c r="L395" t="str">
        <f>_xlfn.XLOOKUP(Sales_DB[[#This Row],[Store_ID]],Store_DB[Store_ID],Store_DB[Store_Name])</f>
        <v>Bean, Jones and Park</v>
      </c>
      <c r="M395" t="str">
        <f>_xlfn.XLOOKUP(Sales_DB[[#This Row],[Store_ID]],Store_DB[Store_ID],Store_DB[City])</f>
        <v>Thompsonborough</v>
      </c>
      <c r="N395" t="str">
        <f>_xlfn.XLOOKUP(Sales_DB[[#This Row],[Store_ID]],Store_DB[Store_ID],Store_DB[Store_Type])</f>
        <v>Online</v>
      </c>
      <c r="O395" t="str">
        <f>_xlfn.XLOOKUP(Sales_DB[[#This Row],[Product_ID]],Product_DB[Product_ID],Product_DB[Product_Name])</f>
        <v>Usb External Hard Drive</v>
      </c>
      <c r="P395" t="str">
        <f>_xlfn.XLOOKUP(Sales_DB[[#This Row],[Product_ID]],Product_DB[Product_ID],Product_DB[Category])</f>
        <v>Electronics</v>
      </c>
      <c r="Q395" t="str">
        <f>_xlfn.XLOOKUP(Sales_DB[[#This Row],[Product_ID]],Product_DB[Product_ID],Product_DB[Sub_Category])</f>
        <v>Computer</v>
      </c>
      <c r="R395" t="str">
        <f>_xlfn.XLOOKUP(Sales_DB[[#This Row],[Product_ID]],Product_DB[Product_ID],Product_DB[Brand])</f>
        <v>Robinson Inc</v>
      </c>
      <c r="S395">
        <f>_xlfn.XLOOKUP(Sales_DB[[#This Row],[Product_ID]],Product_DB[Product_ID],Product_DB[Cost])</f>
        <v>253.33</v>
      </c>
      <c r="T395">
        <f>_xlfn.XLOOKUP(Sales_DB[[#This Row],[Product_ID]],Product_DB[Product_ID],Product_DB[Stock])</f>
        <v>266</v>
      </c>
      <c r="U395" t="str">
        <f>_xlfn.XLOOKUP(Sales_DB[[#This Row],[Customer_ID]],Final_Cust_db[Customer_ID],Final_Cust_db[Name])</f>
        <v>Philip Mendoza</v>
      </c>
      <c r="V395">
        <f>_xlfn.XLOOKUP(Sales_DB[[#This Row],[Customer_ID]],Final_Cust_db[Customer_ID],Final_Cust_db[Age])</f>
        <v>42</v>
      </c>
      <c r="W395" t="str">
        <f>_xlfn.XLOOKUP(Sales_DB[[#This Row],[Customer_ID]],Final_Cust_db[Customer_ID],Final_Cust_db[Gender])</f>
        <v>Male</v>
      </c>
      <c r="X395" t="str">
        <f>_xlfn.XLOOKUP(Sales_DB[[#This Row],[Customer_ID]],Final_Cust_db[Customer_ID],Final_Cust_db[City])</f>
        <v>Tylermouth</v>
      </c>
      <c r="Y395" t="str">
        <f>_xlfn.XLOOKUP(Sales_DB[[#This Row],[Customer_ID]],Final_Cust_db[Customer_ID],Final_Cust_db[State])</f>
        <v>Massachusetts</v>
      </c>
      <c r="Z395" t="str">
        <f>_xlfn.XLOOKUP(Sales_DB[[#This Row],[Customer_ID]],Final_Cust_db[Customer_ID],Final_Cust_db[Country])</f>
        <v>USA</v>
      </c>
      <c r="AA395" t="str">
        <f>_xlfn.XLOOKUP(Sales_DB[[#This Row],[Customer_ID]],Final_Cust_db[Customer_ID],Final_Cust_db[Loyality_Level])</f>
        <v>Silver</v>
      </c>
      <c r="AB395" s="8">
        <f>Sales_DB[[#This Row],[Cost]]*Sales_DB[[#This Row],[Quantity]]</f>
        <v>759.99</v>
      </c>
      <c r="AC395" s="8">
        <f>Sales_DB[[#This Row],[Total_Amount]]-Sales_DB[[#This Row],[Spend]]</f>
        <v>-460.25580000000002</v>
      </c>
      <c r="AD395" s="8">
        <f>MONTH(Sales_DB[[#This Row],[Order_Date]])</f>
        <v>9</v>
      </c>
    </row>
    <row r="396" spans="1:30" x14ac:dyDescent="0.35">
      <c r="A396" t="s">
        <v>2353</v>
      </c>
      <c r="B396" s="2">
        <v>45378</v>
      </c>
      <c r="C396" t="s">
        <v>669</v>
      </c>
      <c r="D396" t="s">
        <v>1863</v>
      </c>
      <c r="E396" t="s">
        <v>1946</v>
      </c>
      <c r="F396">
        <v>2</v>
      </c>
      <c r="G396" s="5">
        <v>962.81</v>
      </c>
      <c r="H396">
        <v>0.06</v>
      </c>
      <c r="I396" t="s">
        <v>1962</v>
      </c>
      <c r="J396">
        <v>1810.0827999999999</v>
      </c>
      <c r="K396" t="str">
        <f>_xlfn.XLOOKUP(Sales_DB[[#This Row],[Store_ID]],Store_DB[Store_ID],Store_DB[Region])</f>
        <v>East</v>
      </c>
      <c r="L396" t="str">
        <f>_xlfn.XLOOKUP(Sales_DB[[#This Row],[Store_ID]],Store_DB[Store_ID],Store_DB[Store_Name])</f>
        <v>Mann-Austin</v>
      </c>
      <c r="M396" t="str">
        <f>_xlfn.XLOOKUP(Sales_DB[[#This Row],[Store_ID]],Store_DB[Store_ID],Store_DB[City])</f>
        <v>Vasquezborough</v>
      </c>
      <c r="N396" t="str">
        <f>_xlfn.XLOOKUP(Sales_DB[[#This Row],[Store_ID]],Store_DB[Store_ID],Store_DB[Store_Type])</f>
        <v>Online</v>
      </c>
      <c r="O396" t="str">
        <f>_xlfn.XLOOKUP(Sales_DB[[#This Row],[Product_ID]],Product_DB[Product_ID],Product_DB[Product_Name])</f>
        <v>Vitamin E Body Lotion</v>
      </c>
      <c r="P396" t="str">
        <f>_xlfn.XLOOKUP(Sales_DB[[#This Row],[Product_ID]],Product_DB[Product_ID],Product_DB[Category])</f>
        <v>Beauty</v>
      </c>
      <c r="Q396" t="str">
        <f>_xlfn.XLOOKUP(Sales_DB[[#This Row],[Product_ID]],Product_DB[Product_ID],Product_DB[Sub_Category])</f>
        <v>Skincare</v>
      </c>
      <c r="R396" t="str">
        <f>_xlfn.XLOOKUP(Sales_DB[[#This Row],[Product_ID]],Product_DB[Product_ID],Product_DB[Brand])</f>
        <v>Hoffman-Williams</v>
      </c>
      <c r="S396">
        <f>_xlfn.XLOOKUP(Sales_DB[[#This Row],[Product_ID]],Product_DB[Product_ID],Product_DB[Cost])</f>
        <v>358.47</v>
      </c>
      <c r="T396">
        <f>_xlfn.XLOOKUP(Sales_DB[[#This Row],[Product_ID]],Product_DB[Product_ID],Product_DB[Stock])</f>
        <v>213</v>
      </c>
      <c r="U396" t="str">
        <f>_xlfn.XLOOKUP(Sales_DB[[#This Row],[Customer_ID]],Final_Cust_db[Customer_ID],Final_Cust_db[Name])</f>
        <v>Sarah Brady</v>
      </c>
      <c r="V396">
        <f>_xlfn.XLOOKUP(Sales_DB[[#This Row],[Customer_ID]],Final_Cust_db[Customer_ID],Final_Cust_db[Age])</f>
        <v>47</v>
      </c>
      <c r="W396" t="str">
        <f>_xlfn.XLOOKUP(Sales_DB[[#This Row],[Customer_ID]],Final_Cust_db[Customer_ID],Final_Cust_db[Gender])</f>
        <v>Male</v>
      </c>
      <c r="X396" t="str">
        <f>_xlfn.XLOOKUP(Sales_DB[[#This Row],[Customer_ID]],Final_Cust_db[Customer_ID],Final_Cust_db[City])</f>
        <v>Johnsonland</v>
      </c>
      <c r="Y396" t="str">
        <f>_xlfn.XLOOKUP(Sales_DB[[#This Row],[Customer_ID]],Final_Cust_db[Customer_ID],Final_Cust_db[State])</f>
        <v>Iowa</v>
      </c>
      <c r="Z396" t="str">
        <f>_xlfn.XLOOKUP(Sales_DB[[#This Row],[Customer_ID]],Final_Cust_db[Customer_ID],Final_Cust_db[Country])</f>
        <v>USA</v>
      </c>
      <c r="AA396" t="str">
        <f>_xlfn.XLOOKUP(Sales_DB[[#This Row],[Customer_ID]],Final_Cust_db[Customer_ID],Final_Cust_db[Loyality_Level])</f>
        <v>Platinum</v>
      </c>
      <c r="AB396" s="8">
        <f>Sales_DB[[#This Row],[Cost]]*Sales_DB[[#This Row],[Quantity]]</f>
        <v>716.94</v>
      </c>
      <c r="AC396" s="8">
        <f>Sales_DB[[#This Row],[Total_Amount]]-Sales_DB[[#This Row],[Spend]]</f>
        <v>1093.1427999999999</v>
      </c>
      <c r="AD396" s="8">
        <f>MONTH(Sales_DB[[#This Row],[Order_Date]])</f>
        <v>3</v>
      </c>
    </row>
    <row r="397" spans="1:30" x14ac:dyDescent="0.35">
      <c r="A397" t="s">
        <v>2354</v>
      </c>
      <c r="B397" s="2">
        <v>45308</v>
      </c>
      <c r="C397" t="s">
        <v>699</v>
      </c>
      <c r="D397" t="s">
        <v>1636</v>
      </c>
      <c r="E397" t="s">
        <v>1885</v>
      </c>
      <c r="F397">
        <v>4</v>
      </c>
      <c r="G397" s="5">
        <v>276.23</v>
      </c>
      <c r="H397">
        <v>0.12</v>
      </c>
      <c r="I397" t="s">
        <v>1957</v>
      </c>
      <c r="J397">
        <v>972.32960000000003</v>
      </c>
      <c r="K397" t="str">
        <f>_xlfn.XLOOKUP(Sales_DB[[#This Row],[Store_ID]],Store_DB[Store_ID],Store_DB[Region])</f>
        <v>East</v>
      </c>
      <c r="L397" t="str">
        <f>_xlfn.XLOOKUP(Sales_DB[[#This Row],[Store_ID]],Store_DB[Store_ID],Store_DB[Store_Name])</f>
        <v>Rivera-Warner</v>
      </c>
      <c r="M397" t="str">
        <f>_xlfn.XLOOKUP(Sales_DB[[#This Row],[Store_ID]],Store_DB[Store_ID],Store_DB[City])</f>
        <v>Washingtonfurt</v>
      </c>
      <c r="N397" t="str">
        <f>_xlfn.XLOOKUP(Sales_DB[[#This Row],[Store_ID]],Store_DB[Store_ID],Store_DB[Store_Type])</f>
        <v>Flagship</v>
      </c>
      <c r="O397" t="str">
        <f>_xlfn.XLOOKUP(Sales_DB[[#This Row],[Product_ID]],Product_DB[Product_ID],Product_DB[Product_Name])</f>
        <v>Multi-Purpose Storage Box</v>
      </c>
      <c r="P397" t="str">
        <f>_xlfn.XLOOKUP(Sales_DB[[#This Row],[Product_ID]],Product_DB[Product_ID],Product_DB[Category])</f>
        <v>Home</v>
      </c>
      <c r="Q397" t="str">
        <f>_xlfn.XLOOKUP(Sales_DB[[#This Row],[Product_ID]],Product_DB[Product_ID],Product_DB[Sub_Category])</f>
        <v>Storage</v>
      </c>
      <c r="R397" t="str">
        <f>_xlfn.XLOOKUP(Sales_DB[[#This Row],[Product_ID]],Product_DB[Product_ID],Product_DB[Brand])</f>
        <v>Gardner-Montes</v>
      </c>
      <c r="S397">
        <f>_xlfn.XLOOKUP(Sales_DB[[#This Row],[Product_ID]],Product_DB[Product_ID],Product_DB[Cost])</f>
        <v>123.46</v>
      </c>
      <c r="T397">
        <f>_xlfn.XLOOKUP(Sales_DB[[#This Row],[Product_ID]],Product_DB[Product_ID],Product_DB[Stock])</f>
        <v>76</v>
      </c>
      <c r="U397" t="str">
        <f>_xlfn.XLOOKUP(Sales_DB[[#This Row],[Customer_ID]],Final_Cust_db[Customer_ID],Final_Cust_db[Name])</f>
        <v>Stuart Johnson</v>
      </c>
      <c r="V397">
        <f>_xlfn.XLOOKUP(Sales_DB[[#This Row],[Customer_ID]],Final_Cust_db[Customer_ID],Final_Cust_db[Age])</f>
        <v>42</v>
      </c>
      <c r="W397" t="str">
        <f>_xlfn.XLOOKUP(Sales_DB[[#This Row],[Customer_ID]],Final_Cust_db[Customer_ID],Final_Cust_db[Gender])</f>
        <v>Female</v>
      </c>
      <c r="X397" t="str">
        <f>_xlfn.XLOOKUP(Sales_DB[[#This Row],[Customer_ID]],Final_Cust_db[Customer_ID],Final_Cust_db[City])</f>
        <v>West Markport</v>
      </c>
      <c r="Y397" t="str">
        <f>_xlfn.XLOOKUP(Sales_DB[[#This Row],[Customer_ID]],Final_Cust_db[Customer_ID],Final_Cust_db[State])</f>
        <v>North Dakota</v>
      </c>
      <c r="Z397" t="str">
        <f>_xlfn.XLOOKUP(Sales_DB[[#This Row],[Customer_ID]],Final_Cust_db[Customer_ID],Final_Cust_db[Country])</f>
        <v>USA</v>
      </c>
      <c r="AA397" t="str">
        <f>_xlfn.XLOOKUP(Sales_DB[[#This Row],[Customer_ID]],Final_Cust_db[Customer_ID],Final_Cust_db[Loyality_Level])</f>
        <v>Platinum</v>
      </c>
      <c r="AB397" s="8">
        <f>Sales_DB[[#This Row],[Cost]]*Sales_DB[[#This Row],[Quantity]]</f>
        <v>493.84</v>
      </c>
      <c r="AC397" s="8">
        <f>Sales_DB[[#This Row],[Total_Amount]]-Sales_DB[[#This Row],[Spend]]</f>
        <v>478.48960000000005</v>
      </c>
      <c r="AD397" s="8">
        <f>MONTH(Sales_DB[[#This Row],[Order_Date]])</f>
        <v>1</v>
      </c>
    </row>
    <row r="398" spans="1:30" x14ac:dyDescent="0.35">
      <c r="A398" t="s">
        <v>2355</v>
      </c>
      <c r="B398" s="2">
        <v>45407</v>
      </c>
      <c r="C398" t="s">
        <v>74</v>
      </c>
      <c r="D398" t="s">
        <v>1626</v>
      </c>
      <c r="E398" t="s">
        <v>1932</v>
      </c>
      <c r="F398">
        <v>3</v>
      </c>
      <c r="G398" s="5">
        <v>991.37</v>
      </c>
      <c r="H398">
        <v>0.1</v>
      </c>
      <c r="I398" t="s">
        <v>1959</v>
      </c>
      <c r="J398">
        <v>2676.6990000000001</v>
      </c>
      <c r="K398" t="str">
        <f>_xlfn.XLOOKUP(Sales_DB[[#This Row],[Store_ID]],Store_DB[Store_ID],Store_DB[Region])</f>
        <v>South</v>
      </c>
      <c r="L398" t="str">
        <f>_xlfn.XLOOKUP(Sales_DB[[#This Row],[Store_ID]],Store_DB[Store_ID],Store_DB[Store_Name])</f>
        <v>Mcdonald Inc</v>
      </c>
      <c r="M398" t="str">
        <f>_xlfn.XLOOKUP(Sales_DB[[#This Row],[Store_ID]],Store_DB[Store_ID],Store_DB[City])</f>
        <v>Christopherland</v>
      </c>
      <c r="N398" t="str">
        <f>_xlfn.XLOOKUP(Sales_DB[[#This Row],[Store_ID]],Store_DB[Store_ID],Store_DB[Store_Type])</f>
        <v>Outlet</v>
      </c>
      <c r="O398" t="str">
        <f>_xlfn.XLOOKUP(Sales_DB[[#This Row],[Product_ID]],Product_DB[Product_ID],Product_DB[Product_Name])</f>
        <v>Women'S Denim Jeans</v>
      </c>
      <c r="P398" t="str">
        <f>_xlfn.XLOOKUP(Sales_DB[[#This Row],[Product_ID]],Product_DB[Product_ID],Product_DB[Category])</f>
        <v>Clothing</v>
      </c>
      <c r="Q398" t="str">
        <f>_xlfn.XLOOKUP(Sales_DB[[#This Row],[Product_ID]],Product_DB[Product_ID],Product_DB[Sub_Category])</f>
        <v>Bottoms</v>
      </c>
      <c r="R398" t="str">
        <f>_xlfn.XLOOKUP(Sales_DB[[#This Row],[Product_ID]],Product_DB[Product_ID],Product_DB[Brand])</f>
        <v>Guerra-Hendrix</v>
      </c>
      <c r="S398">
        <f>_xlfn.XLOOKUP(Sales_DB[[#This Row],[Product_ID]],Product_DB[Product_ID],Product_DB[Cost])</f>
        <v>238.8</v>
      </c>
      <c r="T398">
        <f>_xlfn.XLOOKUP(Sales_DB[[#This Row],[Product_ID]],Product_DB[Product_ID],Product_DB[Stock])</f>
        <v>343</v>
      </c>
      <c r="U398" t="str">
        <f>_xlfn.XLOOKUP(Sales_DB[[#This Row],[Customer_ID]],Final_Cust_db[Customer_ID],Final_Cust_db[Name])</f>
        <v>Laura Alvarez</v>
      </c>
      <c r="V398">
        <f>_xlfn.XLOOKUP(Sales_DB[[#This Row],[Customer_ID]],Final_Cust_db[Customer_ID],Final_Cust_db[Age])</f>
        <v>49</v>
      </c>
      <c r="W398" t="str">
        <f>_xlfn.XLOOKUP(Sales_DB[[#This Row],[Customer_ID]],Final_Cust_db[Customer_ID],Final_Cust_db[Gender])</f>
        <v>Female</v>
      </c>
      <c r="X398" t="str">
        <f>_xlfn.XLOOKUP(Sales_DB[[#This Row],[Customer_ID]],Final_Cust_db[Customer_ID],Final_Cust_db[City])</f>
        <v>Lawsonhaven</v>
      </c>
      <c r="Y398" t="str">
        <f>_xlfn.XLOOKUP(Sales_DB[[#This Row],[Customer_ID]],Final_Cust_db[Customer_ID],Final_Cust_db[State])</f>
        <v>Washington</v>
      </c>
      <c r="Z398" t="str">
        <f>_xlfn.XLOOKUP(Sales_DB[[#This Row],[Customer_ID]],Final_Cust_db[Customer_ID],Final_Cust_db[Country])</f>
        <v>USA</v>
      </c>
      <c r="AA398" t="str">
        <f>_xlfn.XLOOKUP(Sales_DB[[#This Row],[Customer_ID]],Final_Cust_db[Customer_ID],Final_Cust_db[Loyality_Level])</f>
        <v>Platinum</v>
      </c>
      <c r="AB398" s="8">
        <f>Sales_DB[[#This Row],[Cost]]*Sales_DB[[#This Row],[Quantity]]</f>
        <v>716.40000000000009</v>
      </c>
      <c r="AC398" s="8">
        <f>Sales_DB[[#This Row],[Total_Amount]]-Sales_DB[[#This Row],[Spend]]</f>
        <v>1960.299</v>
      </c>
      <c r="AD398" s="8">
        <f>MONTH(Sales_DB[[#This Row],[Order_Date]])</f>
        <v>4</v>
      </c>
    </row>
    <row r="399" spans="1:30" x14ac:dyDescent="0.35">
      <c r="A399" t="s">
        <v>2356</v>
      </c>
      <c r="B399" s="2">
        <v>45929</v>
      </c>
      <c r="C399" t="s">
        <v>565</v>
      </c>
      <c r="D399" t="s">
        <v>1636</v>
      </c>
      <c r="E399" t="s">
        <v>1930</v>
      </c>
      <c r="F399">
        <v>3</v>
      </c>
      <c r="G399" s="5">
        <v>977.47</v>
      </c>
      <c r="H399">
        <v>0.05</v>
      </c>
      <c r="I399" t="s">
        <v>1957</v>
      </c>
      <c r="J399">
        <v>2785.7894999999999</v>
      </c>
      <c r="K399" t="str">
        <f>_xlfn.XLOOKUP(Sales_DB[[#This Row],[Store_ID]],Store_DB[Store_ID],Store_DB[Region])</f>
        <v>East</v>
      </c>
      <c r="L399" t="str">
        <f>_xlfn.XLOOKUP(Sales_DB[[#This Row],[Store_ID]],Store_DB[Store_ID],Store_DB[Store_Name])</f>
        <v>Gardner, Humphrey and Contreras</v>
      </c>
      <c r="M399" t="str">
        <f>_xlfn.XLOOKUP(Sales_DB[[#This Row],[Store_ID]],Store_DB[Store_ID],Store_DB[City])</f>
        <v>Johnsonville</v>
      </c>
      <c r="N399" t="str">
        <f>_xlfn.XLOOKUP(Sales_DB[[#This Row],[Store_ID]],Store_DB[Store_ID],Store_DB[Store_Type])</f>
        <v>Flagship</v>
      </c>
      <c r="O399" t="str">
        <f>_xlfn.XLOOKUP(Sales_DB[[#This Row],[Product_ID]],Product_DB[Product_ID],Product_DB[Product_Name])</f>
        <v>Multi-Purpose Storage Box</v>
      </c>
      <c r="P399" t="str">
        <f>_xlfn.XLOOKUP(Sales_DB[[#This Row],[Product_ID]],Product_DB[Product_ID],Product_DB[Category])</f>
        <v>Home</v>
      </c>
      <c r="Q399" t="str">
        <f>_xlfn.XLOOKUP(Sales_DB[[#This Row],[Product_ID]],Product_DB[Product_ID],Product_DB[Sub_Category])</f>
        <v>Storage</v>
      </c>
      <c r="R399" t="str">
        <f>_xlfn.XLOOKUP(Sales_DB[[#This Row],[Product_ID]],Product_DB[Product_ID],Product_DB[Brand])</f>
        <v>Gardner-Montes</v>
      </c>
      <c r="S399">
        <f>_xlfn.XLOOKUP(Sales_DB[[#This Row],[Product_ID]],Product_DB[Product_ID],Product_DB[Cost])</f>
        <v>123.46</v>
      </c>
      <c r="T399">
        <f>_xlfn.XLOOKUP(Sales_DB[[#This Row],[Product_ID]],Product_DB[Product_ID],Product_DB[Stock])</f>
        <v>76</v>
      </c>
      <c r="U399" t="str">
        <f>_xlfn.XLOOKUP(Sales_DB[[#This Row],[Customer_ID]],Final_Cust_db[Customer_ID],Final_Cust_db[Name])</f>
        <v>Daniel Contreras</v>
      </c>
      <c r="V399">
        <f>_xlfn.XLOOKUP(Sales_DB[[#This Row],[Customer_ID]],Final_Cust_db[Customer_ID],Final_Cust_db[Age])</f>
        <v>36</v>
      </c>
      <c r="W399" t="str">
        <f>_xlfn.XLOOKUP(Sales_DB[[#This Row],[Customer_ID]],Final_Cust_db[Customer_ID],Final_Cust_db[Gender])</f>
        <v>Female</v>
      </c>
      <c r="X399" t="str">
        <f>_xlfn.XLOOKUP(Sales_DB[[#This Row],[Customer_ID]],Final_Cust_db[Customer_ID],Final_Cust_db[City])</f>
        <v>Robertview</v>
      </c>
      <c r="Y399" t="str">
        <f>_xlfn.XLOOKUP(Sales_DB[[#This Row],[Customer_ID]],Final_Cust_db[Customer_ID],Final_Cust_db[State])</f>
        <v>Florida</v>
      </c>
      <c r="Z399" t="str">
        <f>_xlfn.XLOOKUP(Sales_DB[[#This Row],[Customer_ID]],Final_Cust_db[Customer_ID],Final_Cust_db[Country])</f>
        <v>USA</v>
      </c>
      <c r="AA399" t="str">
        <f>_xlfn.XLOOKUP(Sales_DB[[#This Row],[Customer_ID]],Final_Cust_db[Customer_ID],Final_Cust_db[Loyality_Level])</f>
        <v>Platinum</v>
      </c>
      <c r="AB399" s="8">
        <f>Sales_DB[[#This Row],[Cost]]*Sales_DB[[#This Row],[Quantity]]</f>
        <v>370.38</v>
      </c>
      <c r="AC399" s="8">
        <f>Sales_DB[[#This Row],[Total_Amount]]-Sales_DB[[#This Row],[Spend]]</f>
        <v>2415.4094999999998</v>
      </c>
      <c r="AD399" s="8">
        <f>MONTH(Sales_DB[[#This Row],[Order_Date]])</f>
        <v>9</v>
      </c>
    </row>
    <row r="400" spans="1:30" x14ac:dyDescent="0.35">
      <c r="A400" t="s">
        <v>2357</v>
      </c>
      <c r="B400" s="2">
        <v>45844</v>
      </c>
      <c r="C400" t="s">
        <v>678</v>
      </c>
      <c r="D400" t="s">
        <v>1863</v>
      </c>
      <c r="E400" t="s">
        <v>1927</v>
      </c>
      <c r="F400">
        <v>2</v>
      </c>
      <c r="G400" s="5">
        <v>308.7</v>
      </c>
      <c r="H400">
        <v>0.2</v>
      </c>
      <c r="I400" t="s">
        <v>1959</v>
      </c>
      <c r="J400">
        <v>493.92</v>
      </c>
      <c r="K400" t="str">
        <f>_xlfn.XLOOKUP(Sales_DB[[#This Row],[Store_ID]],Store_DB[Store_ID],Store_DB[Region])</f>
        <v>North</v>
      </c>
      <c r="L400" t="str">
        <f>_xlfn.XLOOKUP(Sales_DB[[#This Row],[Store_ID]],Store_DB[Store_ID],Store_DB[Store_Name])</f>
        <v>Thomas, Bridges and Harris</v>
      </c>
      <c r="M400" t="str">
        <f>_xlfn.XLOOKUP(Sales_DB[[#This Row],[Store_ID]],Store_DB[Store_ID],Store_DB[City])</f>
        <v>Sabrinatown</v>
      </c>
      <c r="N400" t="str">
        <f>_xlfn.XLOOKUP(Sales_DB[[#This Row],[Store_ID]],Store_DB[Store_ID],Store_DB[Store_Type])</f>
        <v>Online</v>
      </c>
      <c r="O400" t="str">
        <f>_xlfn.XLOOKUP(Sales_DB[[#This Row],[Product_ID]],Product_DB[Product_ID],Product_DB[Product_Name])</f>
        <v>Vitamin E Body Lotion</v>
      </c>
      <c r="P400" t="str">
        <f>_xlfn.XLOOKUP(Sales_DB[[#This Row],[Product_ID]],Product_DB[Product_ID],Product_DB[Category])</f>
        <v>Beauty</v>
      </c>
      <c r="Q400" t="str">
        <f>_xlfn.XLOOKUP(Sales_DB[[#This Row],[Product_ID]],Product_DB[Product_ID],Product_DB[Sub_Category])</f>
        <v>Skincare</v>
      </c>
      <c r="R400" t="str">
        <f>_xlfn.XLOOKUP(Sales_DB[[#This Row],[Product_ID]],Product_DB[Product_ID],Product_DB[Brand])</f>
        <v>Hoffman-Williams</v>
      </c>
      <c r="S400">
        <f>_xlfn.XLOOKUP(Sales_DB[[#This Row],[Product_ID]],Product_DB[Product_ID],Product_DB[Cost])</f>
        <v>358.47</v>
      </c>
      <c r="T400">
        <f>_xlfn.XLOOKUP(Sales_DB[[#This Row],[Product_ID]],Product_DB[Product_ID],Product_DB[Stock])</f>
        <v>213</v>
      </c>
      <c r="U400" t="str">
        <f>_xlfn.XLOOKUP(Sales_DB[[#This Row],[Customer_ID]],Final_Cust_db[Customer_ID],Final_Cust_db[Name])</f>
        <v>Ronald Jones</v>
      </c>
      <c r="V400">
        <f>_xlfn.XLOOKUP(Sales_DB[[#This Row],[Customer_ID]],Final_Cust_db[Customer_ID],Final_Cust_db[Age])</f>
        <v>26</v>
      </c>
      <c r="W400" t="str">
        <f>_xlfn.XLOOKUP(Sales_DB[[#This Row],[Customer_ID]],Final_Cust_db[Customer_ID],Final_Cust_db[Gender])</f>
        <v>Female</v>
      </c>
      <c r="X400" t="str">
        <f>_xlfn.XLOOKUP(Sales_DB[[#This Row],[Customer_ID]],Final_Cust_db[Customer_ID],Final_Cust_db[City])</f>
        <v>Brownshire</v>
      </c>
      <c r="Y400" t="str">
        <f>_xlfn.XLOOKUP(Sales_DB[[#This Row],[Customer_ID]],Final_Cust_db[Customer_ID],Final_Cust_db[State])</f>
        <v>Tennessee</v>
      </c>
      <c r="Z400" t="str">
        <f>_xlfn.XLOOKUP(Sales_DB[[#This Row],[Customer_ID]],Final_Cust_db[Customer_ID],Final_Cust_db[Country])</f>
        <v>USA</v>
      </c>
      <c r="AA400" t="str">
        <f>_xlfn.XLOOKUP(Sales_DB[[#This Row],[Customer_ID]],Final_Cust_db[Customer_ID],Final_Cust_db[Loyality_Level])</f>
        <v>Silver</v>
      </c>
      <c r="AB400" s="8">
        <f>Sales_DB[[#This Row],[Cost]]*Sales_DB[[#This Row],[Quantity]]</f>
        <v>716.94</v>
      </c>
      <c r="AC400" s="8">
        <f>Sales_DB[[#This Row],[Total_Amount]]-Sales_DB[[#This Row],[Spend]]</f>
        <v>-223.02000000000004</v>
      </c>
      <c r="AD400" s="8">
        <f>MONTH(Sales_DB[[#This Row],[Order_Date]])</f>
        <v>7</v>
      </c>
    </row>
    <row r="401" spans="1:30" x14ac:dyDescent="0.35">
      <c r="A401" t="s">
        <v>2358</v>
      </c>
      <c r="B401" s="2">
        <v>45579</v>
      </c>
      <c r="C401" t="s">
        <v>151</v>
      </c>
      <c r="D401" t="s">
        <v>1578</v>
      </c>
      <c r="E401" t="s">
        <v>1937</v>
      </c>
      <c r="F401">
        <v>2</v>
      </c>
      <c r="G401" s="5">
        <v>733.87</v>
      </c>
      <c r="H401">
        <v>0.1</v>
      </c>
      <c r="I401" t="s">
        <v>1959</v>
      </c>
      <c r="J401">
        <v>1320.9659999999999</v>
      </c>
      <c r="K401" t="str">
        <f>_xlfn.XLOOKUP(Sales_DB[[#This Row],[Store_ID]],Store_DB[Store_ID],Store_DB[Region])</f>
        <v>West</v>
      </c>
      <c r="L401" t="str">
        <f>_xlfn.XLOOKUP(Sales_DB[[#This Row],[Store_ID]],Store_DB[Store_ID],Store_DB[Store_Name])</f>
        <v>Frederick-Wright</v>
      </c>
      <c r="M401" t="str">
        <f>_xlfn.XLOOKUP(Sales_DB[[#This Row],[Store_ID]],Store_DB[Store_ID],Store_DB[City])</f>
        <v>New Jimmymouth</v>
      </c>
      <c r="N401" t="str">
        <f>_xlfn.XLOOKUP(Sales_DB[[#This Row],[Store_ID]],Store_DB[Store_ID],Store_DB[Store_Type])</f>
        <v>Flagship</v>
      </c>
      <c r="O401" t="str">
        <f>_xlfn.XLOOKUP(Sales_DB[[#This Row],[Product_ID]],Product_DB[Product_ID],Product_DB[Product_Name])</f>
        <v>Herbal Face Moisturizer</v>
      </c>
      <c r="P401" t="str">
        <f>_xlfn.XLOOKUP(Sales_DB[[#This Row],[Product_ID]],Product_DB[Product_ID],Product_DB[Category])</f>
        <v>Beauty</v>
      </c>
      <c r="Q401" t="str">
        <f>_xlfn.XLOOKUP(Sales_DB[[#This Row],[Product_ID]],Product_DB[Product_ID],Product_DB[Sub_Category])</f>
        <v>Skincare</v>
      </c>
      <c r="R401" t="str">
        <f>_xlfn.XLOOKUP(Sales_DB[[#This Row],[Product_ID]],Product_DB[Product_ID],Product_DB[Brand])</f>
        <v>Davidson PLC</v>
      </c>
      <c r="S401">
        <f>_xlfn.XLOOKUP(Sales_DB[[#This Row],[Product_ID]],Product_DB[Product_ID],Product_DB[Cost])</f>
        <v>312.8</v>
      </c>
      <c r="T401">
        <f>_xlfn.XLOOKUP(Sales_DB[[#This Row],[Product_ID]],Product_DB[Product_ID],Product_DB[Stock])</f>
        <v>350</v>
      </c>
      <c r="U401" t="str">
        <f>_xlfn.XLOOKUP(Sales_DB[[#This Row],[Customer_ID]],Final_Cust_db[Customer_ID],Final_Cust_db[Name])</f>
        <v>Christopher Carter</v>
      </c>
      <c r="V401">
        <f>_xlfn.XLOOKUP(Sales_DB[[#This Row],[Customer_ID]],Final_Cust_db[Customer_ID],Final_Cust_db[Age])</f>
        <v>27</v>
      </c>
      <c r="W401" t="str">
        <f>_xlfn.XLOOKUP(Sales_DB[[#This Row],[Customer_ID]],Final_Cust_db[Customer_ID],Final_Cust_db[Gender])</f>
        <v>Female</v>
      </c>
      <c r="X401" t="str">
        <f>_xlfn.XLOOKUP(Sales_DB[[#This Row],[Customer_ID]],Final_Cust_db[Customer_ID],Final_Cust_db[City])</f>
        <v>Brendastad</v>
      </c>
      <c r="Y401" t="str">
        <f>_xlfn.XLOOKUP(Sales_DB[[#This Row],[Customer_ID]],Final_Cust_db[Customer_ID],Final_Cust_db[State])</f>
        <v>South Dakota</v>
      </c>
      <c r="Z401" t="str">
        <f>_xlfn.XLOOKUP(Sales_DB[[#This Row],[Customer_ID]],Final_Cust_db[Customer_ID],Final_Cust_db[Country])</f>
        <v>USA</v>
      </c>
      <c r="AA401" t="str">
        <f>_xlfn.XLOOKUP(Sales_DB[[#This Row],[Customer_ID]],Final_Cust_db[Customer_ID],Final_Cust_db[Loyality_Level])</f>
        <v>Platinum</v>
      </c>
      <c r="AB401" s="8">
        <f>Sales_DB[[#This Row],[Cost]]*Sales_DB[[#This Row],[Quantity]]</f>
        <v>625.6</v>
      </c>
      <c r="AC401" s="8">
        <f>Sales_DB[[#This Row],[Total_Amount]]-Sales_DB[[#This Row],[Spend]]</f>
        <v>695.36599999999987</v>
      </c>
      <c r="AD401" s="8">
        <f>MONTH(Sales_DB[[#This Row],[Order_Date]])</f>
        <v>10</v>
      </c>
    </row>
    <row r="402" spans="1:30" x14ac:dyDescent="0.35">
      <c r="A402" t="s">
        <v>2359</v>
      </c>
      <c r="B402" s="2">
        <v>45227</v>
      </c>
      <c r="C402" t="s">
        <v>345</v>
      </c>
      <c r="D402" t="s">
        <v>1629</v>
      </c>
      <c r="E402" t="s">
        <v>1937</v>
      </c>
      <c r="F402">
        <v>2</v>
      </c>
      <c r="G402" s="5">
        <v>22.47</v>
      </c>
      <c r="H402">
        <v>0.22</v>
      </c>
      <c r="I402" t="s">
        <v>1959</v>
      </c>
      <c r="J402">
        <v>35.053199999999997</v>
      </c>
      <c r="K402" t="str">
        <f>_xlfn.XLOOKUP(Sales_DB[[#This Row],[Store_ID]],Store_DB[Store_ID],Store_DB[Region])</f>
        <v>West</v>
      </c>
      <c r="L402" t="str">
        <f>_xlfn.XLOOKUP(Sales_DB[[#This Row],[Store_ID]],Store_DB[Store_ID],Store_DB[Store_Name])</f>
        <v>Frederick-Wright</v>
      </c>
      <c r="M402" t="str">
        <f>_xlfn.XLOOKUP(Sales_DB[[#This Row],[Store_ID]],Store_DB[Store_ID],Store_DB[City])</f>
        <v>New Jimmymouth</v>
      </c>
      <c r="N402" t="str">
        <f>_xlfn.XLOOKUP(Sales_DB[[#This Row],[Store_ID]],Store_DB[Store_ID],Store_DB[Store_Type])</f>
        <v>Flagship</v>
      </c>
      <c r="O402" t="str">
        <f>_xlfn.XLOOKUP(Sales_DB[[#This Row],[Product_ID]],Product_DB[Product_ID],Product_DB[Product_Name])</f>
        <v>Knee Support Brace</v>
      </c>
      <c r="P402" t="str">
        <f>_xlfn.XLOOKUP(Sales_DB[[#This Row],[Product_ID]],Product_DB[Product_ID],Product_DB[Category])</f>
        <v>Sports</v>
      </c>
      <c r="Q402" t="str">
        <f>_xlfn.XLOOKUP(Sales_DB[[#This Row],[Product_ID]],Product_DB[Product_ID],Product_DB[Sub_Category])</f>
        <v>Equipment</v>
      </c>
      <c r="R402" t="str">
        <f>_xlfn.XLOOKUP(Sales_DB[[#This Row],[Product_ID]],Product_DB[Product_ID],Product_DB[Brand])</f>
        <v>May-Reese</v>
      </c>
      <c r="S402">
        <f>_xlfn.XLOOKUP(Sales_DB[[#This Row],[Product_ID]],Product_DB[Product_ID],Product_DB[Cost])</f>
        <v>21.34</v>
      </c>
      <c r="T402">
        <f>_xlfn.XLOOKUP(Sales_DB[[#This Row],[Product_ID]],Product_DB[Product_ID],Product_DB[Stock])</f>
        <v>65</v>
      </c>
      <c r="U402" t="str">
        <f>_xlfn.XLOOKUP(Sales_DB[[#This Row],[Customer_ID]],Final_Cust_db[Customer_ID],Final_Cust_db[Name])</f>
        <v>Amy Fowler</v>
      </c>
      <c r="V402">
        <f>_xlfn.XLOOKUP(Sales_DB[[#This Row],[Customer_ID]],Final_Cust_db[Customer_ID],Final_Cust_db[Age])</f>
        <v>62</v>
      </c>
      <c r="W402" t="str">
        <f>_xlfn.XLOOKUP(Sales_DB[[#This Row],[Customer_ID]],Final_Cust_db[Customer_ID],Final_Cust_db[Gender])</f>
        <v>Female</v>
      </c>
      <c r="X402" t="str">
        <f>_xlfn.XLOOKUP(Sales_DB[[#This Row],[Customer_ID]],Final_Cust_db[Customer_ID],Final_Cust_db[City])</f>
        <v>West Bobbyshire</v>
      </c>
      <c r="Y402" t="str">
        <f>_xlfn.XLOOKUP(Sales_DB[[#This Row],[Customer_ID]],Final_Cust_db[Customer_ID],Final_Cust_db[State])</f>
        <v>New York</v>
      </c>
      <c r="Z402" t="str">
        <f>_xlfn.XLOOKUP(Sales_DB[[#This Row],[Customer_ID]],Final_Cust_db[Customer_ID],Final_Cust_db[Country])</f>
        <v>USA</v>
      </c>
      <c r="AA402" t="str">
        <f>_xlfn.XLOOKUP(Sales_DB[[#This Row],[Customer_ID]],Final_Cust_db[Customer_ID],Final_Cust_db[Loyality_Level])</f>
        <v>Platinum</v>
      </c>
      <c r="AB402" s="8">
        <f>Sales_DB[[#This Row],[Cost]]*Sales_DB[[#This Row],[Quantity]]</f>
        <v>42.68</v>
      </c>
      <c r="AC402" s="8">
        <f>Sales_DB[[#This Row],[Total_Amount]]-Sales_DB[[#This Row],[Spend]]</f>
        <v>-7.6268000000000029</v>
      </c>
      <c r="AD402" s="8">
        <f>MONTH(Sales_DB[[#This Row],[Order_Date]])</f>
        <v>10</v>
      </c>
    </row>
    <row r="403" spans="1:30" x14ac:dyDescent="0.35">
      <c r="A403" t="s">
        <v>2360</v>
      </c>
      <c r="B403" s="2">
        <v>45380</v>
      </c>
      <c r="C403" t="s">
        <v>1101</v>
      </c>
      <c r="D403" t="s">
        <v>1751</v>
      </c>
      <c r="E403" t="s">
        <v>1930</v>
      </c>
      <c r="F403">
        <v>4</v>
      </c>
      <c r="G403" s="5">
        <v>651.36</v>
      </c>
      <c r="H403">
        <v>0.13</v>
      </c>
      <c r="I403" t="s">
        <v>1957</v>
      </c>
      <c r="J403">
        <v>2266.7328000000002</v>
      </c>
      <c r="K403" t="str">
        <f>_xlfn.XLOOKUP(Sales_DB[[#This Row],[Store_ID]],Store_DB[Store_ID],Store_DB[Region])</f>
        <v>East</v>
      </c>
      <c r="L403" t="str">
        <f>_xlfn.XLOOKUP(Sales_DB[[#This Row],[Store_ID]],Store_DB[Store_ID],Store_DB[Store_Name])</f>
        <v>Gardner, Humphrey and Contreras</v>
      </c>
      <c r="M403" t="str">
        <f>_xlfn.XLOOKUP(Sales_DB[[#This Row],[Store_ID]],Store_DB[Store_ID],Store_DB[City])</f>
        <v>Johnsonville</v>
      </c>
      <c r="N403" t="str">
        <f>_xlfn.XLOOKUP(Sales_DB[[#This Row],[Store_ID]],Store_DB[Store_ID],Store_DB[Store_Type])</f>
        <v>Flagship</v>
      </c>
      <c r="O403" t="str">
        <f>_xlfn.XLOOKUP(Sales_DB[[#This Row],[Product_ID]],Product_DB[Product_ID],Product_DB[Product_Name])</f>
        <v>Foam Roller</v>
      </c>
      <c r="P403" t="str">
        <f>_xlfn.XLOOKUP(Sales_DB[[#This Row],[Product_ID]],Product_DB[Product_ID],Product_DB[Category])</f>
        <v>Sports</v>
      </c>
      <c r="Q403" t="str">
        <f>_xlfn.XLOOKUP(Sales_DB[[#This Row],[Product_ID]],Product_DB[Product_ID],Product_DB[Sub_Category])</f>
        <v>Fitness</v>
      </c>
      <c r="R403" t="str">
        <f>_xlfn.XLOOKUP(Sales_DB[[#This Row],[Product_ID]],Product_DB[Product_ID],Product_DB[Brand])</f>
        <v>Atkinson, Camacho and Oliver</v>
      </c>
      <c r="S403">
        <f>_xlfn.XLOOKUP(Sales_DB[[#This Row],[Product_ID]],Product_DB[Product_ID],Product_DB[Cost])</f>
        <v>30.62</v>
      </c>
      <c r="T403">
        <f>_xlfn.XLOOKUP(Sales_DB[[#This Row],[Product_ID]],Product_DB[Product_ID],Product_DB[Stock])</f>
        <v>138</v>
      </c>
      <c r="U403" t="str">
        <f>_xlfn.XLOOKUP(Sales_DB[[#This Row],[Customer_ID]],Final_Cust_db[Customer_ID],Final_Cust_db[Name])</f>
        <v>Sherry Cabrera</v>
      </c>
      <c r="V403">
        <f>_xlfn.XLOOKUP(Sales_DB[[#This Row],[Customer_ID]],Final_Cust_db[Customer_ID],Final_Cust_db[Age])</f>
        <v>55</v>
      </c>
      <c r="W403" t="str">
        <f>_xlfn.XLOOKUP(Sales_DB[[#This Row],[Customer_ID]],Final_Cust_db[Customer_ID],Final_Cust_db[Gender])</f>
        <v>Male</v>
      </c>
      <c r="X403" t="str">
        <f>_xlfn.XLOOKUP(Sales_DB[[#This Row],[Customer_ID]],Final_Cust_db[Customer_ID],Final_Cust_db[City])</f>
        <v>Shannonview</v>
      </c>
      <c r="Y403" t="str">
        <f>_xlfn.XLOOKUP(Sales_DB[[#This Row],[Customer_ID]],Final_Cust_db[Customer_ID],Final_Cust_db[State])</f>
        <v>Pennsylvania</v>
      </c>
      <c r="Z403" t="str">
        <f>_xlfn.XLOOKUP(Sales_DB[[#This Row],[Customer_ID]],Final_Cust_db[Customer_ID],Final_Cust_db[Country])</f>
        <v>USA</v>
      </c>
      <c r="AA403" t="str">
        <f>_xlfn.XLOOKUP(Sales_DB[[#This Row],[Customer_ID]],Final_Cust_db[Customer_ID],Final_Cust_db[Loyality_Level])</f>
        <v>Silver</v>
      </c>
      <c r="AB403" s="8">
        <f>Sales_DB[[#This Row],[Cost]]*Sales_DB[[#This Row],[Quantity]]</f>
        <v>122.48</v>
      </c>
      <c r="AC403" s="8">
        <f>Sales_DB[[#This Row],[Total_Amount]]-Sales_DB[[#This Row],[Spend]]</f>
        <v>2144.2528000000002</v>
      </c>
      <c r="AD403" s="8">
        <f>MONTH(Sales_DB[[#This Row],[Order_Date]])</f>
        <v>3</v>
      </c>
    </row>
    <row r="404" spans="1:30" x14ac:dyDescent="0.35">
      <c r="A404" t="s">
        <v>2361</v>
      </c>
      <c r="B404" s="2">
        <v>45817</v>
      </c>
      <c r="C404" t="s">
        <v>946</v>
      </c>
      <c r="D404" t="s">
        <v>1611</v>
      </c>
      <c r="E404" t="s">
        <v>1922</v>
      </c>
      <c r="F404">
        <v>1</v>
      </c>
      <c r="G404" s="5">
        <v>753.39</v>
      </c>
      <c r="H404">
        <v>0.04</v>
      </c>
      <c r="I404" t="s">
        <v>1962</v>
      </c>
      <c r="J404">
        <v>723.25439999999992</v>
      </c>
      <c r="K404" t="str">
        <f>_xlfn.XLOOKUP(Sales_DB[[#This Row],[Store_ID]],Store_DB[Store_ID],Store_DB[Region])</f>
        <v>East</v>
      </c>
      <c r="L404" t="str">
        <f>_xlfn.XLOOKUP(Sales_DB[[#This Row],[Store_ID]],Store_DB[Store_ID],Store_DB[Store_Name])</f>
        <v>Hill, Wagner and Ballard</v>
      </c>
      <c r="M404" t="str">
        <f>_xlfn.XLOOKUP(Sales_DB[[#This Row],[Store_ID]],Store_DB[Store_ID],Store_DB[City])</f>
        <v>East Davidville</v>
      </c>
      <c r="N404" t="str">
        <f>_xlfn.XLOOKUP(Sales_DB[[#This Row],[Store_ID]],Store_DB[Store_ID],Store_DB[Store_Type])</f>
        <v>Online</v>
      </c>
      <c r="O404" t="str">
        <f>_xlfn.XLOOKUP(Sales_DB[[#This Row],[Product_ID]],Product_DB[Product_ID],Product_DB[Product_Name])</f>
        <v>Decorative Wall Mirror</v>
      </c>
      <c r="P404" t="str">
        <f>_xlfn.XLOOKUP(Sales_DB[[#This Row],[Product_ID]],Product_DB[Product_ID],Product_DB[Category])</f>
        <v>Home</v>
      </c>
      <c r="Q404" t="str">
        <f>_xlfn.XLOOKUP(Sales_DB[[#This Row],[Product_ID]],Product_DB[Product_ID],Product_DB[Sub_Category])</f>
        <v>Decor</v>
      </c>
      <c r="R404" t="str">
        <f>_xlfn.XLOOKUP(Sales_DB[[#This Row],[Product_ID]],Product_DB[Product_ID],Product_DB[Brand])</f>
        <v>Luna, Anderson and Bowman</v>
      </c>
      <c r="S404">
        <f>_xlfn.XLOOKUP(Sales_DB[[#This Row],[Product_ID]],Product_DB[Product_ID],Product_DB[Cost])</f>
        <v>48.01</v>
      </c>
      <c r="T404">
        <f>_xlfn.XLOOKUP(Sales_DB[[#This Row],[Product_ID]],Product_DB[Product_ID],Product_DB[Stock])</f>
        <v>439</v>
      </c>
      <c r="U404" t="str">
        <f>_xlfn.XLOOKUP(Sales_DB[[#This Row],[Customer_ID]],Final_Cust_db[Customer_ID],Final_Cust_db[Name])</f>
        <v>Jared Moran</v>
      </c>
      <c r="V404">
        <f>_xlfn.XLOOKUP(Sales_DB[[#This Row],[Customer_ID]],Final_Cust_db[Customer_ID],Final_Cust_db[Age])</f>
        <v>28</v>
      </c>
      <c r="W404" t="str">
        <f>_xlfn.XLOOKUP(Sales_DB[[#This Row],[Customer_ID]],Final_Cust_db[Customer_ID],Final_Cust_db[Gender])</f>
        <v>Female</v>
      </c>
      <c r="X404" t="str">
        <f>_xlfn.XLOOKUP(Sales_DB[[#This Row],[Customer_ID]],Final_Cust_db[Customer_ID],Final_Cust_db[City])</f>
        <v>South David</v>
      </c>
      <c r="Y404" t="str">
        <f>_xlfn.XLOOKUP(Sales_DB[[#This Row],[Customer_ID]],Final_Cust_db[Customer_ID],Final_Cust_db[State])</f>
        <v>West Virginia</v>
      </c>
      <c r="Z404" t="str">
        <f>_xlfn.XLOOKUP(Sales_DB[[#This Row],[Customer_ID]],Final_Cust_db[Customer_ID],Final_Cust_db[Country])</f>
        <v>USA</v>
      </c>
      <c r="AA404" t="str">
        <f>_xlfn.XLOOKUP(Sales_DB[[#This Row],[Customer_ID]],Final_Cust_db[Customer_ID],Final_Cust_db[Loyality_Level])</f>
        <v>Bronze</v>
      </c>
      <c r="AB404" s="8">
        <f>Sales_DB[[#This Row],[Cost]]*Sales_DB[[#This Row],[Quantity]]</f>
        <v>48.01</v>
      </c>
      <c r="AC404" s="8">
        <f>Sales_DB[[#This Row],[Total_Amount]]-Sales_DB[[#This Row],[Spend]]</f>
        <v>675.24439999999993</v>
      </c>
      <c r="AD404" s="8">
        <f>MONTH(Sales_DB[[#This Row],[Order_Date]])</f>
        <v>6</v>
      </c>
    </row>
    <row r="405" spans="1:30" x14ac:dyDescent="0.35">
      <c r="A405" t="s">
        <v>2362</v>
      </c>
      <c r="B405" s="2">
        <v>45576</v>
      </c>
      <c r="C405" t="s">
        <v>663</v>
      </c>
      <c r="D405" t="s">
        <v>1794</v>
      </c>
      <c r="E405" t="s">
        <v>1927</v>
      </c>
      <c r="F405">
        <v>4</v>
      </c>
      <c r="G405" s="5">
        <v>849.17</v>
      </c>
      <c r="H405">
        <v>0.12</v>
      </c>
      <c r="I405" t="s">
        <v>1962</v>
      </c>
      <c r="J405">
        <v>2989.0783999999999</v>
      </c>
      <c r="K405" t="str">
        <f>_xlfn.XLOOKUP(Sales_DB[[#This Row],[Store_ID]],Store_DB[Store_ID],Store_DB[Region])</f>
        <v>North</v>
      </c>
      <c r="L405" t="str">
        <f>_xlfn.XLOOKUP(Sales_DB[[#This Row],[Store_ID]],Store_DB[Store_ID],Store_DB[Store_Name])</f>
        <v>Thomas, Bridges and Harris</v>
      </c>
      <c r="M405" t="str">
        <f>_xlfn.XLOOKUP(Sales_DB[[#This Row],[Store_ID]],Store_DB[Store_ID],Store_DB[City])</f>
        <v>Sabrinatown</v>
      </c>
      <c r="N405" t="str">
        <f>_xlfn.XLOOKUP(Sales_DB[[#This Row],[Store_ID]],Store_DB[Store_ID],Store_DB[Store_Type])</f>
        <v>Online</v>
      </c>
      <c r="O405" t="str">
        <f>_xlfn.XLOOKUP(Sales_DB[[#This Row],[Product_ID]],Product_DB[Product_ID],Product_DB[Product_Name])</f>
        <v>Hair Repair Oil Treatment</v>
      </c>
      <c r="P405" t="str">
        <f>_xlfn.XLOOKUP(Sales_DB[[#This Row],[Product_ID]],Product_DB[Product_ID],Product_DB[Category])</f>
        <v>Beauty</v>
      </c>
      <c r="Q405" t="str">
        <f>_xlfn.XLOOKUP(Sales_DB[[#This Row],[Product_ID]],Product_DB[Product_ID],Product_DB[Sub_Category])</f>
        <v>Haircare</v>
      </c>
      <c r="R405" t="str">
        <f>_xlfn.XLOOKUP(Sales_DB[[#This Row],[Product_ID]],Product_DB[Product_ID],Product_DB[Brand])</f>
        <v>Hopkins Ltd</v>
      </c>
      <c r="S405">
        <f>_xlfn.XLOOKUP(Sales_DB[[#This Row],[Product_ID]],Product_DB[Product_ID],Product_DB[Cost])</f>
        <v>214.32</v>
      </c>
      <c r="T405">
        <f>_xlfn.XLOOKUP(Sales_DB[[#This Row],[Product_ID]],Product_DB[Product_ID],Product_DB[Stock])</f>
        <v>383</v>
      </c>
      <c r="U405" t="str">
        <f>_xlfn.XLOOKUP(Sales_DB[[#This Row],[Customer_ID]],Final_Cust_db[Customer_ID],Final_Cust_db[Name])</f>
        <v>Mary Boyd</v>
      </c>
      <c r="V405">
        <f>_xlfn.XLOOKUP(Sales_DB[[#This Row],[Customer_ID]],Final_Cust_db[Customer_ID],Final_Cust_db[Age])</f>
        <v>25</v>
      </c>
      <c r="W405" t="str">
        <f>_xlfn.XLOOKUP(Sales_DB[[#This Row],[Customer_ID]],Final_Cust_db[Customer_ID],Final_Cust_db[Gender])</f>
        <v>Female</v>
      </c>
      <c r="X405" t="str">
        <f>_xlfn.XLOOKUP(Sales_DB[[#This Row],[Customer_ID]],Final_Cust_db[Customer_ID],Final_Cust_db[City])</f>
        <v>New Logan</v>
      </c>
      <c r="Y405" t="str">
        <f>_xlfn.XLOOKUP(Sales_DB[[#This Row],[Customer_ID]],Final_Cust_db[Customer_ID],Final_Cust_db[State])</f>
        <v>Michigan</v>
      </c>
      <c r="Z405" t="str">
        <f>_xlfn.XLOOKUP(Sales_DB[[#This Row],[Customer_ID]],Final_Cust_db[Customer_ID],Final_Cust_db[Country])</f>
        <v>USA</v>
      </c>
      <c r="AA405" t="str">
        <f>_xlfn.XLOOKUP(Sales_DB[[#This Row],[Customer_ID]],Final_Cust_db[Customer_ID],Final_Cust_db[Loyality_Level])</f>
        <v>Bronze</v>
      </c>
      <c r="AB405" s="8">
        <f>Sales_DB[[#This Row],[Cost]]*Sales_DB[[#This Row],[Quantity]]</f>
        <v>857.28</v>
      </c>
      <c r="AC405" s="8">
        <f>Sales_DB[[#This Row],[Total_Amount]]-Sales_DB[[#This Row],[Spend]]</f>
        <v>2131.7983999999997</v>
      </c>
      <c r="AD405" s="8">
        <f>MONTH(Sales_DB[[#This Row],[Order_Date]])</f>
        <v>10</v>
      </c>
    </row>
    <row r="406" spans="1:30" x14ac:dyDescent="0.35">
      <c r="A406" t="s">
        <v>2363</v>
      </c>
      <c r="B406" s="2">
        <v>45495</v>
      </c>
      <c r="C406" t="s">
        <v>1194</v>
      </c>
      <c r="D406" t="s">
        <v>1633</v>
      </c>
      <c r="E406" t="s">
        <v>1885</v>
      </c>
      <c r="F406">
        <v>4</v>
      </c>
      <c r="G406" s="5">
        <v>585.45000000000005</v>
      </c>
      <c r="H406">
        <v>0.25</v>
      </c>
      <c r="I406" t="s">
        <v>1962</v>
      </c>
      <c r="J406">
        <v>1756.35</v>
      </c>
      <c r="K406" t="str">
        <f>_xlfn.XLOOKUP(Sales_DB[[#This Row],[Store_ID]],Store_DB[Store_ID],Store_DB[Region])</f>
        <v>East</v>
      </c>
      <c r="L406" t="str">
        <f>_xlfn.XLOOKUP(Sales_DB[[#This Row],[Store_ID]],Store_DB[Store_ID],Store_DB[Store_Name])</f>
        <v>Rivera-Warner</v>
      </c>
      <c r="M406" t="str">
        <f>_xlfn.XLOOKUP(Sales_DB[[#This Row],[Store_ID]],Store_DB[Store_ID],Store_DB[City])</f>
        <v>Washingtonfurt</v>
      </c>
      <c r="N406" t="str">
        <f>_xlfn.XLOOKUP(Sales_DB[[#This Row],[Store_ID]],Store_DB[Store_ID],Store_DB[Store_Type])</f>
        <v>Flagship</v>
      </c>
      <c r="O406" t="str">
        <f>_xlfn.XLOOKUP(Sales_DB[[#This Row],[Product_ID]],Product_DB[Product_ID],Product_DB[Product_Name])</f>
        <v>Outdoor Sports Water Bottle</v>
      </c>
      <c r="P406" t="str">
        <f>_xlfn.XLOOKUP(Sales_DB[[#This Row],[Product_ID]],Product_DB[Product_ID],Product_DB[Category])</f>
        <v>Sports</v>
      </c>
      <c r="Q406" t="str">
        <f>_xlfn.XLOOKUP(Sales_DB[[#This Row],[Product_ID]],Product_DB[Product_ID],Product_DB[Sub_Category])</f>
        <v>Accessories</v>
      </c>
      <c r="R406" t="str">
        <f>_xlfn.XLOOKUP(Sales_DB[[#This Row],[Product_ID]],Product_DB[Product_ID],Product_DB[Brand])</f>
        <v>Soto-Ellis</v>
      </c>
      <c r="S406">
        <f>_xlfn.XLOOKUP(Sales_DB[[#This Row],[Product_ID]],Product_DB[Product_ID],Product_DB[Cost])</f>
        <v>131.51</v>
      </c>
      <c r="T406">
        <f>_xlfn.XLOOKUP(Sales_DB[[#This Row],[Product_ID]],Product_DB[Product_ID],Product_DB[Stock])</f>
        <v>265</v>
      </c>
      <c r="U406" t="str">
        <f>_xlfn.XLOOKUP(Sales_DB[[#This Row],[Customer_ID]],Final_Cust_db[Customer_ID],Final_Cust_db[Name])</f>
        <v>Tanya Lopez</v>
      </c>
      <c r="V406">
        <f>_xlfn.XLOOKUP(Sales_DB[[#This Row],[Customer_ID]],Final_Cust_db[Customer_ID],Final_Cust_db[Age])</f>
        <v>34</v>
      </c>
      <c r="W406" t="str">
        <f>_xlfn.XLOOKUP(Sales_DB[[#This Row],[Customer_ID]],Final_Cust_db[Customer_ID],Final_Cust_db[Gender])</f>
        <v>Female</v>
      </c>
      <c r="X406" t="str">
        <f>_xlfn.XLOOKUP(Sales_DB[[#This Row],[Customer_ID]],Final_Cust_db[Customer_ID],Final_Cust_db[City])</f>
        <v>West Jeffreyburgh</v>
      </c>
      <c r="Y406" t="str">
        <f>_xlfn.XLOOKUP(Sales_DB[[#This Row],[Customer_ID]],Final_Cust_db[Customer_ID],Final_Cust_db[State])</f>
        <v>Iowa</v>
      </c>
      <c r="Z406" t="str">
        <f>_xlfn.XLOOKUP(Sales_DB[[#This Row],[Customer_ID]],Final_Cust_db[Customer_ID],Final_Cust_db[Country])</f>
        <v>USA</v>
      </c>
      <c r="AA406" t="str">
        <f>_xlfn.XLOOKUP(Sales_DB[[#This Row],[Customer_ID]],Final_Cust_db[Customer_ID],Final_Cust_db[Loyality_Level])</f>
        <v>Gold</v>
      </c>
      <c r="AB406" s="8">
        <f>Sales_DB[[#This Row],[Cost]]*Sales_DB[[#This Row],[Quantity]]</f>
        <v>526.04</v>
      </c>
      <c r="AC406" s="8">
        <f>Sales_DB[[#This Row],[Total_Amount]]-Sales_DB[[#This Row],[Spend]]</f>
        <v>1230.31</v>
      </c>
      <c r="AD406" s="8">
        <f>MONTH(Sales_DB[[#This Row],[Order_Date]])</f>
        <v>7</v>
      </c>
    </row>
    <row r="407" spans="1:30" x14ac:dyDescent="0.35">
      <c r="A407" t="s">
        <v>2364</v>
      </c>
      <c r="B407" s="2">
        <v>45628</v>
      </c>
      <c r="C407" t="s">
        <v>1476</v>
      </c>
      <c r="D407" t="s">
        <v>1806</v>
      </c>
      <c r="E407" t="s">
        <v>1937</v>
      </c>
      <c r="F407">
        <v>1</v>
      </c>
      <c r="G407" s="5">
        <v>745.15</v>
      </c>
      <c r="H407">
        <v>0.25</v>
      </c>
      <c r="I407" t="s">
        <v>1962</v>
      </c>
      <c r="J407">
        <v>558.86249999999995</v>
      </c>
      <c r="K407" t="str">
        <f>_xlfn.XLOOKUP(Sales_DB[[#This Row],[Store_ID]],Store_DB[Store_ID],Store_DB[Region])</f>
        <v>West</v>
      </c>
      <c r="L407" t="str">
        <f>_xlfn.XLOOKUP(Sales_DB[[#This Row],[Store_ID]],Store_DB[Store_ID],Store_DB[Store_Name])</f>
        <v>Frederick-Wright</v>
      </c>
      <c r="M407" t="str">
        <f>_xlfn.XLOOKUP(Sales_DB[[#This Row],[Store_ID]],Store_DB[Store_ID],Store_DB[City])</f>
        <v>New Jimmymouth</v>
      </c>
      <c r="N407" t="str">
        <f>_xlfn.XLOOKUP(Sales_DB[[#This Row],[Store_ID]],Store_DB[Store_ID],Store_DB[Store_Type])</f>
        <v>Flagship</v>
      </c>
      <c r="O407" t="str">
        <f>_xlfn.XLOOKUP(Sales_DB[[#This Row],[Product_ID]],Product_DB[Product_ID],Product_DB[Product_Name])</f>
        <v>Women'S Ankle Boots</v>
      </c>
      <c r="P407" t="str">
        <f>_xlfn.XLOOKUP(Sales_DB[[#This Row],[Product_ID]],Product_DB[Product_ID],Product_DB[Category])</f>
        <v>Clothing</v>
      </c>
      <c r="Q407" t="str">
        <f>_xlfn.XLOOKUP(Sales_DB[[#This Row],[Product_ID]],Product_DB[Product_ID],Product_DB[Sub_Category])</f>
        <v>Footwear</v>
      </c>
      <c r="R407" t="str">
        <f>_xlfn.XLOOKUP(Sales_DB[[#This Row],[Product_ID]],Product_DB[Product_ID],Product_DB[Brand])</f>
        <v>Poole PLC</v>
      </c>
      <c r="S407">
        <f>_xlfn.XLOOKUP(Sales_DB[[#This Row],[Product_ID]],Product_DB[Product_ID],Product_DB[Cost])</f>
        <v>158.13999999999999</v>
      </c>
      <c r="T407">
        <f>_xlfn.XLOOKUP(Sales_DB[[#This Row],[Product_ID]],Product_DB[Product_ID],Product_DB[Stock])</f>
        <v>82</v>
      </c>
      <c r="U407" t="str">
        <f>_xlfn.XLOOKUP(Sales_DB[[#This Row],[Customer_ID]],Final_Cust_db[Customer_ID],Final_Cust_db[Name])</f>
        <v>Elizabeth Foster</v>
      </c>
      <c r="V407">
        <f>_xlfn.XLOOKUP(Sales_DB[[#This Row],[Customer_ID]],Final_Cust_db[Customer_ID],Final_Cust_db[Age])</f>
        <v>33</v>
      </c>
      <c r="W407" t="str">
        <f>_xlfn.XLOOKUP(Sales_DB[[#This Row],[Customer_ID]],Final_Cust_db[Customer_ID],Final_Cust_db[Gender])</f>
        <v>Female</v>
      </c>
      <c r="X407" t="str">
        <f>_xlfn.XLOOKUP(Sales_DB[[#This Row],[Customer_ID]],Final_Cust_db[Customer_ID],Final_Cust_db[City])</f>
        <v>Anthonymouth</v>
      </c>
      <c r="Y407" t="str">
        <f>_xlfn.XLOOKUP(Sales_DB[[#This Row],[Customer_ID]],Final_Cust_db[Customer_ID],Final_Cust_db[State])</f>
        <v>Oklahoma</v>
      </c>
      <c r="Z407" t="str">
        <f>_xlfn.XLOOKUP(Sales_DB[[#This Row],[Customer_ID]],Final_Cust_db[Customer_ID],Final_Cust_db[Country])</f>
        <v>USA</v>
      </c>
      <c r="AA407" t="str">
        <f>_xlfn.XLOOKUP(Sales_DB[[#This Row],[Customer_ID]],Final_Cust_db[Customer_ID],Final_Cust_db[Loyality_Level])</f>
        <v>Gold</v>
      </c>
      <c r="AB407" s="8">
        <f>Sales_DB[[#This Row],[Cost]]*Sales_DB[[#This Row],[Quantity]]</f>
        <v>158.13999999999999</v>
      </c>
      <c r="AC407" s="8">
        <f>Sales_DB[[#This Row],[Total_Amount]]-Sales_DB[[#This Row],[Spend]]</f>
        <v>400.72249999999997</v>
      </c>
      <c r="AD407" s="8">
        <f>MONTH(Sales_DB[[#This Row],[Order_Date]])</f>
        <v>12</v>
      </c>
    </row>
    <row r="408" spans="1:30" x14ac:dyDescent="0.35">
      <c r="A408" t="s">
        <v>2365</v>
      </c>
      <c r="B408" s="2">
        <v>45244</v>
      </c>
      <c r="C408" t="s">
        <v>195</v>
      </c>
      <c r="D408" t="s">
        <v>1878</v>
      </c>
      <c r="E408" t="s">
        <v>1894</v>
      </c>
      <c r="F408">
        <v>1</v>
      </c>
      <c r="G408" s="5">
        <v>848.69</v>
      </c>
      <c r="H408">
        <v>0.04</v>
      </c>
      <c r="I408" t="s">
        <v>1962</v>
      </c>
      <c r="J408">
        <v>814.74239999999998</v>
      </c>
      <c r="K408" t="str">
        <f>_xlfn.XLOOKUP(Sales_DB[[#This Row],[Store_ID]],Store_DB[Store_ID],Store_DB[Region])</f>
        <v>South</v>
      </c>
      <c r="L408" t="str">
        <f>_xlfn.XLOOKUP(Sales_DB[[#This Row],[Store_ID]],Store_DB[Store_ID],Store_DB[Store_Name])</f>
        <v>Black-Horn</v>
      </c>
      <c r="M408" t="str">
        <f>_xlfn.XLOOKUP(Sales_DB[[#This Row],[Store_ID]],Store_DB[Store_ID],Store_DB[City])</f>
        <v>North Nancyview</v>
      </c>
      <c r="N408" t="str">
        <f>_xlfn.XLOOKUP(Sales_DB[[#This Row],[Store_ID]],Store_DB[Store_ID],Store_DB[Store_Type])</f>
        <v>Outlet</v>
      </c>
      <c r="O408" t="str">
        <f>_xlfn.XLOOKUP(Sales_DB[[#This Row],[Product_ID]],Product_DB[Product_ID],Product_DB[Product_Name])</f>
        <v>Stainless Steel Cookware Set</v>
      </c>
      <c r="P408" t="str">
        <f>_xlfn.XLOOKUP(Sales_DB[[#This Row],[Product_ID]],Product_DB[Product_ID],Product_DB[Category])</f>
        <v>Home</v>
      </c>
      <c r="Q408" t="str">
        <f>_xlfn.XLOOKUP(Sales_DB[[#This Row],[Product_ID]],Product_DB[Product_ID],Product_DB[Sub_Category])</f>
        <v>Kitchen</v>
      </c>
      <c r="R408" t="str">
        <f>_xlfn.XLOOKUP(Sales_DB[[#This Row],[Product_ID]],Product_DB[Product_ID],Product_DB[Brand])</f>
        <v>Campbell Ltd</v>
      </c>
      <c r="S408">
        <f>_xlfn.XLOOKUP(Sales_DB[[#This Row],[Product_ID]],Product_DB[Product_ID],Product_DB[Cost])</f>
        <v>201.41</v>
      </c>
      <c r="T408">
        <f>_xlfn.XLOOKUP(Sales_DB[[#This Row],[Product_ID]],Product_DB[Product_ID],Product_DB[Stock])</f>
        <v>146</v>
      </c>
      <c r="U408" t="str">
        <f>_xlfn.XLOOKUP(Sales_DB[[#This Row],[Customer_ID]],Final_Cust_db[Customer_ID],Final_Cust_db[Name])</f>
        <v>Matthew Hunter Jr.</v>
      </c>
      <c r="V408">
        <f>_xlfn.XLOOKUP(Sales_DB[[#This Row],[Customer_ID]],Final_Cust_db[Customer_ID],Final_Cust_db[Age])</f>
        <v>61</v>
      </c>
      <c r="W408" t="str">
        <f>_xlfn.XLOOKUP(Sales_DB[[#This Row],[Customer_ID]],Final_Cust_db[Customer_ID],Final_Cust_db[Gender])</f>
        <v>Female</v>
      </c>
      <c r="X408" t="str">
        <f>_xlfn.XLOOKUP(Sales_DB[[#This Row],[Customer_ID]],Final_Cust_db[Customer_ID],Final_Cust_db[City])</f>
        <v>Gregoryview</v>
      </c>
      <c r="Y408" t="str">
        <f>_xlfn.XLOOKUP(Sales_DB[[#This Row],[Customer_ID]],Final_Cust_db[Customer_ID],Final_Cust_db[State])</f>
        <v>Illinois</v>
      </c>
      <c r="Z408" t="str">
        <f>_xlfn.XLOOKUP(Sales_DB[[#This Row],[Customer_ID]],Final_Cust_db[Customer_ID],Final_Cust_db[Country])</f>
        <v>USA</v>
      </c>
      <c r="AA408" t="str">
        <f>_xlfn.XLOOKUP(Sales_DB[[#This Row],[Customer_ID]],Final_Cust_db[Customer_ID],Final_Cust_db[Loyality_Level])</f>
        <v>Gold</v>
      </c>
      <c r="AB408" s="8">
        <f>Sales_DB[[#This Row],[Cost]]*Sales_DB[[#This Row],[Quantity]]</f>
        <v>201.41</v>
      </c>
      <c r="AC408" s="8">
        <f>Sales_DB[[#This Row],[Total_Amount]]-Sales_DB[[#This Row],[Spend]]</f>
        <v>613.33240000000001</v>
      </c>
      <c r="AD408" s="8">
        <f>MONTH(Sales_DB[[#This Row],[Order_Date]])</f>
        <v>11</v>
      </c>
    </row>
    <row r="409" spans="1:30" x14ac:dyDescent="0.35">
      <c r="A409" t="s">
        <v>2366</v>
      </c>
      <c r="B409" s="2">
        <v>45336</v>
      </c>
      <c r="C409" t="s">
        <v>1293</v>
      </c>
      <c r="D409" t="s">
        <v>1791</v>
      </c>
      <c r="E409" t="s">
        <v>1932</v>
      </c>
      <c r="F409">
        <v>2</v>
      </c>
      <c r="G409" s="5">
        <v>247.67</v>
      </c>
      <c r="H409">
        <v>0.1</v>
      </c>
      <c r="I409" t="s">
        <v>1959</v>
      </c>
      <c r="J409">
        <v>445.80599999999998</v>
      </c>
      <c r="K409" t="str">
        <f>_xlfn.XLOOKUP(Sales_DB[[#This Row],[Store_ID]],Store_DB[Store_ID],Store_DB[Region])</f>
        <v>South</v>
      </c>
      <c r="L409" t="str">
        <f>_xlfn.XLOOKUP(Sales_DB[[#This Row],[Store_ID]],Store_DB[Store_ID],Store_DB[Store_Name])</f>
        <v>Mcdonald Inc</v>
      </c>
      <c r="M409" t="str">
        <f>_xlfn.XLOOKUP(Sales_DB[[#This Row],[Store_ID]],Store_DB[Store_ID],Store_DB[City])</f>
        <v>Christopherland</v>
      </c>
      <c r="N409" t="str">
        <f>_xlfn.XLOOKUP(Sales_DB[[#This Row],[Store_ID]],Store_DB[Store_ID],Store_DB[Store_Type])</f>
        <v>Outlet</v>
      </c>
      <c r="O409" t="str">
        <f>_xlfn.XLOOKUP(Sales_DB[[#This Row],[Product_ID]],Product_DB[Product_ID],Product_DB[Product_Name])</f>
        <v>Kitchen Storage Rack</v>
      </c>
      <c r="P409" t="str">
        <f>_xlfn.XLOOKUP(Sales_DB[[#This Row],[Product_ID]],Product_DB[Product_ID],Product_DB[Category])</f>
        <v>Home</v>
      </c>
      <c r="Q409" t="str">
        <f>_xlfn.XLOOKUP(Sales_DB[[#This Row],[Product_ID]],Product_DB[Product_ID],Product_DB[Sub_Category])</f>
        <v>Storage</v>
      </c>
      <c r="R409" t="str">
        <f>_xlfn.XLOOKUP(Sales_DB[[#This Row],[Product_ID]],Product_DB[Product_ID],Product_DB[Brand])</f>
        <v>Duran Group</v>
      </c>
      <c r="S409">
        <f>_xlfn.XLOOKUP(Sales_DB[[#This Row],[Product_ID]],Product_DB[Product_ID],Product_DB[Cost])</f>
        <v>138.05000000000001</v>
      </c>
      <c r="T409">
        <f>_xlfn.XLOOKUP(Sales_DB[[#This Row],[Product_ID]],Product_DB[Product_ID],Product_DB[Stock])</f>
        <v>89</v>
      </c>
      <c r="U409" t="str">
        <f>_xlfn.XLOOKUP(Sales_DB[[#This Row],[Customer_ID]],Final_Cust_db[Customer_ID],Final_Cust_db[Name])</f>
        <v>Megan Ryan</v>
      </c>
      <c r="V409">
        <f>_xlfn.XLOOKUP(Sales_DB[[#This Row],[Customer_ID]],Final_Cust_db[Customer_ID],Final_Cust_db[Age])</f>
        <v>59</v>
      </c>
      <c r="W409" t="str">
        <f>_xlfn.XLOOKUP(Sales_DB[[#This Row],[Customer_ID]],Final_Cust_db[Customer_ID],Final_Cust_db[Gender])</f>
        <v>Female</v>
      </c>
      <c r="X409" t="str">
        <f>_xlfn.XLOOKUP(Sales_DB[[#This Row],[Customer_ID]],Final_Cust_db[Customer_ID],Final_Cust_db[City])</f>
        <v>Andrewsfurt</v>
      </c>
      <c r="Y409" t="str">
        <f>_xlfn.XLOOKUP(Sales_DB[[#This Row],[Customer_ID]],Final_Cust_db[Customer_ID],Final_Cust_db[State])</f>
        <v>Idaho</v>
      </c>
      <c r="Z409" t="str">
        <f>_xlfn.XLOOKUP(Sales_DB[[#This Row],[Customer_ID]],Final_Cust_db[Customer_ID],Final_Cust_db[Country])</f>
        <v>USA</v>
      </c>
      <c r="AA409" t="str">
        <f>_xlfn.XLOOKUP(Sales_DB[[#This Row],[Customer_ID]],Final_Cust_db[Customer_ID],Final_Cust_db[Loyality_Level])</f>
        <v>Bronze</v>
      </c>
      <c r="AB409" s="8">
        <f>Sales_DB[[#This Row],[Cost]]*Sales_DB[[#This Row],[Quantity]]</f>
        <v>276.10000000000002</v>
      </c>
      <c r="AC409" s="8">
        <f>Sales_DB[[#This Row],[Total_Amount]]-Sales_DB[[#This Row],[Spend]]</f>
        <v>169.70599999999996</v>
      </c>
      <c r="AD409" s="8">
        <f>MONTH(Sales_DB[[#This Row],[Order_Date]])</f>
        <v>2</v>
      </c>
    </row>
    <row r="410" spans="1:30" x14ac:dyDescent="0.35">
      <c r="A410" t="s">
        <v>2367</v>
      </c>
      <c r="B410" s="2">
        <v>45465</v>
      </c>
      <c r="C410" t="s">
        <v>157</v>
      </c>
      <c r="D410" t="s">
        <v>1803</v>
      </c>
      <c r="E410" t="s">
        <v>1899</v>
      </c>
      <c r="F410">
        <v>3</v>
      </c>
      <c r="G410" s="5">
        <v>220.51</v>
      </c>
      <c r="H410">
        <v>0.02</v>
      </c>
      <c r="I410" t="s">
        <v>1959</v>
      </c>
      <c r="J410">
        <v>648.29939999999999</v>
      </c>
      <c r="K410" t="str">
        <f>_xlfn.XLOOKUP(Sales_DB[[#This Row],[Store_ID]],Store_DB[Store_ID],Store_DB[Region])</f>
        <v>North</v>
      </c>
      <c r="L410" t="str">
        <f>_xlfn.XLOOKUP(Sales_DB[[#This Row],[Store_ID]],Store_DB[Store_ID],Store_DB[Store_Name])</f>
        <v>Johnson-Wright</v>
      </c>
      <c r="M410" t="str">
        <f>_xlfn.XLOOKUP(Sales_DB[[#This Row],[Store_ID]],Store_DB[Store_ID],Store_DB[City])</f>
        <v>Hoodberg</v>
      </c>
      <c r="N410" t="str">
        <f>_xlfn.XLOOKUP(Sales_DB[[#This Row],[Store_ID]],Store_DB[Store_ID],Store_DB[Store_Type])</f>
        <v>Outlet</v>
      </c>
      <c r="O410" t="str">
        <f>_xlfn.XLOOKUP(Sales_DB[[#This Row],[Product_ID]],Product_DB[Product_ID],Product_DB[Product_Name])</f>
        <v>Bluetooth Car Audio System</v>
      </c>
      <c r="P410" t="str">
        <f>_xlfn.XLOOKUP(Sales_DB[[#This Row],[Product_ID]],Product_DB[Product_ID],Product_DB[Category])</f>
        <v>Electronics</v>
      </c>
      <c r="Q410" t="str">
        <f>_xlfn.XLOOKUP(Sales_DB[[#This Row],[Product_ID]],Product_DB[Product_ID],Product_DB[Sub_Category])</f>
        <v>Audio</v>
      </c>
      <c r="R410" t="str">
        <f>_xlfn.XLOOKUP(Sales_DB[[#This Row],[Product_ID]],Product_DB[Product_ID],Product_DB[Brand])</f>
        <v>Bruce-Bowen</v>
      </c>
      <c r="S410">
        <f>_xlfn.XLOOKUP(Sales_DB[[#This Row],[Product_ID]],Product_DB[Product_ID],Product_DB[Cost])</f>
        <v>403.71</v>
      </c>
      <c r="T410">
        <f>_xlfn.XLOOKUP(Sales_DB[[#This Row],[Product_ID]],Product_DB[Product_ID],Product_DB[Stock])</f>
        <v>159</v>
      </c>
      <c r="U410" t="str">
        <f>_xlfn.XLOOKUP(Sales_DB[[#This Row],[Customer_ID]],Final_Cust_db[Customer_ID],Final_Cust_db[Name])</f>
        <v>Tonya Reynolds</v>
      </c>
      <c r="V410">
        <f>_xlfn.XLOOKUP(Sales_DB[[#This Row],[Customer_ID]],Final_Cust_db[Customer_ID],Final_Cust_db[Age])</f>
        <v>55</v>
      </c>
      <c r="W410" t="str">
        <f>_xlfn.XLOOKUP(Sales_DB[[#This Row],[Customer_ID]],Final_Cust_db[Customer_ID],Final_Cust_db[Gender])</f>
        <v>Female</v>
      </c>
      <c r="X410" t="str">
        <f>_xlfn.XLOOKUP(Sales_DB[[#This Row],[Customer_ID]],Final_Cust_db[Customer_ID],Final_Cust_db[City])</f>
        <v>Darleneton</v>
      </c>
      <c r="Y410" t="str">
        <f>_xlfn.XLOOKUP(Sales_DB[[#This Row],[Customer_ID]],Final_Cust_db[Customer_ID],Final_Cust_db[State])</f>
        <v>Michigan</v>
      </c>
      <c r="Z410" t="str">
        <f>_xlfn.XLOOKUP(Sales_DB[[#This Row],[Customer_ID]],Final_Cust_db[Customer_ID],Final_Cust_db[Country])</f>
        <v>USA</v>
      </c>
      <c r="AA410" t="str">
        <f>_xlfn.XLOOKUP(Sales_DB[[#This Row],[Customer_ID]],Final_Cust_db[Customer_ID],Final_Cust_db[Loyality_Level])</f>
        <v>Gold</v>
      </c>
      <c r="AB410" s="8">
        <f>Sales_DB[[#This Row],[Cost]]*Sales_DB[[#This Row],[Quantity]]</f>
        <v>1211.1299999999999</v>
      </c>
      <c r="AC410" s="8">
        <f>Sales_DB[[#This Row],[Total_Amount]]-Sales_DB[[#This Row],[Spend]]</f>
        <v>-562.83059999999989</v>
      </c>
      <c r="AD410" s="8">
        <f>MONTH(Sales_DB[[#This Row],[Order_Date]])</f>
        <v>6</v>
      </c>
    </row>
    <row r="411" spans="1:30" x14ac:dyDescent="0.35">
      <c r="A411" t="s">
        <v>2368</v>
      </c>
      <c r="B411" s="2">
        <v>45837</v>
      </c>
      <c r="C411" t="s">
        <v>1038</v>
      </c>
      <c r="D411" t="s">
        <v>1615</v>
      </c>
      <c r="E411" t="s">
        <v>1937</v>
      </c>
      <c r="F411">
        <v>4</v>
      </c>
      <c r="G411" s="5">
        <v>370.63</v>
      </c>
      <c r="H411">
        <v>0.08</v>
      </c>
      <c r="I411" t="s">
        <v>1957</v>
      </c>
      <c r="J411">
        <v>1363.9184</v>
      </c>
      <c r="K411" t="str">
        <f>_xlfn.XLOOKUP(Sales_DB[[#This Row],[Store_ID]],Store_DB[Store_ID],Store_DB[Region])</f>
        <v>West</v>
      </c>
      <c r="L411" t="str">
        <f>_xlfn.XLOOKUP(Sales_DB[[#This Row],[Store_ID]],Store_DB[Store_ID],Store_DB[Store_Name])</f>
        <v>Frederick-Wright</v>
      </c>
      <c r="M411" t="str">
        <f>_xlfn.XLOOKUP(Sales_DB[[#This Row],[Store_ID]],Store_DB[Store_ID],Store_DB[City])</f>
        <v>New Jimmymouth</v>
      </c>
      <c r="N411" t="str">
        <f>_xlfn.XLOOKUP(Sales_DB[[#This Row],[Store_ID]],Store_DB[Store_ID],Store_DB[Store_Type])</f>
        <v>Flagship</v>
      </c>
      <c r="O411" t="str">
        <f>_xlfn.XLOOKUP(Sales_DB[[#This Row],[Product_ID]],Product_DB[Product_ID],Product_DB[Product_Name])</f>
        <v>4K Home Projector</v>
      </c>
      <c r="P411" t="str">
        <f>_xlfn.XLOOKUP(Sales_DB[[#This Row],[Product_ID]],Product_DB[Product_ID],Product_DB[Category])</f>
        <v>Electronics</v>
      </c>
      <c r="Q411" t="str">
        <f>_xlfn.XLOOKUP(Sales_DB[[#This Row],[Product_ID]],Product_DB[Product_ID],Product_DB[Sub_Category])</f>
        <v>Appliances</v>
      </c>
      <c r="R411" t="str">
        <f>_xlfn.XLOOKUP(Sales_DB[[#This Row],[Product_ID]],Product_DB[Product_ID],Product_DB[Brand])</f>
        <v>Thomas LLC</v>
      </c>
      <c r="S411">
        <f>_xlfn.XLOOKUP(Sales_DB[[#This Row],[Product_ID]],Product_DB[Product_ID],Product_DB[Cost])</f>
        <v>465.34</v>
      </c>
      <c r="T411">
        <f>_xlfn.XLOOKUP(Sales_DB[[#This Row],[Product_ID]],Product_DB[Product_ID],Product_DB[Stock])</f>
        <v>301</v>
      </c>
      <c r="U411" t="str">
        <f>_xlfn.XLOOKUP(Sales_DB[[#This Row],[Customer_ID]],Final_Cust_db[Customer_ID],Final_Cust_db[Name])</f>
        <v>Reginald Willis</v>
      </c>
      <c r="V411">
        <f>_xlfn.XLOOKUP(Sales_DB[[#This Row],[Customer_ID]],Final_Cust_db[Customer_ID],Final_Cust_db[Age])</f>
        <v>62</v>
      </c>
      <c r="W411" t="str">
        <f>_xlfn.XLOOKUP(Sales_DB[[#This Row],[Customer_ID]],Final_Cust_db[Customer_ID],Final_Cust_db[Gender])</f>
        <v>Female</v>
      </c>
      <c r="X411" t="str">
        <f>_xlfn.XLOOKUP(Sales_DB[[#This Row],[Customer_ID]],Final_Cust_db[Customer_ID],Final_Cust_db[City])</f>
        <v>Kellybury</v>
      </c>
      <c r="Y411" t="str">
        <f>_xlfn.XLOOKUP(Sales_DB[[#This Row],[Customer_ID]],Final_Cust_db[Customer_ID],Final_Cust_db[State])</f>
        <v>New York</v>
      </c>
      <c r="Z411" t="str">
        <f>_xlfn.XLOOKUP(Sales_DB[[#This Row],[Customer_ID]],Final_Cust_db[Customer_ID],Final_Cust_db[Country])</f>
        <v>USA</v>
      </c>
      <c r="AA411" t="str">
        <f>_xlfn.XLOOKUP(Sales_DB[[#This Row],[Customer_ID]],Final_Cust_db[Customer_ID],Final_Cust_db[Loyality_Level])</f>
        <v>Bronze</v>
      </c>
      <c r="AB411" s="8">
        <f>Sales_DB[[#This Row],[Cost]]*Sales_DB[[#This Row],[Quantity]]</f>
        <v>1861.36</v>
      </c>
      <c r="AC411" s="8">
        <f>Sales_DB[[#This Row],[Total_Amount]]-Sales_DB[[#This Row],[Spend]]</f>
        <v>-497.44159999999988</v>
      </c>
      <c r="AD411" s="8">
        <f>MONTH(Sales_DB[[#This Row],[Order_Date]])</f>
        <v>6</v>
      </c>
    </row>
    <row r="412" spans="1:30" x14ac:dyDescent="0.35">
      <c r="A412" t="s">
        <v>2369</v>
      </c>
      <c r="B412" s="2">
        <v>45706</v>
      </c>
      <c r="C412" t="s">
        <v>1230</v>
      </c>
      <c r="D412" t="s">
        <v>1662</v>
      </c>
      <c r="E412" t="s">
        <v>1946</v>
      </c>
      <c r="F412">
        <v>4</v>
      </c>
      <c r="G412" s="5">
        <v>349.84</v>
      </c>
      <c r="H412">
        <v>0.11</v>
      </c>
      <c r="I412" t="s">
        <v>1957</v>
      </c>
      <c r="J412">
        <v>1245.4304</v>
      </c>
      <c r="K412" t="str">
        <f>_xlfn.XLOOKUP(Sales_DB[[#This Row],[Store_ID]],Store_DB[Store_ID],Store_DB[Region])</f>
        <v>East</v>
      </c>
      <c r="L412" t="str">
        <f>_xlfn.XLOOKUP(Sales_DB[[#This Row],[Store_ID]],Store_DB[Store_ID],Store_DB[Store_Name])</f>
        <v>Mann-Austin</v>
      </c>
      <c r="M412" t="str">
        <f>_xlfn.XLOOKUP(Sales_DB[[#This Row],[Store_ID]],Store_DB[Store_ID],Store_DB[City])</f>
        <v>Vasquezborough</v>
      </c>
      <c r="N412" t="str">
        <f>_xlfn.XLOOKUP(Sales_DB[[#This Row],[Store_ID]],Store_DB[Store_ID],Store_DB[Store_Type])</f>
        <v>Online</v>
      </c>
      <c r="O412" t="str">
        <f>_xlfn.XLOOKUP(Sales_DB[[#This Row],[Product_ID]],Product_DB[Product_ID],Product_DB[Product_Name])</f>
        <v>Fabric Sofa Throw Blanket</v>
      </c>
      <c r="P412" t="str">
        <f>_xlfn.XLOOKUP(Sales_DB[[#This Row],[Product_ID]],Product_DB[Product_ID],Product_DB[Category])</f>
        <v>Home</v>
      </c>
      <c r="Q412" t="str">
        <f>_xlfn.XLOOKUP(Sales_DB[[#This Row],[Product_ID]],Product_DB[Product_ID],Product_DB[Sub_Category])</f>
        <v>Decor</v>
      </c>
      <c r="R412" t="str">
        <f>_xlfn.XLOOKUP(Sales_DB[[#This Row],[Product_ID]],Product_DB[Product_ID],Product_DB[Brand])</f>
        <v>Hoffman Group</v>
      </c>
      <c r="S412">
        <f>_xlfn.XLOOKUP(Sales_DB[[#This Row],[Product_ID]],Product_DB[Product_ID],Product_DB[Cost])</f>
        <v>218.48</v>
      </c>
      <c r="T412">
        <f>_xlfn.XLOOKUP(Sales_DB[[#This Row],[Product_ID]],Product_DB[Product_ID],Product_DB[Stock])</f>
        <v>276</v>
      </c>
      <c r="U412" t="str">
        <f>_xlfn.XLOOKUP(Sales_DB[[#This Row],[Customer_ID]],Final_Cust_db[Customer_ID],Final_Cust_db[Name])</f>
        <v>Heidi Tyler</v>
      </c>
      <c r="V412">
        <f>_xlfn.XLOOKUP(Sales_DB[[#This Row],[Customer_ID]],Final_Cust_db[Customer_ID],Final_Cust_db[Age])</f>
        <v>40</v>
      </c>
      <c r="W412" t="str">
        <f>_xlfn.XLOOKUP(Sales_DB[[#This Row],[Customer_ID]],Final_Cust_db[Customer_ID],Final_Cust_db[Gender])</f>
        <v>Female</v>
      </c>
      <c r="X412" t="str">
        <f>_xlfn.XLOOKUP(Sales_DB[[#This Row],[Customer_ID]],Final_Cust_db[Customer_ID],Final_Cust_db[City])</f>
        <v>Dawnstad</v>
      </c>
      <c r="Y412" t="str">
        <f>_xlfn.XLOOKUP(Sales_DB[[#This Row],[Customer_ID]],Final_Cust_db[Customer_ID],Final_Cust_db[State])</f>
        <v>Oregon</v>
      </c>
      <c r="Z412" t="str">
        <f>_xlfn.XLOOKUP(Sales_DB[[#This Row],[Customer_ID]],Final_Cust_db[Customer_ID],Final_Cust_db[Country])</f>
        <v>USA</v>
      </c>
      <c r="AA412" t="str">
        <f>_xlfn.XLOOKUP(Sales_DB[[#This Row],[Customer_ID]],Final_Cust_db[Customer_ID],Final_Cust_db[Loyality_Level])</f>
        <v>Bronze</v>
      </c>
      <c r="AB412" s="8">
        <f>Sales_DB[[#This Row],[Cost]]*Sales_DB[[#This Row],[Quantity]]</f>
        <v>873.92</v>
      </c>
      <c r="AC412" s="8">
        <f>Sales_DB[[#This Row],[Total_Amount]]-Sales_DB[[#This Row],[Spend]]</f>
        <v>371.5104</v>
      </c>
      <c r="AD412" s="8">
        <f>MONTH(Sales_DB[[#This Row],[Order_Date]])</f>
        <v>2</v>
      </c>
    </row>
    <row r="413" spans="1:30" x14ac:dyDescent="0.35">
      <c r="A413" t="s">
        <v>2370</v>
      </c>
      <c r="B413" s="2">
        <v>45823</v>
      </c>
      <c r="C413" t="s">
        <v>172</v>
      </c>
      <c r="D413" t="s">
        <v>1694</v>
      </c>
      <c r="E413" t="s">
        <v>1927</v>
      </c>
      <c r="F413">
        <v>1</v>
      </c>
      <c r="G413" s="5">
        <v>770.87</v>
      </c>
      <c r="H413">
        <v>0.1</v>
      </c>
      <c r="I413" t="s">
        <v>1962</v>
      </c>
      <c r="J413">
        <v>693.78300000000002</v>
      </c>
      <c r="K413" t="str">
        <f>_xlfn.XLOOKUP(Sales_DB[[#This Row],[Store_ID]],Store_DB[Store_ID],Store_DB[Region])</f>
        <v>North</v>
      </c>
      <c r="L413" t="str">
        <f>_xlfn.XLOOKUP(Sales_DB[[#This Row],[Store_ID]],Store_DB[Store_ID],Store_DB[Store_Name])</f>
        <v>Thomas, Bridges and Harris</v>
      </c>
      <c r="M413" t="str">
        <f>_xlfn.XLOOKUP(Sales_DB[[#This Row],[Store_ID]],Store_DB[Store_ID],Store_DB[City])</f>
        <v>Sabrinatown</v>
      </c>
      <c r="N413" t="str">
        <f>_xlfn.XLOOKUP(Sales_DB[[#This Row],[Store_ID]],Store_DB[Store_ID],Store_DB[Store_Type])</f>
        <v>Online</v>
      </c>
      <c r="O413" t="str">
        <f>_xlfn.XLOOKUP(Sales_DB[[#This Row],[Product_ID]],Product_DB[Product_ID],Product_DB[Product_Name])</f>
        <v>Portable Power Bank</v>
      </c>
      <c r="P413" t="str">
        <f>_xlfn.XLOOKUP(Sales_DB[[#This Row],[Product_ID]],Product_DB[Product_ID],Product_DB[Category])</f>
        <v>Electronics</v>
      </c>
      <c r="Q413" t="str">
        <f>_xlfn.XLOOKUP(Sales_DB[[#This Row],[Product_ID]],Product_DB[Product_ID],Product_DB[Sub_Category])</f>
        <v>Mobile</v>
      </c>
      <c r="R413" t="str">
        <f>_xlfn.XLOOKUP(Sales_DB[[#This Row],[Product_ID]],Product_DB[Product_ID],Product_DB[Brand])</f>
        <v>Cummings and Sons</v>
      </c>
      <c r="S413">
        <f>_xlfn.XLOOKUP(Sales_DB[[#This Row],[Product_ID]],Product_DB[Product_ID],Product_DB[Cost])</f>
        <v>326.06</v>
      </c>
      <c r="T413">
        <f>_xlfn.XLOOKUP(Sales_DB[[#This Row],[Product_ID]],Product_DB[Product_ID],Product_DB[Stock])</f>
        <v>301</v>
      </c>
      <c r="U413" t="str">
        <f>_xlfn.XLOOKUP(Sales_DB[[#This Row],[Customer_ID]],Final_Cust_db[Customer_ID],Final_Cust_db[Name])</f>
        <v>Joseph Snow</v>
      </c>
      <c r="V413">
        <f>_xlfn.XLOOKUP(Sales_DB[[#This Row],[Customer_ID]],Final_Cust_db[Customer_ID],Final_Cust_db[Age])</f>
        <v>45</v>
      </c>
      <c r="W413" t="str">
        <f>_xlfn.XLOOKUP(Sales_DB[[#This Row],[Customer_ID]],Final_Cust_db[Customer_ID],Final_Cust_db[Gender])</f>
        <v>Male</v>
      </c>
      <c r="X413" t="str">
        <f>_xlfn.XLOOKUP(Sales_DB[[#This Row],[Customer_ID]],Final_Cust_db[Customer_ID],Final_Cust_db[City])</f>
        <v>South Michaelfort</v>
      </c>
      <c r="Y413" t="str">
        <f>_xlfn.XLOOKUP(Sales_DB[[#This Row],[Customer_ID]],Final_Cust_db[Customer_ID],Final_Cust_db[State])</f>
        <v>Vermont</v>
      </c>
      <c r="Z413" t="str">
        <f>_xlfn.XLOOKUP(Sales_DB[[#This Row],[Customer_ID]],Final_Cust_db[Customer_ID],Final_Cust_db[Country])</f>
        <v>USA</v>
      </c>
      <c r="AA413" t="str">
        <f>_xlfn.XLOOKUP(Sales_DB[[#This Row],[Customer_ID]],Final_Cust_db[Customer_ID],Final_Cust_db[Loyality_Level])</f>
        <v>Gold</v>
      </c>
      <c r="AB413" s="8">
        <f>Sales_DB[[#This Row],[Cost]]*Sales_DB[[#This Row],[Quantity]]</f>
        <v>326.06</v>
      </c>
      <c r="AC413" s="8">
        <f>Sales_DB[[#This Row],[Total_Amount]]-Sales_DB[[#This Row],[Spend]]</f>
        <v>367.72300000000001</v>
      </c>
      <c r="AD413" s="8">
        <f>MONTH(Sales_DB[[#This Row],[Order_Date]])</f>
        <v>6</v>
      </c>
    </row>
    <row r="414" spans="1:30" x14ac:dyDescent="0.35">
      <c r="A414" t="s">
        <v>2371</v>
      </c>
      <c r="B414" s="2">
        <v>45518</v>
      </c>
      <c r="C414" t="s">
        <v>1485</v>
      </c>
      <c r="D414" t="s">
        <v>1878</v>
      </c>
      <c r="E414" t="s">
        <v>1940</v>
      </c>
      <c r="F414">
        <v>3</v>
      </c>
      <c r="G414" s="5">
        <v>507.33</v>
      </c>
      <c r="H414">
        <v>0.06</v>
      </c>
      <c r="I414" t="s">
        <v>1959</v>
      </c>
      <c r="J414">
        <v>1430.6705999999999</v>
      </c>
      <c r="K414" t="str">
        <f>_xlfn.XLOOKUP(Sales_DB[[#This Row],[Store_ID]],Store_DB[Store_ID],Store_DB[Region])</f>
        <v>North</v>
      </c>
      <c r="L414" t="str">
        <f>_xlfn.XLOOKUP(Sales_DB[[#This Row],[Store_ID]],Store_DB[Store_ID],Store_DB[Store_Name])</f>
        <v>Holloway Ltd</v>
      </c>
      <c r="M414" t="str">
        <f>_xlfn.XLOOKUP(Sales_DB[[#This Row],[Store_ID]],Store_DB[Store_ID],Store_DB[City])</f>
        <v>Bensonhaven</v>
      </c>
      <c r="N414" t="str">
        <f>_xlfn.XLOOKUP(Sales_DB[[#This Row],[Store_ID]],Store_DB[Store_ID],Store_DB[Store_Type])</f>
        <v>Flagship</v>
      </c>
      <c r="O414" t="str">
        <f>_xlfn.XLOOKUP(Sales_DB[[#This Row],[Product_ID]],Product_DB[Product_ID],Product_DB[Product_Name])</f>
        <v>Stainless Steel Cookware Set</v>
      </c>
      <c r="P414" t="str">
        <f>_xlfn.XLOOKUP(Sales_DB[[#This Row],[Product_ID]],Product_DB[Product_ID],Product_DB[Category])</f>
        <v>Home</v>
      </c>
      <c r="Q414" t="str">
        <f>_xlfn.XLOOKUP(Sales_DB[[#This Row],[Product_ID]],Product_DB[Product_ID],Product_DB[Sub_Category])</f>
        <v>Kitchen</v>
      </c>
      <c r="R414" t="str">
        <f>_xlfn.XLOOKUP(Sales_DB[[#This Row],[Product_ID]],Product_DB[Product_ID],Product_DB[Brand])</f>
        <v>Campbell Ltd</v>
      </c>
      <c r="S414">
        <f>_xlfn.XLOOKUP(Sales_DB[[#This Row],[Product_ID]],Product_DB[Product_ID],Product_DB[Cost])</f>
        <v>201.41</v>
      </c>
      <c r="T414">
        <f>_xlfn.XLOOKUP(Sales_DB[[#This Row],[Product_ID]],Product_DB[Product_ID],Product_DB[Stock])</f>
        <v>146</v>
      </c>
      <c r="U414" t="str">
        <f>_xlfn.XLOOKUP(Sales_DB[[#This Row],[Customer_ID]],Final_Cust_db[Customer_ID],Final_Cust_db[Name])</f>
        <v>Dylan Gutierrez</v>
      </c>
      <c r="V414">
        <f>_xlfn.XLOOKUP(Sales_DB[[#This Row],[Customer_ID]],Final_Cust_db[Customer_ID],Final_Cust_db[Age])</f>
        <v>40</v>
      </c>
      <c r="W414" t="str">
        <f>_xlfn.XLOOKUP(Sales_DB[[#This Row],[Customer_ID]],Final_Cust_db[Customer_ID],Final_Cust_db[Gender])</f>
        <v>Male</v>
      </c>
      <c r="X414" t="str">
        <f>_xlfn.XLOOKUP(Sales_DB[[#This Row],[Customer_ID]],Final_Cust_db[Customer_ID],Final_Cust_db[City])</f>
        <v>New Jamesview</v>
      </c>
      <c r="Y414" t="str">
        <f>_xlfn.XLOOKUP(Sales_DB[[#This Row],[Customer_ID]],Final_Cust_db[Customer_ID],Final_Cust_db[State])</f>
        <v>West Virginia</v>
      </c>
      <c r="Z414" t="str">
        <f>_xlfn.XLOOKUP(Sales_DB[[#This Row],[Customer_ID]],Final_Cust_db[Customer_ID],Final_Cust_db[Country])</f>
        <v>USA</v>
      </c>
      <c r="AA414" t="str">
        <f>_xlfn.XLOOKUP(Sales_DB[[#This Row],[Customer_ID]],Final_Cust_db[Customer_ID],Final_Cust_db[Loyality_Level])</f>
        <v>Bronze</v>
      </c>
      <c r="AB414" s="8">
        <f>Sales_DB[[#This Row],[Cost]]*Sales_DB[[#This Row],[Quantity]]</f>
        <v>604.23</v>
      </c>
      <c r="AC414" s="8">
        <f>Sales_DB[[#This Row],[Total_Amount]]-Sales_DB[[#This Row],[Spend]]</f>
        <v>826.4405999999999</v>
      </c>
      <c r="AD414" s="8">
        <f>MONTH(Sales_DB[[#This Row],[Order_Date]])</f>
        <v>8</v>
      </c>
    </row>
    <row r="415" spans="1:30" x14ac:dyDescent="0.35">
      <c r="A415" t="s">
        <v>2372</v>
      </c>
      <c r="B415" s="2">
        <v>45863</v>
      </c>
      <c r="C415" t="s">
        <v>616</v>
      </c>
      <c r="D415" t="s">
        <v>1778</v>
      </c>
      <c r="E415" t="s">
        <v>1919</v>
      </c>
      <c r="F415">
        <v>1</v>
      </c>
      <c r="G415" s="5">
        <v>87.78</v>
      </c>
      <c r="H415">
        <v>0.06</v>
      </c>
      <c r="I415" t="s">
        <v>1957</v>
      </c>
      <c r="J415">
        <v>82.513199999999998</v>
      </c>
      <c r="K415" t="str">
        <f>_xlfn.XLOOKUP(Sales_DB[[#This Row],[Store_ID]],Store_DB[Store_ID],Store_DB[Region])</f>
        <v>South</v>
      </c>
      <c r="L415" t="str">
        <f>_xlfn.XLOOKUP(Sales_DB[[#This Row],[Store_ID]],Store_DB[Store_ID],Store_DB[Store_Name])</f>
        <v>Moore, Padilla and Butler</v>
      </c>
      <c r="M415" t="str">
        <f>_xlfn.XLOOKUP(Sales_DB[[#This Row],[Store_ID]],Store_DB[Store_ID],Store_DB[City])</f>
        <v>East Johnstad</v>
      </c>
      <c r="N415" t="str">
        <f>_xlfn.XLOOKUP(Sales_DB[[#This Row],[Store_ID]],Store_DB[Store_ID],Store_DB[Store_Type])</f>
        <v>Flagship</v>
      </c>
      <c r="O415" t="str">
        <f>_xlfn.XLOOKUP(Sales_DB[[#This Row],[Product_ID]],Product_DB[Product_ID],Product_DB[Product_Name])</f>
        <v>Women'S Hair Dryer Brush</v>
      </c>
      <c r="P415" t="str">
        <f>_xlfn.XLOOKUP(Sales_DB[[#This Row],[Product_ID]],Product_DB[Product_ID],Product_DB[Category])</f>
        <v>Beauty</v>
      </c>
      <c r="Q415" t="str">
        <f>_xlfn.XLOOKUP(Sales_DB[[#This Row],[Product_ID]],Product_DB[Product_ID],Product_DB[Sub_Category])</f>
        <v>Haircare</v>
      </c>
      <c r="R415" t="str">
        <f>_xlfn.XLOOKUP(Sales_DB[[#This Row],[Product_ID]],Product_DB[Product_ID],Product_DB[Brand])</f>
        <v>Torres, Spencer and Potter</v>
      </c>
      <c r="S415">
        <f>_xlfn.XLOOKUP(Sales_DB[[#This Row],[Product_ID]],Product_DB[Product_ID],Product_DB[Cost])</f>
        <v>340.39</v>
      </c>
      <c r="T415">
        <f>_xlfn.XLOOKUP(Sales_DB[[#This Row],[Product_ID]],Product_DB[Product_ID],Product_DB[Stock])</f>
        <v>177</v>
      </c>
      <c r="U415" t="str">
        <f>_xlfn.XLOOKUP(Sales_DB[[#This Row],[Customer_ID]],Final_Cust_db[Customer_ID],Final_Cust_db[Name])</f>
        <v>Brent Rivas</v>
      </c>
      <c r="V415">
        <f>_xlfn.XLOOKUP(Sales_DB[[#This Row],[Customer_ID]],Final_Cust_db[Customer_ID],Final_Cust_db[Age])</f>
        <v>54</v>
      </c>
      <c r="W415" t="str">
        <f>_xlfn.XLOOKUP(Sales_DB[[#This Row],[Customer_ID]],Final_Cust_db[Customer_ID],Final_Cust_db[Gender])</f>
        <v>Female</v>
      </c>
      <c r="X415" t="str">
        <f>_xlfn.XLOOKUP(Sales_DB[[#This Row],[Customer_ID]],Final_Cust_db[Customer_ID],Final_Cust_db[City])</f>
        <v>North Kellyberg</v>
      </c>
      <c r="Y415" t="str">
        <f>_xlfn.XLOOKUP(Sales_DB[[#This Row],[Customer_ID]],Final_Cust_db[Customer_ID],Final_Cust_db[State])</f>
        <v>New Jersey</v>
      </c>
      <c r="Z415" t="str">
        <f>_xlfn.XLOOKUP(Sales_DB[[#This Row],[Customer_ID]],Final_Cust_db[Customer_ID],Final_Cust_db[Country])</f>
        <v>USA</v>
      </c>
      <c r="AA415" t="str">
        <f>_xlfn.XLOOKUP(Sales_DB[[#This Row],[Customer_ID]],Final_Cust_db[Customer_ID],Final_Cust_db[Loyality_Level])</f>
        <v>Platinum</v>
      </c>
      <c r="AB415" s="8">
        <f>Sales_DB[[#This Row],[Cost]]*Sales_DB[[#This Row],[Quantity]]</f>
        <v>340.39</v>
      </c>
      <c r="AC415" s="8">
        <f>Sales_DB[[#This Row],[Total_Amount]]-Sales_DB[[#This Row],[Spend]]</f>
        <v>-257.8768</v>
      </c>
      <c r="AD415" s="8">
        <f>MONTH(Sales_DB[[#This Row],[Order_Date]])</f>
        <v>7</v>
      </c>
    </row>
    <row r="416" spans="1:30" x14ac:dyDescent="0.35">
      <c r="A416" t="s">
        <v>2373</v>
      </c>
      <c r="B416" s="2">
        <v>45666</v>
      </c>
      <c r="C416" t="s">
        <v>38</v>
      </c>
      <c r="D416" t="s">
        <v>1860</v>
      </c>
      <c r="E416" t="s">
        <v>1902</v>
      </c>
      <c r="F416">
        <v>2</v>
      </c>
      <c r="G416" s="5">
        <v>772.24</v>
      </c>
      <c r="H416">
        <v>0.22</v>
      </c>
      <c r="I416" t="s">
        <v>1957</v>
      </c>
      <c r="J416">
        <v>1204.6944000000001</v>
      </c>
      <c r="K416" t="str">
        <f>_xlfn.XLOOKUP(Sales_DB[[#This Row],[Store_ID]],Store_DB[Store_ID],Store_DB[Region])</f>
        <v>South</v>
      </c>
      <c r="L416" t="str">
        <f>_xlfn.XLOOKUP(Sales_DB[[#This Row],[Store_ID]],Store_DB[Store_ID],Store_DB[Store_Name])</f>
        <v>Alexander Group</v>
      </c>
      <c r="M416" t="str">
        <f>_xlfn.XLOOKUP(Sales_DB[[#This Row],[Store_ID]],Store_DB[Store_ID],Store_DB[City])</f>
        <v>Port Sharon</v>
      </c>
      <c r="N416" t="str">
        <f>_xlfn.XLOOKUP(Sales_DB[[#This Row],[Store_ID]],Store_DB[Store_ID],Store_DB[Store_Type])</f>
        <v>Online</v>
      </c>
      <c r="O416" t="str">
        <f>_xlfn.XLOOKUP(Sales_DB[[#This Row],[Product_ID]],Product_DB[Product_ID],Product_DB[Product_Name])</f>
        <v>Usb-C Laptop Charger</v>
      </c>
      <c r="P416" t="str">
        <f>_xlfn.XLOOKUP(Sales_DB[[#This Row],[Product_ID]],Product_DB[Product_ID],Product_DB[Category])</f>
        <v>Electronics</v>
      </c>
      <c r="Q416" t="str">
        <f>_xlfn.XLOOKUP(Sales_DB[[#This Row],[Product_ID]],Product_DB[Product_ID],Product_DB[Sub_Category])</f>
        <v>Computer</v>
      </c>
      <c r="R416" t="str">
        <f>_xlfn.XLOOKUP(Sales_DB[[#This Row],[Product_ID]],Product_DB[Product_ID],Product_DB[Brand])</f>
        <v>Martin LLC</v>
      </c>
      <c r="S416">
        <f>_xlfn.XLOOKUP(Sales_DB[[#This Row],[Product_ID]],Product_DB[Product_ID],Product_DB[Cost])</f>
        <v>377.52</v>
      </c>
      <c r="T416">
        <f>_xlfn.XLOOKUP(Sales_DB[[#This Row],[Product_ID]],Product_DB[Product_ID],Product_DB[Stock])</f>
        <v>485</v>
      </c>
      <c r="U416" t="str">
        <f>_xlfn.XLOOKUP(Sales_DB[[#This Row],[Customer_ID]],Final_Cust_db[Customer_ID],Final_Cust_db[Name])</f>
        <v>Amber Jackson</v>
      </c>
      <c r="V416">
        <f>_xlfn.XLOOKUP(Sales_DB[[#This Row],[Customer_ID]],Final_Cust_db[Customer_ID],Final_Cust_db[Age])</f>
        <v>29</v>
      </c>
      <c r="W416" t="str">
        <f>_xlfn.XLOOKUP(Sales_DB[[#This Row],[Customer_ID]],Final_Cust_db[Customer_ID],Final_Cust_db[Gender])</f>
        <v>Female</v>
      </c>
      <c r="X416" t="str">
        <f>_xlfn.XLOOKUP(Sales_DB[[#This Row],[Customer_ID]],Final_Cust_db[Customer_ID],Final_Cust_db[City])</f>
        <v>Deborahborough</v>
      </c>
      <c r="Y416" t="str">
        <f>_xlfn.XLOOKUP(Sales_DB[[#This Row],[Customer_ID]],Final_Cust_db[Customer_ID],Final_Cust_db[State])</f>
        <v>South Dakota</v>
      </c>
      <c r="Z416" t="str">
        <f>_xlfn.XLOOKUP(Sales_DB[[#This Row],[Customer_ID]],Final_Cust_db[Customer_ID],Final_Cust_db[Country])</f>
        <v>USA</v>
      </c>
      <c r="AA416" t="str">
        <f>_xlfn.XLOOKUP(Sales_DB[[#This Row],[Customer_ID]],Final_Cust_db[Customer_ID],Final_Cust_db[Loyality_Level])</f>
        <v>Platinum</v>
      </c>
      <c r="AB416" s="8">
        <f>Sales_DB[[#This Row],[Cost]]*Sales_DB[[#This Row],[Quantity]]</f>
        <v>755.04</v>
      </c>
      <c r="AC416" s="8">
        <f>Sales_DB[[#This Row],[Total_Amount]]-Sales_DB[[#This Row],[Spend]]</f>
        <v>449.65440000000012</v>
      </c>
      <c r="AD416" s="8">
        <f>MONTH(Sales_DB[[#This Row],[Order_Date]])</f>
        <v>1</v>
      </c>
    </row>
    <row r="417" spans="1:30" x14ac:dyDescent="0.35">
      <c r="A417" t="s">
        <v>2374</v>
      </c>
      <c r="B417" s="2">
        <v>45813</v>
      </c>
      <c r="C417" t="s">
        <v>185</v>
      </c>
      <c r="D417" t="s">
        <v>1791</v>
      </c>
      <c r="E417" t="s">
        <v>1932</v>
      </c>
      <c r="F417">
        <v>1</v>
      </c>
      <c r="G417" s="5">
        <v>108.27</v>
      </c>
      <c r="H417">
        <v>0.1</v>
      </c>
      <c r="I417" t="s">
        <v>1962</v>
      </c>
      <c r="J417">
        <v>97.442999999999998</v>
      </c>
      <c r="K417" t="str">
        <f>_xlfn.XLOOKUP(Sales_DB[[#This Row],[Store_ID]],Store_DB[Store_ID],Store_DB[Region])</f>
        <v>South</v>
      </c>
      <c r="L417" t="str">
        <f>_xlfn.XLOOKUP(Sales_DB[[#This Row],[Store_ID]],Store_DB[Store_ID],Store_DB[Store_Name])</f>
        <v>Mcdonald Inc</v>
      </c>
      <c r="M417" t="str">
        <f>_xlfn.XLOOKUP(Sales_DB[[#This Row],[Store_ID]],Store_DB[Store_ID],Store_DB[City])</f>
        <v>Christopherland</v>
      </c>
      <c r="N417" t="str">
        <f>_xlfn.XLOOKUP(Sales_DB[[#This Row],[Store_ID]],Store_DB[Store_ID],Store_DB[Store_Type])</f>
        <v>Outlet</v>
      </c>
      <c r="O417" t="str">
        <f>_xlfn.XLOOKUP(Sales_DB[[#This Row],[Product_ID]],Product_DB[Product_ID],Product_DB[Product_Name])</f>
        <v>Kitchen Storage Rack</v>
      </c>
      <c r="P417" t="str">
        <f>_xlfn.XLOOKUP(Sales_DB[[#This Row],[Product_ID]],Product_DB[Product_ID],Product_DB[Category])</f>
        <v>Home</v>
      </c>
      <c r="Q417" t="str">
        <f>_xlfn.XLOOKUP(Sales_DB[[#This Row],[Product_ID]],Product_DB[Product_ID],Product_DB[Sub_Category])</f>
        <v>Storage</v>
      </c>
      <c r="R417" t="str">
        <f>_xlfn.XLOOKUP(Sales_DB[[#This Row],[Product_ID]],Product_DB[Product_ID],Product_DB[Brand])</f>
        <v>Duran Group</v>
      </c>
      <c r="S417">
        <f>_xlfn.XLOOKUP(Sales_DB[[#This Row],[Product_ID]],Product_DB[Product_ID],Product_DB[Cost])</f>
        <v>138.05000000000001</v>
      </c>
      <c r="T417">
        <f>_xlfn.XLOOKUP(Sales_DB[[#This Row],[Product_ID]],Product_DB[Product_ID],Product_DB[Stock])</f>
        <v>89</v>
      </c>
      <c r="U417" t="str">
        <f>_xlfn.XLOOKUP(Sales_DB[[#This Row],[Customer_ID]],Final_Cust_db[Customer_ID],Final_Cust_db[Name])</f>
        <v>Gina Knight</v>
      </c>
      <c r="V417">
        <f>_xlfn.XLOOKUP(Sales_DB[[#This Row],[Customer_ID]],Final_Cust_db[Customer_ID],Final_Cust_db[Age])</f>
        <v>54</v>
      </c>
      <c r="W417" t="str">
        <f>_xlfn.XLOOKUP(Sales_DB[[#This Row],[Customer_ID]],Final_Cust_db[Customer_ID],Final_Cust_db[Gender])</f>
        <v>Female</v>
      </c>
      <c r="X417" t="str">
        <f>_xlfn.XLOOKUP(Sales_DB[[#This Row],[Customer_ID]],Final_Cust_db[Customer_ID],Final_Cust_db[City])</f>
        <v>Lake Roberthaven</v>
      </c>
      <c r="Y417" t="str">
        <f>_xlfn.XLOOKUP(Sales_DB[[#This Row],[Customer_ID]],Final_Cust_db[Customer_ID],Final_Cust_db[State])</f>
        <v>Nevada</v>
      </c>
      <c r="Z417" t="str">
        <f>_xlfn.XLOOKUP(Sales_DB[[#This Row],[Customer_ID]],Final_Cust_db[Customer_ID],Final_Cust_db[Country])</f>
        <v>USA</v>
      </c>
      <c r="AA417" t="str">
        <f>_xlfn.XLOOKUP(Sales_DB[[#This Row],[Customer_ID]],Final_Cust_db[Customer_ID],Final_Cust_db[Loyality_Level])</f>
        <v>Silver</v>
      </c>
      <c r="AB417" s="8">
        <f>Sales_DB[[#This Row],[Cost]]*Sales_DB[[#This Row],[Quantity]]</f>
        <v>138.05000000000001</v>
      </c>
      <c r="AC417" s="8">
        <f>Sales_DB[[#This Row],[Total_Amount]]-Sales_DB[[#This Row],[Spend]]</f>
        <v>-40.607000000000014</v>
      </c>
      <c r="AD417" s="8">
        <f>MONTH(Sales_DB[[#This Row],[Order_Date]])</f>
        <v>6</v>
      </c>
    </row>
    <row r="418" spans="1:30" x14ac:dyDescent="0.35">
      <c r="A418" t="s">
        <v>2375</v>
      </c>
      <c r="B418" s="2">
        <v>45633</v>
      </c>
      <c r="C418" t="s">
        <v>1098</v>
      </c>
      <c r="D418" t="s">
        <v>1691</v>
      </c>
      <c r="E418" t="s">
        <v>1940</v>
      </c>
      <c r="F418">
        <v>2</v>
      </c>
      <c r="G418" s="5">
        <v>839.24</v>
      </c>
      <c r="H418">
        <v>0.21</v>
      </c>
      <c r="I418" t="s">
        <v>1959</v>
      </c>
      <c r="J418">
        <v>1325.9992</v>
      </c>
      <c r="K418" t="str">
        <f>_xlfn.XLOOKUP(Sales_DB[[#This Row],[Store_ID]],Store_DB[Store_ID],Store_DB[Region])</f>
        <v>North</v>
      </c>
      <c r="L418" t="str">
        <f>_xlfn.XLOOKUP(Sales_DB[[#This Row],[Store_ID]],Store_DB[Store_ID],Store_DB[Store_Name])</f>
        <v>Holloway Ltd</v>
      </c>
      <c r="M418" t="str">
        <f>_xlfn.XLOOKUP(Sales_DB[[#This Row],[Store_ID]],Store_DB[Store_ID],Store_DB[City])</f>
        <v>Bensonhaven</v>
      </c>
      <c r="N418" t="str">
        <f>_xlfn.XLOOKUP(Sales_DB[[#This Row],[Store_ID]],Store_DB[Store_ID],Store_DB[Store_Type])</f>
        <v>Flagship</v>
      </c>
      <c r="O418" t="str">
        <f>_xlfn.XLOOKUP(Sales_DB[[#This Row],[Product_ID]],Product_DB[Product_ID],Product_DB[Product_Name])</f>
        <v>Sports Water Hydration Pack</v>
      </c>
      <c r="P418" t="str">
        <f>_xlfn.XLOOKUP(Sales_DB[[#This Row],[Product_ID]],Product_DB[Product_ID],Product_DB[Category])</f>
        <v>Sports</v>
      </c>
      <c r="Q418" t="str">
        <f>_xlfn.XLOOKUP(Sales_DB[[#This Row],[Product_ID]],Product_DB[Product_ID],Product_DB[Sub_Category])</f>
        <v>Outdoor</v>
      </c>
      <c r="R418" t="str">
        <f>_xlfn.XLOOKUP(Sales_DB[[#This Row],[Product_ID]],Product_DB[Product_ID],Product_DB[Brand])</f>
        <v>Sims-Smith</v>
      </c>
      <c r="S418">
        <f>_xlfn.XLOOKUP(Sales_DB[[#This Row],[Product_ID]],Product_DB[Product_ID],Product_DB[Cost])</f>
        <v>135.61000000000001</v>
      </c>
      <c r="T418">
        <f>_xlfn.XLOOKUP(Sales_DB[[#This Row],[Product_ID]],Product_DB[Product_ID],Product_DB[Stock])</f>
        <v>394</v>
      </c>
      <c r="U418" t="str">
        <f>_xlfn.XLOOKUP(Sales_DB[[#This Row],[Customer_ID]],Final_Cust_db[Customer_ID],Final_Cust_db[Name])</f>
        <v>Justin Mason Dds</v>
      </c>
      <c r="V418">
        <f>_xlfn.XLOOKUP(Sales_DB[[#This Row],[Customer_ID]],Final_Cust_db[Customer_ID],Final_Cust_db[Age])</f>
        <v>39</v>
      </c>
      <c r="W418" t="str">
        <f>_xlfn.XLOOKUP(Sales_DB[[#This Row],[Customer_ID]],Final_Cust_db[Customer_ID],Final_Cust_db[Gender])</f>
        <v>Female</v>
      </c>
      <c r="X418" t="str">
        <f>_xlfn.XLOOKUP(Sales_DB[[#This Row],[Customer_ID]],Final_Cust_db[Customer_ID],Final_Cust_db[City])</f>
        <v>Peggystad</v>
      </c>
      <c r="Y418" t="str">
        <f>_xlfn.XLOOKUP(Sales_DB[[#This Row],[Customer_ID]],Final_Cust_db[Customer_ID],Final_Cust_db[State])</f>
        <v>Connecticut</v>
      </c>
      <c r="Z418" t="str">
        <f>_xlfn.XLOOKUP(Sales_DB[[#This Row],[Customer_ID]],Final_Cust_db[Customer_ID],Final_Cust_db[Country])</f>
        <v>USA</v>
      </c>
      <c r="AA418" t="str">
        <f>_xlfn.XLOOKUP(Sales_DB[[#This Row],[Customer_ID]],Final_Cust_db[Customer_ID],Final_Cust_db[Loyality_Level])</f>
        <v>Gold</v>
      </c>
      <c r="AB418" s="8">
        <f>Sales_DB[[#This Row],[Cost]]*Sales_DB[[#This Row],[Quantity]]</f>
        <v>271.22000000000003</v>
      </c>
      <c r="AC418" s="8">
        <f>Sales_DB[[#This Row],[Total_Amount]]-Sales_DB[[#This Row],[Spend]]</f>
        <v>1054.7791999999999</v>
      </c>
      <c r="AD418" s="8">
        <f>MONTH(Sales_DB[[#This Row],[Order_Date]])</f>
        <v>12</v>
      </c>
    </row>
    <row r="419" spans="1:30" x14ac:dyDescent="0.35">
      <c r="A419" t="s">
        <v>2376</v>
      </c>
      <c r="B419" s="2">
        <v>45331</v>
      </c>
      <c r="C419" t="s">
        <v>1206</v>
      </c>
      <c r="D419" t="s">
        <v>1754</v>
      </c>
      <c r="E419" t="s">
        <v>1922</v>
      </c>
      <c r="F419">
        <v>2</v>
      </c>
      <c r="G419" s="5">
        <v>466.27</v>
      </c>
      <c r="H419">
        <v>0.11</v>
      </c>
      <c r="I419" t="s">
        <v>1959</v>
      </c>
      <c r="J419">
        <v>829.9606</v>
      </c>
      <c r="K419" t="str">
        <f>_xlfn.XLOOKUP(Sales_DB[[#This Row],[Store_ID]],Store_DB[Store_ID],Store_DB[Region])</f>
        <v>East</v>
      </c>
      <c r="L419" t="str">
        <f>_xlfn.XLOOKUP(Sales_DB[[#This Row],[Store_ID]],Store_DB[Store_ID],Store_DB[Store_Name])</f>
        <v>Hill, Wagner and Ballard</v>
      </c>
      <c r="M419" t="str">
        <f>_xlfn.XLOOKUP(Sales_DB[[#This Row],[Store_ID]],Store_DB[Store_ID],Store_DB[City])</f>
        <v>East Davidville</v>
      </c>
      <c r="N419" t="str">
        <f>_xlfn.XLOOKUP(Sales_DB[[#This Row],[Store_ID]],Store_DB[Store_ID],Store_DB[Store_Type])</f>
        <v>Online</v>
      </c>
      <c r="O419" t="str">
        <f>_xlfn.XLOOKUP(Sales_DB[[#This Row],[Product_ID]],Product_DB[Product_ID],Product_DB[Product_Name])</f>
        <v>Womens Cotton Scarf</v>
      </c>
      <c r="P419" t="str">
        <f>_xlfn.XLOOKUP(Sales_DB[[#This Row],[Product_ID]],Product_DB[Product_ID],Product_DB[Category])</f>
        <v>Clothing</v>
      </c>
      <c r="Q419" t="str">
        <f>_xlfn.XLOOKUP(Sales_DB[[#This Row],[Product_ID]],Product_DB[Product_ID],Product_DB[Sub_Category])</f>
        <v>Accessories</v>
      </c>
      <c r="R419" t="str">
        <f>_xlfn.XLOOKUP(Sales_DB[[#This Row],[Product_ID]],Product_DB[Product_ID],Product_DB[Brand])</f>
        <v>Shepherd-Gould</v>
      </c>
      <c r="S419">
        <f>_xlfn.XLOOKUP(Sales_DB[[#This Row],[Product_ID]],Product_DB[Product_ID],Product_DB[Cost])</f>
        <v>113.83</v>
      </c>
      <c r="T419">
        <f>_xlfn.XLOOKUP(Sales_DB[[#This Row],[Product_ID]],Product_DB[Product_ID],Product_DB[Stock])</f>
        <v>485</v>
      </c>
      <c r="U419" t="str">
        <f>_xlfn.XLOOKUP(Sales_DB[[#This Row],[Customer_ID]],Final_Cust_db[Customer_ID],Final_Cust_db[Name])</f>
        <v>Kristine Higgins</v>
      </c>
      <c r="V419">
        <f>_xlfn.XLOOKUP(Sales_DB[[#This Row],[Customer_ID]],Final_Cust_db[Customer_ID],Final_Cust_db[Age])</f>
        <v>27</v>
      </c>
      <c r="W419" t="str">
        <f>_xlfn.XLOOKUP(Sales_DB[[#This Row],[Customer_ID]],Final_Cust_db[Customer_ID],Final_Cust_db[Gender])</f>
        <v>Female</v>
      </c>
      <c r="X419" t="str">
        <f>_xlfn.XLOOKUP(Sales_DB[[#This Row],[Customer_ID]],Final_Cust_db[Customer_ID],Final_Cust_db[City])</f>
        <v>Jennifertown</v>
      </c>
      <c r="Y419" t="str">
        <f>_xlfn.XLOOKUP(Sales_DB[[#This Row],[Customer_ID]],Final_Cust_db[Customer_ID],Final_Cust_db[State])</f>
        <v>South Carolina</v>
      </c>
      <c r="Z419" t="str">
        <f>_xlfn.XLOOKUP(Sales_DB[[#This Row],[Customer_ID]],Final_Cust_db[Customer_ID],Final_Cust_db[Country])</f>
        <v>USA</v>
      </c>
      <c r="AA419" t="str">
        <f>_xlfn.XLOOKUP(Sales_DB[[#This Row],[Customer_ID]],Final_Cust_db[Customer_ID],Final_Cust_db[Loyality_Level])</f>
        <v>Silver</v>
      </c>
      <c r="AB419" s="8">
        <f>Sales_DB[[#This Row],[Cost]]*Sales_DB[[#This Row],[Quantity]]</f>
        <v>227.66</v>
      </c>
      <c r="AC419" s="8">
        <f>Sales_DB[[#This Row],[Total_Amount]]-Sales_DB[[#This Row],[Spend]]</f>
        <v>602.30060000000003</v>
      </c>
      <c r="AD419" s="8">
        <f>MONTH(Sales_DB[[#This Row],[Order_Date]])</f>
        <v>2</v>
      </c>
    </row>
    <row r="420" spans="1:30" x14ac:dyDescent="0.35">
      <c r="A420" t="s">
        <v>2377</v>
      </c>
      <c r="B420" s="2">
        <v>45942</v>
      </c>
      <c r="C420" t="s">
        <v>1250</v>
      </c>
      <c r="D420" t="s">
        <v>1766</v>
      </c>
      <c r="E420" t="s">
        <v>1932</v>
      </c>
      <c r="F420">
        <v>3</v>
      </c>
      <c r="G420" s="5">
        <v>969.83</v>
      </c>
      <c r="H420">
        <v>0.02</v>
      </c>
      <c r="I420" t="s">
        <v>1957</v>
      </c>
      <c r="J420">
        <v>2851.3002000000001</v>
      </c>
      <c r="K420" t="str">
        <f>_xlfn.XLOOKUP(Sales_DB[[#This Row],[Store_ID]],Store_DB[Store_ID],Store_DB[Region])</f>
        <v>South</v>
      </c>
      <c r="L420" t="str">
        <f>_xlfn.XLOOKUP(Sales_DB[[#This Row],[Store_ID]],Store_DB[Store_ID],Store_DB[Store_Name])</f>
        <v>Mcdonald Inc</v>
      </c>
      <c r="M420" t="str">
        <f>_xlfn.XLOOKUP(Sales_DB[[#This Row],[Store_ID]],Store_DB[Store_ID],Store_DB[City])</f>
        <v>Christopherland</v>
      </c>
      <c r="N420" t="str">
        <f>_xlfn.XLOOKUP(Sales_DB[[#This Row],[Store_ID]],Store_DB[Store_ID],Store_DB[Store_Type])</f>
        <v>Outlet</v>
      </c>
      <c r="O420" t="str">
        <f>_xlfn.XLOOKUP(Sales_DB[[#This Row],[Product_ID]],Product_DB[Product_ID],Product_DB[Product_Name])</f>
        <v>Laptop Cooling Pad</v>
      </c>
      <c r="P420" t="str">
        <f>_xlfn.XLOOKUP(Sales_DB[[#This Row],[Product_ID]],Product_DB[Product_ID],Product_DB[Category])</f>
        <v>Electronics</v>
      </c>
      <c r="Q420" t="str">
        <f>_xlfn.XLOOKUP(Sales_DB[[#This Row],[Product_ID]],Product_DB[Product_ID],Product_DB[Sub_Category])</f>
        <v>Computer</v>
      </c>
      <c r="R420" t="str">
        <f>_xlfn.XLOOKUP(Sales_DB[[#This Row],[Product_ID]],Product_DB[Product_ID],Product_DB[Brand])</f>
        <v>Murray, Gould and Ware</v>
      </c>
      <c r="S420">
        <f>_xlfn.XLOOKUP(Sales_DB[[#This Row],[Product_ID]],Product_DB[Product_ID],Product_DB[Cost])</f>
        <v>86.42</v>
      </c>
      <c r="T420">
        <f>_xlfn.XLOOKUP(Sales_DB[[#This Row],[Product_ID]],Product_DB[Product_ID],Product_DB[Stock])</f>
        <v>222</v>
      </c>
      <c r="U420" t="str">
        <f>_xlfn.XLOOKUP(Sales_DB[[#This Row],[Customer_ID]],Final_Cust_db[Customer_ID],Final_Cust_db[Name])</f>
        <v>Jennifer Johnson</v>
      </c>
      <c r="V420">
        <f>_xlfn.XLOOKUP(Sales_DB[[#This Row],[Customer_ID]],Final_Cust_db[Customer_ID],Final_Cust_db[Age])</f>
        <v>54</v>
      </c>
      <c r="W420" t="str">
        <f>_xlfn.XLOOKUP(Sales_DB[[#This Row],[Customer_ID]],Final_Cust_db[Customer_ID],Final_Cust_db[Gender])</f>
        <v>Male</v>
      </c>
      <c r="X420" t="str">
        <f>_xlfn.XLOOKUP(Sales_DB[[#This Row],[Customer_ID]],Final_Cust_db[Customer_ID],Final_Cust_db[City])</f>
        <v>Cheyenneborough</v>
      </c>
      <c r="Y420" t="str">
        <f>_xlfn.XLOOKUP(Sales_DB[[#This Row],[Customer_ID]],Final_Cust_db[Customer_ID],Final_Cust_db[State])</f>
        <v>New Hampshire</v>
      </c>
      <c r="Z420" t="str">
        <f>_xlfn.XLOOKUP(Sales_DB[[#This Row],[Customer_ID]],Final_Cust_db[Customer_ID],Final_Cust_db[Country])</f>
        <v>USA</v>
      </c>
      <c r="AA420" t="str">
        <f>_xlfn.XLOOKUP(Sales_DB[[#This Row],[Customer_ID]],Final_Cust_db[Customer_ID],Final_Cust_db[Loyality_Level])</f>
        <v>Bronze</v>
      </c>
      <c r="AB420" s="8">
        <f>Sales_DB[[#This Row],[Cost]]*Sales_DB[[#This Row],[Quantity]]</f>
        <v>259.26</v>
      </c>
      <c r="AC420" s="8">
        <f>Sales_DB[[#This Row],[Total_Amount]]-Sales_DB[[#This Row],[Spend]]</f>
        <v>2592.0402000000004</v>
      </c>
      <c r="AD420" s="8">
        <f>MONTH(Sales_DB[[#This Row],[Order_Date]])</f>
        <v>10</v>
      </c>
    </row>
    <row r="421" spans="1:30" x14ac:dyDescent="0.35">
      <c r="A421" t="s">
        <v>2378</v>
      </c>
      <c r="B421" s="2">
        <v>45824</v>
      </c>
      <c r="C421" t="s">
        <v>1305</v>
      </c>
      <c r="D421" t="s">
        <v>1854</v>
      </c>
      <c r="E421" t="s">
        <v>1946</v>
      </c>
      <c r="F421">
        <v>2</v>
      </c>
      <c r="G421" s="5">
        <v>782.11</v>
      </c>
      <c r="H421">
        <v>0.17</v>
      </c>
      <c r="I421" t="s">
        <v>1959</v>
      </c>
      <c r="J421">
        <v>1298.3026</v>
      </c>
      <c r="K421" t="str">
        <f>_xlfn.XLOOKUP(Sales_DB[[#This Row],[Store_ID]],Store_DB[Store_ID],Store_DB[Region])</f>
        <v>East</v>
      </c>
      <c r="L421" t="str">
        <f>_xlfn.XLOOKUP(Sales_DB[[#This Row],[Store_ID]],Store_DB[Store_ID],Store_DB[Store_Name])</f>
        <v>Mann-Austin</v>
      </c>
      <c r="M421" t="str">
        <f>_xlfn.XLOOKUP(Sales_DB[[#This Row],[Store_ID]],Store_DB[Store_ID],Store_DB[City])</f>
        <v>Vasquezborough</v>
      </c>
      <c r="N421" t="str">
        <f>_xlfn.XLOOKUP(Sales_DB[[#This Row],[Store_ID]],Store_DB[Store_ID],Store_DB[Store_Type])</f>
        <v>Online</v>
      </c>
      <c r="O421" t="str">
        <f>_xlfn.XLOOKUP(Sales_DB[[#This Row],[Product_ID]],Product_DB[Product_ID],Product_DB[Product_Name])</f>
        <v>Women'S High Heels</v>
      </c>
      <c r="P421" t="str">
        <f>_xlfn.XLOOKUP(Sales_DB[[#This Row],[Product_ID]],Product_DB[Product_ID],Product_DB[Category])</f>
        <v>Clothing</v>
      </c>
      <c r="Q421" t="str">
        <f>_xlfn.XLOOKUP(Sales_DB[[#This Row],[Product_ID]],Product_DB[Product_ID],Product_DB[Sub_Category])</f>
        <v>Footwear</v>
      </c>
      <c r="R421" t="str">
        <f>_xlfn.XLOOKUP(Sales_DB[[#This Row],[Product_ID]],Product_DB[Product_ID],Product_DB[Brand])</f>
        <v>Smith-Charles</v>
      </c>
      <c r="S421">
        <f>_xlfn.XLOOKUP(Sales_DB[[#This Row],[Product_ID]],Product_DB[Product_ID],Product_DB[Cost])</f>
        <v>438.25</v>
      </c>
      <c r="T421">
        <f>_xlfn.XLOOKUP(Sales_DB[[#This Row],[Product_ID]],Product_DB[Product_ID],Product_DB[Stock])</f>
        <v>496</v>
      </c>
      <c r="U421" t="str">
        <f>_xlfn.XLOOKUP(Sales_DB[[#This Row],[Customer_ID]],Final_Cust_db[Customer_ID],Final_Cust_db[Name])</f>
        <v>Karen King</v>
      </c>
      <c r="V421">
        <f>_xlfn.XLOOKUP(Sales_DB[[#This Row],[Customer_ID]],Final_Cust_db[Customer_ID],Final_Cust_db[Age])</f>
        <v>64</v>
      </c>
      <c r="W421" t="str">
        <f>_xlfn.XLOOKUP(Sales_DB[[#This Row],[Customer_ID]],Final_Cust_db[Customer_ID],Final_Cust_db[Gender])</f>
        <v>Female</v>
      </c>
      <c r="X421" t="str">
        <f>_xlfn.XLOOKUP(Sales_DB[[#This Row],[Customer_ID]],Final_Cust_db[Customer_ID],Final_Cust_db[City])</f>
        <v>Kimburgh</v>
      </c>
      <c r="Y421" t="str">
        <f>_xlfn.XLOOKUP(Sales_DB[[#This Row],[Customer_ID]],Final_Cust_db[Customer_ID],Final_Cust_db[State])</f>
        <v>North Carolina</v>
      </c>
      <c r="Z421" t="str">
        <f>_xlfn.XLOOKUP(Sales_DB[[#This Row],[Customer_ID]],Final_Cust_db[Customer_ID],Final_Cust_db[Country])</f>
        <v>USA</v>
      </c>
      <c r="AA421" t="str">
        <f>_xlfn.XLOOKUP(Sales_DB[[#This Row],[Customer_ID]],Final_Cust_db[Customer_ID],Final_Cust_db[Loyality_Level])</f>
        <v>Bronze</v>
      </c>
      <c r="AB421" s="8">
        <f>Sales_DB[[#This Row],[Cost]]*Sales_DB[[#This Row],[Quantity]]</f>
        <v>876.5</v>
      </c>
      <c r="AC421" s="8">
        <f>Sales_DB[[#This Row],[Total_Amount]]-Sales_DB[[#This Row],[Spend]]</f>
        <v>421.80259999999998</v>
      </c>
      <c r="AD421" s="8">
        <f>MONTH(Sales_DB[[#This Row],[Order_Date]])</f>
        <v>6</v>
      </c>
    </row>
    <row r="422" spans="1:30" x14ac:dyDescent="0.35">
      <c r="A422" t="s">
        <v>2379</v>
      </c>
      <c r="B422" s="2">
        <v>45921</v>
      </c>
      <c r="C422" t="s">
        <v>1405</v>
      </c>
      <c r="D422" t="s">
        <v>1698</v>
      </c>
      <c r="E422" t="s">
        <v>1925</v>
      </c>
      <c r="F422">
        <v>2</v>
      </c>
      <c r="G422" s="5">
        <v>74.63</v>
      </c>
      <c r="H422">
        <v>0.01</v>
      </c>
      <c r="I422" t="s">
        <v>1959</v>
      </c>
      <c r="J422">
        <v>147.76740000000001</v>
      </c>
      <c r="K422" t="str">
        <f>_xlfn.XLOOKUP(Sales_DB[[#This Row],[Store_ID]],Store_DB[Store_ID],Store_DB[Region])</f>
        <v>South</v>
      </c>
      <c r="L422" t="str">
        <f>_xlfn.XLOOKUP(Sales_DB[[#This Row],[Store_ID]],Store_DB[Store_ID],Store_DB[Store_Name])</f>
        <v>Aguirre-Keller</v>
      </c>
      <c r="M422" t="str">
        <f>_xlfn.XLOOKUP(Sales_DB[[#This Row],[Store_ID]],Store_DB[Store_ID],Store_DB[City])</f>
        <v>Lake Michael</v>
      </c>
      <c r="N422" t="str">
        <f>_xlfn.XLOOKUP(Sales_DB[[#This Row],[Store_ID]],Store_DB[Store_ID],Store_DB[Store_Type])</f>
        <v>Online</v>
      </c>
      <c r="O422" t="str">
        <f>_xlfn.XLOOKUP(Sales_DB[[#This Row],[Product_ID]],Product_DB[Product_ID],Product_DB[Product_Name])</f>
        <v>Noise-Canceling Headphones</v>
      </c>
      <c r="P422" t="str">
        <f>_xlfn.XLOOKUP(Sales_DB[[#This Row],[Product_ID]],Product_DB[Product_ID],Product_DB[Category])</f>
        <v>Electronics</v>
      </c>
      <c r="Q422" t="str">
        <f>_xlfn.XLOOKUP(Sales_DB[[#This Row],[Product_ID]],Product_DB[Product_ID],Product_DB[Sub_Category])</f>
        <v>Audio</v>
      </c>
      <c r="R422" t="str">
        <f>_xlfn.XLOOKUP(Sales_DB[[#This Row],[Product_ID]],Product_DB[Product_ID],Product_DB[Brand])</f>
        <v>Taylor-Hart</v>
      </c>
      <c r="S422">
        <f>_xlfn.XLOOKUP(Sales_DB[[#This Row],[Product_ID]],Product_DB[Product_ID],Product_DB[Cost])</f>
        <v>38.520000000000003</v>
      </c>
      <c r="T422">
        <f>_xlfn.XLOOKUP(Sales_DB[[#This Row],[Product_ID]],Product_DB[Product_ID],Product_DB[Stock])</f>
        <v>378</v>
      </c>
      <c r="U422" t="str">
        <f>_xlfn.XLOOKUP(Sales_DB[[#This Row],[Customer_ID]],Final_Cust_db[Customer_ID],Final_Cust_db[Name])</f>
        <v>Ashley Roberts</v>
      </c>
      <c r="V422">
        <f>_xlfn.XLOOKUP(Sales_DB[[#This Row],[Customer_ID]],Final_Cust_db[Customer_ID],Final_Cust_db[Age])</f>
        <v>46</v>
      </c>
      <c r="W422" t="str">
        <f>_xlfn.XLOOKUP(Sales_DB[[#This Row],[Customer_ID]],Final_Cust_db[Customer_ID],Final_Cust_db[Gender])</f>
        <v>Male</v>
      </c>
      <c r="X422" t="str">
        <f>_xlfn.XLOOKUP(Sales_DB[[#This Row],[Customer_ID]],Final_Cust_db[Customer_ID],Final_Cust_db[City])</f>
        <v>Josephmouth</v>
      </c>
      <c r="Y422" t="str">
        <f>_xlfn.XLOOKUP(Sales_DB[[#This Row],[Customer_ID]],Final_Cust_db[Customer_ID],Final_Cust_db[State])</f>
        <v>New Mexico</v>
      </c>
      <c r="Z422" t="str">
        <f>_xlfn.XLOOKUP(Sales_DB[[#This Row],[Customer_ID]],Final_Cust_db[Customer_ID],Final_Cust_db[Country])</f>
        <v>USA</v>
      </c>
      <c r="AA422" t="str">
        <f>_xlfn.XLOOKUP(Sales_DB[[#This Row],[Customer_ID]],Final_Cust_db[Customer_ID],Final_Cust_db[Loyality_Level])</f>
        <v>Gold</v>
      </c>
      <c r="AB422" s="8">
        <f>Sales_DB[[#This Row],[Cost]]*Sales_DB[[#This Row],[Quantity]]</f>
        <v>77.040000000000006</v>
      </c>
      <c r="AC422" s="8">
        <f>Sales_DB[[#This Row],[Total_Amount]]-Sales_DB[[#This Row],[Spend]]</f>
        <v>70.727400000000003</v>
      </c>
      <c r="AD422" s="8">
        <f>MONTH(Sales_DB[[#This Row],[Order_Date]])</f>
        <v>9</v>
      </c>
    </row>
    <row r="423" spans="1:30" x14ac:dyDescent="0.35">
      <c r="A423" t="s">
        <v>2380</v>
      </c>
      <c r="B423" s="2">
        <v>45909</v>
      </c>
      <c r="C423" t="s">
        <v>164</v>
      </c>
      <c r="D423" t="s">
        <v>1836</v>
      </c>
      <c r="E423" t="s">
        <v>1909</v>
      </c>
      <c r="F423">
        <v>3</v>
      </c>
      <c r="G423" s="5">
        <v>522.78</v>
      </c>
      <c r="H423">
        <v>0.25</v>
      </c>
      <c r="I423" t="s">
        <v>1959</v>
      </c>
      <c r="J423">
        <v>1176.2550000000001</v>
      </c>
      <c r="K423" t="str">
        <f>_xlfn.XLOOKUP(Sales_DB[[#This Row],[Store_ID]],Store_DB[Store_ID],Store_DB[Region])</f>
        <v>East</v>
      </c>
      <c r="L423" t="str">
        <f>_xlfn.XLOOKUP(Sales_DB[[#This Row],[Store_ID]],Store_DB[Store_ID],Store_DB[Store_Name])</f>
        <v>Benson-Elliott</v>
      </c>
      <c r="M423" t="str">
        <f>_xlfn.XLOOKUP(Sales_DB[[#This Row],[Store_ID]],Store_DB[Store_ID],Store_DB[City])</f>
        <v>Port Josephberg</v>
      </c>
      <c r="N423" t="str">
        <f>_xlfn.XLOOKUP(Sales_DB[[#This Row],[Store_ID]],Store_DB[Store_ID],Store_DB[Store_Type])</f>
        <v>Online</v>
      </c>
      <c r="O423" t="str">
        <f>_xlfn.XLOOKUP(Sales_DB[[#This Row],[Product_ID]],Product_DB[Product_ID],Product_DB[Product_Name])</f>
        <v>Women'S Beanie Hat</v>
      </c>
      <c r="P423" t="str">
        <f>_xlfn.XLOOKUP(Sales_DB[[#This Row],[Product_ID]],Product_DB[Product_ID],Product_DB[Category])</f>
        <v>Clothing</v>
      </c>
      <c r="Q423" t="str">
        <f>_xlfn.XLOOKUP(Sales_DB[[#This Row],[Product_ID]],Product_DB[Product_ID],Product_DB[Sub_Category])</f>
        <v>Accessories</v>
      </c>
      <c r="R423" t="str">
        <f>_xlfn.XLOOKUP(Sales_DB[[#This Row],[Product_ID]],Product_DB[Product_ID],Product_DB[Brand])</f>
        <v>Richardson-Carrillo</v>
      </c>
      <c r="S423">
        <f>_xlfn.XLOOKUP(Sales_DB[[#This Row],[Product_ID]],Product_DB[Product_ID],Product_DB[Cost])</f>
        <v>119.57</v>
      </c>
      <c r="T423">
        <f>_xlfn.XLOOKUP(Sales_DB[[#This Row],[Product_ID]],Product_DB[Product_ID],Product_DB[Stock])</f>
        <v>210</v>
      </c>
      <c r="U423" t="str">
        <f>_xlfn.XLOOKUP(Sales_DB[[#This Row],[Customer_ID]],Final_Cust_db[Customer_ID],Final_Cust_db[Name])</f>
        <v>James Gibbs</v>
      </c>
      <c r="V423">
        <f>_xlfn.XLOOKUP(Sales_DB[[#This Row],[Customer_ID]],Final_Cust_db[Customer_ID],Final_Cust_db[Age])</f>
        <v>21</v>
      </c>
      <c r="W423" t="str">
        <f>_xlfn.XLOOKUP(Sales_DB[[#This Row],[Customer_ID]],Final_Cust_db[Customer_ID],Final_Cust_db[Gender])</f>
        <v>Male</v>
      </c>
      <c r="X423" t="str">
        <f>_xlfn.XLOOKUP(Sales_DB[[#This Row],[Customer_ID]],Final_Cust_db[Customer_ID],Final_Cust_db[City])</f>
        <v>Mooneyshire</v>
      </c>
      <c r="Y423" t="str">
        <f>_xlfn.XLOOKUP(Sales_DB[[#This Row],[Customer_ID]],Final_Cust_db[Customer_ID],Final_Cust_db[State])</f>
        <v>Alaska</v>
      </c>
      <c r="Z423" t="str">
        <f>_xlfn.XLOOKUP(Sales_DB[[#This Row],[Customer_ID]],Final_Cust_db[Customer_ID],Final_Cust_db[Country])</f>
        <v>USA</v>
      </c>
      <c r="AA423" t="str">
        <f>_xlfn.XLOOKUP(Sales_DB[[#This Row],[Customer_ID]],Final_Cust_db[Customer_ID],Final_Cust_db[Loyality_Level])</f>
        <v>Platinum</v>
      </c>
      <c r="AB423" s="8">
        <f>Sales_DB[[#This Row],[Cost]]*Sales_DB[[#This Row],[Quantity]]</f>
        <v>358.71</v>
      </c>
      <c r="AC423" s="8">
        <f>Sales_DB[[#This Row],[Total_Amount]]-Sales_DB[[#This Row],[Spend]]</f>
        <v>817.54500000000007</v>
      </c>
      <c r="AD423" s="8">
        <f>MONTH(Sales_DB[[#This Row],[Order_Date]])</f>
        <v>9</v>
      </c>
    </row>
    <row r="424" spans="1:30" x14ac:dyDescent="0.35">
      <c r="A424" t="s">
        <v>2381</v>
      </c>
      <c r="B424" s="2">
        <v>45853</v>
      </c>
      <c r="C424" t="s">
        <v>1071</v>
      </c>
      <c r="D424" t="s">
        <v>1608</v>
      </c>
      <c r="E424" t="s">
        <v>1934</v>
      </c>
      <c r="F424">
        <v>1</v>
      </c>
      <c r="G424" s="5">
        <v>206.45</v>
      </c>
      <c r="H424">
        <v>0.15</v>
      </c>
      <c r="I424" t="s">
        <v>1959</v>
      </c>
      <c r="J424">
        <v>175.48249999999999</v>
      </c>
      <c r="K424" t="str">
        <f>_xlfn.XLOOKUP(Sales_DB[[#This Row],[Store_ID]],Store_DB[Store_ID],Store_DB[Region])</f>
        <v>North</v>
      </c>
      <c r="L424" t="str">
        <f>_xlfn.XLOOKUP(Sales_DB[[#This Row],[Store_ID]],Store_DB[Store_ID],Store_DB[Store_Name])</f>
        <v>Shelton PLC</v>
      </c>
      <c r="M424" t="str">
        <f>_xlfn.XLOOKUP(Sales_DB[[#This Row],[Store_ID]],Store_DB[Store_ID],Store_DB[City])</f>
        <v>East Jenniferstad</v>
      </c>
      <c r="N424" t="str">
        <f>_xlfn.XLOOKUP(Sales_DB[[#This Row],[Store_ID]],Store_DB[Store_ID],Store_DB[Store_Type])</f>
        <v>Flagship</v>
      </c>
      <c r="O424" t="str">
        <f>_xlfn.XLOOKUP(Sales_DB[[#This Row],[Product_ID]],Product_DB[Product_ID],Product_DB[Product_Name])</f>
        <v>Usb-C Fast Charger</v>
      </c>
      <c r="P424" t="str">
        <f>_xlfn.XLOOKUP(Sales_DB[[#This Row],[Product_ID]],Product_DB[Product_ID],Product_DB[Category])</f>
        <v>Electronics</v>
      </c>
      <c r="Q424" t="str">
        <f>_xlfn.XLOOKUP(Sales_DB[[#This Row],[Product_ID]],Product_DB[Product_ID],Product_DB[Sub_Category])</f>
        <v>Accessories</v>
      </c>
      <c r="R424" t="str">
        <f>_xlfn.XLOOKUP(Sales_DB[[#This Row],[Product_ID]],Product_DB[Product_ID],Product_DB[Brand])</f>
        <v>Dawson-Perkins</v>
      </c>
      <c r="S424">
        <f>_xlfn.XLOOKUP(Sales_DB[[#This Row],[Product_ID]],Product_DB[Product_ID],Product_DB[Cost])</f>
        <v>242.23</v>
      </c>
      <c r="T424">
        <f>_xlfn.XLOOKUP(Sales_DB[[#This Row],[Product_ID]],Product_DB[Product_ID],Product_DB[Stock])</f>
        <v>453</v>
      </c>
      <c r="U424" t="str">
        <f>_xlfn.XLOOKUP(Sales_DB[[#This Row],[Customer_ID]],Final_Cust_db[Customer_ID],Final_Cust_db[Name])</f>
        <v>Jasmine Snyder</v>
      </c>
      <c r="V424">
        <f>_xlfn.XLOOKUP(Sales_DB[[#This Row],[Customer_ID]],Final_Cust_db[Customer_ID],Final_Cust_db[Age])</f>
        <v>46</v>
      </c>
      <c r="W424" t="str">
        <f>_xlfn.XLOOKUP(Sales_DB[[#This Row],[Customer_ID]],Final_Cust_db[Customer_ID],Final_Cust_db[Gender])</f>
        <v>Female</v>
      </c>
      <c r="X424" t="str">
        <f>_xlfn.XLOOKUP(Sales_DB[[#This Row],[Customer_ID]],Final_Cust_db[Customer_ID],Final_Cust_db[City])</f>
        <v>Hudsonfort</v>
      </c>
      <c r="Y424" t="str">
        <f>_xlfn.XLOOKUP(Sales_DB[[#This Row],[Customer_ID]],Final_Cust_db[Customer_ID],Final_Cust_db[State])</f>
        <v>Connecticut</v>
      </c>
      <c r="Z424" t="str">
        <f>_xlfn.XLOOKUP(Sales_DB[[#This Row],[Customer_ID]],Final_Cust_db[Customer_ID],Final_Cust_db[Country])</f>
        <v>USA</v>
      </c>
      <c r="AA424" t="str">
        <f>_xlfn.XLOOKUP(Sales_DB[[#This Row],[Customer_ID]],Final_Cust_db[Customer_ID],Final_Cust_db[Loyality_Level])</f>
        <v>Silver</v>
      </c>
      <c r="AB424" s="8">
        <f>Sales_DB[[#This Row],[Cost]]*Sales_DB[[#This Row],[Quantity]]</f>
        <v>242.23</v>
      </c>
      <c r="AC424" s="8">
        <f>Sales_DB[[#This Row],[Total_Amount]]-Sales_DB[[#This Row],[Spend]]</f>
        <v>-66.747500000000002</v>
      </c>
      <c r="AD424" s="8">
        <f>MONTH(Sales_DB[[#This Row],[Order_Date]])</f>
        <v>7</v>
      </c>
    </row>
    <row r="425" spans="1:30" x14ac:dyDescent="0.35">
      <c r="A425" t="s">
        <v>2382</v>
      </c>
      <c r="B425" s="2">
        <v>45580</v>
      </c>
      <c r="C425" t="s">
        <v>496</v>
      </c>
      <c r="D425" t="s">
        <v>1788</v>
      </c>
      <c r="E425" t="s">
        <v>1906</v>
      </c>
      <c r="F425">
        <v>1</v>
      </c>
      <c r="G425" s="5">
        <v>815.53</v>
      </c>
      <c r="H425">
        <v>0.3</v>
      </c>
      <c r="I425" t="s">
        <v>1959</v>
      </c>
      <c r="J425">
        <v>570.87099999999998</v>
      </c>
      <c r="K425" t="str">
        <f>_xlfn.XLOOKUP(Sales_DB[[#This Row],[Store_ID]],Store_DB[Store_ID],Store_DB[Region])</f>
        <v>North</v>
      </c>
      <c r="L425" t="str">
        <f>_xlfn.XLOOKUP(Sales_DB[[#This Row],[Store_ID]],Store_DB[Store_ID],Store_DB[Store_Name])</f>
        <v>Gray Ltd</v>
      </c>
      <c r="M425" t="str">
        <f>_xlfn.XLOOKUP(Sales_DB[[#This Row],[Store_ID]],Store_DB[Store_ID],Store_DB[City])</f>
        <v>New Michaelchester</v>
      </c>
      <c r="N425" t="str">
        <f>_xlfn.XLOOKUP(Sales_DB[[#This Row],[Store_ID]],Store_DB[Store_ID],Store_DB[Store_Type])</f>
        <v>Outlet</v>
      </c>
      <c r="O425" t="str">
        <f>_xlfn.XLOOKUP(Sales_DB[[#This Row],[Product_ID]],Product_DB[Product_ID],Product_DB[Product_Name])</f>
        <v>Men'S Sports Shorts</v>
      </c>
      <c r="P425" t="str">
        <f>_xlfn.XLOOKUP(Sales_DB[[#This Row],[Product_ID]],Product_DB[Product_ID],Product_DB[Category])</f>
        <v>Clothing</v>
      </c>
      <c r="Q425" t="str">
        <f>_xlfn.XLOOKUP(Sales_DB[[#This Row],[Product_ID]],Product_DB[Product_ID],Product_DB[Sub_Category])</f>
        <v>Bottoms</v>
      </c>
      <c r="R425" t="str">
        <f>_xlfn.XLOOKUP(Sales_DB[[#This Row],[Product_ID]],Product_DB[Product_ID],Product_DB[Brand])</f>
        <v>Fitzpatrick Ltd</v>
      </c>
      <c r="S425">
        <f>_xlfn.XLOOKUP(Sales_DB[[#This Row],[Product_ID]],Product_DB[Product_ID],Product_DB[Cost])</f>
        <v>218.22</v>
      </c>
      <c r="T425">
        <f>_xlfn.XLOOKUP(Sales_DB[[#This Row],[Product_ID]],Product_DB[Product_ID],Product_DB[Stock])</f>
        <v>224</v>
      </c>
      <c r="U425" t="str">
        <f>_xlfn.XLOOKUP(Sales_DB[[#This Row],[Customer_ID]],Final_Cust_db[Customer_ID],Final_Cust_db[Name])</f>
        <v>Cameron Simpson</v>
      </c>
      <c r="V425">
        <f>_xlfn.XLOOKUP(Sales_DB[[#This Row],[Customer_ID]],Final_Cust_db[Customer_ID],Final_Cust_db[Age])</f>
        <v>46</v>
      </c>
      <c r="W425" t="str">
        <f>_xlfn.XLOOKUP(Sales_DB[[#This Row],[Customer_ID]],Final_Cust_db[Customer_ID],Final_Cust_db[Gender])</f>
        <v>Male</v>
      </c>
      <c r="X425" t="str">
        <f>_xlfn.XLOOKUP(Sales_DB[[#This Row],[Customer_ID]],Final_Cust_db[Customer_ID],Final_Cust_db[City])</f>
        <v>Michaelfort</v>
      </c>
      <c r="Y425" t="str">
        <f>_xlfn.XLOOKUP(Sales_DB[[#This Row],[Customer_ID]],Final_Cust_db[Customer_ID],Final_Cust_db[State])</f>
        <v>Indiana</v>
      </c>
      <c r="Z425" t="str">
        <f>_xlfn.XLOOKUP(Sales_DB[[#This Row],[Customer_ID]],Final_Cust_db[Customer_ID],Final_Cust_db[Country])</f>
        <v>USA</v>
      </c>
      <c r="AA425" t="str">
        <f>_xlfn.XLOOKUP(Sales_DB[[#This Row],[Customer_ID]],Final_Cust_db[Customer_ID],Final_Cust_db[Loyality_Level])</f>
        <v>Platinum</v>
      </c>
      <c r="AB425" s="8">
        <f>Sales_DB[[#This Row],[Cost]]*Sales_DB[[#This Row],[Quantity]]</f>
        <v>218.22</v>
      </c>
      <c r="AC425" s="8">
        <f>Sales_DB[[#This Row],[Total_Amount]]-Sales_DB[[#This Row],[Spend]]</f>
        <v>352.65099999999995</v>
      </c>
      <c r="AD425" s="8">
        <f>MONTH(Sales_DB[[#This Row],[Order_Date]])</f>
        <v>10</v>
      </c>
    </row>
    <row r="426" spans="1:30" x14ac:dyDescent="0.35">
      <c r="A426" t="s">
        <v>2383</v>
      </c>
      <c r="B426" s="2">
        <v>45220</v>
      </c>
      <c r="C426" t="s">
        <v>151</v>
      </c>
      <c r="D426" t="s">
        <v>1818</v>
      </c>
      <c r="E426" t="s">
        <v>1930</v>
      </c>
      <c r="F426">
        <v>1</v>
      </c>
      <c r="G426" s="5">
        <v>823.61</v>
      </c>
      <c r="H426">
        <v>0.28000000000000003</v>
      </c>
      <c r="I426" t="s">
        <v>1962</v>
      </c>
      <c r="J426">
        <v>592.99919999999997</v>
      </c>
      <c r="K426" t="str">
        <f>_xlfn.XLOOKUP(Sales_DB[[#This Row],[Store_ID]],Store_DB[Store_ID],Store_DB[Region])</f>
        <v>East</v>
      </c>
      <c r="L426" t="str">
        <f>_xlfn.XLOOKUP(Sales_DB[[#This Row],[Store_ID]],Store_DB[Store_ID],Store_DB[Store_Name])</f>
        <v>Gardner, Humphrey and Contreras</v>
      </c>
      <c r="M426" t="str">
        <f>_xlfn.XLOOKUP(Sales_DB[[#This Row],[Store_ID]],Store_DB[Store_ID],Store_DB[City])</f>
        <v>Johnsonville</v>
      </c>
      <c r="N426" t="str">
        <f>_xlfn.XLOOKUP(Sales_DB[[#This Row],[Store_ID]],Store_DB[Store_ID],Store_DB[Store_Type])</f>
        <v>Flagship</v>
      </c>
      <c r="O426" t="str">
        <f>_xlfn.XLOOKUP(Sales_DB[[#This Row],[Product_ID]],Product_DB[Product_ID],Product_DB[Product_Name])</f>
        <v>Decorative Lamp Shade</v>
      </c>
      <c r="P426" t="str">
        <f>_xlfn.XLOOKUP(Sales_DB[[#This Row],[Product_ID]],Product_DB[Product_ID],Product_DB[Category])</f>
        <v>Home</v>
      </c>
      <c r="Q426" t="str">
        <f>_xlfn.XLOOKUP(Sales_DB[[#This Row],[Product_ID]],Product_DB[Product_ID],Product_DB[Sub_Category])</f>
        <v>Lighting</v>
      </c>
      <c r="R426" t="str">
        <f>_xlfn.XLOOKUP(Sales_DB[[#This Row],[Product_ID]],Product_DB[Product_ID],Product_DB[Brand])</f>
        <v>Ramirez-Hanson</v>
      </c>
      <c r="S426">
        <f>_xlfn.XLOOKUP(Sales_DB[[#This Row],[Product_ID]],Product_DB[Product_ID],Product_DB[Cost])</f>
        <v>228.53</v>
      </c>
      <c r="T426">
        <f>_xlfn.XLOOKUP(Sales_DB[[#This Row],[Product_ID]],Product_DB[Product_ID],Product_DB[Stock])</f>
        <v>469</v>
      </c>
      <c r="U426" t="str">
        <f>_xlfn.XLOOKUP(Sales_DB[[#This Row],[Customer_ID]],Final_Cust_db[Customer_ID],Final_Cust_db[Name])</f>
        <v>Christopher Carter</v>
      </c>
      <c r="V426">
        <f>_xlfn.XLOOKUP(Sales_DB[[#This Row],[Customer_ID]],Final_Cust_db[Customer_ID],Final_Cust_db[Age])</f>
        <v>27</v>
      </c>
      <c r="W426" t="str">
        <f>_xlfn.XLOOKUP(Sales_DB[[#This Row],[Customer_ID]],Final_Cust_db[Customer_ID],Final_Cust_db[Gender])</f>
        <v>Female</v>
      </c>
      <c r="X426" t="str">
        <f>_xlfn.XLOOKUP(Sales_DB[[#This Row],[Customer_ID]],Final_Cust_db[Customer_ID],Final_Cust_db[City])</f>
        <v>Brendastad</v>
      </c>
      <c r="Y426" t="str">
        <f>_xlfn.XLOOKUP(Sales_DB[[#This Row],[Customer_ID]],Final_Cust_db[Customer_ID],Final_Cust_db[State])</f>
        <v>South Dakota</v>
      </c>
      <c r="Z426" t="str">
        <f>_xlfn.XLOOKUP(Sales_DB[[#This Row],[Customer_ID]],Final_Cust_db[Customer_ID],Final_Cust_db[Country])</f>
        <v>USA</v>
      </c>
      <c r="AA426" t="str">
        <f>_xlfn.XLOOKUP(Sales_DB[[#This Row],[Customer_ID]],Final_Cust_db[Customer_ID],Final_Cust_db[Loyality_Level])</f>
        <v>Platinum</v>
      </c>
      <c r="AB426" s="8">
        <f>Sales_DB[[#This Row],[Cost]]*Sales_DB[[#This Row],[Quantity]]</f>
        <v>228.53</v>
      </c>
      <c r="AC426" s="8">
        <f>Sales_DB[[#This Row],[Total_Amount]]-Sales_DB[[#This Row],[Spend]]</f>
        <v>364.4692</v>
      </c>
      <c r="AD426" s="8">
        <f>MONTH(Sales_DB[[#This Row],[Order_Date]])</f>
        <v>10</v>
      </c>
    </row>
    <row r="427" spans="1:30" x14ac:dyDescent="0.35">
      <c r="A427" t="s">
        <v>2384</v>
      </c>
      <c r="B427" s="2">
        <v>45807</v>
      </c>
      <c r="C427" t="s">
        <v>1482</v>
      </c>
      <c r="D427" t="s">
        <v>1842</v>
      </c>
      <c r="E427" t="s">
        <v>1919</v>
      </c>
      <c r="F427">
        <v>2</v>
      </c>
      <c r="G427" s="5">
        <v>209.96</v>
      </c>
      <c r="H427">
        <v>0.02</v>
      </c>
      <c r="I427" t="s">
        <v>1957</v>
      </c>
      <c r="J427">
        <v>419.92</v>
      </c>
      <c r="K427" t="str">
        <f>_xlfn.XLOOKUP(Sales_DB[[#This Row],[Store_ID]],Store_DB[Store_ID],Store_DB[Region])</f>
        <v>South</v>
      </c>
      <c r="L427" t="str">
        <f>_xlfn.XLOOKUP(Sales_DB[[#This Row],[Store_ID]],Store_DB[Store_ID],Store_DB[Store_Name])</f>
        <v>Moore, Padilla and Butler</v>
      </c>
      <c r="M427" t="str">
        <f>_xlfn.XLOOKUP(Sales_DB[[#This Row],[Store_ID]],Store_DB[Store_ID],Store_DB[City])</f>
        <v>East Johnstad</v>
      </c>
      <c r="N427" t="str">
        <f>_xlfn.XLOOKUP(Sales_DB[[#This Row],[Store_ID]],Store_DB[Store_ID],Store_DB[Store_Type])</f>
        <v>Flagship</v>
      </c>
      <c r="O427" t="str">
        <f>_xlfn.XLOOKUP(Sales_DB[[#This Row],[Product_ID]],Product_DB[Product_ID],Product_DB[Product_Name])</f>
        <v>Led Bedside Lamp</v>
      </c>
      <c r="P427" t="str">
        <f>_xlfn.XLOOKUP(Sales_DB[[#This Row],[Product_ID]],Product_DB[Product_ID],Product_DB[Category])</f>
        <v>Home</v>
      </c>
      <c r="Q427" t="str">
        <f>_xlfn.XLOOKUP(Sales_DB[[#This Row],[Product_ID]],Product_DB[Product_ID],Product_DB[Sub_Category])</f>
        <v>Lighting</v>
      </c>
      <c r="R427" t="str">
        <f>_xlfn.XLOOKUP(Sales_DB[[#This Row],[Product_ID]],Product_DB[Product_ID],Product_DB[Brand])</f>
        <v>Aguilar, Horton and Lewis</v>
      </c>
      <c r="S427">
        <f>_xlfn.XLOOKUP(Sales_DB[[#This Row],[Product_ID]],Product_DB[Product_ID],Product_DB[Cost])</f>
        <v>371.38</v>
      </c>
      <c r="T427">
        <f>_xlfn.XLOOKUP(Sales_DB[[#This Row],[Product_ID]],Product_DB[Product_ID],Product_DB[Stock])</f>
        <v>220</v>
      </c>
      <c r="U427" t="str">
        <f>_xlfn.XLOOKUP(Sales_DB[[#This Row],[Customer_ID]],Final_Cust_db[Customer_ID],Final_Cust_db[Name])</f>
        <v>Earl Smith Dds</v>
      </c>
      <c r="V427">
        <f>_xlfn.XLOOKUP(Sales_DB[[#This Row],[Customer_ID]],Final_Cust_db[Customer_ID],Final_Cust_db[Age])</f>
        <v>59</v>
      </c>
      <c r="W427" t="str">
        <f>_xlfn.XLOOKUP(Sales_DB[[#This Row],[Customer_ID]],Final_Cust_db[Customer_ID],Final_Cust_db[Gender])</f>
        <v>Male</v>
      </c>
      <c r="X427" t="str">
        <f>_xlfn.XLOOKUP(Sales_DB[[#This Row],[Customer_ID]],Final_Cust_db[Customer_ID],Final_Cust_db[City])</f>
        <v>West Sarah</v>
      </c>
      <c r="Y427" t="str">
        <f>_xlfn.XLOOKUP(Sales_DB[[#This Row],[Customer_ID]],Final_Cust_db[Customer_ID],Final_Cust_db[State])</f>
        <v>South Dakota</v>
      </c>
      <c r="Z427" t="str">
        <f>_xlfn.XLOOKUP(Sales_DB[[#This Row],[Customer_ID]],Final_Cust_db[Customer_ID],Final_Cust_db[Country])</f>
        <v>USA</v>
      </c>
      <c r="AA427" t="str">
        <f>_xlfn.XLOOKUP(Sales_DB[[#This Row],[Customer_ID]],Final_Cust_db[Customer_ID],Final_Cust_db[Loyality_Level])</f>
        <v>Gold</v>
      </c>
      <c r="AB427" s="8">
        <f>Sales_DB[[#This Row],[Cost]]*Sales_DB[[#This Row],[Quantity]]</f>
        <v>742.76</v>
      </c>
      <c r="AC427" s="8">
        <f>Sales_DB[[#This Row],[Total_Amount]]-Sales_DB[[#This Row],[Spend]]</f>
        <v>-322.83999999999997</v>
      </c>
      <c r="AD427" s="8">
        <f>MONTH(Sales_DB[[#This Row],[Order_Date]])</f>
        <v>5</v>
      </c>
    </row>
    <row r="428" spans="1:30" x14ac:dyDescent="0.35">
      <c r="A428" t="s">
        <v>2385</v>
      </c>
      <c r="B428" s="2">
        <v>45462</v>
      </c>
      <c r="C428" t="s">
        <v>585</v>
      </c>
      <c r="D428" t="s">
        <v>1553</v>
      </c>
      <c r="E428" t="s">
        <v>1937</v>
      </c>
      <c r="F428">
        <v>4</v>
      </c>
      <c r="G428" s="5">
        <v>897.93</v>
      </c>
      <c r="H428">
        <v>0.05</v>
      </c>
      <c r="I428" t="s">
        <v>1962</v>
      </c>
      <c r="J428">
        <v>3412.134</v>
      </c>
      <c r="K428" t="str">
        <f>_xlfn.XLOOKUP(Sales_DB[[#This Row],[Store_ID]],Store_DB[Store_ID],Store_DB[Region])</f>
        <v>West</v>
      </c>
      <c r="L428" t="str">
        <f>_xlfn.XLOOKUP(Sales_DB[[#This Row],[Store_ID]],Store_DB[Store_ID],Store_DB[Store_Name])</f>
        <v>Frederick-Wright</v>
      </c>
      <c r="M428" t="str">
        <f>_xlfn.XLOOKUP(Sales_DB[[#This Row],[Store_ID]],Store_DB[Store_ID],Store_DB[City])</f>
        <v>New Jimmymouth</v>
      </c>
      <c r="N428" t="str">
        <f>_xlfn.XLOOKUP(Sales_DB[[#This Row],[Store_ID]],Store_DB[Store_ID],Store_DB[Store_Type])</f>
        <v>Flagship</v>
      </c>
      <c r="O428" t="str">
        <f>_xlfn.XLOOKUP(Sales_DB[[#This Row],[Product_ID]],Product_DB[Product_ID],Product_DB[Product_Name])</f>
        <v>Brother Laser Printer</v>
      </c>
      <c r="P428" t="str">
        <f>_xlfn.XLOOKUP(Sales_DB[[#This Row],[Product_ID]],Product_DB[Product_ID],Product_DB[Category])</f>
        <v>Electronics</v>
      </c>
      <c r="Q428" t="str">
        <f>_xlfn.XLOOKUP(Sales_DB[[#This Row],[Product_ID]],Product_DB[Product_ID],Product_DB[Sub_Category])</f>
        <v>Computer</v>
      </c>
      <c r="R428" t="str">
        <f>_xlfn.XLOOKUP(Sales_DB[[#This Row],[Product_ID]],Product_DB[Product_ID],Product_DB[Brand])</f>
        <v>Hunt Inc</v>
      </c>
      <c r="S428">
        <f>_xlfn.XLOOKUP(Sales_DB[[#This Row],[Product_ID]],Product_DB[Product_ID],Product_DB[Cost])</f>
        <v>112.42</v>
      </c>
      <c r="T428">
        <f>_xlfn.XLOOKUP(Sales_DB[[#This Row],[Product_ID]],Product_DB[Product_ID],Product_DB[Stock])</f>
        <v>416</v>
      </c>
      <c r="U428" t="str">
        <f>_xlfn.XLOOKUP(Sales_DB[[#This Row],[Customer_ID]],Final_Cust_db[Customer_ID],Final_Cust_db[Name])</f>
        <v>Michelle Rogers</v>
      </c>
      <c r="V428">
        <f>_xlfn.XLOOKUP(Sales_DB[[#This Row],[Customer_ID]],Final_Cust_db[Customer_ID],Final_Cust_db[Age])</f>
        <v>56</v>
      </c>
      <c r="W428" t="str">
        <f>_xlfn.XLOOKUP(Sales_DB[[#This Row],[Customer_ID]],Final_Cust_db[Customer_ID],Final_Cust_db[Gender])</f>
        <v>Male</v>
      </c>
      <c r="X428" t="str">
        <f>_xlfn.XLOOKUP(Sales_DB[[#This Row],[Customer_ID]],Final_Cust_db[Customer_ID],Final_Cust_db[City])</f>
        <v>East Jessicaborough</v>
      </c>
      <c r="Y428" t="str">
        <f>_xlfn.XLOOKUP(Sales_DB[[#This Row],[Customer_ID]],Final_Cust_db[Customer_ID],Final_Cust_db[State])</f>
        <v>Hawaii</v>
      </c>
      <c r="Z428" t="str">
        <f>_xlfn.XLOOKUP(Sales_DB[[#This Row],[Customer_ID]],Final_Cust_db[Customer_ID],Final_Cust_db[Country])</f>
        <v>USA</v>
      </c>
      <c r="AA428" t="str">
        <f>_xlfn.XLOOKUP(Sales_DB[[#This Row],[Customer_ID]],Final_Cust_db[Customer_ID],Final_Cust_db[Loyality_Level])</f>
        <v>Platinum</v>
      </c>
      <c r="AB428" s="8">
        <f>Sales_DB[[#This Row],[Cost]]*Sales_DB[[#This Row],[Quantity]]</f>
        <v>449.68</v>
      </c>
      <c r="AC428" s="8">
        <f>Sales_DB[[#This Row],[Total_Amount]]-Sales_DB[[#This Row],[Spend]]</f>
        <v>2962.4540000000002</v>
      </c>
      <c r="AD428" s="8">
        <f>MONTH(Sales_DB[[#This Row],[Order_Date]])</f>
        <v>6</v>
      </c>
    </row>
    <row r="429" spans="1:30" x14ac:dyDescent="0.35">
      <c r="A429" t="s">
        <v>2386</v>
      </c>
      <c r="B429" s="2">
        <v>45646</v>
      </c>
      <c r="C429" t="s">
        <v>604</v>
      </c>
      <c r="D429" t="s">
        <v>1769</v>
      </c>
      <c r="E429" t="s">
        <v>1885</v>
      </c>
      <c r="F429">
        <v>4</v>
      </c>
      <c r="G429" s="5">
        <v>925.95</v>
      </c>
      <c r="H429">
        <v>0.16</v>
      </c>
      <c r="I429" t="s">
        <v>1962</v>
      </c>
      <c r="J429">
        <v>3111.192</v>
      </c>
      <c r="K429" t="str">
        <f>_xlfn.XLOOKUP(Sales_DB[[#This Row],[Store_ID]],Store_DB[Store_ID],Store_DB[Region])</f>
        <v>East</v>
      </c>
      <c r="L429" t="str">
        <f>_xlfn.XLOOKUP(Sales_DB[[#This Row],[Store_ID]],Store_DB[Store_ID],Store_DB[Store_Name])</f>
        <v>Rivera-Warner</v>
      </c>
      <c r="M429" t="str">
        <f>_xlfn.XLOOKUP(Sales_DB[[#This Row],[Store_ID]],Store_DB[Store_ID],Store_DB[City])</f>
        <v>Washingtonfurt</v>
      </c>
      <c r="N429" t="str">
        <f>_xlfn.XLOOKUP(Sales_DB[[#This Row],[Store_ID]],Store_DB[Store_ID],Store_DB[Store_Type])</f>
        <v>Flagship</v>
      </c>
      <c r="O429" t="str">
        <f>_xlfn.XLOOKUP(Sales_DB[[#This Row],[Product_ID]],Product_DB[Product_ID],Product_DB[Product_Name])</f>
        <v>Organic Sunscreen Lotion</v>
      </c>
      <c r="P429" t="str">
        <f>_xlfn.XLOOKUP(Sales_DB[[#This Row],[Product_ID]],Product_DB[Product_ID],Product_DB[Category])</f>
        <v>Beauty</v>
      </c>
      <c r="Q429" t="str">
        <f>_xlfn.XLOOKUP(Sales_DB[[#This Row],[Product_ID]],Product_DB[Product_ID],Product_DB[Sub_Category])</f>
        <v>Skincare</v>
      </c>
      <c r="R429" t="str">
        <f>_xlfn.XLOOKUP(Sales_DB[[#This Row],[Product_ID]],Product_DB[Product_ID],Product_DB[Brand])</f>
        <v>Anderson-Riley</v>
      </c>
      <c r="S429">
        <f>_xlfn.XLOOKUP(Sales_DB[[#This Row],[Product_ID]],Product_DB[Product_ID],Product_DB[Cost])</f>
        <v>266.86</v>
      </c>
      <c r="T429">
        <f>_xlfn.XLOOKUP(Sales_DB[[#This Row],[Product_ID]],Product_DB[Product_ID],Product_DB[Stock])</f>
        <v>458</v>
      </c>
      <c r="U429" t="str">
        <f>_xlfn.XLOOKUP(Sales_DB[[#This Row],[Customer_ID]],Final_Cust_db[Customer_ID],Final_Cust_db[Name])</f>
        <v>Erin Ward</v>
      </c>
      <c r="V429">
        <f>_xlfn.XLOOKUP(Sales_DB[[#This Row],[Customer_ID]],Final_Cust_db[Customer_ID],Final_Cust_db[Age])</f>
        <v>60</v>
      </c>
      <c r="W429" t="str">
        <f>_xlfn.XLOOKUP(Sales_DB[[#This Row],[Customer_ID]],Final_Cust_db[Customer_ID],Final_Cust_db[Gender])</f>
        <v>Male</v>
      </c>
      <c r="X429" t="str">
        <f>_xlfn.XLOOKUP(Sales_DB[[#This Row],[Customer_ID]],Final_Cust_db[Customer_ID],Final_Cust_db[City])</f>
        <v>New Brianchester</v>
      </c>
      <c r="Y429" t="str">
        <f>_xlfn.XLOOKUP(Sales_DB[[#This Row],[Customer_ID]],Final_Cust_db[Customer_ID],Final_Cust_db[State])</f>
        <v>New York</v>
      </c>
      <c r="Z429" t="str">
        <f>_xlfn.XLOOKUP(Sales_DB[[#This Row],[Customer_ID]],Final_Cust_db[Customer_ID],Final_Cust_db[Country])</f>
        <v>USA</v>
      </c>
      <c r="AA429" t="str">
        <f>_xlfn.XLOOKUP(Sales_DB[[#This Row],[Customer_ID]],Final_Cust_db[Customer_ID],Final_Cust_db[Loyality_Level])</f>
        <v>Bronze</v>
      </c>
      <c r="AB429" s="8">
        <f>Sales_DB[[#This Row],[Cost]]*Sales_DB[[#This Row],[Quantity]]</f>
        <v>1067.44</v>
      </c>
      <c r="AC429" s="8">
        <f>Sales_DB[[#This Row],[Total_Amount]]-Sales_DB[[#This Row],[Spend]]</f>
        <v>2043.752</v>
      </c>
      <c r="AD429" s="8">
        <f>MONTH(Sales_DB[[#This Row],[Order_Date]])</f>
        <v>12</v>
      </c>
    </row>
    <row r="430" spans="1:30" x14ac:dyDescent="0.35">
      <c r="A430" t="s">
        <v>2387</v>
      </c>
      <c r="B430" s="2">
        <v>45520</v>
      </c>
      <c r="C430" t="s">
        <v>308</v>
      </c>
      <c r="D430" t="s">
        <v>1733</v>
      </c>
      <c r="E430" t="s">
        <v>1909</v>
      </c>
      <c r="F430">
        <v>2</v>
      </c>
      <c r="G430" s="5">
        <v>573.09</v>
      </c>
      <c r="H430">
        <v>0.03</v>
      </c>
      <c r="I430" t="s">
        <v>1962</v>
      </c>
      <c r="J430">
        <v>1111.7945999999999</v>
      </c>
      <c r="K430" t="str">
        <f>_xlfn.XLOOKUP(Sales_DB[[#This Row],[Store_ID]],Store_DB[Store_ID],Store_DB[Region])</f>
        <v>East</v>
      </c>
      <c r="L430" t="str">
        <f>_xlfn.XLOOKUP(Sales_DB[[#This Row],[Store_ID]],Store_DB[Store_ID],Store_DB[Store_Name])</f>
        <v>Benson-Elliott</v>
      </c>
      <c r="M430" t="str">
        <f>_xlfn.XLOOKUP(Sales_DB[[#This Row],[Store_ID]],Store_DB[Store_ID],Store_DB[City])</f>
        <v>Port Josephberg</v>
      </c>
      <c r="N430" t="str">
        <f>_xlfn.XLOOKUP(Sales_DB[[#This Row],[Store_ID]],Store_DB[Store_ID],Store_DB[Store_Type])</f>
        <v>Online</v>
      </c>
      <c r="O430" t="str">
        <f>_xlfn.XLOOKUP(Sales_DB[[#This Row],[Product_ID]],Product_DB[Product_ID],Product_DB[Product_Name])</f>
        <v>Hdmi Cable – 2M</v>
      </c>
      <c r="P430" t="str">
        <f>_xlfn.XLOOKUP(Sales_DB[[#This Row],[Product_ID]],Product_DB[Product_ID],Product_DB[Category])</f>
        <v>Electronics</v>
      </c>
      <c r="Q430" t="str">
        <f>_xlfn.XLOOKUP(Sales_DB[[#This Row],[Product_ID]],Product_DB[Product_ID],Product_DB[Sub_Category])</f>
        <v>Accessories</v>
      </c>
      <c r="R430" t="str">
        <f>_xlfn.XLOOKUP(Sales_DB[[#This Row],[Product_ID]],Product_DB[Product_ID],Product_DB[Brand])</f>
        <v>Bautista, Green and Hale</v>
      </c>
      <c r="S430">
        <f>_xlfn.XLOOKUP(Sales_DB[[#This Row],[Product_ID]],Product_DB[Product_ID],Product_DB[Cost])</f>
        <v>88.49</v>
      </c>
      <c r="T430">
        <f>_xlfn.XLOOKUP(Sales_DB[[#This Row],[Product_ID]],Product_DB[Product_ID],Product_DB[Stock])</f>
        <v>246</v>
      </c>
      <c r="U430" t="str">
        <f>_xlfn.XLOOKUP(Sales_DB[[#This Row],[Customer_ID]],Final_Cust_db[Customer_ID],Final_Cust_db[Name])</f>
        <v>Christy Hoffman</v>
      </c>
      <c r="V430">
        <f>_xlfn.XLOOKUP(Sales_DB[[#This Row],[Customer_ID]],Final_Cust_db[Customer_ID],Final_Cust_db[Age])</f>
        <v>26</v>
      </c>
      <c r="W430" t="str">
        <f>_xlfn.XLOOKUP(Sales_DB[[#This Row],[Customer_ID]],Final_Cust_db[Customer_ID],Final_Cust_db[Gender])</f>
        <v>Female</v>
      </c>
      <c r="X430" t="str">
        <f>_xlfn.XLOOKUP(Sales_DB[[#This Row],[Customer_ID]],Final_Cust_db[Customer_ID],Final_Cust_db[City])</f>
        <v>Garyberg</v>
      </c>
      <c r="Y430" t="str">
        <f>_xlfn.XLOOKUP(Sales_DB[[#This Row],[Customer_ID]],Final_Cust_db[Customer_ID],Final_Cust_db[State])</f>
        <v>Indiana</v>
      </c>
      <c r="Z430" t="str">
        <f>_xlfn.XLOOKUP(Sales_DB[[#This Row],[Customer_ID]],Final_Cust_db[Customer_ID],Final_Cust_db[Country])</f>
        <v>USA</v>
      </c>
      <c r="AA430" t="str">
        <f>_xlfn.XLOOKUP(Sales_DB[[#This Row],[Customer_ID]],Final_Cust_db[Customer_ID],Final_Cust_db[Loyality_Level])</f>
        <v>Platinum</v>
      </c>
      <c r="AB430" s="8">
        <f>Sales_DB[[#This Row],[Cost]]*Sales_DB[[#This Row],[Quantity]]</f>
        <v>176.98</v>
      </c>
      <c r="AC430" s="8">
        <f>Sales_DB[[#This Row],[Total_Amount]]-Sales_DB[[#This Row],[Spend]]</f>
        <v>934.81459999999993</v>
      </c>
      <c r="AD430" s="8">
        <f>MONTH(Sales_DB[[#This Row],[Order_Date]])</f>
        <v>8</v>
      </c>
    </row>
    <row r="431" spans="1:30" x14ac:dyDescent="0.35">
      <c r="A431" t="s">
        <v>2388</v>
      </c>
      <c r="B431" s="2">
        <v>45731</v>
      </c>
      <c r="C431" t="s">
        <v>610</v>
      </c>
      <c r="D431" t="s">
        <v>1583</v>
      </c>
      <c r="E431" t="s">
        <v>1902</v>
      </c>
      <c r="F431">
        <v>4</v>
      </c>
      <c r="G431" s="5">
        <v>149.83000000000001</v>
      </c>
      <c r="H431">
        <v>0.02</v>
      </c>
      <c r="I431" t="s">
        <v>1957</v>
      </c>
      <c r="J431">
        <v>587.33360000000005</v>
      </c>
      <c r="K431" t="str">
        <f>_xlfn.XLOOKUP(Sales_DB[[#This Row],[Store_ID]],Store_DB[Store_ID],Store_DB[Region])</f>
        <v>South</v>
      </c>
      <c r="L431" t="str">
        <f>_xlfn.XLOOKUP(Sales_DB[[#This Row],[Store_ID]],Store_DB[Store_ID],Store_DB[Store_Name])</f>
        <v>Alexander Group</v>
      </c>
      <c r="M431" t="str">
        <f>_xlfn.XLOOKUP(Sales_DB[[#This Row],[Store_ID]],Store_DB[Store_ID],Store_DB[City])</f>
        <v>Port Sharon</v>
      </c>
      <c r="N431" t="str">
        <f>_xlfn.XLOOKUP(Sales_DB[[#This Row],[Store_ID]],Store_DB[Store_ID],Store_DB[Store_Type])</f>
        <v>Online</v>
      </c>
      <c r="O431" t="str">
        <f>_xlfn.XLOOKUP(Sales_DB[[#This Row],[Product_ID]],Product_DB[Product_ID],Product_DB[Product_Name])</f>
        <v>Led Table Lamp</v>
      </c>
      <c r="P431" t="str">
        <f>_xlfn.XLOOKUP(Sales_DB[[#This Row],[Product_ID]],Product_DB[Product_ID],Product_DB[Category])</f>
        <v>Home</v>
      </c>
      <c r="Q431" t="str">
        <f>_xlfn.XLOOKUP(Sales_DB[[#This Row],[Product_ID]],Product_DB[Product_ID],Product_DB[Sub_Category])</f>
        <v>Lighting</v>
      </c>
      <c r="R431" t="str">
        <f>_xlfn.XLOOKUP(Sales_DB[[#This Row],[Product_ID]],Product_DB[Product_ID],Product_DB[Brand])</f>
        <v>Harrell LLC</v>
      </c>
      <c r="S431">
        <f>_xlfn.XLOOKUP(Sales_DB[[#This Row],[Product_ID]],Product_DB[Product_ID],Product_DB[Cost])</f>
        <v>218.86</v>
      </c>
      <c r="T431">
        <f>_xlfn.XLOOKUP(Sales_DB[[#This Row],[Product_ID]],Product_DB[Product_ID],Product_DB[Stock])</f>
        <v>170</v>
      </c>
      <c r="U431" t="str">
        <f>_xlfn.XLOOKUP(Sales_DB[[#This Row],[Customer_ID]],Final_Cust_db[Customer_ID],Final_Cust_db[Name])</f>
        <v>Mario Jacobs</v>
      </c>
      <c r="V431">
        <f>_xlfn.XLOOKUP(Sales_DB[[#This Row],[Customer_ID]],Final_Cust_db[Customer_ID],Final_Cust_db[Age])</f>
        <v>18</v>
      </c>
      <c r="W431" t="str">
        <f>_xlfn.XLOOKUP(Sales_DB[[#This Row],[Customer_ID]],Final_Cust_db[Customer_ID],Final_Cust_db[Gender])</f>
        <v>Male</v>
      </c>
      <c r="X431" t="str">
        <f>_xlfn.XLOOKUP(Sales_DB[[#This Row],[Customer_ID]],Final_Cust_db[Customer_ID],Final_Cust_db[City])</f>
        <v>Port James</v>
      </c>
      <c r="Y431" t="str">
        <f>_xlfn.XLOOKUP(Sales_DB[[#This Row],[Customer_ID]],Final_Cust_db[Customer_ID],Final_Cust_db[State])</f>
        <v>New York</v>
      </c>
      <c r="Z431" t="str">
        <f>_xlfn.XLOOKUP(Sales_DB[[#This Row],[Customer_ID]],Final_Cust_db[Customer_ID],Final_Cust_db[Country])</f>
        <v>USA</v>
      </c>
      <c r="AA431" t="str">
        <f>_xlfn.XLOOKUP(Sales_DB[[#This Row],[Customer_ID]],Final_Cust_db[Customer_ID],Final_Cust_db[Loyality_Level])</f>
        <v>Platinum</v>
      </c>
      <c r="AB431" s="8">
        <f>Sales_DB[[#This Row],[Cost]]*Sales_DB[[#This Row],[Quantity]]</f>
        <v>875.44</v>
      </c>
      <c r="AC431" s="8">
        <f>Sales_DB[[#This Row],[Total_Amount]]-Sales_DB[[#This Row],[Spend]]</f>
        <v>-288.10640000000001</v>
      </c>
      <c r="AD431" s="8">
        <f>MONTH(Sales_DB[[#This Row],[Order_Date]])</f>
        <v>3</v>
      </c>
    </row>
    <row r="432" spans="1:30" x14ac:dyDescent="0.35">
      <c r="A432" t="s">
        <v>2389</v>
      </c>
      <c r="B432" s="2">
        <v>45445</v>
      </c>
      <c r="C432" t="s">
        <v>15</v>
      </c>
      <c r="D432" t="s">
        <v>1733</v>
      </c>
      <c r="E432" t="s">
        <v>1932</v>
      </c>
      <c r="F432">
        <v>3</v>
      </c>
      <c r="G432" s="5">
        <v>287.70999999999998</v>
      </c>
      <c r="H432">
        <v>0.03</v>
      </c>
      <c r="I432" t="s">
        <v>1962</v>
      </c>
      <c r="J432">
        <v>837.23609999999985</v>
      </c>
      <c r="K432" t="str">
        <f>_xlfn.XLOOKUP(Sales_DB[[#This Row],[Store_ID]],Store_DB[Store_ID],Store_DB[Region])</f>
        <v>South</v>
      </c>
      <c r="L432" t="str">
        <f>_xlfn.XLOOKUP(Sales_DB[[#This Row],[Store_ID]],Store_DB[Store_ID],Store_DB[Store_Name])</f>
        <v>Mcdonald Inc</v>
      </c>
      <c r="M432" t="str">
        <f>_xlfn.XLOOKUP(Sales_DB[[#This Row],[Store_ID]],Store_DB[Store_ID],Store_DB[City])</f>
        <v>Christopherland</v>
      </c>
      <c r="N432" t="str">
        <f>_xlfn.XLOOKUP(Sales_DB[[#This Row],[Store_ID]],Store_DB[Store_ID],Store_DB[Store_Type])</f>
        <v>Outlet</v>
      </c>
      <c r="O432" t="str">
        <f>_xlfn.XLOOKUP(Sales_DB[[#This Row],[Product_ID]],Product_DB[Product_ID],Product_DB[Product_Name])</f>
        <v>Hdmi Cable – 2M</v>
      </c>
      <c r="P432" t="str">
        <f>_xlfn.XLOOKUP(Sales_DB[[#This Row],[Product_ID]],Product_DB[Product_ID],Product_DB[Category])</f>
        <v>Electronics</v>
      </c>
      <c r="Q432" t="str">
        <f>_xlfn.XLOOKUP(Sales_DB[[#This Row],[Product_ID]],Product_DB[Product_ID],Product_DB[Sub_Category])</f>
        <v>Accessories</v>
      </c>
      <c r="R432" t="str">
        <f>_xlfn.XLOOKUP(Sales_DB[[#This Row],[Product_ID]],Product_DB[Product_ID],Product_DB[Brand])</f>
        <v>Bautista, Green and Hale</v>
      </c>
      <c r="S432">
        <f>_xlfn.XLOOKUP(Sales_DB[[#This Row],[Product_ID]],Product_DB[Product_ID],Product_DB[Cost])</f>
        <v>88.49</v>
      </c>
      <c r="T432">
        <f>_xlfn.XLOOKUP(Sales_DB[[#This Row],[Product_ID]],Product_DB[Product_ID],Product_DB[Stock])</f>
        <v>246</v>
      </c>
      <c r="U432" t="str">
        <f>_xlfn.XLOOKUP(Sales_DB[[#This Row],[Customer_ID]],Final_Cust_db[Customer_ID],Final_Cust_db[Name])</f>
        <v>Eugene Nelson</v>
      </c>
      <c r="V432">
        <f>_xlfn.XLOOKUP(Sales_DB[[#This Row],[Customer_ID]],Final_Cust_db[Customer_ID],Final_Cust_db[Age])</f>
        <v>26</v>
      </c>
      <c r="W432" t="str">
        <f>_xlfn.XLOOKUP(Sales_DB[[#This Row],[Customer_ID]],Final_Cust_db[Customer_ID],Final_Cust_db[Gender])</f>
        <v>Female</v>
      </c>
      <c r="X432" t="str">
        <f>_xlfn.XLOOKUP(Sales_DB[[#This Row],[Customer_ID]],Final_Cust_db[Customer_ID],Final_Cust_db[City])</f>
        <v>Phillipsmouth</v>
      </c>
      <c r="Y432" t="str">
        <f>_xlfn.XLOOKUP(Sales_DB[[#This Row],[Customer_ID]],Final_Cust_db[Customer_ID],Final_Cust_db[State])</f>
        <v>North Dakota</v>
      </c>
      <c r="Z432" t="str">
        <f>_xlfn.XLOOKUP(Sales_DB[[#This Row],[Customer_ID]],Final_Cust_db[Customer_ID],Final_Cust_db[Country])</f>
        <v>USA</v>
      </c>
      <c r="AA432" t="str">
        <f>_xlfn.XLOOKUP(Sales_DB[[#This Row],[Customer_ID]],Final_Cust_db[Customer_ID],Final_Cust_db[Loyality_Level])</f>
        <v>Platinum</v>
      </c>
      <c r="AB432" s="8">
        <f>Sales_DB[[#This Row],[Cost]]*Sales_DB[[#This Row],[Quantity]]</f>
        <v>265.46999999999997</v>
      </c>
      <c r="AC432" s="8">
        <f>Sales_DB[[#This Row],[Total_Amount]]-Sales_DB[[#This Row],[Spend]]</f>
        <v>571.76609999999982</v>
      </c>
      <c r="AD432" s="8">
        <f>MONTH(Sales_DB[[#This Row],[Order_Date]])</f>
        <v>6</v>
      </c>
    </row>
    <row r="433" spans="1:30" x14ac:dyDescent="0.35">
      <c r="A433" t="s">
        <v>2390</v>
      </c>
      <c r="B433" s="2">
        <v>45860</v>
      </c>
      <c r="C433" t="s">
        <v>342</v>
      </c>
      <c r="D433" t="s">
        <v>1781</v>
      </c>
      <c r="E433" t="s">
        <v>1909</v>
      </c>
      <c r="F433">
        <v>2</v>
      </c>
      <c r="G433" s="5">
        <v>849.8</v>
      </c>
      <c r="H433">
        <v>0.06</v>
      </c>
      <c r="I433" t="s">
        <v>1962</v>
      </c>
      <c r="J433">
        <v>1597.624</v>
      </c>
      <c r="K433" t="str">
        <f>_xlfn.XLOOKUP(Sales_DB[[#This Row],[Store_ID]],Store_DB[Store_ID],Store_DB[Region])</f>
        <v>East</v>
      </c>
      <c r="L433" t="str">
        <f>_xlfn.XLOOKUP(Sales_DB[[#This Row],[Store_ID]],Store_DB[Store_ID],Store_DB[Store_Name])</f>
        <v>Benson-Elliott</v>
      </c>
      <c r="M433" t="str">
        <f>_xlfn.XLOOKUP(Sales_DB[[#This Row],[Store_ID]],Store_DB[Store_ID],Store_DB[City])</f>
        <v>Port Josephberg</v>
      </c>
      <c r="N433" t="str">
        <f>_xlfn.XLOOKUP(Sales_DB[[#This Row],[Store_ID]],Store_DB[Store_ID],Store_DB[Store_Type])</f>
        <v>Online</v>
      </c>
      <c r="O433" t="str">
        <f>_xlfn.XLOOKUP(Sales_DB[[#This Row],[Product_ID]],Product_DB[Product_ID],Product_DB[Product_Name])</f>
        <v>Smart Led Light Strip</v>
      </c>
      <c r="P433" t="str">
        <f>_xlfn.XLOOKUP(Sales_DB[[#This Row],[Product_ID]],Product_DB[Product_ID],Product_DB[Category])</f>
        <v>Electronics</v>
      </c>
      <c r="Q433" t="str">
        <f>_xlfn.XLOOKUP(Sales_DB[[#This Row],[Product_ID]],Product_DB[Product_ID],Product_DB[Sub_Category])</f>
        <v>Accessories</v>
      </c>
      <c r="R433" t="str">
        <f>_xlfn.XLOOKUP(Sales_DB[[#This Row],[Product_ID]],Product_DB[Product_ID],Product_DB[Brand])</f>
        <v>Flores-Davis</v>
      </c>
      <c r="S433">
        <f>_xlfn.XLOOKUP(Sales_DB[[#This Row],[Product_ID]],Product_DB[Product_ID],Product_DB[Cost])</f>
        <v>349.17</v>
      </c>
      <c r="T433">
        <f>_xlfn.XLOOKUP(Sales_DB[[#This Row],[Product_ID]],Product_DB[Product_ID],Product_DB[Stock])</f>
        <v>476</v>
      </c>
      <c r="U433" t="str">
        <f>_xlfn.XLOOKUP(Sales_DB[[#This Row],[Customer_ID]],Final_Cust_db[Customer_ID],Final_Cust_db[Name])</f>
        <v>David Patterson</v>
      </c>
      <c r="V433">
        <f>_xlfn.XLOOKUP(Sales_DB[[#This Row],[Customer_ID]],Final_Cust_db[Customer_ID],Final_Cust_db[Age])</f>
        <v>43</v>
      </c>
      <c r="W433" t="str">
        <f>_xlfn.XLOOKUP(Sales_DB[[#This Row],[Customer_ID]],Final_Cust_db[Customer_ID],Final_Cust_db[Gender])</f>
        <v>Female</v>
      </c>
      <c r="X433" t="str">
        <f>_xlfn.XLOOKUP(Sales_DB[[#This Row],[Customer_ID]],Final_Cust_db[Customer_ID],Final_Cust_db[City])</f>
        <v>New Amyport</v>
      </c>
      <c r="Y433" t="str">
        <f>_xlfn.XLOOKUP(Sales_DB[[#This Row],[Customer_ID]],Final_Cust_db[Customer_ID],Final_Cust_db[State])</f>
        <v>Nevada</v>
      </c>
      <c r="Z433" t="str">
        <f>_xlfn.XLOOKUP(Sales_DB[[#This Row],[Customer_ID]],Final_Cust_db[Customer_ID],Final_Cust_db[Country])</f>
        <v>USA</v>
      </c>
      <c r="AA433" t="str">
        <f>_xlfn.XLOOKUP(Sales_DB[[#This Row],[Customer_ID]],Final_Cust_db[Customer_ID],Final_Cust_db[Loyality_Level])</f>
        <v>Gold</v>
      </c>
      <c r="AB433" s="8">
        <f>Sales_DB[[#This Row],[Cost]]*Sales_DB[[#This Row],[Quantity]]</f>
        <v>698.34</v>
      </c>
      <c r="AC433" s="8">
        <f>Sales_DB[[#This Row],[Total_Amount]]-Sales_DB[[#This Row],[Spend]]</f>
        <v>899.28399999999999</v>
      </c>
      <c r="AD433" s="8">
        <f>MONTH(Sales_DB[[#This Row],[Order_Date]])</f>
        <v>7</v>
      </c>
    </row>
    <row r="434" spans="1:30" x14ac:dyDescent="0.35">
      <c r="A434" t="s">
        <v>2391</v>
      </c>
      <c r="B434" s="2">
        <v>45725</v>
      </c>
      <c r="C434" t="s">
        <v>78</v>
      </c>
      <c r="D434" t="s">
        <v>1701</v>
      </c>
      <c r="E434" t="s">
        <v>1899</v>
      </c>
      <c r="F434">
        <v>3</v>
      </c>
      <c r="G434" s="5">
        <v>482.58</v>
      </c>
      <c r="H434">
        <v>0.28000000000000003</v>
      </c>
      <c r="I434" t="s">
        <v>1959</v>
      </c>
      <c r="J434">
        <v>1042.3728000000001</v>
      </c>
      <c r="K434" t="str">
        <f>_xlfn.XLOOKUP(Sales_DB[[#This Row],[Store_ID]],Store_DB[Store_ID],Store_DB[Region])</f>
        <v>North</v>
      </c>
      <c r="L434" t="str">
        <f>_xlfn.XLOOKUP(Sales_DB[[#This Row],[Store_ID]],Store_DB[Store_ID],Store_DB[Store_Name])</f>
        <v>Johnson-Wright</v>
      </c>
      <c r="M434" t="str">
        <f>_xlfn.XLOOKUP(Sales_DB[[#This Row],[Store_ID]],Store_DB[Store_ID],Store_DB[City])</f>
        <v>Hoodberg</v>
      </c>
      <c r="N434" t="str">
        <f>_xlfn.XLOOKUP(Sales_DB[[#This Row],[Store_ID]],Store_DB[Store_ID],Store_DB[Store_Type])</f>
        <v>Outlet</v>
      </c>
      <c r="O434" t="str">
        <f>_xlfn.XLOOKUP(Sales_DB[[#This Row],[Product_ID]],Product_DB[Product_ID],Product_DB[Product_Name])</f>
        <v>Yoga Exercise Mat</v>
      </c>
      <c r="P434" t="str">
        <f>_xlfn.XLOOKUP(Sales_DB[[#This Row],[Product_ID]],Product_DB[Product_ID],Product_DB[Category])</f>
        <v>Sports</v>
      </c>
      <c r="Q434" t="str">
        <f>_xlfn.XLOOKUP(Sales_DB[[#This Row],[Product_ID]],Product_DB[Product_ID],Product_DB[Sub_Category])</f>
        <v>Fitness</v>
      </c>
      <c r="R434" t="str">
        <f>_xlfn.XLOOKUP(Sales_DB[[#This Row],[Product_ID]],Product_DB[Product_ID],Product_DB[Brand])</f>
        <v>Carroll, Long and Mendoza</v>
      </c>
      <c r="S434">
        <f>_xlfn.XLOOKUP(Sales_DB[[#This Row],[Product_ID]],Product_DB[Product_ID],Product_DB[Cost])</f>
        <v>313.26</v>
      </c>
      <c r="T434">
        <f>_xlfn.XLOOKUP(Sales_DB[[#This Row],[Product_ID]],Product_DB[Product_ID],Product_DB[Stock])</f>
        <v>369</v>
      </c>
      <c r="U434" t="str">
        <f>_xlfn.XLOOKUP(Sales_DB[[#This Row],[Customer_ID]],Final_Cust_db[Customer_ID],Final_Cust_db[Name])</f>
        <v>John Scott</v>
      </c>
      <c r="V434">
        <f>_xlfn.XLOOKUP(Sales_DB[[#This Row],[Customer_ID]],Final_Cust_db[Customer_ID],Final_Cust_db[Age])</f>
        <v>24</v>
      </c>
      <c r="W434" t="str">
        <f>_xlfn.XLOOKUP(Sales_DB[[#This Row],[Customer_ID]],Final_Cust_db[Customer_ID],Final_Cust_db[Gender])</f>
        <v>Female</v>
      </c>
      <c r="X434" t="str">
        <f>_xlfn.XLOOKUP(Sales_DB[[#This Row],[Customer_ID]],Final_Cust_db[Customer_ID],Final_Cust_db[City])</f>
        <v>South Christopher</v>
      </c>
      <c r="Y434" t="str">
        <f>_xlfn.XLOOKUP(Sales_DB[[#This Row],[Customer_ID]],Final_Cust_db[Customer_ID],Final_Cust_db[State])</f>
        <v>Pennsylvania</v>
      </c>
      <c r="Z434" t="str">
        <f>_xlfn.XLOOKUP(Sales_DB[[#This Row],[Customer_ID]],Final_Cust_db[Customer_ID],Final_Cust_db[Country])</f>
        <v>USA</v>
      </c>
      <c r="AA434" t="str">
        <f>_xlfn.XLOOKUP(Sales_DB[[#This Row],[Customer_ID]],Final_Cust_db[Customer_ID],Final_Cust_db[Loyality_Level])</f>
        <v>Bronze</v>
      </c>
      <c r="AB434" s="8">
        <f>Sales_DB[[#This Row],[Cost]]*Sales_DB[[#This Row],[Quantity]]</f>
        <v>939.78</v>
      </c>
      <c r="AC434" s="8">
        <f>Sales_DB[[#This Row],[Total_Amount]]-Sales_DB[[#This Row],[Spend]]</f>
        <v>102.59280000000012</v>
      </c>
      <c r="AD434" s="8">
        <f>MONTH(Sales_DB[[#This Row],[Order_Date]])</f>
        <v>3</v>
      </c>
    </row>
    <row r="435" spans="1:30" x14ac:dyDescent="0.35">
      <c r="A435" t="s">
        <v>2392</v>
      </c>
      <c r="B435" s="2">
        <v>45699</v>
      </c>
      <c r="C435" t="s">
        <v>403</v>
      </c>
      <c r="D435" t="s">
        <v>1757</v>
      </c>
      <c r="E435" t="s">
        <v>1894</v>
      </c>
      <c r="F435">
        <v>2</v>
      </c>
      <c r="G435" s="5">
        <v>64.7</v>
      </c>
      <c r="H435">
        <v>0.02</v>
      </c>
      <c r="I435" t="s">
        <v>1957</v>
      </c>
      <c r="J435">
        <v>129.4</v>
      </c>
      <c r="K435" t="str">
        <f>_xlfn.XLOOKUP(Sales_DB[[#This Row],[Store_ID]],Store_DB[Store_ID],Store_DB[Region])</f>
        <v>South</v>
      </c>
      <c r="L435" t="str">
        <f>_xlfn.XLOOKUP(Sales_DB[[#This Row],[Store_ID]],Store_DB[Store_ID],Store_DB[Store_Name])</f>
        <v>Black-Horn</v>
      </c>
      <c r="M435" t="str">
        <f>_xlfn.XLOOKUP(Sales_DB[[#This Row],[Store_ID]],Store_DB[Store_ID],Store_DB[City])</f>
        <v>North Nancyview</v>
      </c>
      <c r="N435" t="str">
        <f>_xlfn.XLOOKUP(Sales_DB[[#This Row],[Store_ID]],Store_DB[Store_ID],Store_DB[Store_Type])</f>
        <v>Outlet</v>
      </c>
      <c r="O435" t="str">
        <f>_xlfn.XLOOKUP(Sales_DB[[#This Row],[Product_ID]],Product_DB[Product_ID],Product_DB[Product_Name])</f>
        <v>Men'S Hair Styling Gel</v>
      </c>
      <c r="P435" t="str">
        <f>_xlfn.XLOOKUP(Sales_DB[[#This Row],[Product_ID]],Product_DB[Product_ID],Product_DB[Category])</f>
        <v>Beauty</v>
      </c>
      <c r="Q435" t="str">
        <f>_xlfn.XLOOKUP(Sales_DB[[#This Row],[Product_ID]],Product_DB[Product_ID],Product_DB[Sub_Category])</f>
        <v>Haircare</v>
      </c>
      <c r="R435" t="str">
        <f>_xlfn.XLOOKUP(Sales_DB[[#This Row],[Product_ID]],Product_DB[Product_ID],Product_DB[Brand])</f>
        <v>Cline-Mccarthy</v>
      </c>
      <c r="S435">
        <f>_xlfn.XLOOKUP(Sales_DB[[#This Row],[Product_ID]],Product_DB[Product_ID],Product_DB[Cost])</f>
        <v>17.309999999999999</v>
      </c>
      <c r="T435">
        <f>_xlfn.XLOOKUP(Sales_DB[[#This Row],[Product_ID]],Product_DB[Product_ID],Product_DB[Stock])</f>
        <v>399</v>
      </c>
      <c r="U435" t="str">
        <f>_xlfn.XLOOKUP(Sales_DB[[#This Row],[Customer_ID]],Final_Cust_db[Customer_ID],Final_Cust_db[Name])</f>
        <v>Ryan Hernandez</v>
      </c>
      <c r="V435">
        <f>_xlfn.XLOOKUP(Sales_DB[[#This Row],[Customer_ID]],Final_Cust_db[Customer_ID],Final_Cust_db[Age])</f>
        <v>30</v>
      </c>
      <c r="W435" t="str">
        <f>_xlfn.XLOOKUP(Sales_DB[[#This Row],[Customer_ID]],Final_Cust_db[Customer_ID],Final_Cust_db[Gender])</f>
        <v>Male</v>
      </c>
      <c r="X435" t="str">
        <f>_xlfn.XLOOKUP(Sales_DB[[#This Row],[Customer_ID]],Final_Cust_db[Customer_ID],Final_Cust_db[City])</f>
        <v>East Donna</v>
      </c>
      <c r="Y435" t="str">
        <f>_xlfn.XLOOKUP(Sales_DB[[#This Row],[Customer_ID]],Final_Cust_db[Customer_ID],Final_Cust_db[State])</f>
        <v>Nevada</v>
      </c>
      <c r="Z435" t="str">
        <f>_xlfn.XLOOKUP(Sales_DB[[#This Row],[Customer_ID]],Final_Cust_db[Customer_ID],Final_Cust_db[Country])</f>
        <v>USA</v>
      </c>
      <c r="AA435" t="str">
        <f>_xlfn.XLOOKUP(Sales_DB[[#This Row],[Customer_ID]],Final_Cust_db[Customer_ID],Final_Cust_db[Loyality_Level])</f>
        <v>Bronze</v>
      </c>
      <c r="AB435" s="8">
        <f>Sales_DB[[#This Row],[Cost]]*Sales_DB[[#This Row],[Quantity]]</f>
        <v>34.619999999999997</v>
      </c>
      <c r="AC435" s="8">
        <f>Sales_DB[[#This Row],[Total_Amount]]-Sales_DB[[#This Row],[Spend]]</f>
        <v>94.78</v>
      </c>
      <c r="AD435" s="8">
        <f>MONTH(Sales_DB[[#This Row],[Order_Date]])</f>
        <v>2</v>
      </c>
    </row>
    <row r="436" spans="1:30" x14ac:dyDescent="0.35">
      <c r="A436" t="s">
        <v>2393</v>
      </c>
      <c r="B436" s="2">
        <v>45266</v>
      </c>
      <c r="C436" t="s">
        <v>505</v>
      </c>
      <c r="D436" t="s">
        <v>1574</v>
      </c>
      <c r="E436" t="s">
        <v>1906</v>
      </c>
      <c r="F436">
        <v>3</v>
      </c>
      <c r="G436" s="5">
        <v>589.83000000000004</v>
      </c>
      <c r="H436">
        <v>0.26</v>
      </c>
      <c r="I436" t="s">
        <v>1957</v>
      </c>
      <c r="J436">
        <v>1309.4226000000001</v>
      </c>
      <c r="K436" t="str">
        <f>_xlfn.XLOOKUP(Sales_DB[[#This Row],[Store_ID]],Store_DB[Store_ID],Store_DB[Region])</f>
        <v>North</v>
      </c>
      <c r="L436" t="str">
        <f>_xlfn.XLOOKUP(Sales_DB[[#This Row],[Store_ID]],Store_DB[Store_ID],Store_DB[Store_Name])</f>
        <v>Gray Ltd</v>
      </c>
      <c r="M436" t="str">
        <f>_xlfn.XLOOKUP(Sales_DB[[#This Row],[Store_ID]],Store_DB[Store_ID],Store_DB[City])</f>
        <v>New Michaelchester</v>
      </c>
      <c r="N436" t="str">
        <f>_xlfn.XLOOKUP(Sales_DB[[#This Row],[Store_ID]],Store_DB[Store_ID],Store_DB[Store_Type])</f>
        <v>Outlet</v>
      </c>
      <c r="O436" t="str">
        <f>_xlfn.XLOOKUP(Sales_DB[[#This Row],[Product_ID]],Product_DB[Product_ID],Product_DB[Product_Name])</f>
        <v>Men'S Leather Belt</v>
      </c>
      <c r="P436" t="str">
        <f>_xlfn.XLOOKUP(Sales_DB[[#This Row],[Product_ID]],Product_DB[Product_ID],Product_DB[Category])</f>
        <v>Clothing</v>
      </c>
      <c r="Q436" t="str">
        <f>_xlfn.XLOOKUP(Sales_DB[[#This Row],[Product_ID]],Product_DB[Product_ID],Product_DB[Sub_Category])</f>
        <v>Accessories</v>
      </c>
      <c r="R436" t="str">
        <f>_xlfn.XLOOKUP(Sales_DB[[#This Row],[Product_ID]],Product_DB[Product_ID],Product_DB[Brand])</f>
        <v>Baldwin, Garza and Gonzalez</v>
      </c>
      <c r="S436">
        <f>_xlfn.XLOOKUP(Sales_DB[[#This Row],[Product_ID]],Product_DB[Product_ID],Product_DB[Cost])</f>
        <v>261</v>
      </c>
      <c r="T436">
        <f>_xlfn.XLOOKUP(Sales_DB[[#This Row],[Product_ID]],Product_DB[Product_ID],Product_DB[Stock])</f>
        <v>59</v>
      </c>
      <c r="U436" t="str">
        <f>_xlfn.XLOOKUP(Sales_DB[[#This Row],[Customer_ID]],Final_Cust_db[Customer_ID],Final_Cust_db[Name])</f>
        <v>Theresa Campbell</v>
      </c>
      <c r="V436">
        <f>_xlfn.XLOOKUP(Sales_DB[[#This Row],[Customer_ID]],Final_Cust_db[Customer_ID],Final_Cust_db[Age])</f>
        <v>42</v>
      </c>
      <c r="W436" t="str">
        <f>_xlfn.XLOOKUP(Sales_DB[[#This Row],[Customer_ID]],Final_Cust_db[Customer_ID],Final_Cust_db[Gender])</f>
        <v>Female</v>
      </c>
      <c r="X436" t="str">
        <f>_xlfn.XLOOKUP(Sales_DB[[#This Row],[Customer_ID]],Final_Cust_db[Customer_ID],Final_Cust_db[City])</f>
        <v>New Brian</v>
      </c>
      <c r="Y436" t="str">
        <f>_xlfn.XLOOKUP(Sales_DB[[#This Row],[Customer_ID]],Final_Cust_db[Customer_ID],Final_Cust_db[State])</f>
        <v>Wisconsin</v>
      </c>
      <c r="Z436" t="str">
        <f>_xlfn.XLOOKUP(Sales_DB[[#This Row],[Customer_ID]],Final_Cust_db[Customer_ID],Final_Cust_db[Country])</f>
        <v>USA</v>
      </c>
      <c r="AA436" t="str">
        <f>_xlfn.XLOOKUP(Sales_DB[[#This Row],[Customer_ID]],Final_Cust_db[Customer_ID],Final_Cust_db[Loyality_Level])</f>
        <v>Bronze</v>
      </c>
      <c r="AB436" s="8">
        <f>Sales_DB[[#This Row],[Cost]]*Sales_DB[[#This Row],[Quantity]]</f>
        <v>783</v>
      </c>
      <c r="AC436" s="8">
        <f>Sales_DB[[#This Row],[Total_Amount]]-Sales_DB[[#This Row],[Spend]]</f>
        <v>526.4226000000001</v>
      </c>
      <c r="AD436" s="8">
        <f>MONTH(Sales_DB[[#This Row],[Order_Date]])</f>
        <v>12</v>
      </c>
    </row>
    <row r="437" spans="1:30" x14ac:dyDescent="0.35">
      <c r="A437" t="s">
        <v>2394</v>
      </c>
      <c r="B437" s="2">
        <v>45889</v>
      </c>
      <c r="C437" t="s">
        <v>923</v>
      </c>
      <c r="D437" t="s">
        <v>1567</v>
      </c>
      <c r="E437" t="s">
        <v>1919</v>
      </c>
      <c r="F437">
        <v>4</v>
      </c>
      <c r="G437" s="5">
        <v>758.49</v>
      </c>
      <c r="H437">
        <v>0.16</v>
      </c>
      <c r="I437" t="s">
        <v>1962</v>
      </c>
      <c r="J437">
        <v>2548.5264000000002</v>
      </c>
      <c r="K437" t="str">
        <f>_xlfn.XLOOKUP(Sales_DB[[#This Row],[Store_ID]],Store_DB[Store_ID],Store_DB[Region])</f>
        <v>South</v>
      </c>
      <c r="L437" t="str">
        <f>_xlfn.XLOOKUP(Sales_DB[[#This Row],[Store_ID]],Store_DB[Store_ID],Store_DB[Store_Name])</f>
        <v>Moore, Padilla and Butler</v>
      </c>
      <c r="M437" t="str">
        <f>_xlfn.XLOOKUP(Sales_DB[[#This Row],[Store_ID]],Store_DB[Store_ID],Store_DB[City])</f>
        <v>East Johnstad</v>
      </c>
      <c r="N437" t="str">
        <f>_xlfn.XLOOKUP(Sales_DB[[#This Row],[Store_ID]],Store_DB[Store_ID],Store_DB[Store_Type])</f>
        <v>Flagship</v>
      </c>
      <c r="O437" t="str">
        <f>_xlfn.XLOOKUP(Sales_DB[[#This Row],[Product_ID]],Product_DB[Product_ID],Product_DB[Product_Name])</f>
        <v>Men'S Running Jacket</v>
      </c>
      <c r="P437" t="str">
        <f>_xlfn.XLOOKUP(Sales_DB[[#This Row],[Product_ID]],Product_DB[Product_ID],Product_DB[Category])</f>
        <v>Clothing</v>
      </c>
      <c r="Q437" t="str">
        <f>_xlfn.XLOOKUP(Sales_DB[[#This Row],[Product_ID]],Product_DB[Product_ID],Product_DB[Sub_Category])</f>
        <v>Outerwear</v>
      </c>
      <c r="R437" t="str">
        <f>_xlfn.XLOOKUP(Sales_DB[[#This Row],[Product_ID]],Product_DB[Product_ID],Product_DB[Brand])</f>
        <v>Pineda Ltd</v>
      </c>
      <c r="S437">
        <f>_xlfn.XLOOKUP(Sales_DB[[#This Row],[Product_ID]],Product_DB[Product_ID],Product_DB[Cost])</f>
        <v>364.67</v>
      </c>
      <c r="T437">
        <f>_xlfn.XLOOKUP(Sales_DB[[#This Row],[Product_ID]],Product_DB[Product_ID],Product_DB[Stock])</f>
        <v>452</v>
      </c>
      <c r="U437" t="str">
        <f>_xlfn.XLOOKUP(Sales_DB[[#This Row],[Customer_ID]],Final_Cust_db[Customer_ID],Final_Cust_db[Name])</f>
        <v>Misty Ferguson</v>
      </c>
      <c r="V437">
        <f>_xlfn.XLOOKUP(Sales_DB[[#This Row],[Customer_ID]],Final_Cust_db[Customer_ID],Final_Cust_db[Age])</f>
        <v>58</v>
      </c>
      <c r="W437" t="str">
        <f>_xlfn.XLOOKUP(Sales_DB[[#This Row],[Customer_ID]],Final_Cust_db[Customer_ID],Final_Cust_db[Gender])</f>
        <v>Male</v>
      </c>
      <c r="X437" t="str">
        <f>_xlfn.XLOOKUP(Sales_DB[[#This Row],[Customer_ID]],Final_Cust_db[Customer_ID],Final_Cust_db[City])</f>
        <v>North Joseside</v>
      </c>
      <c r="Y437" t="str">
        <f>_xlfn.XLOOKUP(Sales_DB[[#This Row],[Customer_ID]],Final_Cust_db[Customer_ID],Final_Cust_db[State])</f>
        <v>Connecticut</v>
      </c>
      <c r="Z437" t="str">
        <f>_xlfn.XLOOKUP(Sales_DB[[#This Row],[Customer_ID]],Final_Cust_db[Customer_ID],Final_Cust_db[Country])</f>
        <v>USA</v>
      </c>
      <c r="AA437" t="str">
        <f>_xlfn.XLOOKUP(Sales_DB[[#This Row],[Customer_ID]],Final_Cust_db[Customer_ID],Final_Cust_db[Loyality_Level])</f>
        <v>Gold</v>
      </c>
      <c r="AB437" s="8">
        <f>Sales_DB[[#This Row],[Cost]]*Sales_DB[[#This Row],[Quantity]]</f>
        <v>1458.68</v>
      </c>
      <c r="AC437" s="8">
        <f>Sales_DB[[#This Row],[Total_Amount]]-Sales_DB[[#This Row],[Spend]]</f>
        <v>1089.8464000000001</v>
      </c>
      <c r="AD437" s="8">
        <f>MONTH(Sales_DB[[#This Row],[Order_Date]])</f>
        <v>8</v>
      </c>
    </row>
    <row r="438" spans="1:30" x14ac:dyDescent="0.35">
      <c r="A438" t="s">
        <v>2395</v>
      </c>
      <c r="B438" s="2">
        <v>45555</v>
      </c>
      <c r="C438" t="s">
        <v>206</v>
      </c>
      <c r="D438" t="s">
        <v>1687</v>
      </c>
      <c r="E438" t="s">
        <v>1927</v>
      </c>
      <c r="F438">
        <v>4</v>
      </c>
      <c r="G438" s="5">
        <v>747.56</v>
      </c>
      <c r="H438">
        <v>0.09</v>
      </c>
      <c r="I438" t="s">
        <v>1962</v>
      </c>
      <c r="J438">
        <v>2721.1183999999998</v>
      </c>
      <c r="K438" t="str">
        <f>_xlfn.XLOOKUP(Sales_DB[[#This Row],[Store_ID]],Store_DB[Store_ID],Store_DB[Region])</f>
        <v>North</v>
      </c>
      <c r="L438" t="str">
        <f>_xlfn.XLOOKUP(Sales_DB[[#This Row],[Store_ID]],Store_DB[Store_ID],Store_DB[Store_Name])</f>
        <v>Thomas, Bridges and Harris</v>
      </c>
      <c r="M438" t="str">
        <f>_xlfn.XLOOKUP(Sales_DB[[#This Row],[Store_ID]],Store_DB[Store_ID],Store_DB[City])</f>
        <v>Sabrinatown</v>
      </c>
      <c r="N438" t="str">
        <f>_xlfn.XLOOKUP(Sales_DB[[#This Row],[Store_ID]],Store_DB[Store_ID],Store_DB[Store_Type])</f>
        <v>Online</v>
      </c>
      <c r="O438" t="str">
        <f>_xlfn.XLOOKUP(Sales_DB[[#This Row],[Product_ID]],Product_DB[Product_ID],Product_DB[Product_Name])</f>
        <v>Men'S Casual Sneakers</v>
      </c>
      <c r="P438" t="str">
        <f>_xlfn.XLOOKUP(Sales_DB[[#This Row],[Product_ID]],Product_DB[Product_ID],Product_DB[Category])</f>
        <v>Clothing</v>
      </c>
      <c r="Q438" t="str">
        <f>_xlfn.XLOOKUP(Sales_DB[[#This Row],[Product_ID]],Product_DB[Product_ID],Product_DB[Sub_Category])</f>
        <v>Footwear</v>
      </c>
      <c r="R438" t="str">
        <f>_xlfn.XLOOKUP(Sales_DB[[#This Row],[Product_ID]],Product_DB[Product_ID],Product_DB[Brand])</f>
        <v>Hogan-Lee</v>
      </c>
      <c r="S438">
        <f>_xlfn.XLOOKUP(Sales_DB[[#This Row],[Product_ID]],Product_DB[Product_ID],Product_DB[Cost])</f>
        <v>353.47</v>
      </c>
      <c r="T438">
        <f>_xlfn.XLOOKUP(Sales_DB[[#This Row],[Product_ID]],Product_DB[Product_ID],Product_DB[Stock])</f>
        <v>214</v>
      </c>
      <c r="U438" t="str">
        <f>_xlfn.XLOOKUP(Sales_DB[[#This Row],[Customer_ID]],Final_Cust_db[Customer_ID],Final_Cust_db[Name])</f>
        <v>Sharon Brown</v>
      </c>
      <c r="V438">
        <f>_xlfn.XLOOKUP(Sales_DB[[#This Row],[Customer_ID]],Final_Cust_db[Customer_ID],Final_Cust_db[Age])</f>
        <v>37</v>
      </c>
      <c r="W438" t="str">
        <f>_xlfn.XLOOKUP(Sales_DB[[#This Row],[Customer_ID]],Final_Cust_db[Customer_ID],Final_Cust_db[Gender])</f>
        <v>Female</v>
      </c>
      <c r="X438" t="str">
        <f>_xlfn.XLOOKUP(Sales_DB[[#This Row],[Customer_ID]],Final_Cust_db[Customer_ID],Final_Cust_db[City])</f>
        <v>East Andrea</v>
      </c>
      <c r="Y438" t="str">
        <f>_xlfn.XLOOKUP(Sales_DB[[#This Row],[Customer_ID]],Final_Cust_db[Customer_ID],Final_Cust_db[State])</f>
        <v>Michigan</v>
      </c>
      <c r="Z438" t="str">
        <f>_xlfn.XLOOKUP(Sales_DB[[#This Row],[Customer_ID]],Final_Cust_db[Customer_ID],Final_Cust_db[Country])</f>
        <v>USA</v>
      </c>
      <c r="AA438" t="str">
        <f>_xlfn.XLOOKUP(Sales_DB[[#This Row],[Customer_ID]],Final_Cust_db[Customer_ID],Final_Cust_db[Loyality_Level])</f>
        <v>Gold</v>
      </c>
      <c r="AB438" s="8">
        <f>Sales_DB[[#This Row],[Cost]]*Sales_DB[[#This Row],[Quantity]]</f>
        <v>1413.88</v>
      </c>
      <c r="AC438" s="8">
        <f>Sales_DB[[#This Row],[Total_Amount]]-Sales_DB[[#This Row],[Spend]]</f>
        <v>1307.2383999999997</v>
      </c>
      <c r="AD438" s="8">
        <f>MONTH(Sales_DB[[#This Row],[Order_Date]])</f>
        <v>9</v>
      </c>
    </row>
    <row r="439" spans="1:30" x14ac:dyDescent="0.35">
      <c r="A439" t="s">
        <v>2396</v>
      </c>
      <c r="B439" s="2">
        <v>45813</v>
      </c>
      <c r="C439" t="s">
        <v>818</v>
      </c>
      <c r="D439" t="s">
        <v>1698</v>
      </c>
      <c r="E439" t="s">
        <v>1940</v>
      </c>
      <c r="F439">
        <v>3</v>
      </c>
      <c r="G439" s="5">
        <v>551.22</v>
      </c>
      <c r="H439">
        <v>0.12</v>
      </c>
      <c r="I439" t="s">
        <v>1959</v>
      </c>
      <c r="J439">
        <v>1455.2208000000001</v>
      </c>
      <c r="K439" t="str">
        <f>_xlfn.XLOOKUP(Sales_DB[[#This Row],[Store_ID]],Store_DB[Store_ID],Store_DB[Region])</f>
        <v>North</v>
      </c>
      <c r="L439" t="str">
        <f>_xlfn.XLOOKUP(Sales_DB[[#This Row],[Store_ID]],Store_DB[Store_ID],Store_DB[Store_Name])</f>
        <v>Holloway Ltd</v>
      </c>
      <c r="M439" t="str">
        <f>_xlfn.XLOOKUP(Sales_DB[[#This Row],[Store_ID]],Store_DB[Store_ID],Store_DB[City])</f>
        <v>Bensonhaven</v>
      </c>
      <c r="N439" t="str">
        <f>_xlfn.XLOOKUP(Sales_DB[[#This Row],[Store_ID]],Store_DB[Store_ID],Store_DB[Store_Type])</f>
        <v>Flagship</v>
      </c>
      <c r="O439" t="str">
        <f>_xlfn.XLOOKUP(Sales_DB[[#This Row],[Product_ID]],Product_DB[Product_ID],Product_DB[Product_Name])</f>
        <v>Noise-Canceling Headphones</v>
      </c>
      <c r="P439" t="str">
        <f>_xlfn.XLOOKUP(Sales_DB[[#This Row],[Product_ID]],Product_DB[Product_ID],Product_DB[Category])</f>
        <v>Electronics</v>
      </c>
      <c r="Q439" t="str">
        <f>_xlfn.XLOOKUP(Sales_DB[[#This Row],[Product_ID]],Product_DB[Product_ID],Product_DB[Sub_Category])</f>
        <v>Audio</v>
      </c>
      <c r="R439" t="str">
        <f>_xlfn.XLOOKUP(Sales_DB[[#This Row],[Product_ID]],Product_DB[Product_ID],Product_DB[Brand])</f>
        <v>Taylor-Hart</v>
      </c>
      <c r="S439">
        <f>_xlfn.XLOOKUP(Sales_DB[[#This Row],[Product_ID]],Product_DB[Product_ID],Product_DB[Cost])</f>
        <v>38.520000000000003</v>
      </c>
      <c r="T439">
        <f>_xlfn.XLOOKUP(Sales_DB[[#This Row],[Product_ID]],Product_DB[Product_ID],Product_DB[Stock])</f>
        <v>378</v>
      </c>
      <c r="U439" t="str">
        <f>_xlfn.XLOOKUP(Sales_DB[[#This Row],[Customer_ID]],Final_Cust_db[Customer_ID],Final_Cust_db[Name])</f>
        <v>Dr.Ashley Yates Md</v>
      </c>
      <c r="V439">
        <f>_xlfn.XLOOKUP(Sales_DB[[#This Row],[Customer_ID]],Final_Cust_db[Customer_ID],Final_Cust_db[Age])</f>
        <v>32</v>
      </c>
      <c r="W439" t="str">
        <f>_xlfn.XLOOKUP(Sales_DB[[#This Row],[Customer_ID]],Final_Cust_db[Customer_ID],Final_Cust_db[Gender])</f>
        <v>Male</v>
      </c>
      <c r="X439" t="str">
        <f>_xlfn.XLOOKUP(Sales_DB[[#This Row],[Customer_ID]],Final_Cust_db[Customer_ID],Final_Cust_db[City])</f>
        <v>New Maria</v>
      </c>
      <c r="Y439" t="str">
        <f>_xlfn.XLOOKUP(Sales_DB[[#This Row],[Customer_ID]],Final_Cust_db[Customer_ID],Final_Cust_db[State])</f>
        <v>Wisconsin</v>
      </c>
      <c r="Z439" t="str">
        <f>_xlfn.XLOOKUP(Sales_DB[[#This Row],[Customer_ID]],Final_Cust_db[Customer_ID],Final_Cust_db[Country])</f>
        <v>USA</v>
      </c>
      <c r="AA439" t="str">
        <f>_xlfn.XLOOKUP(Sales_DB[[#This Row],[Customer_ID]],Final_Cust_db[Customer_ID],Final_Cust_db[Loyality_Level])</f>
        <v>Bronze</v>
      </c>
      <c r="AB439" s="8">
        <f>Sales_DB[[#This Row],[Cost]]*Sales_DB[[#This Row],[Quantity]]</f>
        <v>115.56</v>
      </c>
      <c r="AC439" s="8">
        <f>Sales_DB[[#This Row],[Total_Amount]]-Sales_DB[[#This Row],[Spend]]</f>
        <v>1339.6608000000001</v>
      </c>
      <c r="AD439" s="8">
        <f>MONTH(Sales_DB[[#This Row],[Order_Date]])</f>
        <v>6</v>
      </c>
    </row>
    <row r="440" spans="1:30" x14ac:dyDescent="0.35">
      <c r="A440" t="s">
        <v>2397</v>
      </c>
      <c r="B440" s="2">
        <v>45811</v>
      </c>
      <c r="C440" t="s">
        <v>538</v>
      </c>
      <c r="D440" t="s">
        <v>1788</v>
      </c>
      <c r="E440" t="s">
        <v>1932</v>
      </c>
      <c r="F440">
        <v>2</v>
      </c>
      <c r="G440" s="5">
        <v>527.05999999999995</v>
      </c>
      <c r="H440">
        <v>0.17</v>
      </c>
      <c r="I440" t="s">
        <v>1959</v>
      </c>
      <c r="J440">
        <v>874.91959999999983</v>
      </c>
      <c r="K440" t="str">
        <f>_xlfn.XLOOKUP(Sales_DB[[#This Row],[Store_ID]],Store_DB[Store_ID],Store_DB[Region])</f>
        <v>South</v>
      </c>
      <c r="L440" t="str">
        <f>_xlfn.XLOOKUP(Sales_DB[[#This Row],[Store_ID]],Store_DB[Store_ID],Store_DB[Store_Name])</f>
        <v>Mcdonald Inc</v>
      </c>
      <c r="M440" t="str">
        <f>_xlfn.XLOOKUP(Sales_DB[[#This Row],[Store_ID]],Store_DB[Store_ID],Store_DB[City])</f>
        <v>Christopherland</v>
      </c>
      <c r="N440" t="str">
        <f>_xlfn.XLOOKUP(Sales_DB[[#This Row],[Store_ID]],Store_DB[Store_ID],Store_DB[Store_Type])</f>
        <v>Outlet</v>
      </c>
      <c r="O440" t="str">
        <f>_xlfn.XLOOKUP(Sales_DB[[#This Row],[Product_ID]],Product_DB[Product_ID],Product_DB[Product_Name])</f>
        <v>Men'S Sports Shorts</v>
      </c>
      <c r="P440" t="str">
        <f>_xlfn.XLOOKUP(Sales_DB[[#This Row],[Product_ID]],Product_DB[Product_ID],Product_DB[Category])</f>
        <v>Clothing</v>
      </c>
      <c r="Q440" t="str">
        <f>_xlfn.XLOOKUP(Sales_DB[[#This Row],[Product_ID]],Product_DB[Product_ID],Product_DB[Sub_Category])</f>
        <v>Bottoms</v>
      </c>
      <c r="R440" t="str">
        <f>_xlfn.XLOOKUP(Sales_DB[[#This Row],[Product_ID]],Product_DB[Product_ID],Product_DB[Brand])</f>
        <v>Fitzpatrick Ltd</v>
      </c>
      <c r="S440">
        <f>_xlfn.XLOOKUP(Sales_DB[[#This Row],[Product_ID]],Product_DB[Product_ID],Product_DB[Cost])</f>
        <v>218.22</v>
      </c>
      <c r="T440">
        <f>_xlfn.XLOOKUP(Sales_DB[[#This Row],[Product_ID]],Product_DB[Product_ID],Product_DB[Stock])</f>
        <v>224</v>
      </c>
      <c r="U440" t="str">
        <f>_xlfn.XLOOKUP(Sales_DB[[#This Row],[Customer_ID]],Final_Cust_db[Customer_ID],Final_Cust_db[Name])</f>
        <v>Brian Choi</v>
      </c>
      <c r="V440">
        <f>_xlfn.XLOOKUP(Sales_DB[[#This Row],[Customer_ID]],Final_Cust_db[Customer_ID],Final_Cust_db[Age])</f>
        <v>46</v>
      </c>
      <c r="W440" t="str">
        <f>_xlfn.XLOOKUP(Sales_DB[[#This Row],[Customer_ID]],Final_Cust_db[Customer_ID],Final_Cust_db[Gender])</f>
        <v>Female</v>
      </c>
      <c r="X440" t="str">
        <f>_xlfn.XLOOKUP(Sales_DB[[#This Row],[Customer_ID]],Final_Cust_db[Customer_ID],Final_Cust_db[City])</f>
        <v>Floydton</v>
      </c>
      <c r="Y440" t="str">
        <f>_xlfn.XLOOKUP(Sales_DB[[#This Row],[Customer_ID]],Final_Cust_db[Customer_ID],Final_Cust_db[State])</f>
        <v>New Jersey</v>
      </c>
      <c r="Z440" t="str">
        <f>_xlfn.XLOOKUP(Sales_DB[[#This Row],[Customer_ID]],Final_Cust_db[Customer_ID],Final_Cust_db[Country])</f>
        <v>USA</v>
      </c>
      <c r="AA440" t="str">
        <f>_xlfn.XLOOKUP(Sales_DB[[#This Row],[Customer_ID]],Final_Cust_db[Customer_ID],Final_Cust_db[Loyality_Level])</f>
        <v>Gold</v>
      </c>
      <c r="AB440" s="8">
        <f>Sales_DB[[#This Row],[Cost]]*Sales_DB[[#This Row],[Quantity]]</f>
        <v>436.44</v>
      </c>
      <c r="AC440" s="8">
        <f>Sales_DB[[#This Row],[Total_Amount]]-Sales_DB[[#This Row],[Spend]]</f>
        <v>438.47959999999983</v>
      </c>
      <c r="AD440" s="8">
        <f>MONTH(Sales_DB[[#This Row],[Order_Date]])</f>
        <v>6</v>
      </c>
    </row>
    <row r="441" spans="1:30" x14ac:dyDescent="0.35">
      <c r="A441" t="s">
        <v>2398</v>
      </c>
      <c r="B441" s="2">
        <v>45670</v>
      </c>
      <c r="C441" t="s">
        <v>354</v>
      </c>
      <c r="D441" t="s">
        <v>1766</v>
      </c>
      <c r="E441" t="s">
        <v>1906</v>
      </c>
      <c r="F441">
        <v>4</v>
      </c>
      <c r="G441" s="5">
        <v>875.41</v>
      </c>
      <c r="H441">
        <v>0.27</v>
      </c>
      <c r="I441" t="s">
        <v>1957</v>
      </c>
      <c r="J441">
        <v>2556.1972000000001</v>
      </c>
      <c r="K441" t="str">
        <f>_xlfn.XLOOKUP(Sales_DB[[#This Row],[Store_ID]],Store_DB[Store_ID],Store_DB[Region])</f>
        <v>North</v>
      </c>
      <c r="L441" t="str">
        <f>_xlfn.XLOOKUP(Sales_DB[[#This Row],[Store_ID]],Store_DB[Store_ID],Store_DB[Store_Name])</f>
        <v>Gray Ltd</v>
      </c>
      <c r="M441" t="str">
        <f>_xlfn.XLOOKUP(Sales_DB[[#This Row],[Store_ID]],Store_DB[Store_ID],Store_DB[City])</f>
        <v>New Michaelchester</v>
      </c>
      <c r="N441" t="str">
        <f>_xlfn.XLOOKUP(Sales_DB[[#This Row],[Store_ID]],Store_DB[Store_ID],Store_DB[Store_Type])</f>
        <v>Outlet</v>
      </c>
      <c r="O441" t="str">
        <f>_xlfn.XLOOKUP(Sales_DB[[#This Row],[Product_ID]],Product_DB[Product_ID],Product_DB[Product_Name])</f>
        <v>Laptop Cooling Pad</v>
      </c>
      <c r="P441" t="str">
        <f>_xlfn.XLOOKUP(Sales_DB[[#This Row],[Product_ID]],Product_DB[Product_ID],Product_DB[Category])</f>
        <v>Electronics</v>
      </c>
      <c r="Q441" t="str">
        <f>_xlfn.XLOOKUP(Sales_DB[[#This Row],[Product_ID]],Product_DB[Product_ID],Product_DB[Sub_Category])</f>
        <v>Computer</v>
      </c>
      <c r="R441" t="str">
        <f>_xlfn.XLOOKUP(Sales_DB[[#This Row],[Product_ID]],Product_DB[Product_ID],Product_DB[Brand])</f>
        <v>Murray, Gould and Ware</v>
      </c>
      <c r="S441">
        <f>_xlfn.XLOOKUP(Sales_DB[[#This Row],[Product_ID]],Product_DB[Product_ID],Product_DB[Cost])</f>
        <v>86.42</v>
      </c>
      <c r="T441">
        <f>_xlfn.XLOOKUP(Sales_DB[[#This Row],[Product_ID]],Product_DB[Product_ID],Product_DB[Stock])</f>
        <v>222</v>
      </c>
      <c r="U441" t="str">
        <f>_xlfn.XLOOKUP(Sales_DB[[#This Row],[Customer_ID]],Final_Cust_db[Customer_ID],Final_Cust_db[Name])</f>
        <v>Brittney Morgan</v>
      </c>
      <c r="V441">
        <f>_xlfn.XLOOKUP(Sales_DB[[#This Row],[Customer_ID]],Final_Cust_db[Customer_ID],Final_Cust_db[Age])</f>
        <v>24</v>
      </c>
      <c r="W441" t="str">
        <f>_xlfn.XLOOKUP(Sales_DB[[#This Row],[Customer_ID]],Final_Cust_db[Customer_ID],Final_Cust_db[Gender])</f>
        <v>Male</v>
      </c>
      <c r="X441" t="str">
        <f>_xlfn.XLOOKUP(Sales_DB[[#This Row],[Customer_ID]],Final_Cust_db[Customer_ID],Final_Cust_db[City])</f>
        <v>Lake Kaylahaven</v>
      </c>
      <c r="Y441" t="str">
        <f>_xlfn.XLOOKUP(Sales_DB[[#This Row],[Customer_ID]],Final_Cust_db[Customer_ID],Final_Cust_db[State])</f>
        <v>Alaska</v>
      </c>
      <c r="Z441" t="str">
        <f>_xlfn.XLOOKUP(Sales_DB[[#This Row],[Customer_ID]],Final_Cust_db[Customer_ID],Final_Cust_db[Country])</f>
        <v>USA</v>
      </c>
      <c r="AA441" t="str">
        <f>_xlfn.XLOOKUP(Sales_DB[[#This Row],[Customer_ID]],Final_Cust_db[Customer_ID],Final_Cust_db[Loyality_Level])</f>
        <v>Gold</v>
      </c>
      <c r="AB441" s="8">
        <f>Sales_DB[[#This Row],[Cost]]*Sales_DB[[#This Row],[Quantity]]</f>
        <v>345.68</v>
      </c>
      <c r="AC441" s="8">
        <f>Sales_DB[[#This Row],[Total_Amount]]-Sales_DB[[#This Row],[Spend]]</f>
        <v>2210.5172000000002</v>
      </c>
      <c r="AD441" s="8">
        <f>MONTH(Sales_DB[[#This Row],[Order_Date]])</f>
        <v>1</v>
      </c>
    </row>
    <row r="442" spans="1:30" x14ac:dyDescent="0.35">
      <c r="A442" t="s">
        <v>2399</v>
      </c>
      <c r="B442" s="2">
        <v>45736</v>
      </c>
      <c r="C442" t="s">
        <v>42</v>
      </c>
      <c r="D442" t="s">
        <v>1836</v>
      </c>
      <c r="E442" t="s">
        <v>1885</v>
      </c>
      <c r="F442">
        <v>2</v>
      </c>
      <c r="G442" s="5">
        <v>226.43</v>
      </c>
      <c r="H442">
        <v>0.03</v>
      </c>
      <c r="I442" t="s">
        <v>1957</v>
      </c>
      <c r="J442">
        <v>439.27420000000001</v>
      </c>
      <c r="K442" t="str">
        <f>_xlfn.XLOOKUP(Sales_DB[[#This Row],[Store_ID]],Store_DB[Store_ID],Store_DB[Region])</f>
        <v>East</v>
      </c>
      <c r="L442" t="str">
        <f>_xlfn.XLOOKUP(Sales_DB[[#This Row],[Store_ID]],Store_DB[Store_ID],Store_DB[Store_Name])</f>
        <v>Rivera-Warner</v>
      </c>
      <c r="M442" t="str">
        <f>_xlfn.XLOOKUP(Sales_DB[[#This Row],[Store_ID]],Store_DB[Store_ID],Store_DB[City])</f>
        <v>Washingtonfurt</v>
      </c>
      <c r="N442" t="str">
        <f>_xlfn.XLOOKUP(Sales_DB[[#This Row],[Store_ID]],Store_DB[Store_ID],Store_DB[Store_Type])</f>
        <v>Flagship</v>
      </c>
      <c r="O442" t="str">
        <f>_xlfn.XLOOKUP(Sales_DB[[#This Row],[Product_ID]],Product_DB[Product_ID],Product_DB[Product_Name])</f>
        <v>Women'S Beanie Hat</v>
      </c>
      <c r="P442" t="str">
        <f>_xlfn.XLOOKUP(Sales_DB[[#This Row],[Product_ID]],Product_DB[Product_ID],Product_DB[Category])</f>
        <v>Clothing</v>
      </c>
      <c r="Q442" t="str">
        <f>_xlfn.XLOOKUP(Sales_DB[[#This Row],[Product_ID]],Product_DB[Product_ID],Product_DB[Sub_Category])</f>
        <v>Accessories</v>
      </c>
      <c r="R442" t="str">
        <f>_xlfn.XLOOKUP(Sales_DB[[#This Row],[Product_ID]],Product_DB[Product_ID],Product_DB[Brand])</f>
        <v>Richardson-Carrillo</v>
      </c>
      <c r="S442">
        <f>_xlfn.XLOOKUP(Sales_DB[[#This Row],[Product_ID]],Product_DB[Product_ID],Product_DB[Cost])</f>
        <v>119.57</v>
      </c>
      <c r="T442">
        <f>_xlfn.XLOOKUP(Sales_DB[[#This Row],[Product_ID]],Product_DB[Product_ID],Product_DB[Stock])</f>
        <v>210</v>
      </c>
      <c r="U442" t="str">
        <f>_xlfn.XLOOKUP(Sales_DB[[#This Row],[Customer_ID]],Final_Cust_db[Customer_ID],Final_Cust_db[Name])</f>
        <v>Daniel Boyd</v>
      </c>
      <c r="V442">
        <f>_xlfn.XLOOKUP(Sales_DB[[#This Row],[Customer_ID]],Final_Cust_db[Customer_ID],Final_Cust_db[Age])</f>
        <v>29</v>
      </c>
      <c r="W442" t="str">
        <f>_xlfn.XLOOKUP(Sales_DB[[#This Row],[Customer_ID]],Final_Cust_db[Customer_ID],Final_Cust_db[Gender])</f>
        <v>Female</v>
      </c>
      <c r="X442" t="str">
        <f>_xlfn.XLOOKUP(Sales_DB[[#This Row],[Customer_ID]],Final_Cust_db[Customer_ID],Final_Cust_db[City])</f>
        <v>West Pamelafurt</v>
      </c>
      <c r="Y442" t="str">
        <f>_xlfn.XLOOKUP(Sales_DB[[#This Row],[Customer_ID]],Final_Cust_db[Customer_ID],Final_Cust_db[State])</f>
        <v>West Virginia</v>
      </c>
      <c r="Z442" t="str">
        <f>_xlfn.XLOOKUP(Sales_DB[[#This Row],[Customer_ID]],Final_Cust_db[Customer_ID],Final_Cust_db[Country])</f>
        <v>USA</v>
      </c>
      <c r="AA442" t="str">
        <f>_xlfn.XLOOKUP(Sales_DB[[#This Row],[Customer_ID]],Final_Cust_db[Customer_ID],Final_Cust_db[Loyality_Level])</f>
        <v>Bronze</v>
      </c>
      <c r="AB442" s="8">
        <f>Sales_DB[[#This Row],[Cost]]*Sales_DB[[#This Row],[Quantity]]</f>
        <v>239.14</v>
      </c>
      <c r="AC442" s="8">
        <f>Sales_DB[[#This Row],[Total_Amount]]-Sales_DB[[#This Row],[Spend]]</f>
        <v>200.13420000000002</v>
      </c>
      <c r="AD442" s="8">
        <f>MONTH(Sales_DB[[#This Row],[Order_Date]])</f>
        <v>3</v>
      </c>
    </row>
    <row r="443" spans="1:30" x14ac:dyDescent="0.35">
      <c r="A443" t="s">
        <v>2400</v>
      </c>
      <c r="B443" s="2">
        <v>45480</v>
      </c>
      <c r="C443" t="s">
        <v>145</v>
      </c>
      <c r="D443" t="s">
        <v>1818</v>
      </c>
      <c r="E443" t="s">
        <v>1906</v>
      </c>
      <c r="F443">
        <v>2</v>
      </c>
      <c r="G443" s="5">
        <v>285.39</v>
      </c>
      <c r="H443">
        <v>0.1</v>
      </c>
      <c r="I443" t="s">
        <v>1957</v>
      </c>
      <c r="J443">
        <v>513.702</v>
      </c>
      <c r="K443" t="str">
        <f>_xlfn.XLOOKUP(Sales_DB[[#This Row],[Store_ID]],Store_DB[Store_ID],Store_DB[Region])</f>
        <v>North</v>
      </c>
      <c r="L443" t="str">
        <f>_xlfn.XLOOKUP(Sales_DB[[#This Row],[Store_ID]],Store_DB[Store_ID],Store_DB[Store_Name])</f>
        <v>Gray Ltd</v>
      </c>
      <c r="M443" t="str">
        <f>_xlfn.XLOOKUP(Sales_DB[[#This Row],[Store_ID]],Store_DB[Store_ID],Store_DB[City])</f>
        <v>New Michaelchester</v>
      </c>
      <c r="N443" t="str">
        <f>_xlfn.XLOOKUP(Sales_DB[[#This Row],[Store_ID]],Store_DB[Store_ID],Store_DB[Store_Type])</f>
        <v>Outlet</v>
      </c>
      <c r="O443" t="str">
        <f>_xlfn.XLOOKUP(Sales_DB[[#This Row],[Product_ID]],Product_DB[Product_ID],Product_DB[Product_Name])</f>
        <v>Decorative Lamp Shade</v>
      </c>
      <c r="P443" t="str">
        <f>_xlfn.XLOOKUP(Sales_DB[[#This Row],[Product_ID]],Product_DB[Product_ID],Product_DB[Category])</f>
        <v>Home</v>
      </c>
      <c r="Q443" t="str">
        <f>_xlfn.XLOOKUP(Sales_DB[[#This Row],[Product_ID]],Product_DB[Product_ID],Product_DB[Sub_Category])</f>
        <v>Lighting</v>
      </c>
      <c r="R443" t="str">
        <f>_xlfn.XLOOKUP(Sales_DB[[#This Row],[Product_ID]],Product_DB[Product_ID],Product_DB[Brand])</f>
        <v>Ramirez-Hanson</v>
      </c>
      <c r="S443">
        <f>_xlfn.XLOOKUP(Sales_DB[[#This Row],[Product_ID]],Product_DB[Product_ID],Product_DB[Cost])</f>
        <v>228.53</v>
      </c>
      <c r="T443">
        <f>_xlfn.XLOOKUP(Sales_DB[[#This Row],[Product_ID]],Product_DB[Product_ID],Product_DB[Stock])</f>
        <v>469</v>
      </c>
      <c r="U443" t="str">
        <f>_xlfn.XLOOKUP(Sales_DB[[#This Row],[Customer_ID]],Final_Cust_db[Customer_ID],Final_Cust_db[Name])</f>
        <v>Rachel Myers</v>
      </c>
      <c r="V443">
        <f>_xlfn.XLOOKUP(Sales_DB[[#This Row],[Customer_ID]],Final_Cust_db[Customer_ID],Final_Cust_db[Age])</f>
        <v>52</v>
      </c>
      <c r="W443" t="str">
        <f>_xlfn.XLOOKUP(Sales_DB[[#This Row],[Customer_ID]],Final_Cust_db[Customer_ID],Final_Cust_db[Gender])</f>
        <v>Male</v>
      </c>
      <c r="X443" t="str">
        <f>_xlfn.XLOOKUP(Sales_DB[[#This Row],[Customer_ID]],Final_Cust_db[Customer_ID],Final_Cust_db[City])</f>
        <v>Robertberg</v>
      </c>
      <c r="Y443" t="str">
        <f>_xlfn.XLOOKUP(Sales_DB[[#This Row],[Customer_ID]],Final_Cust_db[Customer_ID],Final_Cust_db[State])</f>
        <v>North Dakota</v>
      </c>
      <c r="Z443" t="str">
        <f>_xlfn.XLOOKUP(Sales_DB[[#This Row],[Customer_ID]],Final_Cust_db[Customer_ID],Final_Cust_db[Country])</f>
        <v>USA</v>
      </c>
      <c r="AA443" t="str">
        <f>_xlfn.XLOOKUP(Sales_DB[[#This Row],[Customer_ID]],Final_Cust_db[Customer_ID],Final_Cust_db[Loyality_Level])</f>
        <v>Silver</v>
      </c>
      <c r="AB443" s="8">
        <f>Sales_DB[[#This Row],[Cost]]*Sales_DB[[#This Row],[Quantity]]</f>
        <v>457.06</v>
      </c>
      <c r="AC443" s="8">
        <f>Sales_DB[[#This Row],[Total_Amount]]-Sales_DB[[#This Row],[Spend]]</f>
        <v>56.641999999999996</v>
      </c>
      <c r="AD443" s="8">
        <f>MONTH(Sales_DB[[#This Row],[Order_Date]])</f>
        <v>7</v>
      </c>
    </row>
    <row r="444" spans="1:30" x14ac:dyDescent="0.35">
      <c r="A444" t="s">
        <v>2401</v>
      </c>
      <c r="B444" s="2">
        <v>45929</v>
      </c>
      <c r="C444" t="s">
        <v>1059</v>
      </c>
      <c r="D444" t="s">
        <v>1601</v>
      </c>
      <c r="E444" t="s">
        <v>1934</v>
      </c>
      <c r="F444">
        <v>2</v>
      </c>
      <c r="G444" s="5">
        <v>298.01</v>
      </c>
      <c r="H444">
        <v>0.05</v>
      </c>
      <c r="I444" t="s">
        <v>1957</v>
      </c>
      <c r="J444">
        <v>566.21899999999994</v>
      </c>
      <c r="K444" t="str">
        <f>_xlfn.XLOOKUP(Sales_DB[[#This Row],[Store_ID]],Store_DB[Store_ID],Store_DB[Region])</f>
        <v>North</v>
      </c>
      <c r="L444" t="str">
        <f>_xlfn.XLOOKUP(Sales_DB[[#This Row],[Store_ID]],Store_DB[Store_ID],Store_DB[Store_Name])</f>
        <v>Shelton PLC</v>
      </c>
      <c r="M444" t="str">
        <f>_xlfn.XLOOKUP(Sales_DB[[#This Row],[Store_ID]],Store_DB[Store_ID],Store_DB[City])</f>
        <v>East Jenniferstad</v>
      </c>
      <c r="N444" t="str">
        <f>_xlfn.XLOOKUP(Sales_DB[[#This Row],[Store_ID]],Store_DB[Store_ID],Store_DB[Store_Type])</f>
        <v>Flagship</v>
      </c>
      <c r="O444" t="str">
        <f>_xlfn.XLOOKUP(Sales_DB[[#This Row],[Product_ID]],Product_DB[Product_ID],Product_DB[Product_Name])</f>
        <v>Hd Smart Tv Stick</v>
      </c>
      <c r="P444" t="str">
        <f>_xlfn.XLOOKUP(Sales_DB[[#This Row],[Product_ID]],Product_DB[Product_ID],Product_DB[Category])</f>
        <v>Electronics</v>
      </c>
      <c r="Q444" t="str">
        <f>_xlfn.XLOOKUP(Sales_DB[[#This Row],[Product_ID]],Product_DB[Product_ID],Product_DB[Sub_Category])</f>
        <v>Accessories</v>
      </c>
      <c r="R444" t="str">
        <f>_xlfn.XLOOKUP(Sales_DB[[#This Row],[Product_ID]],Product_DB[Product_ID],Product_DB[Brand])</f>
        <v>Gibson, Hobbs and Weaver</v>
      </c>
      <c r="S444">
        <f>_xlfn.XLOOKUP(Sales_DB[[#This Row],[Product_ID]],Product_DB[Product_ID],Product_DB[Cost])</f>
        <v>449.4</v>
      </c>
      <c r="T444">
        <f>_xlfn.XLOOKUP(Sales_DB[[#This Row],[Product_ID]],Product_DB[Product_ID],Product_DB[Stock])</f>
        <v>265</v>
      </c>
      <c r="U444" t="str">
        <f>_xlfn.XLOOKUP(Sales_DB[[#This Row],[Customer_ID]],Final_Cust_db[Customer_ID],Final_Cust_db[Name])</f>
        <v>Mr.Christopher Sims</v>
      </c>
      <c r="V444">
        <f>_xlfn.XLOOKUP(Sales_DB[[#This Row],[Customer_ID]],Final_Cust_db[Customer_ID],Final_Cust_db[Age])</f>
        <v>50</v>
      </c>
      <c r="W444" t="str">
        <f>_xlfn.XLOOKUP(Sales_DB[[#This Row],[Customer_ID]],Final_Cust_db[Customer_ID],Final_Cust_db[Gender])</f>
        <v>Female</v>
      </c>
      <c r="X444" t="str">
        <f>_xlfn.XLOOKUP(Sales_DB[[#This Row],[Customer_ID]],Final_Cust_db[Customer_ID],Final_Cust_db[City])</f>
        <v>Donaldsontown</v>
      </c>
      <c r="Y444" t="str">
        <f>_xlfn.XLOOKUP(Sales_DB[[#This Row],[Customer_ID]],Final_Cust_db[Customer_ID],Final_Cust_db[State])</f>
        <v>Connecticut</v>
      </c>
      <c r="Z444" t="str">
        <f>_xlfn.XLOOKUP(Sales_DB[[#This Row],[Customer_ID]],Final_Cust_db[Customer_ID],Final_Cust_db[Country])</f>
        <v>USA</v>
      </c>
      <c r="AA444" t="str">
        <f>_xlfn.XLOOKUP(Sales_DB[[#This Row],[Customer_ID]],Final_Cust_db[Customer_ID],Final_Cust_db[Loyality_Level])</f>
        <v>Silver</v>
      </c>
      <c r="AB444" s="8">
        <f>Sales_DB[[#This Row],[Cost]]*Sales_DB[[#This Row],[Quantity]]</f>
        <v>898.8</v>
      </c>
      <c r="AC444" s="8">
        <f>Sales_DB[[#This Row],[Total_Amount]]-Sales_DB[[#This Row],[Spend]]</f>
        <v>-332.58100000000002</v>
      </c>
      <c r="AD444" s="8">
        <f>MONTH(Sales_DB[[#This Row],[Order_Date]])</f>
        <v>9</v>
      </c>
    </row>
    <row r="445" spans="1:30" x14ac:dyDescent="0.35">
      <c r="A445" t="s">
        <v>2402</v>
      </c>
      <c r="B445" s="2">
        <v>45626</v>
      </c>
      <c r="C445" t="s">
        <v>538</v>
      </c>
      <c r="D445" t="s">
        <v>1698</v>
      </c>
      <c r="E445" t="s">
        <v>1902</v>
      </c>
      <c r="F445">
        <v>4</v>
      </c>
      <c r="G445" s="5">
        <v>753.49</v>
      </c>
      <c r="H445">
        <v>0.26</v>
      </c>
      <c r="I445" t="s">
        <v>1962</v>
      </c>
      <c r="J445">
        <v>2230.3303999999998</v>
      </c>
      <c r="K445" t="str">
        <f>_xlfn.XLOOKUP(Sales_DB[[#This Row],[Store_ID]],Store_DB[Store_ID],Store_DB[Region])</f>
        <v>South</v>
      </c>
      <c r="L445" t="str">
        <f>_xlfn.XLOOKUP(Sales_DB[[#This Row],[Store_ID]],Store_DB[Store_ID],Store_DB[Store_Name])</f>
        <v>Alexander Group</v>
      </c>
      <c r="M445" t="str">
        <f>_xlfn.XLOOKUP(Sales_DB[[#This Row],[Store_ID]],Store_DB[Store_ID],Store_DB[City])</f>
        <v>Port Sharon</v>
      </c>
      <c r="N445" t="str">
        <f>_xlfn.XLOOKUP(Sales_DB[[#This Row],[Store_ID]],Store_DB[Store_ID],Store_DB[Store_Type])</f>
        <v>Online</v>
      </c>
      <c r="O445" t="str">
        <f>_xlfn.XLOOKUP(Sales_DB[[#This Row],[Product_ID]],Product_DB[Product_ID],Product_DB[Product_Name])</f>
        <v>Noise-Canceling Headphones</v>
      </c>
      <c r="P445" t="str">
        <f>_xlfn.XLOOKUP(Sales_DB[[#This Row],[Product_ID]],Product_DB[Product_ID],Product_DB[Category])</f>
        <v>Electronics</v>
      </c>
      <c r="Q445" t="str">
        <f>_xlfn.XLOOKUP(Sales_DB[[#This Row],[Product_ID]],Product_DB[Product_ID],Product_DB[Sub_Category])</f>
        <v>Audio</v>
      </c>
      <c r="R445" t="str">
        <f>_xlfn.XLOOKUP(Sales_DB[[#This Row],[Product_ID]],Product_DB[Product_ID],Product_DB[Brand])</f>
        <v>Taylor-Hart</v>
      </c>
      <c r="S445">
        <f>_xlfn.XLOOKUP(Sales_DB[[#This Row],[Product_ID]],Product_DB[Product_ID],Product_DB[Cost])</f>
        <v>38.520000000000003</v>
      </c>
      <c r="T445">
        <f>_xlfn.XLOOKUP(Sales_DB[[#This Row],[Product_ID]],Product_DB[Product_ID],Product_DB[Stock])</f>
        <v>378</v>
      </c>
      <c r="U445" t="str">
        <f>_xlfn.XLOOKUP(Sales_DB[[#This Row],[Customer_ID]],Final_Cust_db[Customer_ID],Final_Cust_db[Name])</f>
        <v>Brian Choi</v>
      </c>
      <c r="V445">
        <f>_xlfn.XLOOKUP(Sales_DB[[#This Row],[Customer_ID]],Final_Cust_db[Customer_ID],Final_Cust_db[Age])</f>
        <v>46</v>
      </c>
      <c r="W445" t="str">
        <f>_xlfn.XLOOKUP(Sales_DB[[#This Row],[Customer_ID]],Final_Cust_db[Customer_ID],Final_Cust_db[Gender])</f>
        <v>Female</v>
      </c>
      <c r="X445" t="str">
        <f>_xlfn.XLOOKUP(Sales_DB[[#This Row],[Customer_ID]],Final_Cust_db[Customer_ID],Final_Cust_db[City])</f>
        <v>Floydton</v>
      </c>
      <c r="Y445" t="str">
        <f>_xlfn.XLOOKUP(Sales_DB[[#This Row],[Customer_ID]],Final_Cust_db[Customer_ID],Final_Cust_db[State])</f>
        <v>New Jersey</v>
      </c>
      <c r="Z445" t="str">
        <f>_xlfn.XLOOKUP(Sales_DB[[#This Row],[Customer_ID]],Final_Cust_db[Customer_ID],Final_Cust_db[Country])</f>
        <v>USA</v>
      </c>
      <c r="AA445" t="str">
        <f>_xlfn.XLOOKUP(Sales_DB[[#This Row],[Customer_ID]],Final_Cust_db[Customer_ID],Final_Cust_db[Loyality_Level])</f>
        <v>Gold</v>
      </c>
      <c r="AB445" s="8">
        <f>Sales_DB[[#This Row],[Cost]]*Sales_DB[[#This Row],[Quantity]]</f>
        <v>154.08000000000001</v>
      </c>
      <c r="AC445" s="8">
        <f>Sales_DB[[#This Row],[Total_Amount]]-Sales_DB[[#This Row],[Spend]]</f>
        <v>2076.2503999999999</v>
      </c>
      <c r="AD445" s="8">
        <f>MONTH(Sales_DB[[#This Row],[Order_Date]])</f>
        <v>11</v>
      </c>
    </row>
    <row r="446" spans="1:30" x14ac:dyDescent="0.35">
      <c r="A446" t="s">
        <v>2403</v>
      </c>
      <c r="B446" s="2">
        <v>45460</v>
      </c>
      <c r="C446" t="s">
        <v>1511</v>
      </c>
      <c r="D446" t="s">
        <v>1815</v>
      </c>
      <c r="E446" t="s">
        <v>1927</v>
      </c>
      <c r="F446">
        <v>2</v>
      </c>
      <c r="G446" s="5">
        <v>130.38999999999999</v>
      </c>
      <c r="H446">
        <v>0.17</v>
      </c>
      <c r="I446" t="s">
        <v>1959</v>
      </c>
      <c r="J446">
        <v>216.44739999999999</v>
      </c>
      <c r="K446" t="str">
        <f>_xlfn.XLOOKUP(Sales_DB[[#This Row],[Store_ID]],Store_DB[Store_ID],Store_DB[Region])</f>
        <v>North</v>
      </c>
      <c r="L446" t="str">
        <f>_xlfn.XLOOKUP(Sales_DB[[#This Row],[Store_ID]],Store_DB[Store_ID],Store_DB[Store_Name])</f>
        <v>Thomas, Bridges and Harris</v>
      </c>
      <c r="M446" t="str">
        <f>_xlfn.XLOOKUP(Sales_DB[[#This Row],[Store_ID]],Store_DB[Store_ID],Store_DB[City])</f>
        <v>Sabrinatown</v>
      </c>
      <c r="N446" t="str">
        <f>_xlfn.XLOOKUP(Sales_DB[[#This Row],[Store_ID]],Store_DB[Store_ID],Store_DB[Store_Type])</f>
        <v>Online</v>
      </c>
      <c r="O446" t="str">
        <f>_xlfn.XLOOKUP(Sales_DB[[#This Row],[Product_ID]],Product_DB[Product_ID],Product_DB[Product_Name])</f>
        <v>Essential Oil Diffuser</v>
      </c>
      <c r="P446" t="str">
        <f>_xlfn.XLOOKUP(Sales_DB[[#This Row],[Product_ID]],Product_DB[Product_ID],Product_DB[Category])</f>
        <v>Home</v>
      </c>
      <c r="Q446" t="str">
        <f>_xlfn.XLOOKUP(Sales_DB[[#This Row],[Product_ID]],Product_DB[Product_ID],Product_DB[Sub_Category])</f>
        <v>Decor</v>
      </c>
      <c r="R446" t="str">
        <f>_xlfn.XLOOKUP(Sales_DB[[#This Row],[Product_ID]],Product_DB[Product_ID],Product_DB[Brand])</f>
        <v>Hernandez Inc</v>
      </c>
      <c r="S446">
        <f>_xlfn.XLOOKUP(Sales_DB[[#This Row],[Product_ID]],Product_DB[Product_ID],Product_DB[Cost])</f>
        <v>325.26</v>
      </c>
      <c r="T446">
        <f>_xlfn.XLOOKUP(Sales_DB[[#This Row],[Product_ID]],Product_DB[Product_ID],Product_DB[Stock])</f>
        <v>400</v>
      </c>
      <c r="U446" t="str">
        <f>_xlfn.XLOOKUP(Sales_DB[[#This Row],[Customer_ID]],Final_Cust_db[Customer_ID],Final_Cust_db[Name])</f>
        <v>Zachary Andrade</v>
      </c>
      <c r="V446">
        <f>_xlfn.XLOOKUP(Sales_DB[[#This Row],[Customer_ID]],Final_Cust_db[Customer_ID],Final_Cust_db[Age])</f>
        <v>23</v>
      </c>
      <c r="W446" t="str">
        <f>_xlfn.XLOOKUP(Sales_DB[[#This Row],[Customer_ID]],Final_Cust_db[Customer_ID],Final_Cust_db[Gender])</f>
        <v>Female</v>
      </c>
      <c r="X446" t="str">
        <f>_xlfn.XLOOKUP(Sales_DB[[#This Row],[Customer_ID]],Final_Cust_db[Customer_ID],Final_Cust_db[City])</f>
        <v>South Davidport</v>
      </c>
      <c r="Y446" t="str">
        <f>_xlfn.XLOOKUP(Sales_DB[[#This Row],[Customer_ID]],Final_Cust_db[Customer_ID],Final_Cust_db[State])</f>
        <v>California</v>
      </c>
      <c r="Z446" t="str">
        <f>_xlfn.XLOOKUP(Sales_DB[[#This Row],[Customer_ID]],Final_Cust_db[Customer_ID],Final_Cust_db[Country])</f>
        <v>USA</v>
      </c>
      <c r="AA446" t="str">
        <f>_xlfn.XLOOKUP(Sales_DB[[#This Row],[Customer_ID]],Final_Cust_db[Customer_ID],Final_Cust_db[Loyality_Level])</f>
        <v>Platinum</v>
      </c>
      <c r="AB446" s="8">
        <f>Sales_DB[[#This Row],[Cost]]*Sales_DB[[#This Row],[Quantity]]</f>
        <v>650.52</v>
      </c>
      <c r="AC446" s="8">
        <f>Sales_DB[[#This Row],[Total_Amount]]-Sales_DB[[#This Row],[Spend]]</f>
        <v>-434.07259999999997</v>
      </c>
      <c r="AD446" s="8">
        <f>MONTH(Sales_DB[[#This Row],[Order_Date]])</f>
        <v>6</v>
      </c>
    </row>
    <row r="447" spans="1:30" x14ac:dyDescent="0.35">
      <c r="A447" t="s">
        <v>2404</v>
      </c>
      <c r="B447" s="2">
        <v>45709</v>
      </c>
      <c r="C447" t="s">
        <v>1092</v>
      </c>
      <c r="D447" t="s">
        <v>1640</v>
      </c>
      <c r="E447" t="s">
        <v>1919</v>
      </c>
      <c r="F447">
        <v>4</v>
      </c>
      <c r="G447" s="5">
        <v>164.02</v>
      </c>
      <c r="H447">
        <v>0.01</v>
      </c>
      <c r="I447" t="s">
        <v>1959</v>
      </c>
      <c r="J447">
        <v>649.51920000000007</v>
      </c>
      <c r="K447" t="str">
        <f>_xlfn.XLOOKUP(Sales_DB[[#This Row],[Store_ID]],Store_DB[Store_ID],Store_DB[Region])</f>
        <v>South</v>
      </c>
      <c r="L447" t="str">
        <f>_xlfn.XLOOKUP(Sales_DB[[#This Row],[Store_ID]],Store_DB[Store_ID],Store_DB[Store_Name])</f>
        <v>Moore, Padilla and Butler</v>
      </c>
      <c r="M447" t="str">
        <f>_xlfn.XLOOKUP(Sales_DB[[#This Row],[Store_ID]],Store_DB[Store_ID],Store_DB[City])</f>
        <v>East Johnstad</v>
      </c>
      <c r="N447" t="str">
        <f>_xlfn.XLOOKUP(Sales_DB[[#This Row],[Store_ID]],Store_DB[Store_ID],Store_DB[Store_Type])</f>
        <v>Flagship</v>
      </c>
      <c r="O447" t="str">
        <f>_xlfn.XLOOKUP(Sales_DB[[#This Row],[Product_ID]],Product_DB[Product_ID],Product_DB[Product_Name])</f>
        <v>Carbon Fiber Tennis Racket</v>
      </c>
      <c r="P447" t="str">
        <f>_xlfn.XLOOKUP(Sales_DB[[#This Row],[Product_ID]],Product_DB[Product_ID],Product_DB[Category])</f>
        <v>Sports</v>
      </c>
      <c r="Q447" t="str">
        <f>_xlfn.XLOOKUP(Sales_DB[[#This Row],[Product_ID]],Product_DB[Product_ID],Product_DB[Sub_Category])</f>
        <v>Equipment</v>
      </c>
      <c r="R447" t="str">
        <f>_xlfn.XLOOKUP(Sales_DB[[#This Row],[Product_ID]],Product_DB[Product_ID],Product_DB[Brand])</f>
        <v>Flores, Pineda and Rodriguez</v>
      </c>
      <c r="S447">
        <f>_xlfn.XLOOKUP(Sales_DB[[#This Row],[Product_ID]],Product_DB[Product_ID],Product_DB[Cost])</f>
        <v>484.62</v>
      </c>
      <c r="T447">
        <f>_xlfn.XLOOKUP(Sales_DB[[#This Row],[Product_ID]],Product_DB[Product_ID],Product_DB[Stock])</f>
        <v>432</v>
      </c>
      <c r="U447" t="str">
        <f>_xlfn.XLOOKUP(Sales_DB[[#This Row],[Customer_ID]],Final_Cust_db[Customer_ID],Final_Cust_db[Name])</f>
        <v>Daniel Nelson</v>
      </c>
      <c r="V447">
        <f>_xlfn.XLOOKUP(Sales_DB[[#This Row],[Customer_ID]],Final_Cust_db[Customer_ID],Final_Cust_db[Age])</f>
        <v>33</v>
      </c>
      <c r="W447" t="str">
        <f>_xlfn.XLOOKUP(Sales_DB[[#This Row],[Customer_ID]],Final_Cust_db[Customer_ID],Final_Cust_db[Gender])</f>
        <v>Male</v>
      </c>
      <c r="X447" t="str">
        <f>_xlfn.XLOOKUP(Sales_DB[[#This Row],[Customer_ID]],Final_Cust_db[Customer_ID],Final_Cust_db[City])</f>
        <v>North Jonathan</v>
      </c>
      <c r="Y447" t="str">
        <f>_xlfn.XLOOKUP(Sales_DB[[#This Row],[Customer_ID]],Final_Cust_db[Customer_ID],Final_Cust_db[State])</f>
        <v>Oklahoma</v>
      </c>
      <c r="Z447" t="str">
        <f>_xlfn.XLOOKUP(Sales_DB[[#This Row],[Customer_ID]],Final_Cust_db[Customer_ID],Final_Cust_db[Country])</f>
        <v>USA</v>
      </c>
      <c r="AA447" t="str">
        <f>_xlfn.XLOOKUP(Sales_DB[[#This Row],[Customer_ID]],Final_Cust_db[Customer_ID],Final_Cust_db[Loyality_Level])</f>
        <v>Bronze</v>
      </c>
      <c r="AB447" s="8">
        <f>Sales_DB[[#This Row],[Cost]]*Sales_DB[[#This Row],[Quantity]]</f>
        <v>1938.48</v>
      </c>
      <c r="AC447" s="8">
        <f>Sales_DB[[#This Row],[Total_Amount]]-Sales_DB[[#This Row],[Spend]]</f>
        <v>-1288.9607999999998</v>
      </c>
      <c r="AD447" s="8">
        <f>MONTH(Sales_DB[[#This Row],[Order_Date]])</f>
        <v>2</v>
      </c>
    </row>
    <row r="448" spans="1:30" x14ac:dyDescent="0.35">
      <c r="A448" t="s">
        <v>2405</v>
      </c>
      <c r="B448" s="2">
        <v>45551</v>
      </c>
      <c r="C448" t="s">
        <v>553</v>
      </c>
      <c r="D448" t="s">
        <v>1662</v>
      </c>
      <c r="E448" t="s">
        <v>1902</v>
      </c>
      <c r="F448">
        <v>2</v>
      </c>
      <c r="G448" s="5">
        <v>527.51</v>
      </c>
      <c r="H448">
        <v>0.18</v>
      </c>
      <c r="I448" t="s">
        <v>1959</v>
      </c>
      <c r="J448">
        <v>865.1164</v>
      </c>
      <c r="K448" t="str">
        <f>_xlfn.XLOOKUP(Sales_DB[[#This Row],[Store_ID]],Store_DB[Store_ID],Store_DB[Region])</f>
        <v>South</v>
      </c>
      <c r="L448" t="str">
        <f>_xlfn.XLOOKUP(Sales_DB[[#This Row],[Store_ID]],Store_DB[Store_ID],Store_DB[Store_Name])</f>
        <v>Alexander Group</v>
      </c>
      <c r="M448" t="str">
        <f>_xlfn.XLOOKUP(Sales_DB[[#This Row],[Store_ID]],Store_DB[Store_ID],Store_DB[City])</f>
        <v>Port Sharon</v>
      </c>
      <c r="N448" t="str">
        <f>_xlfn.XLOOKUP(Sales_DB[[#This Row],[Store_ID]],Store_DB[Store_ID],Store_DB[Store_Type])</f>
        <v>Online</v>
      </c>
      <c r="O448" t="str">
        <f>_xlfn.XLOOKUP(Sales_DB[[#This Row],[Product_ID]],Product_DB[Product_ID],Product_DB[Product_Name])</f>
        <v>Fabric Sofa Throw Blanket</v>
      </c>
      <c r="P448" t="str">
        <f>_xlfn.XLOOKUP(Sales_DB[[#This Row],[Product_ID]],Product_DB[Product_ID],Product_DB[Category])</f>
        <v>Home</v>
      </c>
      <c r="Q448" t="str">
        <f>_xlfn.XLOOKUP(Sales_DB[[#This Row],[Product_ID]],Product_DB[Product_ID],Product_DB[Sub_Category])</f>
        <v>Decor</v>
      </c>
      <c r="R448" t="str">
        <f>_xlfn.XLOOKUP(Sales_DB[[#This Row],[Product_ID]],Product_DB[Product_ID],Product_DB[Brand])</f>
        <v>Hoffman Group</v>
      </c>
      <c r="S448">
        <f>_xlfn.XLOOKUP(Sales_DB[[#This Row],[Product_ID]],Product_DB[Product_ID],Product_DB[Cost])</f>
        <v>218.48</v>
      </c>
      <c r="T448">
        <f>_xlfn.XLOOKUP(Sales_DB[[#This Row],[Product_ID]],Product_DB[Product_ID],Product_DB[Stock])</f>
        <v>276</v>
      </c>
      <c r="U448" t="str">
        <f>_xlfn.XLOOKUP(Sales_DB[[#This Row],[Customer_ID]],Final_Cust_db[Customer_ID],Final_Cust_db[Name])</f>
        <v>Daniel Rivas</v>
      </c>
      <c r="V448">
        <f>_xlfn.XLOOKUP(Sales_DB[[#This Row],[Customer_ID]],Final_Cust_db[Customer_ID],Final_Cust_db[Age])</f>
        <v>39</v>
      </c>
      <c r="W448" t="str">
        <f>_xlfn.XLOOKUP(Sales_DB[[#This Row],[Customer_ID]],Final_Cust_db[Customer_ID],Final_Cust_db[Gender])</f>
        <v>Female</v>
      </c>
      <c r="X448" t="str">
        <f>_xlfn.XLOOKUP(Sales_DB[[#This Row],[Customer_ID]],Final_Cust_db[Customer_ID],Final_Cust_db[City])</f>
        <v>Dominiquefort</v>
      </c>
      <c r="Y448" t="str">
        <f>_xlfn.XLOOKUP(Sales_DB[[#This Row],[Customer_ID]],Final_Cust_db[Customer_ID],Final_Cust_db[State])</f>
        <v>Georgia</v>
      </c>
      <c r="Z448" t="str">
        <f>_xlfn.XLOOKUP(Sales_DB[[#This Row],[Customer_ID]],Final_Cust_db[Customer_ID],Final_Cust_db[Country])</f>
        <v>USA</v>
      </c>
      <c r="AA448" t="str">
        <f>_xlfn.XLOOKUP(Sales_DB[[#This Row],[Customer_ID]],Final_Cust_db[Customer_ID],Final_Cust_db[Loyality_Level])</f>
        <v>Silver</v>
      </c>
      <c r="AB448" s="8">
        <f>Sales_DB[[#This Row],[Cost]]*Sales_DB[[#This Row],[Quantity]]</f>
        <v>436.96</v>
      </c>
      <c r="AC448" s="8">
        <f>Sales_DB[[#This Row],[Total_Amount]]-Sales_DB[[#This Row],[Spend]]</f>
        <v>428.15640000000002</v>
      </c>
      <c r="AD448" s="8">
        <f>MONTH(Sales_DB[[#This Row],[Order_Date]])</f>
        <v>9</v>
      </c>
    </row>
    <row r="449" spans="1:30" x14ac:dyDescent="0.35">
      <c r="A449" t="s">
        <v>2406</v>
      </c>
      <c r="B449" s="2">
        <v>45939</v>
      </c>
      <c r="C449" t="s">
        <v>818</v>
      </c>
      <c r="D449" t="s">
        <v>1751</v>
      </c>
      <c r="E449" t="s">
        <v>1930</v>
      </c>
      <c r="F449">
        <v>3</v>
      </c>
      <c r="G449" s="5">
        <v>628.17999999999995</v>
      </c>
      <c r="H449">
        <v>0.26</v>
      </c>
      <c r="I449" t="s">
        <v>1957</v>
      </c>
      <c r="J449">
        <v>1394.5596</v>
      </c>
      <c r="K449" t="str">
        <f>_xlfn.XLOOKUP(Sales_DB[[#This Row],[Store_ID]],Store_DB[Store_ID],Store_DB[Region])</f>
        <v>East</v>
      </c>
      <c r="L449" t="str">
        <f>_xlfn.XLOOKUP(Sales_DB[[#This Row],[Store_ID]],Store_DB[Store_ID],Store_DB[Store_Name])</f>
        <v>Gardner, Humphrey and Contreras</v>
      </c>
      <c r="M449" t="str">
        <f>_xlfn.XLOOKUP(Sales_DB[[#This Row],[Store_ID]],Store_DB[Store_ID],Store_DB[City])</f>
        <v>Johnsonville</v>
      </c>
      <c r="N449" t="str">
        <f>_xlfn.XLOOKUP(Sales_DB[[#This Row],[Store_ID]],Store_DB[Store_ID],Store_DB[Store_Type])</f>
        <v>Flagship</v>
      </c>
      <c r="O449" t="str">
        <f>_xlfn.XLOOKUP(Sales_DB[[#This Row],[Product_ID]],Product_DB[Product_ID],Product_DB[Product_Name])</f>
        <v>Foam Roller</v>
      </c>
      <c r="P449" t="str">
        <f>_xlfn.XLOOKUP(Sales_DB[[#This Row],[Product_ID]],Product_DB[Product_ID],Product_DB[Category])</f>
        <v>Sports</v>
      </c>
      <c r="Q449" t="str">
        <f>_xlfn.XLOOKUP(Sales_DB[[#This Row],[Product_ID]],Product_DB[Product_ID],Product_DB[Sub_Category])</f>
        <v>Fitness</v>
      </c>
      <c r="R449" t="str">
        <f>_xlfn.XLOOKUP(Sales_DB[[#This Row],[Product_ID]],Product_DB[Product_ID],Product_DB[Brand])</f>
        <v>Atkinson, Camacho and Oliver</v>
      </c>
      <c r="S449">
        <f>_xlfn.XLOOKUP(Sales_DB[[#This Row],[Product_ID]],Product_DB[Product_ID],Product_DB[Cost])</f>
        <v>30.62</v>
      </c>
      <c r="T449">
        <f>_xlfn.XLOOKUP(Sales_DB[[#This Row],[Product_ID]],Product_DB[Product_ID],Product_DB[Stock])</f>
        <v>138</v>
      </c>
      <c r="U449" t="str">
        <f>_xlfn.XLOOKUP(Sales_DB[[#This Row],[Customer_ID]],Final_Cust_db[Customer_ID],Final_Cust_db[Name])</f>
        <v>Dr.Ashley Yates Md</v>
      </c>
      <c r="V449">
        <f>_xlfn.XLOOKUP(Sales_DB[[#This Row],[Customer_ID]],Final_Cust_db[Customer_ID],Final_Cust_db[Age])</f>
        <v>32</v>
      </c>
      <c r="W449" t="str">
        <f>_xlfn.XLOOKUP(Sales_DB[[#This Row],[Customer_ID]],Final_Cust_db[Customer_ID],Final_Cust_db[Gender])</f>
        <v>Male</v>
      </c>
      <c r="X449" t="str">
        <f>_xlfn.XLOOKUP(Sales_DB[[#This Row],[Customer_ID]],Final_Cust_db[Customer_ID],Final_Cust_db[City])</f>
        <v>New Maria</v>
      </c>
      <c r="Y449" t="str">
        <f>_xlfn.XLOOKUP(Sales_DB[[#This Row],[Customer_ID]],Final_Cust_db[Customer_ID],Final_Cust_db[State])</f>
        <v>Wisconsin</v>
      </c>
      <c r="Z449" t="str">
        <f>_xlfn.XLOOKUP(Sales_DB[[#This Row],[Customer_ID]],Final_Cust_db[Customer_ID],Final_Cust_db[Country])</f>
        <v>USA</v>
      </c>
      <c r="AA449" t="str">
        <f>_xlfn.XLOOKUP(Sales_DB[[#This Row],[Customer_ID]],Final_Cust_db[Customer_ID],Final_Cust_db[Loyality_Level])</f>
        <v>Bronze</v>
      </c>
      <c r="AB449" s="8">
        <f>Sales_DB[[#This Row],[Cost]]*Sales_DB[[#This Row],[Quantity]]</f>
        <v>91.86</v>
      </c>
      <c r="AC449" s="8">
        <f>Sales_DB[[#This Row],[Total_Amount]]-Sales_DB[[#This Row],[Spend]]</f>
        <v>1302.6996000000001</v>
      </c>
      <c r="AD449" s="8">
        <f>MONTH(Sales_DB[[#This Row],[Order_Date]])</f>
        <v>10</v>
      </c>
    </row>
    <row r="450" spans="1:30" x14ac:dyDescent="0.35">
      <c r="A450" t="s">
        <v>2407</v>
      </c>
      <c r="B450" s="2">
        <v>45553</v>
      </c>
      <c r="C450" t="s">
        <v>866</v>
      </c>
      <c r="D450" t="s">
        <v>1748</v>
      </c>
      <c r="E450" t="s">
        <v>1899</v>
      </c>
      <c r="F450">
        <v>1</v>
      </c>
      <c r="G450" s="5">
        <v>862.31</v>
      </c>
      <c r="H450">
        <v>0.06</v>
      </c>
      <c r="I450" t="s">
        <v>1957</v>
      </c>
      <c r="J450">
        <v>810.57139999999993</v>
      </c>
      <c r="K450" t="str">
        <f>_xlfn.XLOOKUP(Sales_DB[[#This Row],[Store_ID]],Store_DB[Store_ID],Store_DB[Region])</f>
        <v>North</v>
      </c>
      <c r="L450" t="str">
        <f>_xlfn.XLOOKUP(Sales_DB[[#This Row],[Store_ID]],Store_DB[Store_ID],Store_DB[Store_Name])</f>
        <v>Johnson-Wright</v>
      </c>
      <c r="M450" t="str">
        <f>_xlfn.XLOOKUP(Sales_DB[[#This Row],[Store_ID]],Store_DB[Store_ID],Store_DB[City])</f>
        <v>Hoodberg</v>
      </c>
      <c r="N450" t="str">
        <f>_xlfn.XLOOKUP(Sales_DB[[#This Row],[Store_ID]],Store_DB[Store_ID],Store_DB[Store_Type])</f>
        <v>Outlet</v>
      </c>
      <c r="O450" t="str">
        <f>_xlfn.XLOOKUP(Sales_DB[[#This Row],[Product_ID]],Product_DB[Product_ID],Product_DB[Product_Name])</f>
        <v>Premium Blanket Throw</v>
      </c>
      <c r="P450" t="str">
        <f>_xlfn.XLOOKUP(Sales_DB[[#This Row],[Product_ID]],Product_DB[Product_ID],Product_DB[Category])</f>
        <v>Home</v>
      </c>
      <c r="Q450" t="str">
        <f>_xlfn.XLOOKUP(Sales_DB[[#This Row],[Product_ID]],Product_DB[Product_ID],Product_DB[Sub_Category])</f>
        <v>Decor</v>
      </c>
      <c r="R450" t="str">
        <f>_xlfn.XLOOKUP(Sales_DB[[#This Row],[Product_ID]],Product_DB[Product_ID],Product_DB[Brand])</f>
        <v>Hernandez, Kennedy and Porter</v>
      </c>
      <c r="S450">
        <f>_xlfn.XLOOKUP(Sales_DB[[#This Row],[Product_ID]],Product_DB[Product_ID],Product_DB[Cost])</f>
        <v>461.47</v>
      </c>
      <c r="T450">
        <f>_xlfn.XLOOKUP(Sales_DB[[#This Row],[Product_ID]],Product_DB[Product_ID],Product_DB[Stock])</f>
        <v>190</v>
      </c>
      <c r="U450" t="str">
        <f>_xlfn.XLOOKUP(Sales_DB[[#This Row],[Customer_ID]],Final_Cust_db[Customer_ID],Final_Cust_db[Name])</f>
        <v>Tyrone Olson</v>
      </c>
      <c r="V450">
        <f>_xlfn.XLOOKUP(Sales_DB[[#This Row],[Customer_ID]],Final_Cust_db[Customer_ID],Final_Cust_db[Age])</f>
        <v>45</v>
      </c>
      <c r="W450" t="str">
        <f>_xlfn.XLOOKUP(Sales_DB[[#This Row],[Customer_ID]],Final_Cust_db[Customer_ID],Final_Cust_db[Gender])</f>
        <v>Female</v>
      </c>
      <c r="X450" t="str">
        <f>_xlfn.XLOOKUP(Sales_DB[[#This Row],[Customer_ID]],Final_Cust_db[Customer_ID],Final_Cust_db[City])</f>
        <v>Emilytown</v>
      </c>
      <c r="Y450" t="str">
        <f>_xlfn.XLOOKUP(Sales_DB[[#This Row],[Customer_ID]],Final_Cust_db[Customer_ID],Final_Cust_db[State])</f>
        <v>California</v>
      </c>
      <c r="Z450" t="str">
        <f>_xlfn.XLOOKUP(Sales_DB[[#This Row],[Customer_ID]],Final_Cust_db[Customer_ID],Final_Cust_db[Country])</f>
        <v>USA</v>
      </c>
      <c r="AA450" t="str">
        <f>_xlfn.XLOOKUP(Sales_DB[[#This Row],[Customer_ID]],Final_Cust_db[Customer_ID],Final_Cust_db[Loyality_Level])</f>
        <v>Silver</v>
      </c>
      <c r="AB450" s="8">
        <f>Sales_DB[[#This Row],[Cost]]*Sales_DB[[#This Row],[Quantity]]</f>
        <v>461.47</v>
      </c>
      <c r="AC450" s="8">
        <f>Sales_DB[[#This Row],[Total_Amount]]-Sales_DB[[#This Row],[Spend]]</f>
        <v>349.1013999999999</v>
      </c>
      <c r="AD450" s="8">
        <f>MONTH(Sales_DB[[#This Row],[Order_Date]])</f>
        <v>9</v>
      </c>
    </row>
    <row r="451" spans="1:30" x14ac:dyDescent="0.35">
      <c r="A451" t="s">
        <v>2408</v>
      </c>
      <c r="B451" s="2">
        <v>45806</v>
      </c>
      <c r="C451" t="s">
        <v>265</v>
      </c>
      <c r="D451" t="s">
        <v>1830</v>
      </c>
      <c r="E451" t="s">
        <v>1932</v>
      </c>
      <c r="F451">
        <v>2</v>
      </c>
      <c r="G451" s="5">
        <v>541.39</v>
      </c>
      <c r="H451">
        <v>0.03</v>
      </c>
      <c r="I451" t="s">
        <v>1962</v>
      </c>
      <c r="J451">
        <v>1050.2965999999999</v>
      </c>
      <c r="K451" t="str">
        <f>_xlfn.XLOOKUP(Sales_DB[[#This Row],[Store_ID]],Store_DB[Store_ID],Store_DB[Region])</f>
        <v>South</v>
      </c>
      <c r="L451" t="str">
        <f>_xlfn.XLOOKUP(Sales_DB[[#This Row],[Store_ID]],Store_DB[Store_ID],Store_DB[Store_Name])</f>
        <v>Mcdonald Inc</v>
      </c>
      <c r="M451" t="str">
        <f>_xlfn.XLOOKUP(Sales_DB[[#This Row],[Store_ID]],Store_DB[Store_ID],Store_DB[City])</f>
        <v>Christopherland</v>
      </c>
      <c r="N451" t="str">
        <f>_xlfn.XLOOKUP(Sales_DB[[#This Row],[Store_ID]],Store_DB[Store_ID],Store_DB[Store_Type])</f>
        <v>Outlet</v>
      </c>
      <c r="O451" t="str">
        <f>_xlfn.XLOOKUP(Sales_DB[[#This Row],[Product_ID]],Product_DB[Product_ID],Product_DB[Product_Name])</f>
        <v>Hydrating Face Cleanser</v>
      </c>
      <c r="P451" t="str">
        <f>_xlfn.XLOOKUP(Sales_DB[[#This Row],[Product_ID]],Product_DB[Product_ID],Product_DB[Category])</f>
        <v>Beauty</v>
      </c>
      <c r="Q451" t="str">
        <f>_xlfn.XLOOKUP(Sales_DB[[#This Row],[Product_ID]],Product_DB[Product_ID],Product_DB[Sub_Category])</f>
        <v>Skincare</v>
      </c>
      <c r="R451" t="str">
        <f>_xlfn.XLOOKUP(Sales_DB[[#This Row],[Product_ID]],Product_DB[Product_ID],Product_DB[Brand])</f>
        <v>Butler Group</v>
      </c>
      <c r="S451">
        <f>_xlfn.XLOOKUP(Sales_DB[[#This Row],[Product_ID]],Product_DB[Product_ID],Product_DB[Cost])</f>
        <v>238.8</v>
      </c>
      <c r="T451">
        <f>_xlfn.XLOOKUP(Sales_DB[[#This Row],[Product_ID]],Product_DB[Product_ID],Product_DB[Stock])</f>
        <v>159</v>
      </c>
      <c r="U451" t="str">
        <f>_xlfn.XLOOKUP(Sales_DB[[#This Row],[Customer_ID]],Final_Cust_db[Customer_ID],Final_Cust_db[Name])</f>
        <v>Andrea Perez</v>
      </c>
      <c r="V451">
        <f>_xlfn.XLOOKUP(Sales_DB[[#This Row],[Customer_ID]],Final_Cust_db[Customer_ID],Final_Cust_db[Age])</f>
        <v>61</v>
      </c>
      <c r="W451" t="str">
        <f>_xlfn.XLOOKUP(Sales_DB[[#This Row],[Customer_ID]],Final_Cust_db[Customer_ID],Final_Cust_db[Gender])</f>
        <v>Female</v>
      </c>
      <c r="X451" t="str">
        <f>_xlfn.XLOOKUP(Sales_DB[[#This Row],[Customer_ID]],Final_Cust_db[Customer_ID],Final_Cust_db[City])</f>
        <v>South Shaun</v>
      </c>
      <c r="Y451" t="str">
        <f>_xlfn.XLOOKUP(Sales_DB[[#This Row],[Customer_ID]],Final_Cust_db[Customer_ID],Final_Cust_db[State])</f>
        <v>New Mexico</v>
      </c>
      <c r="Z451" t="str">
        <f>_xlfn.XLOOKUP(Sales_DB[[#This Row],[Customer_ID]],Final_Cust_db[Customer_ID],Final_Cust_db[Country])</f>
        <v>USA</v>
      </c>
      <c r="AA451" t="str">
        <f>_xlfn.XLOOKUP(Sales_DB[[#This Row],[Customer_ID]],Final_Cust_db[Customer_ID],Final_Cust_db[Loyality_Level])</f>
        <v>Gold</v>
      </c>
      <c r="AB451" s="8">
        <f>Sales_DB[[#This Row],[Cost]]*Sales_DB[[#This Row],[Quantity]]</f>
        <v>477.6</v>
      </c>
      <c r="AC451" s="8">
        <f>Sales_DB[[#This Row],[Total_Amount]]-Sales_DB[[#This Row],[Spend]]</f>
        <v>572.69659999999988</v>
      </c>
      <c r="AD451" s="8">
        <f>MONTH(Sales_DB[[#This Row],[Order_Date]])</f>
        <v>5</v>
      </c>
    </row>
    <row r="452" spans="1:30" x14ac:dyDescent="0.35">
      <c r="A452" t="s">
        <v>2409</v>
      </c>
      <c r="B452" s="2">
        <v>45811</v>
      </c>
      <c r="C452" t="s">
        <v>1479</v>
      </c>
      <c r="D452" t="s">
        <v>1809</v>
      </c>
      <c r="E452" t="s">
        <v>1937</v>
      </c>
      <c r="F452">
        <v>3</v>
      </c>
      <c r="G452" s="5">
        <v>761.8</v>
      </c>
      <c r="H452">
        <v>0.06</v>
      </c>
      <c r="I452" t="s">
        <v>1962</v>
      </c>
      <c r="J452">
        <v>2148.2759999999989</v>
      </c>
      <c r="K452" t="str">
        <f>_xlfn.XLOOKUP(Sales_DB[[#This Row],[Store_ID]],Store_DB[Store_ID],Store_DB[Region])</f>
        <v>West</v>
      </c>
      <c r="L452" t="str">
        <f>_xlfn.XLOOKUP(Sales_DB[[#This Row],[Store_ID]],Store_DB[Store_ID],Store_DB[Store_Name])</f>
        <v>Frederick-Wright</v>
      </c>
      <c r="M452" t="str">
        <f>_xlfn.XLOOKUP(Sales_DB[[#This Row],[Store_ID]],Store_DB[Store_ID],Store_DB[City])</f>
        <v>New Jimmymouth</v>
      </c>
      <c r="N452" t="str">
        <f>_xlfn.XLOOKUP(Sales_DB[[#This Row],[Store_ID]],Store_DB[Store_ID],Store_DB[Store_Type])</f>
        <v>Flagship</v>
      </c>
      <c r="O452" t="str">
        <f>_xlfn.XLOOKUP(Sales_DB[[#This Row],[Product_ID]],Product_DB[Product_ID],Product_DB[Product_Name])</f>
        <v>Wireless Mouse</v>
      </c>
      <c r="P452" t="str">
        <f>_xlfn.XLOOKUP(Sales_DB[[#This Row],[Product_ID]],Product_DB[Product_ID],Product_DB[Category])</f>
        <v>Electronics</v>
      </c>
      <c r="Q452" t="str">
        <f>_xlfn.XLOOKUP(Sales_DB[[#This Row],[Product_ID]],Product_DB[Product_ID],Product_DB[Sub_Category])</f>
        <v>Computer</v>
      </c>
      <c r="R452" t="str">
        <f>_xlfn.XLOOKUP(Sales_DB[[#This Row],[Product_ID]],Product_DB[Product_ID],Product_DB[Brand])</f>
        <v>Larson Ltd</v>
      </c>
      <c r="S452">
        <f>_xlfn.XLOOKUP(Sales_DB[[#This Row],[Product_ID]],Product_DB[Product_ID],Product_DB[Cost])</f>
        <v>392.89</v>
      </c>
      <c r="T452">
        <f>_xlfn.XLOOKUP(Sales_DB[[#This Row],[Product_ID]],Product_DB[Product_ID],Product_DB[Stock])</f>
        <v>320</v>
      </c>
      <c r="U452" t="str">
        <f>_xlfn.XLOOKUP(Sales_DB[[#This Row],[Customer_ID]],Final_Cust_db[Customer_ID],Final_Cust_db[Name])</f>
        <v>Andrea Harris</v>
      </c>
      <c r="V452">
        <f>_xlfn.XLOOKUP(Sales_DB[[#This Row],[Customer_ID]],Final_Cust_db[Customer_ID],Final_Cust_db[Age])</f>
        <v>41</v>
      </c>
      <c r="W452" t="str">
        <f>_xlfn.XLOOKUP(Sales_DB[[#This Row],[Customer_ID]],Final_Cust_db[Customer_ID],Final_Cust_db[Gender])</f>
        <v>Female</v>
      </c>
      <c r="X452" t="str">
        <f>_xlfn.XLOOKUP(Sales_DB[[#This Row],[Customer_ID]],Final_Cust_db[Customer_ID],Final_Cust_db[City])</f>
        <v>West Kelseyberg</v>
      </c>
      <c r="Y452" t="str">
        <f>_xlfn.XLOOKUP(Sales_DB[[#This Row],[Customer_ID]],Final_Cust_db[Customer_ID],Final_Cust_db[State])</f>
        <v>Kansas</v>
      </c>
      <c r="Z452" t="str">
        <f>_xlfn.XLOOKUP(Sales_DB[[#This Row],[Customer_ID]],Final_Cust_db[Customer_ID],Final_Cust_db[Country])</f>
        <v>USA</v>
      </c>
      <c r="AA452" t="str">
        <f>_xlfn.XLOOKUP(Sales_DB[[#This Row],[Customer_ID]],Final_Cust_db[Customer_ID],Final_Cust_db[Loyality_Level])</f>
        <v>Platinum</v>
      </c>
      <c r="AB452" s="8">
        <f>Sales_DB[[#This Row],[Cost]]*Sales_DB[[#This Row],[Quantity]]</f>
        <v>1178.67</v>
      </c>
      <c r="AC452" s="8">
        <f>Sales_DB[[#This Row],[Total_Amount]]-Sales_DB[[#This Row],[Spend]]</f>
        <v>969.60599999999886</v>
      </c>
      <c r="AD452" s="8">
        <f>MONTH(Sales_DB[[#This Row],[Order_Date]])</f>
        <v>6</v>
      </c>
    </row>
    <row r="453" spans="1:30" x14ac:dyDescent="0.35">
      <c r="A453" t="s">
        <v>2410</v>
      </c>
      <c r="B453" s="2">
        <v>45508</v>
      </c>
      <c r="C453" t="s">
        <v>1320</v>
      </c>
      <c r="D453" t="s">
        <v>1726</v>
      </c>
      <c r="E453" t="s">
        <v>1894</v>
      </c>
      <c r="F453">
        <v>4</v>
      </c>
      <c r="G453" s="5">
        <v>829.36</v>
      </c>
      <c r="H453">
        <v>0.11</v>
      </c>
      <c r="I453" t="s">
        <v>1959</v>
      </c>
      <c r="J453">
        <v>2952.5216</v>
      </c>
      <c r="K453" t="str">
        <f>_xlfn.XLOOKUP(Sales_DB[[#This Row],[Store_ID]],Store_DB[Store_ID],Store_DB[Region])</f>
        <v>South</v>
      </c>
      <c r="L453" t="str">
        <f>_xlfn.XLOOKUP(Sales_DB[[#This Row],[Store_ID]],Store_DB[Store_ID],Store_DB[Store_Name])</f>
        <v>Black-Horn</v>
      </c>
      <c r="M453" t="str">
        <f>_xlfn.XLOOKUP(Sales_DB[[#This Row],[Store_ID]],Store_DB[Store_ID],Store_DB[City])</f>
        <v>North Nancyview</v>
      </c>
      <c r="N453" t="str">
        <f>_xlfn.XLOOKUP(Sales_DB[[#This Row],[Store_ID]],Store_DB[Store_ID],Store_DB[Store_Type])</f>
        <v>Outlet</v>
      </c>
      <c r="O453" t="str">
        <f>_xlfn.XLOOKUP(Sales_DB[[#This Row],[Product_ID]],Product_DB[Product_ID],Product_DB[Product_Name])</f>
        <v>Men'S Roll-On Perfume</v>
      </c>
      <c r="P453" t="str">
        <f>_xlfn.XLOOKUP(Sales_DB[[#This Row],[Product_ID]],Product_DB[Product_ID],Product_DB[Category])</f>
        <v>Beauty</v>
      </c>
      <c r="Q453" t="str">
        <f>_xlfn.XLOOKUP(Sales_DB[[#This Row],[Product_ID]],Product_DB[Product_ID],Product_DB[Sub_Category])</f>
        <v>Fragrance</v>
      </c>
      <c r="R453" t="str">
        <f>_xlfn.XLOOKUP(Sales_DB[[#This Row],[Product_ID]],Product_DB[Product_ID],Product_DB[Brand])</f>
        <v>Sullivan and Sons</v>
      </c>
      <c r="S453">
        <f>_xlfn.XLOOKUP(Sales_DB[[#This Row],[Product_ID]],Product_DB[Product_ID],Product_DB[Cost])</f>
        <v>43.29</v>
      </c>
      <c r="T453">
        <f>_xlfn.XLOOKUP(Sales_DB[[#This Row],[Product_ID]],Product_DB[Product_ID],Product_DB[Stock])</f>
        <v>267</v>
      </c>
      <c r="U453" t="str">
        <f>_xlfn.XLOOKUP(Sales_DB[[#This Row],[Customer_ID]],Final_Cust_db[Customer_ID],Final_Cust_db[Name])</f>
        <v>Brittany Edwards Dds</v>
      </c>
      <c r="V453">
        <f>_xlfn.XLOOKUP(Sales_DB[[#This Row],[Customer_ID]],Final_Cust_db[Customer_ID],Final_Cust_db[Age])</f>
        <v>42</v>
      </c>
      <c r="W453" t="str">
        <f>_xlfn.XLOOKUP(Sales_DB[[#This Row],[Customer_ID]],Final_Cust_db[Customer_ID],Final_Cust_db[Gender])</f>
        <v>Female</v>
      </c>
      <c r="X453" t="str">
        <f>_xlfn.XLOOKUP(Sales_DB[[#This Row],[Customer_ID]],Final_Cust_db[Customer_ID],Final_Cust_db[City])</f>
        <v>Aliciahaven</v>
      </c>
      <c r="Y453" t="str">
        <f>_xlfn.XLOOKUP(Sales_DB[[#This Row],[Customer_ID]],Final_Cust_db[Customer_ID],Final_Cust_db[State])</f>
        <v>Kansas</v>
      </c>
      <c r="Z453" t="str">
        <f>_xlfn.XLOOKUP(Sales_DB[[#This Row],[Customer_ID]],Final_Cust_db[Customer_ID],Final_Cust_db[Country])</f>
        <v>USA</v>
      </c>
      <c r="AA453" t="str">
        <f>_xlfn.XLOOKUP(Sales_DB[[#This Row],[Customer_ID]],Final_Cust_db[Customer_ID],Final_Cust_db[Loyality_Level])</f>
        <v>Platinum</v>
      </c>
      <c r="AB453" s="8">
        <f>Sales_DB[[#This Row],[Cost]]*Sales_DB[[#This Row],[Quantity]]</f>
        <v>173.16</v>
      </c>
      <c r="AC453" s="8">
        <f>Sales_DB[[#This Row],[Total_Amount]]-Sales_DB[[#This Row],[Spend]]</f>
        <v>2779.3616000000002</v>
      </c>
      <c r="AD453" s="8">
        <f>MONTH(Sales_DB[[#This Row],[Order_Date]])</f>
        <v>8</v>
      </c>
    </row>
    <row r="454" spans="1:30" x14ac:dyDescent="0.35">
      <c r="A454" t="s">
        <v>2411</v>
      </c>
      <c r="B454" s="2">
        <v>45460</v>
      </c>
      <c r="C454" t="s">
        <v>1267</v>
      </c>
      <c r="D454" t="s">
        <v>1643</v>
      </c>
      <c r="E454" t="s">
        <v>1937</v>
      </c>
      <c r="F454">
        <v>2</v>
      </c>
      <c r="G454" s="5">
        <v>425.06</v>
      </c>
      <c r="H454">
        <v>0.09</v>
      </c>
      <c r="I454" t="s">
        <v>1959</v>
      </c>
      <c r="J454">
        <v>773.60919999999999</v>
      </c>
      <c r="K454" t="str">
        <f>_xlfn.XLOOKUP(Sales_DB[[#This Row],[Store_ID]],Store_DB[Store_ID],Store_DB[Region])</f>
        <v>West</v>
      </c>
      <c r="L454" t="str">
        <f>_xlfn.XLOOKUP(Sales_DB[[#This Row],[Store_ID]],Store_DB[Store_ID],Store_DB[Store_Name])</f>
        <v>Frederick-Wright</v>
      </c>
      <c r="M454" t="str">
        <f>_xlfn.XLOOKUP(Sales_DB[[#This Row],[Store_ID]],Store_DB[Store_ID],Store_DB[City])</f>
        <v>New Jimmymouth</v>
      </c>
      <c r="N454" t="str">
        <f>_xlfn.XLOOKUP(Sales_DB[[#This Row],[Store_ID]],Store_DB[Store_ID],Store_DB[Store_Type])</f>
        <v>Flagship</v>
      </c>
      <c r="O454" t="str">
        <f>_xlfn.XLOOKUP(Sales_DB[[#This Row],[Product_ID]],Product_DB[Product_ID],Product_DB[Product_Name])</f>
        <v>Men'S Formal Shirt</v>
      </c>
      <c r="P454" t="str">
        <f>_xlfn.XLOOKUP(Sales_DB[[#This Row],[Product_ID]],Product_DB[Product_ID],Product_DB[Category])</f>
        <v>Clothing</v>
      </c>
      <c r="Q454" t="str">
        <f>_xlfn.XLOOKUP(Sales_DB[[#This Row],[Product_ID]],Product_DB[Product_ID],Product_DB[Sub_Category])</f>
        <v>Tops</v>
      </c>
      <c r="R454" t="str">
        <f>_xlfn.XLOOKUP(Sales_DB[[#This Row],[Product_ID]],Product_DB[Product_ID],Product_DB[Brand])</f>
        <v>Moon, Mora and Santos</v>
      </c>
      <c r="S454">
        <f>_xlfn.XLOOKUP(Sales_DB[[#This Row],[Product_ID]],Product_DB[Product_ID],Product_DB[Cost])</f>
        <v>238.8</v>
      </c>
      <c r="T454">
        <f>_xlfn.XLOOKUP(Sales_DB[[#This Row],[Product_ID]],Product_DB[Product_ID],Product_DB[Stock])</f>
        <v>360</v>
      </c>
      <c r="U454" t="str">
        <f>_xlfn.XLOOKUP(Sales_DB[[#This Row],[Customer_ID]],Final_Cust_db[Customer_ID],Final_Cust_db[Name])</f>
        <v>David Ross</v>
      </c>
      <c r="V454">
        <f>_xlfn.XLOOKUP(Sales_DB[[#This Row],[Customer_ID]],Final_Cust_db[Customer_ID],Final_Cust_db[Age])</f>
        <v>22</v>
      </c>
      <c r="W454" t="str">
        <f>_xlfn.XLOOKUP(Sales_DB[[#This Row],[Customer_ID]],Final_Cust_db[Customer_ID],Final_Cust_db[Gender])</f>
        <v>Female</v>
      </c>
      <c r="X454" t="str">
        <f>_xlfn.XLOOKUP(Sales_DB[[#This Row],[Customer_ID]],Final_Cust_db[Customer_ID],Final_Cust_db[City])</f>
        <v>South Angela</v>
      </c>
      <c r="Y454" t="str">
        <f>_xlfn.XLOOKUP(Sales_DB[[#This Row],[Customer_ID]],Final_Cust_db[Customer_ID],Final_Cust_db[State])</f>
        <v>Arkansas</v>
      </c>
      <c r="Z454" t="str">
        <f>_xlfn.XLOOKUP(Sales_DB[[#This Row],[Customer_ID]],Final_Cust_db[Customer_ID],Final_Cust_db[Country])</f>
        <v>USA</v>
      </c>
      <c r="AA454" t="str">
        <f>_xlfn.XLOOKUP(Sales_DB[[#This Row],[Customer_ID]],Final_Cust_db[Customer_ID],Final_Cust_db[Loyality_Level])</f>
        <v>Silver</v>
      </c>
      <c r="AB454" s="8">
        <f>Sales_DB[[#This Row],[Cost]]*Sales_DB[[#This Row],[Quantity]]</f>
        <v>477.6</v>
      </c>
      <c r="AC454" s="8">
        <f>Sales_DB[[#This Row],[Total_Amount]]-Sales_DB[[#This Row],[Spend]]</f>
        <v>296.00919999999996</v>
      </c>
      <c r="AD454" s="8">
        <f>MONTH(Sales_DB[[#This Row],[Order_Date]])</f>
        <v>6</v>
      </c>
    </row>
    <row r="455" spans="1:30" x14ac:dyDescent="0.35">
      <c r="A455" t="s">
        <v>2412</v>
      </c>
      <c r="B455" s="2">
        <v>45311</v>
      </c>
      <c r="C455" t="s">
        <v>443</v>
      </c>
      <c r="D455" t="s">
        <v>1745</v>
      </c>
      <c r="E455" t="s">
        <v>1885</v>
      </c>
      <c r="F455">
        <v>2</v>
      </c>
      <c r="G455" s="5">
        <v>911.14</v>
      </c>
      <c r="H455">
        <v>0.1</v>
      </c>
      <c r="I455" t="s">
        <v>1957</v>
      </c>
      <c r="J455">
        <v>1640.0519999999999</v>
      </c>
      <c r="K455" t="str">
        <f>_xlfn.XLOOKUP(Sales_DB[[#This Row],[Store_ID]],Store_DB[Store_ID],Store_DB[Region])</f>
        <v>East</v>
      </c>
      <c r="L455" t="str">
        <f>_xlfn.XLOOKUP(Sales_DB[[#This Row],[Store_ID]],Store_DB[Store_ID],Store_DB[Store_Name])</f>
        <v>Rivera-Warner</v>
      </c>
      <c r="M455" t="str">
        <f>_xlfn.XLOOKUP(Sales_DB[[#This Row],[Store_ID]],Store_DB[Store_ID],Store_DB[City])</f>
        <v>Washingtonfurt</v>
      </c>
      <c r="N455" t="str">
        <f>_xlfn.XLOOKUP(Sales_DB[[#This Row],[Store_ID]],Store_DB[Store_ID],Store_DB[Store_Type])</f>
        <v>Flagship</v>
      </c>
      <c r="O455" t="str">
        <f>_xlfn.XLOOKUP(Sales_DB[[#This Row],[Product_ID]],Product_DB[Product_ID],Product_DB[Product_Name])</f>
        <v>Ceramic Plant Pot</v>
      </c>
      <c r="P455" t="str">
        <f>_xlfn.XLOOKUP(Sales_DB[[#This Row],[Product_ID]],Product_DB[Product_ID],Product_DB[Category])</f>
        <v>Home</v>
      </c>
      <c r="Q455" t="str">
        <f>_xlfn.XLOOKUP(Sales_DB[[#This Row],[Product_ID]],Product_DB[Product_ID],Product_DB[Sub_Category])</f>
        <v>Decor</v>
      </c>
      <c r="R455" t="str">
        <f>_xlfn.XLOOKUP(Sales_DB[[#This Row],[Product_ID]],Product_DB[Product_ID],Product_DB[Brand])</f>
        <v>Hatfield, Baird and Torres</v>
      </c>
      <c r="S455">
        <f>_xlfn.XLOOKUP(Sales_DB[[#This Row],[Product_ID]],Product_DB[Product_ID],Product_DB[Cost])</f>
        <v>81.75</v>
      </c>
      <c r="T455">
        <f>_xlfn.XLOOKUP(Sales_DB[[#This Row],[Product_ID]],Product_DB[Product_ID],Product_DB[Stock])</f>
        <v>265</v>
      </c>
      <c r="U455" t="str">
        <f>_xlfn.XLOOKUP(Sales_DB[[#This Row],[Customer_ID]],Final_Cust_db[Customer_ID],Final_Cust_db[Name])</f>
        <v>John Mcknight</v>
      </c>
      <c r="V455">
        <f>_xlfn.XLOOKUP(Sales_DB[[#This Row],[Customer_ID]],Final_Cust_db[Customer_ID],Final_Cust_db[Age])</f>
        <v>39</v>
      </c>
      <c r="W455" t="str">
        <f>_xlfn.XLOOKUP(Sales_DB[[#This Row],[Customer_ID]],Final_Cust_db[Customer_ID],Final_Cust_db[Gender])</f>
        <v>Male</v>
      </c>
      <c r="X455" t="str">
        <f>_xlfn.XLOOKUP(Sales_DB[[#This Row],[Customer_ID]],Final_Cust_db[Customer_ID],Final_Cust_db[City])</f>
        <v>South Nathan</v>
      </c>
      <c r="Y455" t="str">
        <f>_xlfn.XLOOKUP(Sales_DB[[#This Row],[Customer_ID]],Final_Cust_db[Customer_ID],Final_Cust_db[State])</f>
        <v>Vermont</v>
      </c>
      <c r="Z455" t="str">
        <f>_xlfn.XLOOKUP(Sales_DB[[#This Row],[Customer_ID]],Final_Cust_db[Customer_ID],Final_Cust_db[Country])</f>
        <v>USA</v>
      </c>
      <c r="AA455" t="str">
        <f>_xlfn.XLOOKUP(Sales_DB[[#This Row],[Customer_ID]],Final_Cust_db[Customer_ID],Final_Cust_db[Loyality_Level])</f>
        <v>Platinum</v>
      </c>
      <c r="AB455" s="8">
        <f>Sales_DB[[#This Row],[Cost]]*Sales_DB[[#This Row],[Quantity]]</f>
        <v>163.5</v>
      </c>
      <c r="AC455" s="8">
        <f>Sales_DB[[#This Row],[Total_Amount]]-Sales_DB[[#This Row],[Spend]]</f>
        <v>1476.5519999999999</v>
      </c>
      <c r="AD455" s="8">
        <f>MONTH(Sales_DB[[#This Row],[Order_Date]])</f>
        <v>1</v>
      </c>
    </row>
    <row r="456" spans="1:30" x14ac:dyDescent="0.35">
      <c r="A456" t="s">
        <v>2413</v>
      </c>
      <c r="B456" s="2">
        <v>45906</v>
      </c>
      <c r="C456" t="s">
        <v>308</v>
      </c>
      <c r="D456" t="s">
        <v>1784</v>
      </c>
      <c r="E456" t="s">
        <v>1915</v>
      </c>
      <c r="F456">
        <v>3</v>
      </c>
      <c r="G456" s="5">
        <v>811.96</v>
      </c>
      <c r="H456">
        <v>0.28999999999999998</v>
      </c>
      <c r="I456" t="s">
        <v>1957</v>
      </c>
      <c r="J456">
        <v>1729.4748</v>
      </c>
      <c r="K456" t="str">
        <f>_xlfn.XLOOKUP(Sales_DB[[#This Row],[Store_ID]],Store_DB[Store_ID],Store_DB[Region])</f>
        <v>West</v>
      </c>
      <c r="L456" t="str">
        <f>_xlfn.XLOOKUP(Sales_DB[[#This Row],[Store_ID]],Store_DB[Store_ID],Store_DB[Store_Name])</f>
        <v>Bean, Jones and Park</v>
      </c>
      <c r="M456" t="str">
        <f>_xlfn.XLOOKUP(Sales_DB[[#This Row],[Store_ID]],Store_DB[Store_ID],Store_DB[City])</f>
        <v>Thompsonborough</v>
      </c>
      <c r="N456" t="str">
        <f>_xlfn.XLOOKUP(Sales_DB[[#This Row],[Store_ID]],Store_DB[Store_ID],Store_DB[Store_Type])</f>
        <v>Online</v>
      </c>
      <c r="O456" t="str">
        <f>_xlfn.XLOOKUP(Sales_DB[[#This Row],[Product_ID]],Product_DB[Product_ID],Product_DB[Product_Name])</f>
        <v>Wooden Nightstand</v>
      </c>
      <c r="P456" t="str">
        <f>_xlfn.XLOOKUP(Sales_DB[[#This Row],[Product_ID]],Product_DB[Product_ID],Product_DB[Category])</f>
        <v>Home</v>
      </c>
      <c r="Q456" t="str">
        <f>_xlfn.XLOOKUP(Sales_DB[[#This Row],[Product_ID]],Product_DB[Product_ID],Product_DB[Sub_Category])</f>
        <v>Furniture</v>
      </c>
      <c r="R456" t="str">
        <f>_xlfn.XLOOKUP(Sales_DB[[#This Row],[Product_ID]],Product_DB[Product_ID],Product_DB[Brand])</f>
        <v>Wolfe, Ross and Hester</v>
      </c>
      <c r="S456">
        <f>_xlfn.XLOOKUP(Sales_DB[[#This Row],[Product_ID]],Product_DB[Product_ID],Product_DB[Cost])</f>
        <v>243.7</v>
      </c>
      <c r="T456">
        <f>_xlfn.XLOOKUP(Sales_DB[[#This Row],[Product_ID]],Product_DB[Product_ID],Product_DB[Stock])</f>
        <v>130</v>
      </c>
      <c r="U456" t="str">
        <f>_xlfn.XLOOKUP(Sales_DB[[#This Row],[Customer_ID]],Final_Cust_db[Customer_ID],Final_Cust_db[Name])</f>
        <v>Christy Hoffman</v>
      </c>
      <c r="V456">
        <f>_xlfn.XLOOKUP(Sales_DB[[#This Row],[Customer_ID]],Final_Cust_db[Customer_ID],Final_Cust_db[Age])</f>
        <v>26</v>
      </c>
      <c r="W456" t="str">
        <f>_xlfn.XLOOKUP(Sales_DB[[#This Row],[Customer_ID]],Final_Cust_db[Customer_ID],Final_Cust_db[Gender])</f>
        <v>Female</v>
      </c>
      <c r="X456" t="str">
        <f>_xlfn.XLOOKUP(Sales_DB[[#This Row],[Customer_ID]],Final_Cust_db[Customer_ID],Final_Cust_db[City])</f>
        <v>Garyberg</v>
      </c>
      <c r="Y456" t="str">
        <f>_xlfn.XLOOKUP(Sales_DB[[#This Row],[Customer_ID]],Final_Cust_db[Customer_ID],Final_Cust_db[State])</f>
        <v>Indiana</v>
      </c>
      <c r="Z456" t="str">
        <f>_xlfn.XLOOKUP(Sales_DB[[#This Row],[Customer_ID]],Final_Cust_db[Customer_ID],Final_Cust_db[Country])</f>
        <v>USA</v>
      </c>
      <c r="AA456" t="str">
        <f>_xlfn.XLOOKUP(Sales_DB[[#This Row],[Customer_ID]],Final_Cust_db[Customer_ID],Final_Cust_db[Loyality_Level])</f>
        <v>Platinum</v>
      </c>
      <c r="AB456" s="8">
        <f>Sales_DB[[#This Row],[Cost]]*Sales_DB[[#This Row],[Quantity]]</f>
        <v>731.09999999999991</v>
      </c>
      <c r="AC456" s="8">
        <f>Sales_DB[[#This Row],[Total_Amount]]-Sales_DB[[#This Row],[Spend]]</f>
        <v>998.37480000000005</v>
      </c>
      <c r="AD456" s="8">
        <f>MONTH(Sales_DB[[#This Row],[Order_Date]])</f>
        <v>9</v>
      </c>
    </row>
    <row r="457" spans="1:30" x14ac:dyDescent="0.35">
      <c r="A457" t="s">
        <v>2414</v>
      </c>
      <c r="B457" s="2">
        <v>45380</v>
      </c>
      <c r="C457" t="s">
        <v>878</v>
      </c>
      <c r="D457" t="s">
        <v>1668</v>
      </c>
      <c r="E457" t="s">
        <v>1922</v>
      </c>
      <c r="F457">
        <v>2</v>
      </c>
      <c r="G457" s="5">
        <v>780.05</v>
      </c>
      <c r="H457">
        <v>0.12</v>
      </c>
      <c r="I457" t="s">
        <v>1962</v>
      </c>
      <c r="J457">
        <v>1372.8879999999999</v>
      </c>
      <c r="K457" t="str">
        <f>_xlfn.XLOOKUP(Sales_DB[[#This Row],[Store_ID]],Store_DB[Store_ID],Store_DB[Region])</f>
        <v>East</v>
      </c>
      <c r="L457" t="str">
        <f>_xlfn.XLOOKUP(Sales_DB[[#This Row],[Store_ID]],Store_DB[Store_ID],Store_DB[Store_Name])</f>
        <v>Hill, Wagner and Ballard</v>
      </c>
      <c r="M457" t="str">
        <f>_xlfn.XLOOKUP(Sales_DB[[#This Row],[Store_ID]],Store_DB[Store_ID],Store_DB[City])</f>
        <v>East Davidville</v>
      </c>
      <c r="N457" t="str">
        <f>_xlfn.XLOOKUP(Sales_DB[[#This Row],[Store_ID]],Store_DB[Store_ID],Store_DB[Store_Type])</f>
        <v>Online</v>
      </c>
      <c r="O457" t="str">
        <f>_xlfn.XLOOKUP(Sales_DB[[#This Row],[Product_ID]],Product_DB[Product_ID],Product_DB[Product_Name])</f>
        <v>Basketball</v>
      </c>
      <c r="P457" t="str">
        <f>_xlfn.XLOOKUP(Sales_DB[[#This Row],[Product_ID]],Product_DB[Product_ID],Product_DB[Category])</f>
        <v>Sports</v>
      </c>
      <c r="Q457" t="str">
        <f>_xlfn.XLOOKUP(Sales_DB[[#This Row],[Product_ID]],Product_DB[Product_ID],Product_DB[Sub_Category])</f>
        <v>Team Sports</v>
      </c>
      <c r="R457" t="str">
        <f>_xlfn.XLOOKUP(Sales_DB[[#This Row],[Product_ID]],Product_DB[Product_ID],Product_DB[Brand])</f>
        <v>Nolan-Snow</v>
      </c>
      <c r="S457">
        <f>_xlfn.XLOOKUP(Sales_DB[[#This Row],[Product_ID]],Product_DB[Product_ID],Product_DB[Cost])</f>
        <v>204.39</v>
      </c>
      <c r="T457">
        <f>_xlfn.XLOOKUP(Sales_DB[[#This Row],[Product_ID]],Product_DB[Product_ID],Product_DB[Stock])</f>
        <v>281</v>
      </c>
      <c r="U457" t="str">
        <f>_xlfn.XLOOKUP(Sales_DB[[#This Row],[Customer_ID]],Final_Cust_db[Customer_ID],Final_Cust_db[Name])</f>
        <v>Samantha Robinson</v>
      </c>
      <c r="V457">
        <f>_xlfn.XLOOKUP(Sales_DB[[#This Row],[Customer_ID]],Final_Cust_db[Customer_ID],Final_Cust_db[Age])</f>
        <v>23</v>
      </c>
      <c r="W457" t="str">
        <f>_xlfn.XLOOKUP(Sales_DB[[#This Row],[Customer_ID]],Final_Cust_db[Customer_ID],Final_Cust_db[Gender])</f>
        <v>Male</v>
      </c>
      <c r="X457" t="str">
        <f>_xlfn.XLOOKUP(Sales_DB[[#This Row],[Customer_ID]],Final_Cust_db[Customer_ID],Final_Cust_db[City])</f>
        <v>North Roy</v>
      </c>
      <c r="Y457" t="str">
        <f>_xlfn.XLOOKUP(Sales_DB[[#This Row],[Customer_ID]],Final_Cust_db[Customer_ID],Final_Cust_db[State])</f>
        <v>Mississippi</v>
      </c>
      <c r="Z457" t="str">
        <f>_xlfn.XLOOKUP(Sales_DB[[#This Row],[Customer_ID]],Final_Cust_db[Customer_ID],Final_Cust_db[Country])</f>
        <v>USA</v>
      </c>
      <c r="AA457" t="str">
        <f>_xlfn.XLOOKUP(Sales_DB[[#This Row],[Customer_ID]],Final_Cust_db[Customer_ID],Final_Cust_db[Loyality_Level])</f>
        <v>Bronze</v>
      </c>
      <c r="AB457" s="8">
        <f>Sales_DB[[#This Row],[Cost]]*Sales_DB[[#This Row],[Quantity]]</f>
        <v>408.78</v>
      </c>
      <c r="AC457" s="8">
        <f>Sales_DB[[#This Row],[Total_Amount]]-Sales_DB[[#This Row],[Spend]]</f>
        <v>964.10799999999995</v>
      </c>
      <c r="AD457" s="8">
        <f>MONTH(Sales_DB[[#This Row],[Order_Date]])</f>
        <v>3</v>
      </c>
    </row>
    <row r="458" spans="1:30" x14ac:dyDescent="0.35">
      <c r="A458" t="s">
        <v>2415</v>
      </c>
      <c r="B458" s="2">
        <v>45527</v>
      </c>
      <c r="C458" t="s">
        <v>705</v>
      </c>
      <c r="D458" t="s">
        <v>1672</v>
      </c>
      <c r="E458" t="s">
        <v>1919</v>
      </c>
      <c r="F458">
        <v>4</v>
      </c>
      <c r="G458" s="5">
        <v>315.95</v>
      </c>
      <c r="H458">
        <v>0.19</v>
      </c>
      <c r="I458" t="s">
        <v>1962</v>
      </c>
      <c r="J458">
        <v>1023.678</v>
      </c>
      <c r="K458" t="str">
        <f>_xlfn.XLOOKUP(Sales_DB[[#This Row],[Store_ID]],Store_DB[Store_ID],Store_DB[Region])</f>
        <v>South</v>
      </c>
      <c r="L458" t="str">
        <f>_xlfn.XLOOKUP(Sales_DB[[#This Row],[Store_ID]],Store_DB[Store_ID],Store_DB[Store_Name])</f>
        <v>Moore, Padilla and Butler</v>
      </c>
      <c r="M458" t="str">
        <f>_xlfn.XLOOKUP(Sales_DB[[#This Row],[Store_ID]],Store_DB[Store_ID],Store_DB[City])</f>
        <v>East Johnstad</v>
      </c>
      <c r="N458" t="str">
        <f>_xlfn.XLOOKUP(Sales_DB[[#This Row],[Store_ID]],Store_DB[Store_ID],Store_DB[Store_Type])</f>
        <v>Flagship</v>
      </c>
      <c r="O458" t="str">
        <f>_xlfn.XLOOKUP(Sales_DB[[#This Row],[Product_ID]],Product_DB[Product_ID],Product_DB[Product_Name])</f>
        <v>Vitamin C Face Serum</v>
      </c>
      <c r="P458" t="str">
        <f>_xlfn.XLOOKUP(Sales_DB[[#This Row],[Product_ID]],Product_DB[Product_ID],Product_DB[Category])</f>
        <v>Beauty</v>
      </c>
      <c r="Q458" t="str">
        <f>_xlfn.XLOOKUP(Sales_DB[[#This Row],[Product_ID]],Product_DB[Product_ID],Product_DB[Sub_Category])</f>
        <v>Skincare</v>
      </c>
      <c r="R458" t="str">
        <f>_xlfn.XLOOKUP(Sales_DB[[#This Row],[Product_ID]],Product_DB[Product_ID],Product_DB[Brand])</f>
        <v>Griffin Ltd</v>
      </c>
      <c r="S458">
        <f>_xlfn.XLOOKUP(Sales_DB[[#This Row],[Product_ID]],Product_DB[Product_ID],Product_DB[Cost])</f>
        <v>283.83</v>
      </c>
      <c r="T458">
        <f>_xlfn.XLOOKUP(Sales_DB[[#This Row],[Product_ID]],Product_DB[Product_ID],Product_DB[Stock])</f>
        <v>244</v>
      </c>
      <c r="U458" t="str">
        <f>_xlfn.XLOOKUP(Sales_DB[[#This Row],[Customer_ID]],Final_Cust_db[Customer_ID],Final_Cust_db[Name])</f>
        <v>Steve Medina</v>
      </c>
      <c r="V458">
        <f>_xlfn.XLOOKUP(Sales_DB[[#This Row],[Customer_ID]],Final_Cust_db[Customer_ID],Final_Cust_db[Age])</f>
        <v>50</v>
      </c>
      <c r="W458" t="str">
        <f>_xlfn.XLOOKUP(Sales_DB[[#This Row],[Customer_ID]],Final_Cust_db[Customer_ID],Final_Cust_db[Gender])</f>
        <v>Female</v>
      </c>
      <c r="X458" t="str">
        <f>_xlfn.XLOOKUP(Sales_DB[[#This Row],[Customer_ID]],Final_Cust_db[Customer_ID],Final_Cust_db[City])</f>
        <v>East Josephside</v>
      </c>
      <c r="Y458" t="str">
        <f>_xlfn.XLOOKUP(Sales_DB[[#This Row],[Customer_ID]],Final_Cust_db[Customer_ID],Final_Cust_db[State])</f>
        <v>Oregon</v>
      </c>
      <c r="Z458" t="str">
        <f>_xlfn.XLOOKUP(Sales_DB[[#This Row],[Customer_ID]],Final_Cust_db[Customer_ID],Final_Cust_db[Country])</f>
        <v>USA</v>
      </c>
      <c r="AA458" t="str">
        <f>_xlfn.XLOOKUP(Sales_DB[[#This Row],[Customer_ID]],Final_Cust_db[Customer_ID],Final_Cust_db[Loyality_Level])</f>
        <v>Gold</v>
      </c>
      <c r="AB458" s="8">
        <f>Sales_DB[[#This Row],[Cost]]*Sales_DB[[#This Row],[Quantity]]</f>
        <v>1135.32</v>
      </c>
      <c r="AC458" s="8">
        <f>Sales_DB[[#This Row],[Total_Amount]]-Sales_DB[[#This Row],[Spend]]</f>
        <v>-111.64199999999994</v>
      </c>
      <c r="AD458" s="8">
        <f>MONTH(Sales_DB[[#This Row],[Order_Date]])</f>
        <v>8</v>
      </c>
    </row>
    <row r="459" spans="1:30" x14ac:dyDescent="0.35">
      <c r="A459" t="s">
        <v>2416</v>
      </c>
      <c r="B459" s="2">
        <v>45796</v>
      </c>
      <c r="C459" t="s">
        <v>746</v>
      </c>
      <c r="D459" t="s">
        <v>1736</v>
      </c>
      <c r="E459" t="s">
        <v>1919</v>
      </c>
      <c r="F459">
        <v>2</v>
      </c>
      <c r="G459" s="5">
        <v>810.17</v>
      </c>
      <c r="H459">
        <v>0.27</v>
      </c>
      <c r="I459" t="s">
        <v>1957</v>
      </c>
      <c r="J459">
        <v>1182.8481999999999</v>
      </c>
      <c r="K459" t="str">
        <f>_xlfn.XLOOKUP(Sales_DB[[#This Row],[Store_ID]],Store_DB[Store_ID],Store_DB[Region])</f>
        <v>South</v>
      </c>
      <c r="L459" t="str">
        <f>_xlfn.XLOOKUP(Sales_DB[[#This Row],[Store_ID]],Store_DB[Store_ID],Store_DB[Store_Name])</f>
        <v>Moore, Padilla and Butler</v>
      </c>
      <c r="M459" t="str">
        <f>_xlfn.XLOOKUP(Sales_DB[[#This Row],[Store_ID]],Store_DB[Store_ID],Store_DB[City])</f>
        <v>East Johnstad</v>
      </c>
      <c r="N459" t="str">
        <f>_xlfn.XLOOKUP(Sales_DB[[#This Row],[Store_ID]],Store_DB[Store_ID],Store_DB[Store_Type])</f>
        <v>Flagship</v>
      </c>
      <c r="O459" t="str">
        <f>_xlfn.XLOOKUP(Sales_DB[[#This Row],[Product_ID]],Product_DB[Product_ID],Product_DB[Product_Name])</f>
        <v>Rugby Ball</v>
      </c>
      <c r="P459" t="str">
        <f>_xlfn.XLOOKUP(Sales_DB[[#This Row],[Product_ID]],Product_DB[Product_ID],Product_DB[Category])</f>
        <v>Sports</v>
      </c>
      <c r="Q459" t="str">
        <f>_xlfn.XLOOKUP(Sales_DB[[#This Row],[Product_ID]],Product_DB[Product_ID],Product_DB[Sub_Category])</f>
        <v>Team Sports</v>
      </c>
      <c r="R459" t="str">
        <f>_xlfn.XLOOKUP(Sales_DB[[#This Row],[Product_ID]],Product_DB[Product_ID],Product_DB[Brand])</f>
        <v>Harris Inc</v>
      </c>
      <c r="S459">
        <f>_xlfn.XLOOKUP(Sales_DB[[#This Row],[Product_ID]],Product_DB[Product_ID],Product_DB[Cost])</f>
        <v>212.26</v>
      </c>
      <c r="T459">
        <f>_xlfn.XLOOKUP(Sales_DB[[#This Row],[Product_ID]],Product_DB[Product_ID],Product_DB[Stock])</f>
        <v>82</v>
      </c>
      <c r="U459" t="str">
        <f>_xlfn.XLOOKUP(Sales_DB[[#This Row],[Customer_ID]],Final_Cust_db[Customer_ID],Final_Cust_db[Name])</f>
        <v>Tanner Thompson</v>
      </c>
      <c r="V459">
        <f>_xlfn.XLOOKUP(Sales_DB[[#This Row],[Customer_ID]],Final_Cust_db[Customer_ID],Final_Cust_db[Age])</f>
        <v>32</v>
      </c>
      <c r="W459" t="str">
        <f>_xlfn.XLOOKUP(Sales_DB[[#This Row],[Customer_ID]],Final_Cust_db[Customer_ID],Final_Cust_db[Gender])</f>
        <v>Female</v>
      </c>
      <c r="X459" t="str">
        <f>_xlfn.XLOOKUP(Sales_DB[[#This Row],[Customer_ID]],Final_Cust_db[Customer_ID],Final_Cust_db[City])</f>
        <v>Port Lisashire</v>
      </c>
      <c r="Y459" t="str">
        <f>_xlfn.XLOOKUP(Sales_DB[[#This Row],[Customer_ID]],Final_Cust_db[Customer_ID],Final_Cust_db[State])</f>
        <v>Maryland</v>
      </c>
      <c r="Z459" t="str">
        <f>_xlfn.XLOOKUP(Sales_DB[[#This Row],[Customer_ID]],Final_Cust_db[Customer_ID],Final_Cust_db[Country])</f>
        <v>USA</v>
      </c>
      <c r="AA459" t="str">
        <f>_xlfn.XLOOKUP(Sales_DB[[#This Row],[Customer_ID]],Final_Cust_db[Customer_ID],Final_Cust_db[Loyality_Level])</f>
        <v>Bronze</v>
      </c>
      <c r="AB459" s="8">
        <f>Sales_DB[[#This Row],[Cost]]*Sales_DB[[#This Row],[Quantity]]</f>
        <v>424.52</v>
      </c>
      <c r="AC459" s="8">
        <f>Sales_DB[[#This Row],[Total_Amount]]-Sales_DB[[#This Row],[Spend]]</f>
        <v>758.32819999999992</v>
      </c>
      <c r="AD459" s="8">
        <f>MONTH(Sales_DB[[#This Row],[Order_Date]])</f>
        <v>5</v>
      </c>
    </row>
    <row r="460" spans="1:30" x14ac:dyDescent="0.35">
      <c r="A460" t="s">
        <v>2417</v>
      </c>
      <c r="B460" s="2">
        <v>45389</v>
      </c>
      <c r="C460" t="s">
        <v>675</v>
      </c>
      <c r="D460" t="s">
        <v>1833</v>
      </c>
      <c r="E460" t="s">
        <v>1902</v>
      </c>
      <c r="F460">
        <v>3</v>
      </c>
      <c r="G460" s="5">
        <v>505.01</v>
      </c>
      <c r="H460">
        <v>0.02</v>
      </c>
      <c r="I460" t="s">
        <v>1959</v>
      </c>
      <c r="J460">
        <v>1484.7293999999999</v>
      </c>
      <c r="K460" t="str">
        <f>_xlfn.XLOOKUP(Sales_DB[[#This Row],[Store_ID]],Store_DB[Store_ID],Store_DB[Region])</f>
        <v>South</v>
      </c>
      <c r="L460" t="str">
        <f>_xlfn.XLOOKUP(Sales_DB[[#This Row],[Store_ID]],Store_DB[Store_ID],Store_DB[Store_Name])</f>
        <v>Alexander Group</v>
      </c>
      <c r="M460" t="str">
        <f>_xlfn.XLOOKUP(Sales_DB[[#This Row],[Store_ID]],Store_DB[Store_ID],Store_DB[City])</f>
        <v>Port Sharon</v>
      </c>
      <c r="N460" t="str">
        <f>_xlfn.XLOOKUP(Sales_DB[[#This Row],[Store_ID]],Store_DB[Store_ID],Store_DB[Store_Type])</f>
        <v>Online</v>
      </c>
      <c r="O460" t="str">
        <f>_xlfn.XLOOKUP(Sales_DB[[#This Row],[Product_ID]],Product_DB[Product_ID],Product_DB[Product_Name])</f>
        <v>Wooden Bookshelf</v>
      </c>
      <c r="P460" t="str">
        <f>_xlfn.XLOOKUP(Sales_DB[[#This Row],[Product_ID]],Product_DB[Product_ID],Product_DB[Category])</f>
        <v>Home</v>
      </c>
      <c r="Q460" t="str">
        <f>_xlfn.XLOOKUP(Sales_DB[[#This Row],[Product_ID]],Product_DB[Product_ID],Product_DB[Sub_Category])</f>
        <v>Furniture</v>
      </c>
      <c r="R460" t="str">
        <f>_xlfn.XLOOKUP(Sales_DB[[#This Row],[Product_ID]],Product_DB[Product_ID],Product_DB[Brand])</f>
        <v>Collins-Stephenson</v>
      </c>
      <c r="S460">
        <f>_xlfn.XLOOKUP(Sales_DB[[#This Row],[Product_ID]],Product_DB[Product_ID],Product_DB[Cost])</f>
        <v>388.46</v>
      </c>
      <c r="T460">
        <f>_xlfn.XLOOKUP(Sales_DB[[#This Row],[Product_ID]],Product_DB[Product_ID],Product_DB[Stock])</f>
        <v>208</v>
      </c>
      <c r="U460" t="str">
        <f>_xlfn.XLOOKUP(Sales_DB[[#This Row],[Customer_ID]],Final_Cust_db[Customer_ID],Final_Cust_db[Name])</f>
        <v>Michelle Carpenter</v>
      </c>
      <c r="V460">
        <f>_xlfn.XLOOKUP(Sales_DB[[#This Row],[Customer_ID]],Final_Cust_db[Customer_ID],Final_Cust_db[Age])</f>
        <v>44</v>
      </c>
      <c r="W460" t="str">
        <f>_xlfn.XLOOKUP(Sales_DB[[#This Row],[Customer_ID]],Final_Cust_db[Customer_ID],Final_Cust_db[Gender])</f>
        <v>Female</v>
      </c>
      <c r="X460" t="str">
        <f>_xlfn.XLOOKUP(Sales_DB[[#This Row],[Customer_ID]],Final_Cust_db[Customer_ID],Final_Cust_db[City])</f>
        <v>Lake Danielleton</v>
      </c>
      <c r="Y460" t="str">
        <f>_xlfn.XLOOKUP(Sales_DB[[#This Row],[Customer_ID]],Final_Cust_db[Customer_ID],Final_Cust_db[State])</f>
        <v>New Jersey</v>
      </c>
      <c r="Z460" t="str">
        <f>_xlfn.XLOOKUP(Sales_DB[[#This Row],[Customer_ID]],Final_Cust_db[Customer_ID],Final_Cust_db[Country])</f>
        <v>USA</v>
      </c>
      <c r="AA460" t="str">
        <f>_xlfn.XLOOKUP(Sales_DB[[#This Row],[Customer_ID]],Final_Cust_db[Customer_ID],Final_Cust_db[Loyality_Level])</f>
        <v>Gold</v>
      </c>
      <c r="AB460" s="8">
        <f>Sales_DB[[#This Row],[Cost]]*Sales_DB[[#This Row],[Quantity]]</f>
        <v>1165.3799999999999</v>
      </c>
      <c r="AC460" s="8">
        <f>Sales_DB[[#This Row],[Total_Amount]]-Sales_DB[[#This Row],[Spend]]</f>
        <v>319.34940000000006</v>
      </c>
      <c r="AD460" s="8">
        <f>MONTH(Sales_DB[[#This Row],[Order_Date]])</f>
        <v>4</v>
      </c>
    </row>
    <row r="461" spans="1:30" x14ac:dyDescent="0.35">
      <c r="A461" t="s">
        <v>2418</v>
      </c>
      <c r="B461" s="2">
        <v>45315</v>
      </c>
      <c r="C461" t="s">
        <v>1450</v>
      </c>
      <c r="D461" t="s">
        <v>1797</v>
      </c>
      <c r="E461" t="s">
        <v>1940</v>
      </c>
      <c r="F461">
        <v>2</v>
      </c>
      <c r="G461" s="5">
        <v>736.75</v>
      </c>
      <c r="H461">
        <v>0.18</v>
      </c>
      <c r="I461" t="s">
        <v>1957</v>
      </c>
      <c r="J461">
        <v>1208.27</v>
      </c>
      <c r="K461" t="str">
        <f>_xlfn.XLOOKUP(Sales_DB[[#This Row],[Store_ID]],Store_DB[Store_ID],Store_DB[Region])</f>
        <v>North</v>
      </c>
      <c r="L461" t="str">
        <f>_xlfn.XLOOKUP(Sales_DB[[#This Row],[Store_ID]],Store_DB[Store_ID],Store_DB[Store_Name])</f>
        <v>Holloway Ltd</v>
      </c>
      <c r="M461" t="str">
        <f>_xlfn.XLOOKUP(Sales_DB[[#This Row],[Store_ID]],Store_DB[Store_ID],Store_DB[City])</f>
        <v>Bensonhaven</v>
      </c>
      <c r="N461" t="str">
        <f>_xlfn.XLOOKUP(Sales_DB[[#This Row],[Store_ID]],Store_DB[Store_ID],Store_DB[Store_Type])</f>
        <v>Flagship</v>
      </c>
      <c r="O461" t="str">
        <f>_xlfn.XLOOKUP(Sales_DB[[#This Row],[Product_ID]],Product_DB[Product_ID],Product_DB[Product_Name])</f>
        <v>Professional Jump Rope</v>
      </c>
      <c r="P461" t="str">
        <f>_xlfn.XLOOKUP(Sales_DB[[#This Row],[Product_ID]],Product_DB[Product_ID],Product_DB[Category])</f>
        <v>Sports</v>
      </c>
      <c r="Q461" t="str">
        <f>_xlfn.XLOOKUP(Sales_DB[[#This Row],[Product_ID]],Product_DB[Product_ID],Product_DB[Sub_Category])</f>
        <v>Fitness</v>
      </c>
      <c r="R461" t="str">
        <f>_xlfn.XLOOKUP(Sales_DB[[#This Row],[Product_ID]],Product_DB[Product_ID],Product_DB[Brand])</f>
        <v>Davis PLC</v>
      </c>
      <c r="S461">
        <f>_xlfn.XLOOKUP(Sales_DB[[#This Row],[Product_ID]],Product_DB[Product_ID],Product_DB[Cost])</f>
        <v>477.61</v>
      </c>
      <c r="T461">
        <f>_xlfn.XLOOKUP(Sales_DB[[#This Row],[Product_ID]],Product_DB[Product_ID],Product_DB[Stock])</f>
        <v>300</v>
      </c>
      <c r="U461" t="str">
        <f>_xlfn.XLOOKUP(Sales_DB[[#This Row],[Customer_ID]],Final_Cust_db[Customer_ID],Final_Cust_db[Name])</f>
        <v>Michael Foley</v>
      </c>
      <c r="V461">
        <f>_xlfn.XLOOKUP(Sales_DB[[#This Row],[Customer_ID]],Final_Cust_db[Customer_ID],Final_Cust_db[Age])</f>
        <v>63</v>
      </c>
      <c r="W461" t="str">
        <f>_xlfn.XLOOKUP(Sales_DB[[#This Row],[Customer_ID]],Final_Cust_db[Customer_ID],Final_Cust_db[Gender])</f>
        <v>Female</v>
      </c>
      <c r="X461" t="str">
        <f>_xlfn.XLOOKUP(Sales_DB[[#This Row],[Customer_ID]],Final_Cust_db[Customer_ID],Final_Cust_db[City])</f>
        <v>Oneillfurt</v>
      </c>
      <c r="Y461" t="str">
        <f>_xlfn.XLOOKUP(Sales_DB[[#This Row],[Customer_ID]],Final_Cust_db[Customer_ID],Final_Cust_db[State])</f>
        <v>Vermont</v>
      </c>
      <c r="Z461" t="str">
        <f>_xlfn.XLOOKUP(Sales_DB[[#This Row],[Customer_ID]],Final_Cust_db[Customer_ID],Final_Cust_db[Country])</f>
        <v>USA</v>
      </c>
      <c r="AA461" t="str">
        <f>_xlfn.XLOOKUP(Sales_DB[[#This Row],[Customer_ID]],Final_Cust_db[Customer_ID],Final_Cust_db[Loyality_Level])</f>
        <v>Gold</v>
      </c>
      <c r="AB461" s="8">
        <f>Sales_DB[[#This Row],[Cost]]*Sales_DB[[#This Row],[Quantity]]</f>
        <v>955.22</v>
      </c>
      <c r="AC461" s="8">
        <f>Sales_DB[[#This Row],[Total_Amount]]-Sales_DB[[#This Row],[Spend]]</f>
        <v>253.04999999999995</v>
      </c>
      <c r="AD461" s="8">
        <f>MONTH(Sales_DB[[#This Row],[Order_Date]])</f>
        <v>1</v>
      </c>
    </row>
    <row r="462" spans="1:30" x14ac:dyDescent="0.35">
      <c r="A462" t="s">
        <v>2419</v>
      </c>
      <c r="B462" s="2">
        <v>45311</v>
      </c>
      <c r="C462" t="s">
        <v>118</v>
      </c>
      <c r="D462" t="s">
        <v>1812</v>
      </c>
      <c r="E462" t="s">
        <v>1919</v>
      </c>
      <c r="F462">
        <v>4</v>
      </c>
      <c r="G462" s="5">
        <v>700.31</v>
      </c>
      <c r="H462">
        <v>0.2</v>
      </c>
      <c r="I462" t="s">
        <v>1959</v>
      </c>
      <c r="J462">
        <v>2240.9920000000002</v>
      </c>
      <c r="K462" t="str">
        <f>_xlfn.XLOOKUP(Sales_DB[[#This Row],[Store_ID]],Store_DB[Store_ID],Store_DB[Region])</f>
        <v>South</v>
      </c>
      <c r="L462" t="str">
        <f>_xlfn.XLOOKUP(Sales_DB[[#This Row],[Store_ID]],Store_DB[Store_ID],Store_DB[Store_Name])</f>
        <v>Moore, Padilla and Butler</v>
      </c>
      <c r="M462" t="str">
        <f>_xlfn.XLOOKUP(Sales_DB[[#This Row],[Store_ID]],Store_DB[Store_ID],Store_DB[City])</f>
        <v>East Johnstad</v>
      </c>
      <c r="N462" t="str">
        <f>_xlfn.XLOOKUP(Sales_DB[[#This Row],[Store_ID]],Store_DB[Store_ID],Store_DB[Store_Type])</f>
        <v>Flagship</v>
      </c>
      <c r="O462" t="str">
        <f>_xlfn.XLOOKUP(Sales_DB[[#This Row],[Product_ID]],Product_DB[Product_ID],Product_DB[Product_Name])</f>
        <v>Wifi Mesh Router</v>
      </c>
      <c r="P462" t="str">
        <f>_xlfn.XLOOKUP(Sales_DB[[#This Row],[Product_ID]],Product_DB[Product_ID],Product_DB[Category])</f>
        <v>Electronics</v>
      </c>
      <c r="Q462" t="str">
        <f>_xlfn.XLOOKUP(Sales_DB[[#This Row],[Product_ID]],Product_DB[Product_ID],Product_DB[Sub_Category])</f>
        <v>Appliances</v>
      </c>
      <c r="R462" t="str">
        <f>_xlfn.XLOOKUP(Sales_DB[[#This Row],[Product_ID]],Product_DB[Product_ID],Product_DB[Brand])</f>
        <v>White, Reeves and Woods</v>
      </c>
      <c r="S462">
        <f>_xlfn.XLOOKUP(Sales_DB[[#This Row],[Product_ID]],Product_DB[Product_ID],Product_DB[Cost])</f>
        <v>480.9</v>
      </c>
      <c r="T462">
        <f>_xlfn.XLOOKUP(Sales_DB[[#This Row],[Product_ID]],Product_DB[Product_ID],Product_DB[Stock])</f>
        <v>104</v>
      </c>
      <c r="U462" t="str">
        <f>_xlfn.XLOOKUP(Sales_DB[[#This Row],[Customer_ID]],Final_Cust_db[Customer_ID],Final_Cust_db[Name])</f>
        <v>Leslie Johnson</v>
      </c>
      <c r="V462">
        <f>_xlfn.XLOOKUP(Sales_DB[[#This Row],[Customer_ID]],Final_Cust_db[Customer_ID],Final_Cust_db[Age])</f>
        <v>31</v>
      </c>
      <c r="W462" t="str">
        <f>_xlfn.XLOOKUP(Sales_DB[[#This Row],[Customer_ID]],Final_Cust_db[Customer_ID],Final_Cust_db[Gender])</f>
        <v>Male</v>
      </c>
      <c r="X462" t="str">
        <f>_xlfn.XLOOKUP(Sales_DB[[#This Row],[Customer_ID]],Final_Cust_db[Customer_ID],Final_Cust_db[City])</f>
        <v>Mollyshire</v>
      </c>
      <c r="Y462" t="str">
        <f>_xlfn.XLOOKUP(Sales_DB[[#This Row],[Customer_ID]],Final_Cust_db[Customer_ID],Final_Cust_db[State])</f>
        <v>Utah</v>
      </c>
      <c r="Z462" t="str">
        <f>_xlfn.XLOOKUP(Sales_DB[[#This Row],[Customer_ID]],Final_Cust_db[Customer_ID],Final_Cust_db[Country])</f>
        <v>USA</v>
      </c>
      <c r="AA462" t="str">
        <f>_xlfn.XLOOKUP(Sales_DB[[#This Row],[Customer_ID]],Final_Cust_db[Customer_ID],Final_Cust_db[Loyality_Level])</f>
        <v>Bronze</v>
      </c>
      <c r="AB462" s="8">
        <f>Sales_DB[[#This Row],[Cost]]*Sales_DB[[#This Row],[Quantity]]</f>
        <v>1923.6</v>
      </c>
      <c r="AC462" s="8">
        <f>Sales_DB[[#This Row],[Total_Amount]]-Sales_DB[[#This Row],[Spend]]</f>
        <v>317.39200000000028</v>
      </c>
      <c r="AD462" s="8">
        <f>MONTH(Sales_DB[[#This Row],[Order_Date]])</f>
        <v>1</v>
      </c>
    </row>
    <row r="463" spans="1:30" x14ac:dyDescent="0.35">
      <c r="A463" t="s">
        <v>2420</v>
      </c>
      <c r="B463" s="2">
        <v>45270</v>
      </c>
      <c r="C463" t="s">
        <v>449</v>
      </c>
      <c r="D463" t="s">
        <v>1854</v>
      </c>
      <c r="E463" t="s">
        <v>1925</v>
      </c>
      <c r="F463">
        <v>4</v>
      </c>
      <c r="G463" s="5">
        <v>202.46</v>
      </c>
      <c r="H463">
        <v>0.24</v>
      </c>
      <c r="I463" t="s">
        <v>1957</v>
      </c>
      <c r="J463">
        <v>615.47840000000008</v>
      </c>
      <c r="K463" t="str">
        <f>_xlfn.XLOOKUP(Sales_DB[[#This Row],[Store_ID]],Store_DB[Store_ID],Store_DB[Region])</f>
        <v>South</v>
      </c>
      <c r="L463" t="str">
        <f>_xlfn.XLOOKUP(Sales_DB[[#This Row],[Store_ID]],Store_DB[Store_ID],Store_DB[Store_Name])</f>
        <v>Aguirre-Keller</v>
      </c>
      <c r="M463" t="str">
        <f>_xlfn.XLOOKUP(Sales_DB[[#This Row],[Store_ID]],Store_DB[Store_ID],Store_DB[City])</f>
        <v>Lake Michael</v>
      </c>
      <c r="N463" t="str">
        <f>_xlfn.XLOOKUP(Sales_DB[[#This Row],[Store_ID]],Store_DB[Store_ID],Store_DB[Store_Type])</f>
        <v>Online</v>
      </c>
      <c r="O463" t="str">
        <f>_xlfn.XLOOKUP(Sales_DB[[#This Row],[Product_ID]],Product_DB[Product_ID],Product_DB[Product_Name])</f>
        <v>Women'S High Heels</v>
      </c>
      <c r="P463" t="str">
        <f>_xlfn.XLOOKUP(Sales_DB[[#This Row],[Product_ID]],Product_DB[Product_ID],Product_DB[Category])</f>
        <v>Clothing</v>
      </c>
      <c r="Q463" t="str">
        <f>_xlfn.XLOOKUP(Sales_DB[[#This Row],[Product_ID]],Product_DB[Product_ID],Product_DB[Sub_Category])</f>
        <v>Footwear</v>
      </c>
      <c r="R463" t="str">
        <f>_xlfn.XLOOKUP(Sales_DB[[#This Row],[Product_ID]],Product_DB[Product_ID],Product_DB[Brand])</f>
        <v>Smith-Charles</v>
      </c>
      <c r="S463">
        <f>_xlfn.XLOOKUP(Sales_DB[[#This Row],[Product_ID]],Product_DB[Product_ID],Product_DB[Cost])</f>
        <v>438.25</v>
      </c>
      <c r="T463">
        <f>_xlfn.XLOOKUP(Sales_DB[[#This Row],[Product_ID]],Product_DB[Product_ID],Product_DB[Stock])</f>
        <v>496</v>
      </c>
      <c r="U463" t="str">
        <f>_xlfn.XLOOKUP(Sales_DB[[#This Row],[Customer_ID]],Final_Cust_db[Customer_ID],Final_Cust_db[Name])</f>
        <v>Jessica Mitchell</v>
      </c>
      <c r="V463">
        <f>_xlfn.XLOOKUP(Sales_DB[[#This Row],[Customer_ID]],Final_Cust_db[Customer_ID],Final_Cust_db[Age])</f>
        <v>43</v>
      </c>
      <c r="W463" t="str">
        <f>_xlfn.XLOOKUP(Sales_DB[[#This Row],[Customer_ID]],Final_Cust_db[Customer_ID],Final_Cust_db[Gender])</f>
        <v>Female</v>
      </c>
      <c r="X463" t="str">
        <f>_xlfn.XLOOKUP(Sales_DB[[#This Row],[Customer_ID]],Final_Cust_db[Customer_ID],Final_Cust_db[City])</f>
        <v>Matthewbury</v>
      </c>
      <c r="Y463" t="str">
        <f>_xlfn.XLOOKUP(Sales_DB[[#This Row],[Customer_ID]],Final_Cust_db[Customer_ID],Final_Cust_db[State])</f>
        <v>South Dakota</v>
      </c>
      <c r="Z463" t="str">
        <f>_xlfn.XLOOKUP(Sales_DB[[#This Row],[Customer_ID]],Final_Cust_db[Customer_ID],Final_Cust_db[Country])</f>
        <v>USA</v>
      </c>
      <c r="AA463" t="str">
        <f>_xlfn.XLOOKUP(Sales_DB[[#This Row],[Customer_ID]],Final_Cust_db[Customer_ID],Final_Cust_db[Loyality_Level])</f>
        <v>Silver</v>
      </c>
      <c r="AB463" s="8">
        <f>Sales_DB[[#This Row],[Cost]]*Sales_DB[[#This Row],[Quantity]]</f>
        <v>1753</v>
      </c>
      <c r="AC463" s="8">
        <f>Sales_DB[[#This Row],[Total_Amount]]-Sales_DB[[#This Row],[Spend]]</f>
        <v>-1137.5216</v>
      </c>
      <c r="AD463" s="8">
        <f>MONTH(Sales_DB[[#This Row],[Order_Date]])</f>
        <v>12</v>
      </c>
    </row>
    <row r="464" spans="1:30" x14ac:dyDescent="0.35">
      <c r="A464" t="s">
        <v>2421</v>
      </c>
      <c r="B464" s="2">
        <v>45279</v>
      </c>
      <c r="C464" t="s">
        <v>855</v>
      </c>
      <c r="D464" t="s">
        <v>1842</v>
      </c>
      <c r="E464" t="s">
        <v>1890</v>
      </c>
      <c r="F464">
        <v>2</v>
      </c>
      <c r="G464" s="5">
        <v>291.83999999999997</v>
      </c>
      <c r="H464">
        <v>0.25</v>
      </c>
      <c r="I464" t="s">
        <v>1959</v>
      </c>
      <c r="J464">
        <v>437.76</v>
      </c>
      <c r="K464" t="str">
        <f>_xlfn.XLOOKUP(Sales_DB[[#This Row],[Store_ID]],Store_DB[Store_ID],Store_DB[Region])</f>
        <v>North</v>
      </c>
      <c r="L464" t="str">
        <f>_xlfn.XLOOKUP(Sales_DB[[#This Row],[Store_ID]],Store_DB[Store_ID],Store_DB[Store_Name])</f>
        <v>Martinez, Adkins and Johnson</v>
      </c>
      <c r="M464" t="str">
        <f>_xlfn.XLOOKUP(Sales_DB[[#This Row],[Store_ID]],Store_DB[Store_ID],Store_DB[City])</f>
        <v>Danielmouth</v>
      </c>
      <c r="N464" t="str">
        <f>_xlfn.XLOOKUP(Sales_DB[[#This Row],[Store_ID]],Store_DB[Store_ID],Store_DB[Store_Type])</f>
        <v>Flagship</v>
      </c>
      <c r="O464" t="str">
        <f>_xlfn.XLOOKUP(Sales_DB[[#This Row],[Product_ID]],Product_DB[Product_ID],Product_DB[Product_Name])</f>
        <v>Led Bedside Lamp</v>
      </c>
      <c r="P464" t="str">
        <f>_xlfn.XLOOKUP(Sales_DB[[#This Row],[Product_ID]],Product_DB[Product_ID],Product_DB[Category])</f>
        <v>Home</v>
      </c>
      <c r="Q464" t="str">
        <f>_xlfn.XLOOKUP(Sales_DB[[#This Row],[Product_ID]],Product_DB[Product_ID],Product_DB[Sub_Category])</f>
        <v>Lighting</v>
      </c>
      <c r="R464" t="str">
        <f>_xlfn.XLOOKUP(Sales_DB[[#This Row],[Product_ID]],Product_DB[Product_ID],Product_DB[Brand])</f>
        <v>Aguilar, Horton and Lewis</v>
      </c>
      <c r="S464">
        <f>_xlfn.XLOOKUP(Sales_DB[[#This Row],[Product_ID]],Product_DB[Product_ID],Product_DB[Cost])</f>
        <v>371.38</v>
      </c>
      <c r="T464">
        <f>_xlfn.XLOOKUP(Sales_DB[[#This Row],[Product_ID]],Product_DB[Product_ID],Product_DB[Stock])</f>
        <v>220</v>
      </c>
      <c r="U464" t="str">
        <f>_xlfn.XLOOKUP(Sales_DB[[#This Row],[Customer_ID]],Final_Cust_db[Customer_ID],Final_Cust_db[Name])</f>
        <v>Tracy Kelly</v>
      </c>
      <c r="V464">
        <f>_xlfn.XLOOKUP(Sales_DB[[#This Row],[Customer_ID]],Final_Cust_db[Customer_ID],Final_Cust_db[Age])</f>
        <v>38</v>
      </c>
      <c r="W464" t="str">
        <f>_xlfn.XLOOKUP(Sales_DB[[#This Row],[Customer_ID]],Final_Cust_db[Customer_ID],Final_Cust_db[Gender])</f>
        <v>Male</v>
      </c>
      <c r="X464" t="str">
        <f>_xlfn.XLOOKUP(Sales_DB[[#This Row],[Customer_ID]],Final_Cust_db[Customer_ID],Final_Cust_db[City])</f>
        <v>West Jamieport</v>
      </c>
      <c r="Y464" t="str">
        <f>_xlfn.XLOOKUP(Sales_DB[[#This Row],[Customer_ID]],Final_Cust_db[Customer_ID],Final_Cust_db[State])</f>
        <v>Tennessee</v>
      </c>
      <c r="Z464" t="str">
        <f>_xlfn.XLOOKUP(Sales_DB[[#This Row],[Customer_ID]],Final_Cust_db[Customer_ID],Final_Cust_db[Country])</f>
        <v>USA</v>
      </c>
      <c r="AA464" t="str">
        <f>_xlfn.XLOOKUP(Sales_DB[[#This Row],[Customer_ID]],Final_Cust_db[Customer_ID],Final_Cust_db[Loyality_Level])</f>
        <v>Silver</v>
      </c>
      <c r="AB464" s="8">
        <f>Sales_DB[[#This Row],[Cost]]*Sales_DB[[#This Row],[Quantity]]</f>
        <v>742.76</v>
      </c>
      <c r="AC464" s="8">
        <f>Sales_DB[[#This Row],[Total_Amount]]-Sales_DB[[#This Row],[Spend]]</f>
        <v>-305</v>
      </c>
      <c r="AD464" s="8">
        <f>MONTH(Sales_DB[[#This Row],[Order_Date]])</f>
        <v>12</v>
      </c>
    </row>
    <row r="465" spans="1:30" x14ac:dyDescent="0.35">
      <c r="A465" t="s">
        <v>2422</v>
      </c>
      <c r="B465" s="2">
        <v>45252</v>
      </c>
      <c r="C465" t="s">
        <v>550</v>
      </c>
      <c r="D465" t="s">
        <v>1872</v>
      </c>
      <c r="E465" t="s">
        <v>1906</v>
      </c>
      <c r="F465">
        <v>2</v>
      </c>
      <c r="G465" s="5">
        <v>261.48</v>
      </c>
      <c r="H465">
        <v>0.17</v>
      </c>
      <c r="I465" t="s">
        <v>1957</v>
      </c>
      <c r="J465">
        <v>434.05680000000001</v>
      </c>
      <c r="K465" t="str">
        <f>_xlfn.XLOOKUP(Sales_DB[[#This Row],[Store_ID]],Store_DB[Store_ID],Store_DB[Region])</f>
        <v>North</v>
      </c>
      <c r="L465" t="str">
        <f>_xlfn.XLOOKUP(Sales_DB[[#This Row],[Store_ID]],Store_DB[Store_ID],Store_DB[Store_Name])</f>
        <v>Gray Ltd</v>
      </c>
      <c r="M465" t="str">
        <f>_xlfn.XLOOKUP(Sales_DB[[#This Row],[Store_ID]],Store_DB[Store_ID],Store_DB[City])</f>
        <v>New Michaelchester</v>
      </c>
      <c r="N465" t="str">
        <f>_xlfn.XLOOKUP(Sales_DB[[#This Row],[Store_ID]],Store_DB[Store_ID],Store_DB[Store_Type])</f>
        <v>Outlet</v>
      </c>
      <c r="O465" t="str">
        <f>_xlfn.XLOOKUP(Sales_DB[[#This Row],[Product_ID]],Product_DB[Product_ID],Product_DB[Product_Name])</f>
        <v>Cricket Bat</v>
      </c>
      <c r="P465" t="str">
        <f>_xlfn.XLOOKUP(Sales_DB[[#This Row],[Product_ID]],Product_DB[Product_ID],Product_DB[Category])</f>
        <v>Sports</v>
      </c>
      <c r="Q465" t="str">
        <f>_xlfn.XLOOKUP(Sales_DB[[#This Row],[Product_ID]],Product_DB[Product_ID],Product_DB[Sub_Category])</f>
        <v>Team Sports</v>
      </c>
      <c r="R465" t="str">
        <f>_xlfn.XLOOKUP(Sales_DB[[#This Row],[Product_ID]],Product_DB[Product_ID],Product_DB[Brand])</f>
        <v>Khan LLC</v>
      </c>
      <c r="S465">
        <f>_xlfn.XLOOKUP(Sales_DB[[#This Row],[Product_ID]],Product_DB[Product_ID],Product_DB[Cost])</f>
        <v>245.98</v>
      </c>
      <c r="T465">
        <f>_xlfn.XLOOKUP(Sales_DB[[#This Row],[Product_ID]],Product_DB[Product_ID],Product_DB[Stock])</f>
        <v>471</v>
      </c>
      <c r="U465" t="str">
        <f>_xlfn.XLOOKUP(Sales_DB[[#This Row],[Customer_ID]],Final_Cust_db[Customer_ID],Final_Cust_db[Name])</f>
        <v>Joseph Jones</v>
      </c>
      <c r="V465">
        <f>_xlfn.XLOOKUP(Sales_DB[[#This Row],[Customer_ID]],Final_Cust_db[Customer_ID],Final_Cust_db[Age])</f>
        <v>21</v>
      </c>
      <c r="W465" t="str">
        <f>_xlfn.XLOOKUP(Sales_DB[[#This Row],[Customer_ID]],Final_Cust_db[Customer_ID],Final_Cust_db[Gender])</f>
        <v>Male</v>
      </c>
      <c r="X465" t="str">
        <f>_xlfn.XLOOKUP(Sales_DB[[#This Row],[Customer_ID]],Final_Cust_db[Customer_ID],Final_Cust_db[City])</f>
        <v>North Matthew</v>
      </c>
      <c r="Y465" t="str">
        <f>_xlfn.XLOOKUP(Sales_DB[[#This Row],[Customer_ID]],Final_Cust_db[Customer_ID],Final_Cust_db[State])</f>
        <v>Illinois</v>
      </c>
      <c r="Z465" t="str">
        <f>_xlfn.XLOOKUP(Sales_DB[[#This Row],[Customer_ID]],Final_Cust_db[Customer_ID],Final_Cust_db[Country])</f>
        <v>USA</v>
      </c>
      <c r="AA465" t="str">
        <f>_xlfn.XLOOKUP(Sales_DB[[#This Row],[Customer_ID]],Final_Cust_db[Customer_ID],Final_Cust_db[Loyality_Level])</f>
        <v>Bronze</v>
      </c>
      <c r="AB465" s="8">
        <f>Sales_DB[[#This Row],[Cost]]*Sales_DB[[#This Row],[Quantity]]</f>
        <v>491.96</v>
      </c>
      <c r="AC465" s="8">
        <f>Sales_DB[[#This Row],[Total_Amount]]-Sales_DB[[#This Row],[Spend]]</f>
        <v>-57.90319999999997</v>
      </c>
      <c r="AD465" s="8">
        <f>MONTH(Sales_DB[[#This Row],[Order_Date]])</f>
        <v>11</v>
      </c>
    </row>
    <row r="466" spans="1:30" x14ac:dyDescent="0.35">
      <c r="A466" t="s">
        <v>2423</v>
      </c>
      <c r="B466" s="2">
        <v>45938</v>
      </c>
      <c r="C466" t="s">
        <v>957</v>
      </c>
      <c r="D466" t="s">
        <v>1684</v>
      </c>
      <c r="E466" t="s">
        <v>1932</v>
      </c>
      <c r="F466">
        <v>1</v>
      </c>
      <c r="G466" s="5">
        <v>850.83</v>
      </c>
      <c r="H466">
        <v>0.28000000000000003</v>
      </c>
      <c r="I466" t="s">
        <v>1959</v>
      </c>
      <c r="J466">
        <v>612.59760000000006</v>
      </c>
      <c r="K466" t="str">
        <f>_xlfn.XLOOKUP(Sales_DB[[#This Row],[Store_ID]],Store_DB[Store_ID],Store_DB[Region])</f>
        <v>South</v>
      </c>
      <c r="L466" t="str">
        <f>_xlfn.XLOOKUP(Sales_DB[[#This Row],[Store_ID]],Store_DB[Store_ID],Store_DB[Store_Name])</f>
        <v>Mcdonald Inc</v>
      </c>
      <c r="M466" t="str">
        <f>_xlfn.XLOOKUP(Sales_DB[[#This Row],[Store_ID]],Store_DB[Store_ID],Store_DB[City])</f>
        <v>Christopherland</v>
      </c>
      <c r="N466" t="str">
        <f>_xlfn.XLOOKUP(Sales_DB[[#This Row],[Store_ID]],Store_DB[Store_ID],Store_DB[Store_Type])</f>
        <v>Outlet</v>
      </c>
      <c r="O466" t="str">
        <f>_xlfn.XLOOKUP(Sales_DB[[#This Row],[Product_ID]],Product_DB[Product_ID],Product_DB[Product_Name])</f>
        <v>Women'S Summer Dress</v>
      </c>
      <c r="P466" t="str">
        <f>_xlfn.XLOOKUP(Sales_DB[[#This Row],[Product_ID]],Product_DB[Product_ID],Product_DB[Category])</f>
        <v>Clothing</v>
      </c>
      <c r="Q466" t="str">
        <f>_xlfn.XLOOKUP(Sales_DB[[#This Row],[Product_ID]],Product_DB[Product_ID],Product_DB[Sub_Category])</f>
        <v>Tops</v>
      </c>
      <c r="R466" t="str">
        <f>_xlfn.XLOOKUP(Sales_DB[[#This Row],[Product_ID]],Product_DB[Product_ID],Product_DB[Brand])</f>
        <v>Smith-Mills</v>
      </c>
      <c r="S466">
        <f>_xlfn.XLOOKUP(Sales_DB[[#This Row],[Product_ID]],Product_DB[Product_ID],Product_DB[Cost])</f>
        <v>223.43</v>
      </c>
      <c r="T466">
        <f>_xlfn.XLOOKUP(Sales_DB[[#This Row],[Product_ID]],Product_DB[Product_ID],Product_DB[Stock])</f>
        <v>154</v>
      </c>
      <c r="U466" t="str">
        <f>_xlfn.XLOOKUP(Sales_DB[[#This Row],[Customer_ID]],Final_Cust_db[Customer_ID],Final_Cust_db[Name])</f>
        <v>Matthew Avery</v>
      </c>
      <c r="V466">
        <f>_xlfn.XLOOKUP(Sales_DB[[#This Row],[Customer_ID]],Final_Cust_db[Customer_ID],Final_Cust_db[Age])</f>
        <v>29</v>
      </c>
      <c r="W466" t="str">
        <f>_xlfn.XLOOKUP(Sales_DB[[#This Row],[Customer_ID]],Final_Cust_db[Customer_ID],Final_Cust_db[Gender])</f>
        <v>Male</v>
      </c>
      <c r="X466" t="str">
        <f>_xlfn.XLOOKUP(Sales_DB[[#This Row],[Customer_ID]],Final_Cust_db[Customer_ID],Final_Cust_db[City])</f>
        <v>Lake Melissashire</v>
      </c>
      <c r="Y466" t="str">
        <f>_xlfn.XLOOKUP(Sales_DB[[#This Row],[Customer_ID]],Final_Cust_db[Customer_ID],Final_Cust_db[State])</f>
        <v>Oregon</v>
      </c>
      <c r="Z466" t="str">
        <f>_xlfn.XLOOKUP(Sales_DB[[#This Row],[Customer_ID]],Final_Cust_db[Customer_ID],Final_Cust_db[Country])</f>
        <v>USA</v>
      </c>
      <c r="AA466" t="str">
        <f>_xlfn.XLOOKUP(Sales_DB[[#This Row],[Customer_ID]],Final_Cust_db[Customer_ID],Final_Cust_db[Loyality_Level])</f>
        <v>Silver</v>
      </c>
      <c r="AB466" s="8">
        <f>Sales_DB[[#This Row],[Cost]]*Sales_DB[[#This Row],[Quantity]]</f>
        <v>223.43</v>
      </c>
      <c r="AC466" s="8">
        <f>Sales_DB[[#This Row],[Total_Amount]]-Sales_DB[[#This Row],[Spend]]</f>
        <v>389.16760000000005</v>
      </c>
      <c r="AD466" s="8">
        <f>MONTH(Sales_DB[[#This Row],[Order_Date]])</f>
        <v>10</v>
      </c>
    </row>
    <row r="467" spans="1:30" x14ac:dyDescent="0.35">
      <c r="A467" t="s">
        <v>2424</v>
      </c>
      <c r="B467" s="2">
        <v>45711</v>
      </c>
      <c r="C467" t="s">
        <v>1270</v>
      </c>
      <c r="D467" t="s">
        <v>1716</v>
      </c>
      <c r="E467" t="s">
        <v>1919</v>
      </c>
      <c r="F467">
        <v>1</v>
      </c>
      <c r="G467" s="5">
        <v>83.83</v>
      </c>
      <c r="H467">
        <v>0.05</v>
      </c>
      <c r="I467" t="s">
        <v>1957</v>
      </c>
      <c r="J467">
        <v>79.638499999999993</v>
      </c>
      <c r="K467" t="str">
        <f>_xlfn.XLOOKUP(Sales_DB[[#This Row],[Store_ID]],Store_DB[Store_ID],Store_DB[Region])</f>
        <v>South</v>
      </c>
      <c r="L467" t="str">
        <f>_xlfn.XLOOKUP(Sales_DB[[#This Row],[Store_ID]],Store_DB[Store_ID],Store_DB[Store_Name])</f>
        <v>Moore, Padilla and Butler</v>
      </c>
      <c r="M467" t="str">
        <f>_xlfn.XLOOKUP(Sales_DB[[#This Row],[Store_ID]],Store_DB[Store_ID],Store_DB[City])</f>
        <v>East Johnstad</v>
      </c>
      <c r="N467" t="str">
        <f>_xlfn.XLOOKUP(Sales_DB[[#This Row],[Store_ID]],Store_DB[Store_ID],Store_DB[Store_Type])</f>
        <v>Flagship</v>
      </c>
      <c r="O467" t="str">
        <f>_xlfn.XLOOKUP(Sales_DB[[#This Row],[Product_ID]],Product_DB[Product_ID],Product_DB[Product_Name])</f>
        <v>Men'S Winter Jacket</v>
      </c>
      <c r="P467" t="str">
        <f>_xlfn.XLOOKUP(Sales_DB[[#This Row],[Product_ID]],Product_DB[Product_ID],Product_DB[Category])</f>
        <v>Clothing</v>
      </c>
      <c r="Q467" t="str">
        <f>_xlfn.XLOOKUP(Sales_DB[[#This Row],[Product_ID]],Product_DB[Product_ID],Product_DB[Sub_Category])</f>
        <v>Outerwear</v>
      </c>
      <c r="R467" t="str">
        <f>_xlfn.XLOOKUP(Sales_DB[[#This Row],[Product_ID]],Product_DB[Product_ID],Product_DB[Brand])</f>
        <v>Kelly, Smith and Perez</v>
      </c>
      <c r="S467">
        <f>_xlfn.XLOOKUP(Sales_DB[[#This Row],[Product_ID]],Product_DB[Product_ID],Product_DB[Cost])</f>
        <v>167.34</v>
      </c>
      <c r="T467">
        <f>_xlfn.XLOOKUP(Sales_DB[[#This Row],[Product_ID]],Product_DB[Product_ID],Product_DB[Stock])</f>
        <v>296</v>
      </c>
      <c r="U467" t="str">
        <f>_xlfn.XLOOKUP(Sales_DB[[#This Row],[Customer_ID]],Final_Cust_db[Customer_ID],Final_Cust_db[Name])</f>
        <v>Eric Wolfe</v>
      </c>
      <c r="V467">
        <f>_xlfn.XLOOKUP(Sales_DB[[#This Row],[Customer_ID]],Final_Cust_db[Customer_ID],Final_Cust_db[Age])</f>
        <v>18</v>
      </c>
      <c r="W467" t="str">
        <f>_xlfn.XLOOKUP(Sales_DB[[#This Row],[Customer_ID]],Final_Cust_db[Customer_ID],Final_Cust_db[Gender])</f>
        <v>Female</v>
      </c>
      <c r="X467" t="str">
        <f>_xlfn.XLOOKUP(Sales_DB[[#This Row],[Customer_ID]],Final_Cust_db[Customer_ID],Final_Cust_db[City])</f>
        <v>Garciaview</v>
      </c>
      <c r="Y467" t="str">
        <f>_xlfn.XLOOKUP(Sales_DB[[#This Row],[Customer_ID]],Final_Cust_db[Customer_ID],Final_Cust_db[State])</f>
        <v>Louisiana</v>
      </c>
      <c r="Z467" t="str">
        <f>_xlfn.XLOOKUP(Sales_DB[[#This Row],[Customer_ID]],Final_Cust_db[Customer_ID],Final_Cust_db[Country])</f>
        <v>USA</v>
      </c>
      <c r="AA467" t="str">
        <f>_xlfn.XLOOKUP(Sales_DB[[#This Row],[Customer_ID]],Final_Cust_db[Customer_ID],Final_Cust_db[Loyality_Level])</f>
        <v>Gold</v>
      </c>
      <c r="AB467" s="8">
        <f>Sales_DB[[#This Row],[Cost]]*Sales_DB[[#This Row],[Quantity]]</f>
        <v>167.34</v>
      </c>
      <c r="AC467" s="8">
        <f>Sales_DB[[#This Row],[Total_Amount]]-Sales_DB[[#This Row],[Spend]]</f>
        <v>-87.70150000000001</v>
      </c>
      <c r="AD467" s="8">
        <f>MONTH(Sales_DB[[#This Row],[Order_Date]])</f>
        <v>2</v>
      </c>
    </row>
    <row r="468" spans="1:30" x14ac:dyDescent="0.35">
      <c r="A468" t="s">
        <v>2425</v>
      </c>
      <c r="B468" s="2">
        <v>45713</v>
      </c>
      <c r="C468" t="s">
        <v>38</v>
      </c>
      <c r="D468" t="s">
        <v>1845</v>
      </c>
      <c r="E468" t="s">
        <v>1937</v>
      </c>
      <c r="F468">
        <v>3</v>
      </c>
      <c r="G468" s="5">
        <v>649.95000000000005</v>
      </c>
      <c r="H468">
        <v>0.28000000000000003</v>
      </c>
      <c r="I468" t="s">
        <v>1962</v>
      </c>
      <c r="J468">
        <v>1403.8920000000001</v>
      </c>
      <c r="K468" t="str">
        <f>_xlfn.XLOOKUP(Sales_DB[[#This Row],[Store_ID]],Store_DB[Store_ID],Store_DB[Region])</f>
        <v>West</v>
      </c>
      <c r="L468" t="str">
        <f>_xlfn.XLOOKUP(Sales_DB[[#This Row],[Store_ID]],Store_DB[Store_ID],Store_DB[Store_Name])</f>
        <v>Frederick-Wright</v>
      </c>
      <c r="M468" t="str">
        <f>_xlfn.XLOOKUP(Sales_DB[[#This Row],[Store_ID]],Store_DB[Store_ID],Store_DB[City])</f>
        <v>New Jimmymouth</v>
      </c>
      <c r="N468" t="str">
        <f>_xlfn.XLOOKUP(Sales_DB[[#This Row],[Store_ID]],Store_DB[Store_ID],Store_DB[Store_Type])</f>
        <v>Flagship</v>
      </c>
      <c r="O468" t="str">
        <f>_xlfn.XLOOKUP(Sales_DB[[#This Row],[Product_ID]],Product_DB[Product_ID],Product_DB[Product_Name])</f>
        <v>Sports Wrist Sweatbands</v>
      </c>
      <c r="P468" t="str">
        <f>_xlfn.XLOOKUP(Sales_DB[[#This Row],[Product_ID]],Product_DB[Product_ID],Product_DB[Category])</f>
        <v>Sports</v>
      </c>
      <c r="Q468" t="str">
        <f>_xlfn.XLOOKUP(Sales_DB[[#This Row],[Product_ID]],Product_DB[Product_ID],Product_DB[Sub_Category])</f>
        <v>Accessories</v>
      </c>
      <c r="R468" t="str">
        <f>_xlfn.XLOOKUP(Sales_DB[[#This Row],[Product_ID]],Product_DB[Product_ID],Product_DB[Brand])</f>
        <v>Olsen-Daniels</v>
      </c>
      <c r="S468">
        <f>_xlfn.XLOOKUP(Sales_DB[[#This Row],[Product_ID]],Product_DB[Product_ID],Product_DB[Cost])</f>
        <v>131.24</v>
      </c>
      <c r="T468">
        <f>_xlfn.XLOOKUP(Sales_DB[[#This Row],[Product_ID]],Product_DB[Product_ID],Product_DB[Stock])</f>
        <v>232</v>
      </c>
      <c r="U468" t="str">
        <f>_xlfn.XLOOKUP(Sales_DB[[#This Row],[Customer_ID]],Final_Cust_db[Customer_ID],Final_Cust_db[Name])</f>
        <v>Amber Jackson</v>
      </c>
      <c r="V468">
        <f>_xlfn.XLOOKUP(Sales_DB[[#This Row],[Customer_ID]],Final_Cust_db[Customer_ID],Final_Cust_db[Age])</f>
        <v>29</v>
      </c>
      <c r="W468" t="str">
        <f>_xlfn.XLOOKUP(Sales_DB[[#This Row],[Customer_ID]],Final_Cust_db[Customer_ID],Final_Cust_db[Gender])</f>
        <v>Female</v>
      </c>
      <c r="X468" t="str">
        <f>_xlfn.XLOOKUP(Sales_DB[[#This Row],[Customer_ID]],Final_Cust_db[Customer_ID],Final_Cust_db[City])</f>
        <v>Deborahborough</v>
      </c>
      <c r="Y468" t="str">
        <f>_xlfn.XLOOKUP(Sales_DB[[#This Row],[Customer_ID]],Final_Cust_db[Customer_ID],Final_Cust_db[State])</f>
        <v>South Dakota</v>
      </c>
      <c r="Z468" t="str">
        <f>_xlfn.XLOOKUP(Sales_DB[[#This Row],[Customer_ID]],Final_Cust_db[Customer_ID],Final_Cust_db[Country])</f>
        <v>USA</v>
      </c>
      <c r="AA468" t="str">
        <f>_xlfn.XLOOKUP(Sales_DB[[#This Row],[Customer_ID]],Final_Cust_db[Customer_ID],Final_Cust_db[Loyality_Level])</f>
        <v>Platinum</v>
      </c>
      <c r="AB468" s="8">
        <f>Sales_DB[[#This Row],[Cost]]*Sales_DB[[#This Row],[Quantity]]</f>
        <v>393.72</v>
      </c>
      <c r="AC468" s="8">
        <f>Sales_DB[[#This Row],[Total_Amount]]-Sales_DB[[#This Row],[Spend]]</f>
        <v>1010.172</v>
      </c>
      <c r="AD468" s="8">
        <f>MONTH(Sales_DB[[#This Row],[Order_Date]])</f>
        <v>2</v>
      </c>
    </row>
    <row r="469" spans="1:30" x14ac:dyDescent="0.35">
      <c r="A469" t="s">
        <v>2426</v>
      </c>
      <c r="B469" s="2">
        <v>45565</v>
      </c>
      <c r="C469" t="s">
        <v>1155</v>
      </c>
      <c r="D469" t="s">
        <v>1800</v>
      </c>
      <c r="E469" t="s">
        <v>1909</v>
      </c>
      <c r="F469">
        <v>4</v>
      </c>
      <c r="G469" s="5">
        <v>934.96</v>
      </c>
      <c r="H469">
        <v>0.18</v>
      </c>
      <c r="I469" t="s">
        <v>1959</v>
      </c>
      <c r="J469">
        <v>3066.6687999999999</v>
      </c>
      <c r="K469" t="str">
        <f>_xlfn.XLOOKUP(Sales_DB[[#This Row],[Store_ID]],Store_DB[Store_ID],Store_DB[Region])</f>
        <v>East</v>
      </c>
      <c r="L469" t="str">
        <f>_xlfn.XLOOKUP(Sales_DB[[#This Row],[Store_ID]],Store_DB[Store_ID],Store_DB[Store_Name])</f>
        <v>Benson-Elliott</v>
      </c>
      <c r="M469" t="str">
        <f>_xlfn.XLOOKUP(Sales_DB[[#This Row],[Store_ID]],Store_DB[Store_ID],Store_DB[City])</f>
        <v>Port Josephberg</v>
      </c>
      <c r="N469" t="str">
        <f>_xlfn.XLOOKUP(Sales_DB[[#This Row],[Store_ID]],Store_DB[Store_ID],Store_DB[Store_Type])</f>
        <v>Online</v>
      </c>
      <c r="O469" t="str">
        <f>_xlfn.XLOOKUP(Sales_DB[[#This Row],[Product_ID]],Product_DB[Product_ID],Product_DB[Product_Name])</f>
        <v>Shin Guards – Adult</v>
      </c>
      <c r="P469" t="str">
        <f>_xlfn.XLOOKUP(Sales_DB[[#This Row],[Product_ID]],Product_DB[Product_ID],Product_DB[Category])</f>
        <v>Sports</v>
      </c>
      <c r="Q469" t="str">
        <f>_xlfn.XLOOKUP(Sales_DB[[#This Row],[Product_ID]],Product_DB[Product_ID],Product_DB[Sub_Category])</f>
        <v>Team Sports</v>
      </c>
      <c r="R469" t="str">
        <f>_xlfn.XLOOKUP(Sales_DB[[#This Row],[Product_ID]],Product_DB[Product_ID],Product_DB[Brand])</f>
        <v>French Ltd</v>
      </c>
      <c r="S469">
        <f>_xlfn.XLOOKUP(Sales_DB[[#This Row],[Product_ID]],Product_DB[Product_ID],Product_DB[Cost])</f>
        <v>107.06</v>
      </c>
      <c r="T469">
        <f>_xlfn.XLOOKUP(Sales_DB[[#This Row],[Product_ID]],Product_DB[Product_ID],Product_DB[Stock])</f>
        <v>359</v>
      </c>
      <c r="U469" t="str">
        <f>_xlfn.XLOOKUP(Sales_DB[[#This Row],[Customer_ID]],Final_Cust_db[Customer_ID],Final_Cust_db[Name])</f>
        <v>Mallory Allen</v>
      </c>
      <c r="V469">
        <f>_xlfn.XLOOKUP(Sales_DB[[#This Row],[Customer_ID]],Final_Cust_db[Customer_ID],Final_Cust_db[Age])</f>
        <v>40</v>
      </c>
      <c r="W469" t="str">
        <f>_xlfn.XLOOKUP(Sales_DB[[#This Row],[Customer_ID]],Final_Cust_db[Customer_ID],Final_Cust_db[Gender])</f>
        <v>Female</v>
      </c>
      <c r="X469" t="str">
        <f>_xlfn.XLOOKUP(Sales_DB[[#This Row],[Customer_ID]],Final_Cust_db[Customer_ID],Final_Cust_db[City])</f>
        <v>North Theresa</v>
      </c>
      <c r="Y469" t="str">
        <f>_xlfn.XLOOKUP(Sales_DB[[#This Row],[Customer_ID]],Final_Cust_db[Customer_ID],Final_Cust_db[State])</f>
        <v>Alabama</v>
      </c>
      <c r="Z469" t="str">
        <f>_xlfn.XLOOKUP(Sales_DB[[#This Row],[Customer_ID]],Final_Cust_db[Customer_ID],Final_Cust_db[Country])</f>
        <v>USA</v>
      </c>
      <c r="AA469" t="str">
        <f>_xlfn.XLOOKUP(Sales_DB[[#This Row],[Customer_ID]],Final_Cust_db[Customer_ID],Final_Cust_db[Loyality_Level])</f>
        <v>Platinum</v>
      </c>
      <c r="AB469" s="8">
        <f>Sales_DB[[#This Row],[Cost]]*Sales_DB[[#This Row],[Quantity]]</f>
        <v>428.24</v>
      </c>
      <c r="AC469" s="8">
        <f>Sales_DB[[#This Row],[Total_Amount]]-Sales_DB[[#This Row],[Spend]]</f>
        <v>2638.4287999999997</v>
      </c>
      <c r="AD469" s="8">
        <f>MONTH(Sales_DB[[#This Row],[Order_Date]])</f>
        <v>9</v>
      </c>
    </row>
    <row r="470" spans="1:30" x14ac:dyDescent="0.35">
      <c r="A470" t="s">
        <v>2427</v>
      </c>
      <c r="B470" s="2">
        <v>45279</v>
      </c>
      <c r="C470" t="s">
        <v>678</v>
      </c>
      <c r="D470" t="s">
        <v>1623</v>
      </c>
      <c r="E470" t="s">
        <v>1932</v>
      </c>
      <c r="F470">
        <v>1</v>
      </c>
      <c r="G470" s="5">
        <v>880.89</v>
      </c>
      <c r="H470">
        <v>0.13</v>
      </c>
      <c r="I470" t="s">
        <v>1962</v>
      </c>
      <c r="J470">
        <v>766.37429999999995</v>
      </c>
      <c r="K470" t="str">
        <f>_xlfn.XLOOKUP(Sales_DB[[#This Row],[Store_ID]],Store_DB[Store_ID],Store_DB[Region])</f>
        <v>South</v>
      </c>
      <c r="L470" t="str">
        <f>_xlfn.XLOOKUP(Sales_DB[[#This Row],[Store_ID]],Store_DB[Store_ID],Store_DB[Store_Name])</f>
        <v>Mcdonald Inc</v>
      </c>
      <c r="M470" t="str">
        <f>_xlfn.XLOOKUP(Sales_DB[[#This Row],[Store_ID]],Store_DB[Store_ID],Store_DB[City])</f>
        <v>Christopherland</v>
      </c>
      <c r="N470" t="str">
        <f>_xlfn.XLOOKUP(Sales_DB[[#This Row],[Store_ID]],Store_DB[Store_ID],Store_DB[Store_Type])</f>
        <v>Outlet</v>
      </c>
      <c r="O470" t="str">
        <f>_xlfn.XLOOKUP(Sales_DB[[#This Row],[Product_ID]],Product_DB[Product_ID],Product_DB[Product_Name])</f>
        <v>Soccer Training Cone Set</v>
      </c>
      <c r="P470" t="str">
        <f>_xlfn.XLOOKUP(Sales_DB[[#This Row],[Product_ID]],Product_DB[Product_ID],Product_DB[Category])</f>
        <v>Sports</v>
      </c>
      <c r="Q470" t="str">
        <f>_xlfn.XLOOKUP(Sales_DB[[#This Row],[Product_ID]],Product_DB[Product_ID],Product_DB[Sub_Category])</f>
        <v>Accessories</v>
      </c>
      <c r="R470" t="str">
        <f>_xlfn.XLOOKUP(Sales_DB[[#This Row],[Product_ID]],Product_DB[Product_ID],Product_DB[Brand])</f>
        <v>Ford, Murphy and Wilson</v>
      </c>
      <c r="S470">
        <f>_xlfn.XLOOKUP(Sales_DB[[#This Row],[Product_ID]],Product_DB[Product_ID],Product_DB[Cost])</f>
        <v>144.53</v>
      </c>
      <c r="T470">
        <f>_xlfn.XLOOKUP(Sales_DB[[#This Row],[Product_ID]],Product_DB[Product_ID],Product_DB[Stock])</f>
        <v>367</v>
      </c>
      <c r="U470" t="str">
        <f>_xlfn.XLOOKUP(Sales_DB[[#This Row],[Customer_ID]],Final_Cust_db[Customer_ID],Final_Cust_db[Name])</f>
        <v>Ronald Jones</v>
      </c>
      <c r="V470">
        <f>_xlfn.XLOOKUP(Sales_DB[[#This Row],[Customer_ID]],Final_Cust_db[Customer_ID],Final_Cust_db[Age])</f>
        <v>26</v>
      </c>
      <c r="W470" t="str">
        <f>_xlfn.XLOOKUP(Sales_DB[[#This Row],[Customer_ID]],Final_Cust_db[Customer_ID],Final_Cust_db[Gender])</f>
        <v>Female</v>
      </c>
      <c r="X470" t="str">
        <f>_xlfn.XLOOKUP(Sales_DB[[#This Row],[Customer_ID]],Final_Cust_db[Customer_ID],Final_Cust_db[City])</f>
        <v>Brownshire</v>
      </c>
      <c r="Y470" t="str">
        <f>_xlfn.XLOOKUP(Sales_DB[[#This Row],[Customer_ID]],Final_Cust_db[Customer_ID],Final_Cust_db[State])</f>
        <v>Tennessee</v>
      </c>
      <c r="Z470" t="str">
        <f>_xlfn.XLOOKUP(Sales_DB[[#This Row],[Customer_ID]],Final_Cust_db[Customer_ID],Final_Cust_db[Country])</f>
        <v>USA</v>
      </c>
      <c r="AA470" t="str">
        <f>_xlfn.XLOOKUP(Sales_DB[[#This Row],[Customer_ID]],Final_Cust_db[Customer_ID],Final_Cust_db[Loyality_Level])</f>
        <v>Silver</v>
      </c>
      <c r="AB470" s="8">
        <f>Sales_DB[[#This Row],[Cost]]*Sales_DB[[#This Row],[Quantity]]</f>
        <v>144.53</v>
      </c>
      <c r="AC470" s="8">
        <f>Sales_DB[[#This Row],[Total_Amount]]-Sales_DB[[#This Row],[Spend]]</f>
        <v>621.84429999999998</v>
      </c>
      <c r="AD470" s="8">
        <f>MONTH(Sales_DB[[#This Row],[Order_Date]])</f>
        <v>12</v>
      </c>
    </row>
    <row r="471" spans="1:30" x14ac:dyDescent="0.35">
      <c r="A471" t="s">
        <v>2428</v>
      </c>
      <c r="B471" s="2">
        <v>45614</v>
      </c>
      <c r="C471" t="s">
        <v>1479</v>
      </c>
      <c r="D471" t="s">
        <v>1875</v>
      </c>
      <c r="E471" t="s">
        <v>1915</v>
      </c>
      <c r="F471">
        <v>4</v>
      </c>
      <c r="G471" s="5">
        <v>610.6</v>
      </c>
      <c r="H471">
        <v>0.1</v>
      </c>
      <c r="I471" t="s">
        <v>1959</v>
      </c>
      <c r="J471">
        <v>2198.16</v>
      </c>
      <c r="K471" t="str">
        <f>_xlfn.XLOOKUP(Sales_DB[[#This Row],[Store_ID]],Store_DB[Store_ID],Store_DB[Region])</f>
        <v>West</v>
      </c>
      <c r="L471" t="str">
        <f>_xlfn.XLOOKUP(Sales_DB[[#This Row],[Store_ID]],Store_DB[Store_ID],Store_DB[Store_Name])</f>
        <v>Bean, Jones and Park</v>
      </c>
      <c r="M471" t="str">
        <f>_xlfn.XLOOKUP(Sales_DB[[#This Row],[Store_ID]],Store_DB[Store_ID],Store_DB[City])</f>
        <v>Thompsonborough</v>
      </c>
      <c r="N471" t="str">
        <f>_xlfn.XLOOKUP(Sales_DB[[#This Row],[Store_ID]],Store_DB[Store_ID],Store_DB[Store_Type])</f>
        <v>Online</v>
      </c>
      <c r="O471" t="str">
        <f>_xlfn.XLOOKUP(Sales_DB[[#This Row],[Product_ID]],Product_DB[Product_ID],Product_DB[Product_Name])</f>
        <v>Portable Bluetooth Speaker</v>
      </c>
      <c r="P471" t="str">
        <f>_xlfn.XLOOKUP(Sales_DB[[#This Row],[Product_ID]],Product_DB[Product_ID],Product_DB[Category])</f>
        <v>Electronics</v>
      </c>
      <c r="Q471" t="str">
        <f>_xlfn.XLOOKUP(Sales_DB[[#This Row],[Product_ID]],Product_DB[Product_ID],Product_DB[Sub_Category])</f>
        <v>Audio</v>
      </c>
      <c r="R471" t="str">
        <f>_xlfn.XLOOKUP(Sales_DB[[#This Row],[Product_ID]],Product_DB[Product_ID],Product_DB[Brand])</f>
        <v>Flores-King</v>
      </c>
      <c r="S471">
        <f>_xlfn.XLOOKUP(Sales_DB[[#This Row],[Product_ID]],Product_DB[Product_ID],Product_DB[Cost])</f>
        <v>431.67</v>
      </c>
      <c r="T471">
        <f>_xlfn.XLOOKUP(Sales_DB[[#This Row],[Product_ID]],Product_DB[Product_ID],Product_DB[Stock])</f>
        <v>73</v>
      </c>
      <c r="U471" t="str">
        <f>_xlfn.XLOOKUP(Sales_DB[[#This Row],[Customer_ID]],Final_Cust_db[Customer_ID],Final_Cust_db[Name])</f>
        <v>Andrea Harris</v>
      </c>
      <c r="V471">
        <f>_xlfn.XLOOKUP(Sales_DB[[#This Row],[Customer_ID]],Final_Cust_db[Customer_ID],Final_Cust_db[Age])</f>
        <v>41</v>
      </c>
      <c r="W471" t="str">
        <f>_xlfn.XLOOKUP(Sales_DB[[#This Row],[Customer_ID]],Final_Cust_db[Customer_ID],Final_Cust_db[Gender])</f>
        <v>Female</v>
      </c>
      <c r="X471" t="str">
        <f>_xlfn.XLOOKUP(Sales_DB[[#This Row],[Customer_ID]],Final_Cust_db[Customer_ID],Final_Cust_db[City])</f>
        <v>West Kelseyberg</v>
      </c>
      <c r="Y471" t="str">
        <f>_xlfn.XLOOKUP(Sales_DB[[#This Row],[Customer_ID]],Final_Cust_db[Customer_ID],Final_Cust_db[State])</f>
        <v>Kansas</v>
      </c>
      <c r="Z471" t="str">
        <f>_xlfn.XLOOKUP(Sales_DB[[#This Row],[Customer_ID]],Final_Cust_db[Customer_ID],Final_Cust_db[Country])</f>
        <v>USA</v>
      </c>
      <c r="AA471" t="str">
        <f>_xlfn.XLOOKUP(Sales_DB[[#This Row],[Customer_ID]],Final_Cust_db[Customer_ID],Final_Cust_db[Loyality_Level])</f>
        <v>Platinum</v>
      </c>
      <c r="AB471" s="8">
        <f>Sales_DB[[#This Row],[Cost]]*Sales_DB[[#This Row],[Quantity]]</f>
        <v>1726.68</v>
      </c>
      <c r="AC471" s="8">
        <f>Sales_DB[[#This Row],[Total_Amount]]-Sales_DB[[#This Row],[Spend]]</f>
        <v>471.47999999999979</v>
      </c>
      <c r="AD471" s="8">
        <f>MONTH(Sales_DB[[#This Row],[Order_Date]])</f>
        <v>11</v>
      </c>
    </row>
    <row r="472" spans="1:30" x14ac:dyDescent="0.35">
      <c r="A472" t="s">
        <v>2429</v>
      </c>
      <c r="B472" s="2">
        <v>45912</v>
      </c>
      <c r="C472" t="s">
        <v>279</v>
      </c>
      <c r="D472" t="s">
        <v>1659</v>
      </c>
      <c r="E472" t="s">
        <v>1943</v>
      </c>
      <c r="F472">
        <v>1</v>
      </c>
      <c r="G472" s="5">
        <v>514.19000000000005</v>
      </c>
      <c r="H472">
        <v>0.2</v>
      </c>
      <c r="I472" t="s">
        <v>1957</v>
      </c>
      <c r="J472">
        <v>411.35200000000009</v>
      </c>
      <c r="K472" t="str">
        <f>_xlfn.XLOOKUP(Sales_DB[[#This Row],[Store_ID]],Store_DB[Store_ID],Store_DB[Region])</f>
        <v>East</v>
      </c>
      <c r="L472" t="str">
        <f>_xlfn.XLOOKUP(Sales_DB[[#This Row],[Store_ID]],Store_DB[Store_ID],Store_DB[Store_Name])</f>
        <v>Guerrero-Schmitt</v>
      </c>
      <c r="M472" t="str">
        <f>_xlfn.XLOOKUP(Sales_DB[[#This Row],[Store_ID]],Store_DB[Store_ID],Store_DB[City])</f>
        <v>East Stevechester</v>
      </c>
      <c r="N472" t="str">
        <f>_xlfn.XLOOKUP(Sales_DB[[#This Row],[Store_ID]],Store_DB[Store_ID],Store_DB[Store_Type])</f>
        <v>Flagship</v>
      </c>
      <c r="O472" t="str">
        <f>_xlfn.XLOOKUP(Sales_DB[[#This Row],[Product_ID]],Product_DB[Product_ID],Product_DB[Product_Name])</f>
        <v>Sports Stopwatch Timer</v>
      </c>
      <c r="P472" t="str">
        <f>_xlfn.XLOOKUP(Sales_DB[[#This Row],[Product_ID]],Product_DB[Product_ID],Product_DB[Category])</f>
        <v>Sports</v>
      </c>
      <c r="Q472" t="str">
        <f>_xlfn.XLOOKUP(Sales_DB[[#This Row],[Product_ID]],Product_DB[Product_ID],Product_DB[Sub_Category])</f>
        <v>Accessories</v>
      </c>
      <c r="R472" t="str">
        <f>_xlfn.XLOOKUP(Sales_DB[[#This Row],[Product_ID]],Product_DB[Product_ID],Product_DB[Brand])</f>
        <v>Burns-Hansen</v>
      </c>
      <c r="S472">
        <f>_xlfn.XLOOKUP(Sales_DB[[#This Row],[Product_ID]],Product_DB[Product_ID],Product_DB[Cost])</f>
        <v>38.76</v>
      </c>
      <c r="T472">
        <f>_xlfn.XLOOKUP(Sales_DB[[#This Row],[Product_ID]],Product_DB[Product_ID],Product_DB[Stock])</f>
        <v>137</v>
      </c>
      <c r="U472" t="str">
        <f>_xlfn.XLOOKUP(Sales_DB[[#This Row],[Customer_ID]],Final_Cust_db[Customer_ID],Final_Cust_db[Name])</f>
        <v>Rhonda Morales</v>
      </c>
      <c r="V472">
        <f>_xlfn.XLOOKUP(Sales_DB[[#This Row],[Customer_ID]],Final_Cust_db[Customer_ID],Final_Cust_db[Age])</f>
        <v>61</v>
      </c>
      <c r="W472" t="str">
        <f>_xlfn.XLOOKUP(Sales_DB[[#This Row],[Customer_ID]],Final_Cust_db[Customer_ID],Final_Cust_db[Gender])</f>
        <v>Female</v>
      </c>
      <c r="X472" t="str">
        <f>_xlfn.XLOOKUP(Sales_DB[[#This Row],[Customer_ID]],Final_Cust_db[Customer_ID],Final_Cust_db[City])</f>
        <v>Lake Barryfurt</v>
      </c>
      <c r="Y472" t="str">
        <f>_xlfn.XLOOKUP(Sales_DB[[#This Row],[Customer_ID]],Final_Cust_db[Customer_ID],Final_Cust_db[State])</f>
        <v>California</v>
      </c>
      <c r="Z472" t="str">
        <f>_xlfn.XLOOKUP(Sales_DB[[#This Row],[Customer_ID]],Final_Cust_db[Customer_ID],Final_Cust_db[Country])</f>
        <v>USA</v>
      </c>
      <c r="AA472" t="str">
        <f>_xlfn.XLOOKUP(Sales_DB[[#This Row],[Customer_ID]],Final_Cust_db[Customer_ID],Final_Cust_db[Loyality_Level])</f>
        <v>Gold</v>
      </c>
      <c r="AB472" s="8">
        <f>Sales_DB[[#This Row],[Cost]]*Sales_DB[[#This Row],[Quantity]]</f>
        <v>38.76</v>
      </c>
      <c r="AC472" s="8">
        <f>Sales_DB[[#This Row],[Total_Amount]]-Sales_DB[[#This Row],[Spend]]</f>
        <v>372.5920000000001</v>
      </c>
      <c r="AD472" s="8">
        <f>MONTH(Sales_DB[[#This Row],[Order_Date]])</f>
        <v>9</v>
      </c>
    </row>
    <row r="473" spans="1:30" x14ac:dyDescent="0.35">
      <c r="A473" t="s">
        <v>2430</v>
      </c>
      <c r="B473" s="2">
        <v>45688</v>
      </c>
      <c r="C473" t="s">
        <v>1253</v>
      </c>
      <c r="D473" t="s">
        <v>1687</v>
      </c>
      <c r="E473" t="s">
        <v>1930</v>
      </c>
      <c r="F473">
        <v>1</v>
      </c>
      <c r="G473" s="5">
        <v>546.20000000000005</v>
      </c>
      <c r="H473">
        <v>0.22</v>
      </c>
      <c r="I473" t="s">
        <v>1959</v>
      </c>
      <c r="J473">
        <v>426.03600000000012</v>
      </c>
      <c r="K473" t="str">
        <f>_xlfn.XLOOKUP(Sales_DB[[#This Row],[Store_ID]],Store_DB[Store_ID],Store_DB[Region])</f>
        <v>East</v>
      </c>
      <c r="L473" t="str">
        <f>_xlfn.XLOOKUP(Sales_DB[[#This Row],[Store_ID]],Store_DB[Store_ID],Store_DB[Store_Name])</f>
        <v>Gardner, Humphrey and Contreras</v>
      </c>
      <c r="M473" t="str">
        <f>_xlfn.XLOOKUP(Sales_DB[[#This Row],[Store_ID]],Store_DB[Store_ID],Store_DB[City])</f>
        <v>Johnsonville</v>
      </c>
      <c r="N473" t="str">
        <f>_xlfn.XLOOKUP(Sales_DB[[#This Row],[Store_ID]],Store_DB[Store_ID],Store_DB[Store_Type])</f>
        <v>Flagship</v>
      </c>
      <c r="O473" t="str">
        <f>_xlfn.XLOOKUP(Sales_DB[[#This Row],[Product_ID]],Product_DB[Product_ID],Product_DB[Product_Name])</f>
        <v>Men'S Casual Sneakers</v>
      </c>
      <c r="P473" t="str">
        <f>_xlfn.XLOOKUP(Sales_DB[[#This Row],[Product_ID]],Product_DB[Product_ID],Product_DB[Category])</f>
        <v>Clothing</v>
      </c>
      <c r="Q473" t="str">
        <f>_xlfn.XLOOKUP(Sales_DB[[#This Row],[Product_ID]],Product_DB[Product_ID],Product_DB[Sub_Category])</f>
        <v>Footwear</v>
      </c>
      <c r="R473" t="str">
        <f>_xlfn.XLOOKUP(Sales_DB[[#This Row],[Product_ID]],Product_DB[Product_ID],Product_DB[Brand])</f>
        <v>Hogan-Lee</v>
      </c>
      <c r="S473">
        <f>_xlfn.XLOOKUP(Sales_DB[[#This Row],[Product_ID]],Product_DB[Product_ID],Product_DB[Cost])</f>
        <v>353.47</v>
      </c>
      <c r="T473">
        <f>_xlfn.XLOOKUP(Sales_DB[[#This Row],[Product_ID]],Product_DB[Product_ID],Product_DB[Stock])</f>
        <v>214</v>
      </c>
      <c r="U473" t="str">
        <f>_xlfn.XLOOKUP(Sales_DB[[#This Row],[Customer_ID]],Final_Cust_db[Customer_ID],Final_Cust_db[Name])</f>
        <v>John Donaldson</v>
      </c>
      <c r="V473">
        <f>_xlfn.XLOOKUP(Sales_DB[[#This Row],[Customer_ID]],Final_Cust_db[Customer_ID],Final_Cust_db[Age])</f>
        <v>27</v>
      </c>
      <c r="W473" t="str">
        <f>_xlfn.XLOOKUP(Sales_DB[[#This Row],[Customer_ID]],Final_Cust_db[Customer_ID],Final_Cust_db[Gender])</f>
        <v>Male</v>
      </c>
      <c r="X473" t="str">
        <f>_xlfn.XLOOKUP(Sales_DB[[#This Row],[Customer_ID]],Final_Cust_db[Customer_ID],Final_Cust_db[City])</f>
        <v>New Edward</v>
      </c>
      <c r="Y473" t="str">
        <f>_xlfn.XLOOKUP(Sales_DB[[#This Row],[Customer_ID]],Final_Cust_db[Customer_ID],Final_Cust_db[State])</f>
        <v>Maine</v>
      </c>
      <c r="Z473" t="str">
        <f>_xlfn.XLOOKUP(Sales_DB[[#This Row],[Customer_ID]],Final_Cust_db[Customer_ID],Final_Cust_db[Country])</f>
        <v>USA</v>
      </c>
      <c r="AA473" t="str">
        <f>_xlfn.XLOOKUP(Sales_DB[[#This Row],[Customer_ID]],Final_Cust_db[Customer_ID],Final_Cust_db[Loyality_Level])</f>
        <v>Bronze</v>
      </c>
      <c r="AB473" s="8">
        <f>Sales_DB[[#This Row],[Cost]]*Sales_DB[[#This Row],[Quantity]]</f>
        <v>353.47</v>
      </c>
      <c r="AC473" s="8">
        <f>Sales_DB[[#This Row],[Total_Amount]]-Sales_DB[[#This Row],[Spend]]</f>
        <v>72.566000000000088</v>
      </c>
      <c r="AD473" s="8">
        <f>MONTH(Sales_DB[[#This Row],[Order_Date]])</f>
        <v>1</v>
      </c>
    </row>
    <row r="474" spans="1:30" x14ac:dyDescent="0.35">
      <c r="A474" t="s">
        <v>2431</v>
      </c>
      <c r="B474" s="2">
        <v>45591</v>
      </c>
      <c r="C474" t="s">
        <v>652</v>
      </c>
      <c r="D474" t="s">
        <v>1687</v>
      </c>
      <c r="E474" t="s">
        <v>1885</v>
      </c>
      <c r="F474">
        <v>3</v>
      </c>
      <c r="G474" s="5">
        <v>416.01</v>
      </c>
      <c r="H474">
        <v>0.02</v>
      </c>
      <c r="I474" t="s">
        <v>1957</v>
      </c>
      <c r="J474">
        <v>1223.0694000000001</v>
      </c>
      <c r="K474" t="str">
        <f>_xlfn.XLOOKUP(Sales_DB[[#This Row],[Store_ID]],Store_DB[Store_ID],Store_DB[Region])</f>
        <v>East</v>
      </c>
      <c r="L474" t="str">
        <f>_xlfn.XLOOKUP(Sales_DB[[#This Row],[Store_ID]],Store_DB[Store_ID],Store_DB[Store_Name])</f>
        <v>Rivera-Warner</v>
      </c>
      <c r="M474" t="str">
        <f>_xlfn.XLOOKUP(Sales_DB[[#This Row],[Store_ID]],Store_DB[Store_ID],Store_DB[City])</f>
        <v>Washingtonfurt</v>
      </c>
      <c r="N474" t="str">
        <f>_xlfn.XLOOKUP(Sales_DB[[#This Row],[Store_ID]],Store_DB[Store_ID],Store_DB[Store_Type])</f>
        <v>Flagship</v>
      </c>
      <c r="O474" t="str">
        <f>_xlfn.XLOOKUP(Sales_DB[[#This Row],[Product_ID]],Product_DB[Product_ID],Product_DB[Product_Name])</f>
        <v>Men'S Casual Sneakers</v>
      </c>
      <c r="P474" t="str">
        <f>_xlfn.XLOOKUP(Sales_DB[[#This Row],[Product_ID]],Product_DB[Product_ID],Product_DB[Category])</f>
        <v>Clothing</v>
      </c>
      <c r="Q474" t="str">
        <f>_xlfn.XLOOKUP(Sales_DB[[#This Row],[Product_ID]],Product_DB[Product_ID],Product_DB[Sub_Category])</f>
        <v>Footwear</v>
      </c>
      <c r="R474" t="str">
        <f>_xlfn.XLOOKUP(Sales_DB[[#This Row],[Product_ID]],Product_DB[Product_ID],Product_DB[Brand])</f>
        <v>Hogan-Lee</v>
      </c>
      <c r="S474">
        <f>_xlfn.XLOOKUP(Sales_DB[[#This Row],[Product_ID]],Product_DB[Product_ID],Product_DB[Cost])</f>
        <v>353.47</v>
      </c>
      <c r="T474">
        <f>_xlfn.XLOOKUP(Sales_DB[[#This Row],[Product_ID]],Product_DB[Product_ID],Product_DB[Stock])</f>
        <v>214</v>
      </c>
      <c r="U474" t="str">
        <f>_xlfn.XLOOKUP(Sales_DB[[#This Row],[Customer_ID]],Final_Cust_db[Customer_ID],Final_Cust_db[Name])</f>
        <v>Andrea Jacobs</v>
      </c>
      <c r="V474">
        <f>_xlfn.XLOOKUP(Sales_DB[[#This Row],[Customer_ID]],Final_Cust_db[Customer_ID],Final_Cust_db[Age])</f>
        <v>45</v>
      </c>
      <c r="W474" t="str">
        <f>_xlfn.XLOOKUP(Sales_DB[[#This Row],[Customer_ID]],Final_Cust_db[Customer_ID],Final_Cust_db[Gender])</f>
        <v>Female</v>
      </c>
      <c r="X474" t="str">
        <f>_xlfn.XLOOKUP(Sales_DB[[#This Row],[Customer_ID]],Final_Cust_db[Customer_ID],Final_Cust_db[City])</f>
        <v>Christopherland</v>
      </c>
      <c r="Y474" t="str">
        <f>_xlfn.XLOOKUP(Sales_DB[[#This Row],[Customer_ID]],Final_Cust_db[Customer_ID],Final_Cust_db[State])</f>
        <v>Minnesota</v>
      </c>
      <c r="Z474" t="str">
        <f>_xlfn.XLOOKUP(Sales_DB[[#This Row],[Customer_ID]],Final_Cust_db[Customer_ID],Final_Cust_db[Country])</f>
        <v>USA</v>
      </c>
      <c r="AA474" t="str">
        <f>_xlfn.XLOOKUP(Sales_DB[[#This Row],[Customer_ID]],Final_Cust_db[Customer_ID],Final_Cust_db[Loyality_Level])</f>
        <v>Platinum</v>
      </c>
      <c r="AB474" s="8">
        <f>Sales_DB[[#This Row],[Cost]]*Sales_DB[[#This Row],[Quantity]]</f>
        <v>1060.4100000000001</v>
      </c>
      <c r="AC474" s="8">
        <f>Sales_DB[[#This Row],[Total_Amount]]-Sales_DB[[#This Row],[Spend]]</f>
        <v>162.65940000000001</v>
      </c>
      <c r="AD474" s="8">
        <f>MONTH(Sales_DB[[#This Row],[Order_Date]])</f>
        <v>10</v>
      </c>
    </row>
    <row r="475" spans="1:30" x14ac:dyDescent="0.35">
      <c r="A475" t="s">
        <v>2432</v>
      </c>
      <c r="B475" s="2">
        <v>45864</v>
      </c>
      <c r="C475" t="s">
        <v>1209</v>
      </c>
      <c r="D475" t="s">
        <v>1803</v>
      </c>
      <c r="E475" t="s">
        <v>1922</v>
      </c>
      <c r="F475">
        <v>1</v>
      </c>
      <c r="G475" s="5">
        <v>30.94</v>
      </c>
      <c r="H475">
        <v>0.21</v>
      </c>
      <c r="I475" t="s">
        <v>1962</v>
      </c>
      <c r="J475">
        <v>24.442599999999999</v>
      </c>
      <c r="K475" t="str">
        <f>_xlfn.XLOOKUP(Sales_DB[[#This Row],[Store_ID]],Store_DB[Store_ID],Store_DB[Region])</f>
        <v>East</v>
      </c>
      <c r="L475" t="str">
        <f>_xlfn.XLOOKUP(Sales_DB[[#This Row],[Store_ID]],Store_DB[Store_ID],Store_DB[Store_Name])</f>
        <v>Hill, Wagner and Ballard</v>
      </c>
      <c r="M475" t="str">
        <f>_xlfn.XLOOKUP(Sales_DB[[#This Row],[Store_ID]],Store_DB[Store_ID],Store_DB[City])</f>
        <v>East Davidville</v>
      </c>
      <c r="N475" t="str">
        <f>_xlfn.XLOOKUP(Sales_DB[[#This Row],[Store_ID]],Store_DB[Store_ID],Store_DB[Store_Type])</f>
        <v>Online</v>
      </c>
      <c r="O475" t="str">
        <f>_xlfn.XLOOKUP(Sales_DB[[#This Row],[Product_ID]],Product_DB[Product_ID],Product_DB[Product_Name])</f>
        <v>Bluetooth Car Audio System</v>
      </c>
      <c r="P475" t="str">
        <f>_xlfn.XLOOKUP(Sales_DB[[#This Row],[Product_ID]],Product_DB[Product_ID],Product_DB[Category])</f>
        <v>Electronics</v>
      </c>
      <c r="Q475" t="str">
        <f>_xlfn.XLOOKUP(Sales_DB[[#This Row],[Product_ID]],Product_DB[Product_ID],Product_DB[Sub_Category])</f>
        <v>Audio</v>
      </c>
      <c r="R475" t="str">
        <f>_xlfn.XLOOKUP(Sales_DB[[#This Row],[Product_ID]],Product_DB[Product_ID],Product_DB[Brand])</f>
        <v>Bruce-Bowen</v>
      </c>
      <c r="S475">
        <f>_xlfn.XLOOKUP(Sales_DB[[#This Row],[Product_ID]],Product_DB[Product_ID],Product_DB[Cost])</f>
        <v>403.71</v>
      </c>
      <c r="T475">
        <f>_xlfn.XLOOKUP(Sales_DB[[#This Row],[Product_ID]],Product_DB[Product_ID],Product_DB[Stock])</f>
        <v>159</v>
      </c>
      <c r="U475" t="str">
        <f>_xlfn.XLOOKUP(Sales_DB[[#This Row],[Customer_ID]],Final_Cust_db[Customer_ID],Final_Cust_db[Name])</f>
        <v>Andrew Mason</v>
      </c>
      <c r="V475">
        <f>_xlfn.XLOOKUP(Sales_DB[[#This Row],[Customer_ID]],Final_Cust_db[Customer_ID],Final_Cust_db[Age])</f>
        <v>52</v>
      </c>
      <c r="W475" t="str">
        <f>_xlfn.XLOOKUP(Sales_DB[[#This Row],[Customer_ID]],Final_Cust_db[Customer_ID],Final_Cust_db[Gender])</f>
        <v>Female</v>
      </c>
      <c r="X475" t="str">
        <f>_xlfn.XLOOKUP(Sales_DB[[#This Row],[Customer_ID]],Final_Cust_db[Customer_ID],Final_Cust_db[City])</f>
        <v>North Michael</v>
      </c>
      <c r="Y475" t="str">
        <f>_xlfn.XLOOKUP(Sales_DB[[#This Row],[Customer_ID]],Final_Cust_db[Customer_ID],Final_Cust_db[State])</f>
        <v>Iowa</v>
      </c>
      <c r="Z475" t="str">
        <f>_xlfn.XLOOKUP(Sales_DB[[#This Row],[Customer_ID]],Final_Cust_db[Customer_ID],Final_Cust_db[Country])</f>
        <v>USA</v>
      </c>
      <c r="AA475" t="str">
        <f>_xlfn.XLOOKUP(Sales_DB[[#This Row],[Customer_ID]],Final_Cust_db[Customer_ID],Final_Cust_db[Loyality_Level])</f>
        <v>Bronze</v>
      </c>
      <c r="AB475" s="8">
        <f>Sales_DB[[#This Row],[Cost]]*Sales_DB[[#This Row],[Quantity]]</f>
        <v>403.71</v>
      </c>
      <c r="AC475" s="8">
        <f>Sales_DB[[#This Row],[Total_Amount]]-Sales_DB[[#This Row],[Spend]]</f>
        <v>-379.26739999999995</v>
      </c>
      <c r="AD475" s="8">
        <f>MONTH(Sales_DB[[#This Row],[Order_Date]])</f>
        <v>7</v>
      </c>
    </row>
    <row r="476" spans="1:30" x14ac:dyDescent="0.35">
      <c r="A476" t="s">
        <v>2433</v>
      </c>
      <c r="B476" s="2">
        <v>45875</v>
      </c>
      <c r="C476" t="s">
        <v>660</v>
      </c>
      <c r="D476" t="s">
        <v>1754</v>
      </c>
      <c r="E476" t="s">
        <v>1937</v>
      </c>
      <c r="F476">
        <v>3</v>
      </c>
      <c r="G476" s="5">
        <v>666.39</v>
      </c>
      <c r="H476">
        <v>0.21</v>
      </c>
      <c r="I476" t="s">
        <v>1962</v>
      </c>
      <c r="J476">
        <v>1579.3443</v>
      </c>
      <c r="K476" t="str">
        <f>_xlfn.XLOOKUP(Sales_DB[[#This Row],[Store_ID]],Store_DB[Store_ID],Store_DB[Region])</f>
        <v>West</v>
      </c>
      <c r="L476" t="str">
        <f>_xlfn.XLOOKUP(Sales_DB[[#This Row],[Store_ID]],Store_DB[Store_ID],Store_DB[Store_Name])</f>
        <v>Frederick-Wright</v>
      </c>
      <c r="M476" t="str">
        <f>_xlfn.XLOOKUP(Sales_DB[[#This Row],[Store_ID]],Store_DB[Store_ID],Store_DB[City])</f>
        <v>New Jimmymouth</v>
      </c>
      <c r="N476" t="str">
        <f>_xlfn.XLOOKUP(Sales_DB[[#This Row],[Store_ID]],Store_DB[Store_ID],Store_DB[Store_Type])</f>
        <v>Flagship</v>
      </c>
      <c r="O476" t="str">
        <f>_xlfn.XLOOKUP(Sales_DB[[#This Row],[Product_ID]],Product_DB[Product_ID],Product_DB[Product_Name])</f>
        <v>Womens Cotton Scarf</v>
      </c>
      <c r="P476" t="str">
        <f>_xlfn.XLOOKUP(Sales_DB[[#This Row],[Product_ID]],Product_DB[Product_ID],Product_DB[Category])</f>
        <v>Clothing</v>
      </c>
      <c r="Q476" t="str">
        <f>_xlfn.XLOOKUP(Sales_DB[[#This Row],[Product_ID]],Product_DB[Product_ID],Product_DB[Sub_Category])</f>
        <v>Accessories</v>
      </c>
      <c r="R476" t="str">
        <f>_xlfn.XLOOKUP(Sales_DB[[#This Row],[Product_ID]],Product_DB[Product_ID],Product_DB[Brand])</f>
        <v>Shepherd-Gould</v>
      </c>
      <c r="S476">
        <f>_xlfn.XLOOKUP(Sales_DB[[#This Row],[Product_ID]],Product_DB[Product_ID],Product_DB[Cost])</f>
        <v>113.83</v>
      </c>
      <c r="T476">
        <f>_xlfn.XLOOKUP(Sales_DB[[#This Row],[Product_ID]],Product_DB[Product_ID],Product_DB[Stock])</f>
        <v>485</v>
      </c>
      <c r="U476" t="str">
        <f>_xlfn.XLOOKUP(Sales_DB[[#This Row],[Customer_ID]],Final_Cust_db[Customer_ID],Final_Cust_db[Name])</f>
        <v>Anna Perez</v>
      </c>
      <c r="V476">
        <f>_xlfn.XLOOKUP(Sales_DB[[#This Row],[Customer_ID]],Final_Cust_db[Customer_ID],Final_Cust_db[Age])</f>
        <v>30</v>
      </c>
      <c r="W476" t="str">
        <f>_xlfn.XLOOKUP(Sales_DB[[#This Row],[Customer_ID]],Final_Cust_db[Customer_ID],Final_Cust_db[Gender])</f>
        <v>Male</v>
      </c>
      <c r="X476" t="str">
        <f>_xlfn.XLOOKUP(Sales_DB[[#This Row],[Customer_ID]],Final_Cust_db[Customer_ID],Final_Cust_db[City])</f>
        <v>South Jerry</v>
      </c>
      <c r="Y476" t="str">
        <f>_xlfn.XLOOKUP(Sales_DB[[#This Row],[Customer_ID]],Final_Cust_db[Customer_ID],Final_Cust_db[State])</f>
        <v>Maine</v>
      </c>
      <c r="Z476" t="str">
        <f>_xlfn.XLOOKUP(Sales_DB[[#This Row],[Customer_ID]],Final_Cust_db[Customer_ID],Final_Cust_db[Country])</f>
        <v>USA</v>
      </c>
      <c r="AA476" t="str">
        <f>_xlfn.XLOOKUP(Sales_DB[[#This Row],[Customer_ID]],Final_Cust_db[Customer_ID],Final_Cust_db[Loyality_Level])</f>
        <v>Platinum</v>
      </c>
      <c r="AB476" s="8">
        <f>Sales_DB[[#This Row],[Cost]]*Sales_DB[[#This Row],[Quantity]]</f>
        <v>341.49</v>
      </c>
      <c r="AC476" s="8">
        <f>Sales_DB[[#This Row],[Total_Amount]]-Sales_DB[[#This Row],[Spend]]</f>
        <v>1237.8543</v>
      </c>
      <c r="AD476" s="8">
        <f>MONTH(Sales_DB[[#This Row],[Order_Date]])</f>
        <v>8</v>
      </c>
    </row>
    <row r="477" spans="1:30" x14ac:dyDescent="0.35">
      <c r="A477" t="s">
        <v>2434</v>
      </c>
      <c r="B477" s="2">
        <v>45797</v>
      </c>
      <c r="C477" t="s">
        <v>559</v>
      </c>
      <c r="D477" t="s">
        <v>1824</v>
      </c>
      <c r="E477" t="s">
        <v>1922</v>
      </c>
      <c r="F477">
        <v>2</v>
      </c>
      <c r="G477" s="5">
        <v>145.26</v>
      </c>
      <c r="H477">
        <v>0.19</v>
      </c>
      <c r="I477" t="s">
        <v>1959</v>
      </c>
      <c r="J477">
        <v>235.3212</v>
      </c>
      <c r="K477" t="str">
        <f>_xlfn.XLOOKUP(Sales_DB[[#This Row],[Store_ID]],Store_DB[Store_ID],Store_DB[Region])</f>
        <v>East</v>
      </c>
      <c r="L477" t="str">
        <f>_xlfn.XLOOKUP(Sales_DB[[#This Row],[Store_ID]],Store_DB[Store_ID],Store_DB[Store_Name])</f>
        <v>Hill, Wagner and Ballard</v>
      </c>
      <c r="M477" t="str">
        <f>_xlfn.XLOOKUP(Sales_DB[[#This Row],[Store_ID]],Store_DB[Store_ID],Store_DB[City])</f>
        <v>East Davidville</v>
      </c>
      <c r="N477" t="str">
        <f>_xlfn.XLOOKUP(Sales_DB[[#This Row],[Store_ID]],Store_DB[Store_ID],Store_DB[Store_Type])</f>
        <v>Online</v>
      </c>
      <c r="O477" t="str">
        <f>_xlfn.XLOOKUP(Sales_DB[[#This Row],[Product_ID]],Product_DB[Product_ID],Product_DB[Product_Name])</f>
        <v>Badminton Racket Set</v>
      </c>
      <c r="P477" t="str">
        <f>_xlfn.XLOOKUP(Sales_DB[[#This Row],[Product_ID]],Product_DB[Product_ID],Product_DB[Category])</f>
        <v>Sports</v>
      </c>
      <c r="Q477" t="str">
        <f>_xlfn.XLOOKUP(Sales_DB[[#This Row],[Product_ID]],Product_DB[Product_ID],Product_DB[Sub_Category])</f>
        <v>Equipment</v>
      </c>
      <c r="R477" t="str">
        <f>_xlfn.XLOOKUP(Sales_DB[[#This Row],[Product_ID]],Product_DB[Product_ID],Product_DB[Brand])</f>
        <v>Robinson-Brown</v>
      </c>
      <c r="S477">
        <f>_xlfn.XLOOKUP(Sales_DB[[#This Row],[Product_ID]],Product_DB[Product_ID],Product_DB[Cost])</f>
        <v>285.54000000000002</v>
      </c>
      <c r="T477">
        <f>_xlfn.XLOOKUP(Sales_DB[[#This Row],[Product_ID]],Product_DB[Product_ID],Product_DB[Stock])</f>
        <v>358</v>
      </c>
      <c r="U477" t="str">
        <f>_xlfn.XLOOKUP(Sales_DB[[#This Row],[Customer_ID]],Final_Cust_db[Customer_ID],Final_Cust_db[Name])</f>
        <v>Patricia Gardner</v>
      </c>
      <c r="V477">
        <f>_xlfn.XLOOKUP(Sales_DB[[#This Row],[Customer_ID]],Final_Cust_db[Customer_ID],Final_Cust_db[Age])</f>
        <v>25</v>
      </c>
      <c r="W477" t="str">
        <f>_xlfn.XLOOKUP(Sales_DB[[#This Row],[Customer_ID]],Final_Cust_db[Customer_ID],Final_Cust_db[Gender])</f>
        <v>Female</v>
      </c>
      <c r="X477" t="str">
        <f>_xlfn.XLOOKUP(Sales_DB[[#This Row],[Customer_ID]],Final_Cust_db[Customer_ID],Final_Cust_db[City])</f>
        <v>South Ashleyton</v>
      </c>
      <c r="Y477" t="str">
        <f>_xlfn.XLOOKUP(Sales_DB[[#This Row],[Customer_ID]],Final_Cust_db[Customer_ID],Final_Cust_db[State])</f>
        <v>Michigan</v>
      </c>
      <c r="Z477" t="str">
        <f>_xlfn.XLOOKUP(Sales_DB[[#This Row],[Customer_ID]],Final_Cust_db[Customer_ID],Final_Cust_db[Country])</f>
        <v>USA</v>
      </c>
      <c r="AA477" t="str">
        <f>_xlfn.XLOOKUP(Sales_DB[[#This Row],[Customer_ID]],Final_Cust_db[Customer_ID],Final_Cust_db[Loyality_Level])</f>
        <v>Silver</v>
      </c>
      <c r="AB477" s="8">
        <f>Sales_DB[[#This Row],[Cost]]*Sales_DB[[#This Row],[Quantity]]</f>
        <v>571.08000000000004</v>
      </c>
      <c r="AC477" s="8">
        <f>Sales_DB[[#This Row],[Total_Amount]]-Sales_DB[[#This Row],[Spend]]</f>
        <v>-335.75880000000006</v>
      </c>
      <c r="AD477" s="8">
        <f>MONTH(Sales_DB[[#This Row],[Order_Date]])</f>
        <v>5</v>
      </c>
    </row>
    <row r="478" spans="1:30" x14ac:dyDescent="0.35">
      <c r="A478" t="s">
        <v>2435</v>
      </c>
      <c r="B478" s="2">
        <v>45364</v>
      </c>
      <c r="C478" t="s">
        <v>415</v>
      </c>
      <c r="D478" t="s">
        <v>1854</v>
      </c>
      <c r="E478" t="s">
        <v>1906</v>
      </c>
      <c r="F478">
        <v>4</v>
      </c>
      <c r="G478" s="5">
        <v>940.77</v>
      </c>
      <c r="H478">
        <v>0.24</v>
      </c>
      <c r="I478" t="s">
        <v>1962</v>
      </c>
      <c r="J478">
        <v>2859.9407999999999</v>
      </c>
      <c r="K478" t="str">
        <f>_xlfn.XLOOKUP(Sales_DB[[#This Row],[Store_ID]],Store_DB[Store_ID],Store_DB[Region])</f>
        <v>North</v>
      </c>
      <c r="L478" t="str">
        <f>_xlfn.XLOOKUP(Sales_DB[[#This Row],[Store_ID]],Store_DB[Store_ID],Store_DB[Store_Name])</f>
        <v>Gray Ltd</v>
      </c>
      <c r="M478" t="str">
        <f>_xlfn.XLOOKUP(Sales_DB[[#This Row],[Store_ID]],Store_DB[Store_ID],Store_DB[City])</f>
        <v>New Michaelchester</v>
      </c>
      <c r="N478" t="str">
        <f>_xlfn.XLOOKUP(Sales_DB[[#This Row],[Store_ID]],Store_DB[Store_ID],Store_DB[Store_Type])</f>
        <v>Outlet</v>
      </c>
      <c r="O478" t="str">
        <f>_xlfn.XLOOKUP(Sales_DB[[#This Row],[Product_ID]],Product_DB[Product_ID],Product_DB[Product_Name])</f>
        <v>Women'S High Heels</v>
      </c>
      <c r="P478" t="str">
        <f>_xlfn.XLOOKUP(Sales_DB[[#This Row],[Product_ID]],Product_DB[Product_ID],Product_DB[Category])</f>
        <v>Clothing</v>
      </c>
      <c r="Q478" t="str">
        <f>_xlfn.XLOOKUP(Sales_DB[[#This Row],[Product_ID]],Product_DB[Product_ID],Product_DB[Sub_Category])</f>
        <v>Footwear</v>
      </c>
      <c r="R478" t="str">
        <f>_xlfn.XLOOKUP(Sales_DB[[#This Row],[Product_ID]],Product_DB[Product_ID],Product_DB[Brand])</f>
        <v>Smith-Charles</v>
      </c>
      <c r="S478">
        <f>_xlfn.XLOOKUP(Sales_DB[[#This Row],[Product_ID]],Product_DB[Product_ID],Product_DB[Cost])</f>
        <v>438.25</v>
      </c>
      <c r="T478">
        <f>_xlfn.XLOOKUP(Sales_DB[[#This Row],[Product_ID]],Product_DB[Product_ID],Product_DB[Stock])</f>
        <v>496</v>
      </c>
      <c r="U478" t="str">
        <f>_xlfn.XLOOKUP(Sales_DB[[#This Row],[Customer_ID]],Final_Cust_db[Customer_ID],Final_Cust_db[Name])</f>
        <v>Earl Allen</v>
      </c>
      <c r="V478">
        <f>_xlfn.XLOOKUP(Sales_DB[[#This Row],[Customer_ID]],Final_Cust_db[Customer_ID],Final_Cust_db[Age])</f>
        <v>36</v>
      </c>
      <c r="W478" t="str">
        <f>_xlfn.XLOOKUP(Sales_DB[[#This Row],[Customer_ID]],Final_Cust_db[Customer_ID],Final_Cust_db[Gender])</f>
        <v>Male</v>
      </c>
      <c r="X478" t="str">
        <f>_xlfn.XLOOKUP(Sales_DB[[#This Row],[Customer_ID]],Final_Cust_db[Customer_ID],Final_Cust_db[City])</f>
        <v>New Jenniferburgh</v>
      </c>
      <c r="Y478" t="str">
        <f>_xlfn.XLOOKUP(Sales_DB[[#This Row],[Customer_ID]],Final_Cust_db[Customer_ID],Final_Cust_db[State])</f>
        <v>Nebraska</v>
      </c>
      <c r="Z478" t="str">
        <f>_xlfn.XLOOKUP(Sales_DB[[#This Row],[Customer_ID]],Final_Cust_db[Customer_ID],Final_Cust_db[Country])</f>
        <v>USA</v>
      </c>
      <c r="AA478" t="str">
        <f>_xlfn.XLOOKUP(Sales_DB[[#This Row],[Customer_ID]],Final_Cust_db[Customer_ID],Final_Cust_db[Loyality_Level])</f>
        <v>Platinum</v>
      </c>
      <c r="AB478" s="8">
        <f>Sales_DB[[#This Row],[Cost]]*Sales_DB[[#This Row],[Quantity]]</f>
        <v>1753</v>
      </c>
      <c r="AC478" s="8">
        <f>Sales_DB[[#This Row],[Total_Amount]]-Sales_DB[[#This Row],[Spend]]</f>
        <v>1106.9407999999999</v>
      </c>
      <c r="AD478" s="8">
        <f>MONTH(Sales_DB[[#This Row],[Order_Date]])</f>
        <v>3</v>
      </c>
    </row>
    <row r="479" spans="1:30" x14ac:dyDescent="0.35">
      <c r="A479" t="s">
        <v>2436</v>
      </c>
      <c r="B479" s="2">
        <v>45700</v>
      </c>
      <c r="C479" t="s">
        <v>1456</v>
      </c>
      <c r="D479" t="s">
        <v>1716</v>
      </c>
      <c r="E479" t="s">
        <v>1940</v>
      </c>
      <c r="F479">
        <v>1</v>
      </c>
      <c r="G479" s="5">
        <v>708.88</v>
      </c>
      <c r="H479">
        <v>0.09</v>
      </c>
      <c r="I479" t="s">
        <v>1957</v>
      </c>
      <c r="J479">
        <v>645.08080000000007</v>
      </c>
      <c r="K479" t="str">
        <f>_xlfn.XLOOKUP(Sales_DB[[#This Row],[Store_ID]],Store_DB[Store_ID],Store_DB[Region])</f>
        <v>North</v>
      </c>
      <c r="L479" t="str">
        <f>_xlfn.XLOOKUP(Sales_DB[[#This Row],[Store_ID]],Store_DB[Store_ID],Store_DB[Store_Name])</f>
        <v>Holloway Ltd</v>
      </c>
      <c r="M479" t="str">
        <f>_xlfn.XLOOKUP(Sales_DB[[#This Row],[Store_ID]],Store_DB[Store_ID],Store_DB[City])</f>
        <v>Bensonhaven</v>
      </c>
      <c r="N479" t="str">
        <f>_xlfn.XLOOKUP(Sales_DB[[#This Row],[Store_ID]],Store_DB[Store_ID],Store_DB[Store_Type])</f>
        <v>Flagship</v>
      </c>
      <c r="O479" t="str">
        <f>_xlfn.XLOOKUP(Sales_DB[[#This Row],[Product_ID]],Product_DB[Product_ID],Product_DB[Product_Name])</f>
        <v>Men'S Winter Jacket</v>
      </c>
      <c r="P479" t="str">
        <f>_xlfn.XLOOKUP(Sales_DB[[#This Row],[Product_ID]],Product_DB[Product_ID],Product_DB[Category])</f>
        <v>Clothing</v>
      </c>
      <c r="Q479" t="str">
        <f>_xlfn.XLOOKUP(Sales_DB[[#This Row],[Product_ID]],Product_DB[Product_ID],Product_DB[Sub_Category])</f>
        <v>Outerwear</v>
      </c>
      <c r="R479" t="str">
        <f>_xlfn.XLOOKUP(Sales_DB[[#This Row],[Product_ID]],Product_DB[Product_ID],Product_DB[Brand])</f>
        <v>Kelly, Smith and Perez</v>
      </c>
      <c r="S479">
        <f>_xlfn.XLOOKUP(Sales_DB[[#This Row],[Product_ID]],Product_DB[Product_ID],Product_DB[Cost])</f>
        <v>167.34</v>
      </c>
      <c r="T479">
        <f>_xlfn.XLOOKUP(Sales_DB[[#This Row],[Product_ID]],Product_DB[Product_ID],Product_DB[Stock])</f>
        <v>296</v>
      </c>
      <c r="U479" t="str">
        <f>_xlfn.XLOOKUP(Sales_DB[[#This Row],[Customer_ID]],Final_Cust_db[Customer_ID],Final_Cust_db[Name])</f>
        <v>James Foster</v>
      </c>
      <c r="V479">
        <f>_xlfn.XLOOKUP(Sales_DB[[#This Row],[Customer_ID]],Final_Cust_db[Customer_ID],Final_Cust_db[Age])</f>
        <v>19</v>
      </c>
      <c r="W479" t="str">
        <f>_xlfn.XLOOKUP(Sales_DB[[#This Row],[Customer_ID]],Final_Cust_db[Customer_ID],Final_Cust_db[Gender])</f>
        <v>Male</v>
      </c>
      <c r="X479" t="str">
        <f>_xlfn.XLOOKUP(Sales_DB[[#This Row],[Customer_ID]],Final_Cust_db[Customer_ID],Final_Cust_db[City])</f>
        <v>East Audrey</v>
      </c>
      <c r="Y479" t="str">
        <f>_xlfn.XLOOKUP(Sales_DB[[#This Row],[Customer_ID]],Final_Cust_db[Customer_ID],Final_Cust_db[State])</f>
        <v>Utah</v>
      </c>
      <c r="Z479" t="str">
        <f>_xlfn.XLOOKUP(Sales_DB[[#This Row],[Customer_ID]],Final_Cust_db[Customer_ID],Final_Cust_db[Country])</f>
        <v>USA</v>
      </c>
      <c r="AA479" t="str">
        <f>_xlfn.XLOOKUP(Sales_DB[[#This Row],[Customer_ID]],Final_Cust_db[Customer_ID],Final_Cust_db[Loyality_Level])</f>
        <v>Gold</v>
      </c>
      <c r="AB479" s="8">
        <f>Sales_DB[[#This Row],[Cost]]*Sales_DB[[#This Row],[Quantity]]</f>
        <v>167.34</v>
      </c>
      <c r="AC479" s="8">
        <f>Sales_DB[[#This Row],[Total_Amount]]-Sales_DB[[#This Row],[Spend]]</f>
        <v>477.74080000000004</v>
      </c>
      <c r="AD479" s="8">
        <f>MONTH(Sales_DB[[#This Row],[Order_Date]])</f>
        <v>2</v>
      </c>
    </row>
    <row r="480" spans="1:30" x14ac:dyDescent="0.35">
      <c r="A480" t="s">
        <v>2437</v>
      </c>
      <c r="B480" s="2">
        <v>45924</v>
      </c>
      <c r="C480" t="s">
        <v>978</v>
      </c>
      <c r="D480" t="s">
        <v>1665</v>
      </c>
      <c r="E480" t="s">
        <v>1894</v>
      </c>
      <c r="F480">
        <v>1</v>
      </c>
      <c r="G480" s="5">
        <v>790.73</v>
      </c>
      <c r="H480">
        <v>0.24</v>
      </c>
      <c r="I480" t="s">
        <v>1959</v>
      </c>
      <c r="J480">
        <v>600.95479999999998</v>
      </c>
      <c r="K480" t="str">
        <f>_xlfn.XLOOKUP(Sales_DB[[#This Row],[Store_ID]],Store_DB[Store_ID],Store_DB[Region])</f>
        <v>South</v>
      </c>
      <c r="L480" t="str">
        <f>_xlfn.XLOOKUP(Sales_DB[[#This Row],[Store_ID]],Store_DB[Store_ID],Store_DB[Store_Name])</f>
        <v>Black-Horn</v>
      </c>
      <c r="M480" t="str">
        <f>_xlfn.XLOOKUP(Sales_DB[[#This Row],[Store_ID]],Store_DB[Store_ID],Store_DB[City])</f>
        <v>North Nancyview</v>
      </c>
      <c r="N480" t="str">
        <f>_xlfn.XLOOKUP(Sales_DB[[#This Row],[Store_ID]],Store_DB[Store_ID],Store_DB[Store_Type])</f>
        <v>Outlet</v>
      </c>
      <c r="O480" t="str">
        <f>_xlfn.XLOOKUP(Sales_DB[[#This Row],[Product_ID]],Product_DB[Product_ID],Product_DB[Product_Name])</f>
        <v>Stainless Steel Cutlery Set</v>
      </c>
      <c r="P480" t="str">
        <f>_xlfn.XLOOKUP(Sales_DB[[#This Row],[Product_ID]],Product_DB[Product_ID],Product_DB[Category])</f>
        <v>Home</v>
      </c>
      <c r="Q480" t="str">
        <f>_xlfn.XLOOKUP(Sales_DB[[#This Row],[Product_ID]],Product_DB[Product_ID],Product_DB[Sub_Category])</f>
        <v>Kitchen</v>
      </c>
      <c r="R480" t="str">
        <f>_xlfn.XLOOKUP(Sales_DB[[#This Row],[Product_ID]],Product_DB[Product_ID],Product_DB[Brand])</f>
        <v>Stevens, Fernandez and Martin</v>
      </c>
      <c r="S480">
        <f>_xlfn.XLOOKUP(Sales_DB[[#This Row],[Product_ID]],Product_DB[Product_ID],Product_DB[Cost])</f>
        <v>19.52</v>
      </c>
      <c r="T480">
        <f>_xlfn.XLOOKUP(Sales_DB[[#This Row],[Product_ID]],Product_DB[Product_ID],Product_DB[Stock])</f>
        <v>57</v>
      </c>
      <c r="U480" t="str">
        <f>_xlfn.XLOOKUP(Sales_DB[[#This Row],[Customer_ID]],Final_Cust_db[Customer_ID],Final_Cust_db[Name])</f>
        <v>Brandy Thompson</v>
      </c>
      <c r="V480">
        <f>_xlfn.XLOOKUP(Sales_DB[[#This Row],[Customer_ID]],Final_Cust_db[Customer_ID],Final_Cust_db[Age])</f>
        <v>56</v>
      </c>
      <c r="W480" t="str">
        <f>_xlfn.XLOOKUP(Sales_DB[[#This Row],[Customer_ID]],Final_Cust_db[Customer_ID],Final_Cust_db[Gender])</f>
        <v>Female</v>
      </c>
      <c r="X480" t="str">
        <f>_xlfn.XLOOKUP(Sales_DB[[#This Row],[Customer_ID]],Final_Cust_db[Customer_ID],Final_Cust_db[City])</f>
        <v>West Patriciaview</v>
      </c>
      <c r="Y480" t="str">
        <f>_xlfn.XLOOKUP(Sales_DB[[#This Row],[Customer_ID]],Final_Cust_db[Customer_ID],Final_Cust_db[State])</f>
        <v>Alabama</v>
      </c>
      <c r="Z480" t="str">
        <f>_xlfn.XLOOKUP(Sales_DB[[#This Row],[Customer_ID]],Final_Cust_db[Customer_ID],Final_Cust_db[Country])</f>
        <v>USA</v>
      </c>
      <c r="AA480" t="str">
        <f>_xlfn.XLOOKUP(Sales_DB[[#This Row],[Customer_ID]],Final_Cust_db[Customer_ID],Final_Cust_db[Loyality_Level])</f>
        <v>Bronze</v>
      </c>
      <c r="AB480" s="8">
        <f>Sales_DB[[#This Row],[Cost]]*Sales_DB[[#This Row],[Quantity]]</f>
        <v>19.52</v>
      </c>
      <c r="AC480" s="8">
        <f>Sales_DB[[#This Row],[Total_Amount]]-Sales_DB[[#This Row],[Spend]]</f>
        <v>581.4348</v>
      </c>
      <c r="AD480" s="8">
        <f>MONTH(Sales_DB[[#This Row],[Order_Date]])</f>
        <v>9</v>
      </c>
    </row>
    <row r="481" spans="1:30" x14ac:dyDescent="0.35">
      <c r="A481" t="s">
        <v>2438</v>
      </c>
      <c r="B481" s="2">
        <v>45574</v>
      </c>
      <c r="C481" t="s">
        <v>1399</v>
      </c>
      <c r="D481" t="s">
        <v>1615</v>
      </c>
      <c r="E481" t="s">
        <v>1919</v>
      </c>
      <c r="F481">
        <v>3</v>
      </c>
      <c r="G481" s="5">
        <v>635.13</v>
      </c>
      <c r="H481">
        <v>0.09</v>
      </c>
      <c r="I481" t="s">
        <v>1959</v>
      </c>
      <c r="J481">
        <v>1733.9049</v>
      </c>
      <c r="K481" t="str">
        <f>_xlfn.XLOOKUP(Sales_DB[[#This Row],[Store_ID]],Store_DB[Store_ID],Store_DB[Region])</f>
        <v>South</v>
      </c>
      <c r="L481" t="str">
        <f>_xlfn.XLOOKUP(Sales_DB[[#This Row],[Store_ID]],Store_DB[Store_ID],Store_DB[Store_Name])</f>
        <v>Moore, Padilla and Butler</v>
      </c>
      <c r="M481" t="str">
        <f>_xlfn.XLOOKUP(Sales_DB[[#This Row],[Store_ID]],Store_DB[Store_ID],Store_DB[City])</f>
        <v>East Johnstad</v>
      </c>
      <c r="N481" t="str">
        <f>_xlfn.XLOOKUP(Sales_DB[[#This Row],[Store_ID]],Store_DB[Store_ID],Store_DB[Store_Type])</f>
        <v>Flagship</v>
      </c>
      <c r="O481" t="str">
        <f>_xlfn.XLOOKUP(Sales_DB[[#This Row],[Product_ID]],Product_DB[Product_ID],Product_DB[Product_Name])</f>
        <v>4K Home Projector</v>
      </c>
      <c r="P481" t="str">
        <f>_xlfn.XLOOKUP(Sales_DB[[#This Row],[Product_ID]],Product_DB[Product_ID],Product_DB[Category])</f>
        <v>Electronics</v>
      </c>
      <c r="Q481" t="str">
        <f>_xlfn.XLOOKUP(Sales_DB[[#This Row],[Product_ID]],Product_DB[Product_ID],Product_DB[Sub_Category])</f>
        <v>Appliances</v>
      </c>
      <c r="R481" t="str">
        <f>_xlfn.XLOOKUP(Sales_DB[[#This Row],[Product_ID]],Product_DB[Product_ID],Product_DB[Brand])</f>
        <v>Thomas LLC</v>
      </c>
      <c r="S481">
        <f>_xlfn.XLOOKUP(Sales_DB[[#This Row],[Product_ID]],Product_DB[Product_ID],Product_DB[Cost])</f>
        <v>465.34</v>
      </c>
      <c r="T481">
        <f>_xlfn.XLOOKUP(Sales_DB[[#This Row],[Product_ID]],Product_DB[Product_ID],Product_DB[Stock])</f>
        <v>301</v>
      </c>
      <c r="U481" t="str">
        <f>_xlfn.XLOOKUP(Sales_DB[[#This Row],[Customer_ID]],Final_Cust_db[Customer_ID],Final_Cust_db[Name])</f>
        <v>William Cortez</v>
      </c>
      <c r="V481">
        <f>_xlfn.XLOOKUP(Sales_DB[[#This Row],[Customer_ID]],Final_Cust_db[Customer_ID],Final_Cust_db[Age])</f>
        <v>29</v>
      </c>
      <c r="W481" t="str">
        <f>_xlfn.XLOOKUP(Sales_DB[[#This Row],[Customer_ID]],Final_Cust_db[Customer_ID],Final_Cust_db[Gender])</f>
        <v>Male</v>
      </c>
      <c r="X481" t="str">
        <f>_xlfn.XLOOKUP(Sales_DB[[#This Row],[Customer_ID]],Final_Cust_db[Customer_ID],Final_Cust_db[City])</f>
        <v>Port Hannahport</v>
      </c>
      <c r="Y481" t="str">
        <f>_xlfn.XLOOKUP(Sales_DB[[#This Row],[Customer_ID]],Final_Cust_db[Customer_ID],Final_Cust_db[State])</f>
        <v>Ohio</v>
      </c>
      <c r="Z481" t="str">
        <f>_xlfn.XLOOKUP(Sales_DB[[#This Row],[Customer_ID]],Final_Cust_db[Customer_ID],Final_Cust_db[Country])</f>
        <v>USA</v>
      </c>
      <c r="AA481" t="str">
        <f>_xlfn.XLOOKUP(Sales_DB[[#This Row],[Customer_ID]],Final_Cust_db[Customer_ID],Final_Cust_db[Loyality_Level])</f>
        <v>Bronze</v>
      </c>
      <c r="AB481" s="8">
        <f>Sales_DB[[#This Row],[Cost]]*Sales_DB[[#This Row],[Quantity]]</f>
        <v>1396.02</v>
      </c>
      <c r="AC481" s="8">
        <f>Sales_DB[[#This Row],[Total_Amount]]-Sales_DB[[#This Row],[Spend]]</f>
        <v>337.88490000000002</v>
      </c>
      <c r="AD481" s="8">
        <f>MONTH(Sales_DB[[#This Row],[Order_Date]])</f>
        <v>10</v>
      </c>
    </row>
    <row r="482" spans="1:30" x14ac:dyDescent="0.35">
      <c r="A482" t="s">
        <v>2439</v>
      </c>
      <c r="B482" s="2">
        <v>45233</v>
      </c>
      <c r="C482" t="s">
        <v>858</v>
      </c>
      <c r="D482" t="s">
        <v>1860</v>
      </c>
      <c r="E482" t="s">
        <v>1932</v>
      </c>
      <c r="F482">
        <v>1</v>
      </c>
      <c r="G482" s="5">
        <v>744.88</v>
      </c>
      <c r="H482">
        <v>0.15</v>
      </c>
      <c r="I482" t="s">
        <v>1962</v>
      </c>
      <c r="J482">
        <v>633.14800000000002</v>
      </c>
      <c r="K482" t="str">
        <f>_xlfn.XLOOKUP(Sales_DB[[#This Row],[Store_ID]],Store_DB[Store_ID],Store_DB[Region])</f>
        <v>South</v>
      </c>
      <c r="L482" t="str">
        <f>_xlfn.XLOOKUP(Sales_DB[[#This Row],[Store_ID]],Store_DB[Store_ID],Store_DB[Store_Name])</f>
        <v>Mcdonald Inc</v>
      </c>
      <c r="M482" t="str">
        <f>_xlfn.XLOOKUP(Sales_DB[[#This Row],[Store_ID]],Store_DB[Store_ID],Store_DB[City])</f>
        <v>Christopherland</v>
      </c>
      <c r="N482" t="str">
        <f>_xlfn.XLOOKUP(Sales_DB[[#This Row],[Store_ID]],Store_DB[Store_ID],Store_DB[Store_Type])</f>
        <v>Outlet</v>
      </c>
      <c r="O482" t="str">
        <f>_xlfn.XLOOKUP(Sales_DB[[#This Row],[Product_ID]],Product_DB[Product_ID],Product_DB[Product_Name])</f>
        <v>Usb-C Laptop Charger</v>
      </c>
      <c r="P482" t="str">
        <f>_xlfn.XLOOKUP(Sales_DB[[#This Row],[Product_ID]],Product_DB[Product_ID],Product_DB[Category])</f>
        <v>Electronics</v>
      </c>
      <c r="Q482" t="str">
        <f>_xlfn.XLOOKUP(Sales_DB[[#This Row],[Product_ID]],Product_DB[Product_ID],Product_DB[Sub_Category])</f>
        <v>Computer</v>
      </c>
      <c r="R482" t="str">
        <f>_xlfn.XLOOKUP(Sales_DB[[#This Row],[Product_ID]],Product_DB[Product_ID],Product_DB[Brand])</f>
        <v>Martin LLC</v>
      </c>
      <c r="S482">
        <f>_xlfn.XLOOKUP(Sales_DB[[#This Row],[Product_ID]],Product_DB[Product_ID],Product_DB[Cost])</f>
        <v>377.52</v>
      </c>
      <c r="T482">
        <f>_xlfn.XLOOKUP(Sales_DB[[#This Row],[Product_ID]],Product_DB[Product_ID],Product_DB[Stock])</f>
        <v>485</v>
      </c>
      <c r="U482" t="str">
        <f>_xlfn.XLOOKUP(Sales_DB[[#This Row],[Customer_ID]],Final_Cust_db[Customer_ID],Final_Cust_db[Name])</f>
        <v>Cynthia Payne</v>
      </c>
      <c r="V482">
        <f>_xlfn.XLOOKUP(Sales_DB[[#This Row],[Customer_ID]],Final_Cust_db[Customer_ID],Final_Cust_db[Age])</f>
        <v>32</v>
      </c>
      <c r="W482" t="str">
        <f>_xlfn.XLOOKUP(Sales_DB[[#This Row],[Customer_ID]],Final_Cust_db[Customer_ID],Final_Cust_db[Gender])</f>
        <v>Female</v>
      </c>
      <c r="X482" t="str">
        <f>_xlfn.XLOOKUP(Sales_DB[[#This Row],[Customer_ID]],Final_Cust_db[Customer_ID],Final_Cust_db[City])</f>
        <v>South Gina</v>
      </c>
      <c r="Y482" t="str">
        <f>_xlfn.XLOOKUP(Sales_DB[[#This Row],[Customer_ID]],Final_Cust_db[Customer_ID],Final_Cust_db[State])</f>
        <v>Kentucky</v>
      </c>
      <c r="Z482" t="str">
        <f>_xlfn.XLOOKUP(Sales_DB[[#This Row],[Customer_ID]],Final_Cust_db[Customer_ID],Final_Cust_db[Country])</f>
        <v>USA</v>
      </c>
      <c r="AA482" t="str">
        <f>_xlfn.XLOOKUP(Sales_DB[[#This Row],[Customer_ID]],Final_Cust_db[Customer_ID],Final_Cust_db[Loyality_Level])</f>
        <v>Bronze</v>
      </c>
      <c r="AB482" s="8">
        <f>Sales_DB[[#This Row],[Cost]]*Sales_DB[[#This Row],[Quantity]]</f>
        <v>377.52</v>
      </c>
      <c r="AC482" s="8">
        <f>Sales_DB[[#This Row],[Total_Amount]]-Sales_DB[[#This Row],[Spend]]</f>
        <v>255.62800000000004</v>
      </c>
      <c r="AD482" s="8">
        <f>MONTH(Sales_DB[[#This Row],[Order_Date]])</f>
        <v>11</v>
      </c>
    </row>
    <row r="483" spans="1:30" x14ac:dyDescent="0.35">
      <c r="A483" t="s">
        <v>2440</v>
      </c>
      <c r="B483" s="2">
        <v>45745</v>
      </c>
      <c r="C483" t="s">
        <v>610</v>
      </c>
      <c r="D483" t="s">
        <v>1659</v>
      </c>
      <c r="E483" t="s">
        <v>1890</v>
      </c>
      <c r="F483">
        <v>3</v>
      </c>
      <c r="G483" s="5">
        <v>205.34</v>
      </c>
      <c r="H483">
        <v>0.25</v>
      </c>
      <c r="I483" t="s">
        <v>1957</v>
      </c>
      <c r="J483">
        <v>462.01499999999999</v>
      </c>
      <c r="K483" t="str">
        <f>_xlfn.XLOOKUP(Sales_DB[[#This Row],[Store_ID]],Store_DB[Store_ID],Store_DB[Region])</f>
        <v>North</v>
      </c>
      <c r="L483" t="str">
        <f>_xlfn.XLOOKUP(Sales_DB[[#This Row],[Store_ID]],Store_DB[Store_ID],Store_DB[Store_Name])</f>
        <v>Martinez, Adkins and Johnson</v>
      </c>
      <c r="M483" t="str">
        <f>_xlfn.XLOOKUP(Sales_DB[[#This Row],[Store_ID]],Store_DB[Store_ID],Store_DB[City])</f>
        <v>Danielmouth</v>
      </c>
      <c r="N483" t="str">
        <f>_xlfn.XLOOKUP(Sales_DB[[#This Row],[Store_ID]],Store_DB[Store_ID],Store_DB[Store_Type])</f>
        <v>Flagship</v>
      </c>
      <c r="O483" t="str">
        <f>_xlfn.XLOOKUP(Sales_DB[[#This Row],[Product_ID]],Product_DB[Product_ID],Product_DB[Product_Name])</f>
        <v>Sports Stopwatch Timer</v>
      </c>
      <c r="P483" t="str">
        <f>_xlfn.XLOOKUP(Sales_DB[[#This Row],[Product_ID]],Product_DB[Product_ID],Product_DB[Category])</f>
        <v>Sports</v>
      </c>
      <c r="Q483" t="str">
        <f>_xlfn.XLOOKUP(Sales_DB[[#This Row],[Product_ID]],Product_DB[Product_ID],Product_DB[Sub_Category])</f>
        <v>Accessories</v>
      </c>
      <c r="R483" t="str">
        <f>_xlfn.XLOOKUP(Sales_DB[[#This Row],[Product_ID]],Product_DB[Product_ID],Product_DB[Brand])</f>
        <v>Burns-Hansen</v>
      </c>
      <c r="S483">
        <f>_xlfn.XLOOKUP(Sales_DB[[#This Row],[Product_ID]],Product_DB[Product_ID],Product_DB[Cost])</f>
        <v>38.76</v>
      </c>
      <c r="T483">
        <f>_xlfn.XLOOKUP(Sales_DB[[#This Row],[Product_ID]],Product_DB[Product_ID],Product_DB[Stock])</f>
        <v>137</v>
      </c>
      <c r="U483" t="str">
        <f>_xlfn.XLOOKUP(Sales_DB[[#This Row],[Customer_ID]],Final_Cust_db[Customer_ID],Final_Cust_db[Name])</f>
        <v>Mario Jacobs</v>
      </c>
      <c r="V483">
        <f>_xlfn.XLOOKUP(Sales_DB[[#This Row],[Customer_ID]],Final_Cust_db[Customer_ID],Final_Cust_db[Age])</f>
        <v>18</v>
      </c>
      <c r="W483" t="str">
        <f>_xlfn.XLOOKUP(Sales_DB[[#This Row],[Customer_ID]],Final_Cust_db[Customer_ID],Final_Cust_db[Gender])</f>
        <v>Male</v>
      </c>
      <c r="X483" t="str">
        <f>_xlfn.XLOOKUP(Sales_DB[[#This Row],[Customer_ID]],Final_Cust_db[Customer_ID],Final_Cust_db[City])</f>
        <v>Port James</v>
      </c>
      <c r="Y483" t="str">
        <f>_xlfn.XLOOKUP(Sales_DB[[#This Row],[Customer_ID]],Final_Cust_db[Customer_ID],Final_Cust_db[State])</f>
        <v>New York</v>
      </c>
      <c r="Z483" t="str">
        <f>_xlfn.XLOOKUP(Sales_DB[[#This Row],[Customer_ID]],Final_Cust_db[Customer_ID],Final_Cust_db[Country])</f>
        <v>USA</v>
      </c>
      <c r="AA483" t="str">
        <f>_xlfn.XLOOKUP(Sales_DB[[#This Row],[Customer_ID]],Final_Cust_db[Customer_ID],Final_Cust_db[Loyality_Level])</f>
        <v>Platinum</v>
      </c>
      <c r="AB483" s="8">
        <f>Sales_DB[[#This Row],[Cost]]*Sales_DB[[#This Row],[Quantity]]</f>
        <v>116.28</v>
      </c>
      <c r="AC483" s="8">
        <f>Sales_DB[[#This Row],[Total_Amount]]-Sales_DB[[#This Row],[Spend]]</f>
        <v>345.73500000000001</v>
      </c>
      <c r="AD483" s="8">
        <f>MONTH(Sales_DB[[#This Row],[Order_Date]])</f>
        <v>3</v>
      </c>
    </row>
    <row r="484" spans="1:30" x14ac:dyDescent="0.35">
      <c r="A484" t="s">
        <v>2441</v>
      </c>
      <c r="B484" s="2">
        <v>45851</v>
      </c>
      <c r="C484" t="s">
        <v>1311</v>
      </c>
      <c r="D484" t="s">
        <v>1662</v>
      </c>
      <c r="E484" t="s">
        <v>1915</v>
      </c>
      <c r="F484">
        <v>2</v>
      </c>
      <c r="G484" s="5">
        <v>756.8</v>
      </c>
      <c r="H484">
        <v>0.15</v>
      </c>
      <c r="I484" t="s">
        <v>1957</v>
      </c>
      <c r="J484">
        <v>1286.56</v>
      </c>
      <c r="K484" t="str">
        <f>_xlfn.XLOOKUP(Sales_DB[[#This Row],[Store_ID]],Store_DB[Store_ID],Store_DB[Region])</f>
        <v>West</v>
      </c>
      <c r="L484" t="str">
        <f>_xlfn.XLOOKUP(Sales_DB[[#This Row],[Store_ID]],Store_DB[Store_ID],Store_DB[Store_Name])</f>
        <v>Bean, Jones and Park</v>
      </c>
      <c r="M484" t="str">
        <f>_xlfn.XLOOKUP(Sales_DB[[#This Row],[Store_ID]],Store_DB[Store_ID],Store_DB[City])</f>
        <v>Thompsonborough</v>
      </c>
      <c r="N484" t="str">
        <f>_xlfn.XLOOKUP(Sales_DB[[#This Row],[Store_ID]],Store_DB[Store_ID],Store_DB[Store_Type])</f>
        <v>Online</v>
      </c>
      <c r="O484" t="str">
        <f>_xlfn.XLOOKUP(Sales_DB[[#This Row],[Product_ID]],Product_DB[Product_ID],Product_DB[Product_Name])</f>
        <v>Fabric Sofa Throw Blanket</v>
      </c>
      <c r="P484" t="str">
        <f>_xlfn.XLOOKUP(Sales_DB[[#This Row],[Product_ID]],Product_DB[Product_ID],Product_DB[Category])</f>
        <v>Home</v>
      </c>
      <c r="Q484" t="str">
        <f>_xlfn.XLOOKUP(Sales_DB[[#This Row],[Product_ID]],Product_DB[Product_ID],Product_DB[Sub_Category])</f>
        <v>Decor</v>
      </c>
      <c r="R484" t="str">
        <f>_xlfn.XLOOKUP(Sales_DB[[#This Row],[Product_ID]],Product_DB[Product_ID],Product_DB[Brand])</f>
        <v>Hoffman Group</v>
      </c>
      <c r="S484">
        <f>_xlfn.XLOOKUP(Sales_DB[[#This Row],[Product_ID]],Product_DB[Product_ID],Product_DB[Cost])</f>
        <v>218.48</v>
      </c>
      <c r="T484">
        <f>_xlfn.XLOOKUP(Sales_DB[[#This Row],[Product_ID]],Product_DB[Product_ID],Product_DB[Stock])</f>
        <v>276</v>
      </c>
      <c r="U484" t="str">
        <f>_xlfn.XLOOKUP(Sales_DB[[#This Row],[Customer_ID]],Final_Cust_db[Customer_ID],Final_Cust_db[Name])</f>
        <v>Monica Miller</v>
      </c>
      <c r="V484">
        <f>_xlfn.XLOOKUP(Sales_DB[[#This Row],[Customer_ID]],Final_Cust_db[Customer_ID],Final_Cust_db[Age])</f>
        <v>33</v>
      </c>
      <c r="W484" t="str">
        <f>_xlfn.XLOOKUP(Sales_DB[[#This Row],[Customer_ID]],Final_Cust_db[Customer_ID],Final_Cust_db[Gender])</f>
        <v>Male</v>
      </c>
      <c r="X484" t="str">
        <f>_xlfn.XLOOKUP(Sales_DB[[#This Row],[Customer_ID]],Final_Cust_db[Customer_ID],Final_Cust_db[City])</f>
        <v>Lake David</v>
      </c>
      <c r="Y484" t="str">
        <f>_xlfn.XLOOKUP(Sales_DB[[#This Row],[Customer_ID]],Final_Cust_db[Customer_ID],Final_Cust_db[State])</f>
        <v>Mississippi</v>
      </c>
      <c r="Z484" t="str">
        <f>_xlfn.XLOOKUP(Sales_DB[[#This Row],[Customer_ID]],Final_Cust_db[Customer_ID],Final_Cust_db[Country])</f>
        <v>USA</v>
      </c>
      <c r="AA484" t="str">
        <f>_xlfn.XLOOKUP(Sales_DB[[#This Row],[Customer_ID]],Final_Cust_db[Customer_ID],Final_Cust_db[Loyality_Level])</f>
        <v>Gold</v>
      </c>
      <c r="AB484" s="8">
        <f>Sales_DB[[#This Row],[Cost]]*Sales_DB[[#This Row],[Quantity]]</f>
        <v>436.96</v>
      </c>
      <c r="AC484" s="8">
        <f>Sales_DB[[#This Row],[Total_Amount]]-Sales_DB[[#This Row],[Spend]]</f>
        <v>849.59999999999991</v>
      </c>
      <c r="AD484" s="8">
        <f>MONTH(Sales_DB[[#This Row],[Order_Date]])</f>
        <v>7</v>
      </c>
    </row>
    <row r="485" spans="1:30" x14ac:dyDescent="0.35">
      <c r="A485" t="s">
        <v>2442</v>
      </c>
      <c r="B485" s="2">
        <v>45308</v>
      </c>
      <c r="C485" t="s">
        <v>176</v>
      </c>
      <c r="D485" t="s">
        <v>1636</v>
      </c>
      <c r="E485" t="s">
        <v>1922</v>
      </c>
      <c r="F485">
        <v>1</v>
      </c>
      <c r="G485" s="5">
        <v>771.73</v>
      </c>
      <c r="H485">
        <v>0.2</v>
      </c>
      <c r="I485" t="s">
        <v>1957</v>
      </c>
      <c r="J485">
        <v>617.38400000000001</v>
      </c>
      <c r="K485" t="str">
        <f>_xlfn.XLOOKUP(Sales_DB[[#This Row],[Store_ID]],Store_DB[Store_ID],Store_DB[Region])</f>
        <v>East</v>
      </c>
      <c r="L485" t="str">
        <f>_xlfn.XLOOKUP(Sales_DB[[#This Row],[Store_ID]],Store_DB[Store_ID],Store_DB[Store_Name])</f>
        <v>Hill, Wagner and Ballard</v>
      </c>
      <c r="M485" t="str">
        <f>_xlfn.XLOOKUP(Sales_DB[[#This Row],[Store_ID]],Store_DB[Store_ID],Store_DB[City])</f>
        <v>East Davidville</v>
      </c>
      <c r="N485" t="str">
        <f>_xlfn.XLOOKUP(Sales_DB[[#This Row],[Store_ID]],Store_DB[Store_ID],Store_DB[Store_Type])</f>
        <v>Online</v>
      </c>
      <c r="O485" t="str">
        <f>_xlfn.XLOOKUP(Sales_DB[[#This Row],[Product_ID]],Product_DB[Product_ID],Product_DB[Product_Name])</f>
        <v>Multi-Purpose Storage Box</v>
      </c>
      <c r="P485" t="str">
        <f>_xlfn.XLOOKUP(Sales_DB[[#This Row],[Product_ID]],Product_DB[Product_ID],Product_DB[Category])</f>
        <v>Home</v>
      </c>
      <c r="Q485" t="str">
        <f>_xlfn.XLOOKUP(Sales_DB[[#This Row],[Product_ID]],Product_DB[Product_ID],Product_DB[Sub_Category])</f>
        <v>Storage</v>
      </c>
      <c r="R485" t="str">
        <f>_xlfn.XLOOKUP(Sales_DB[[#This Row],[Product_ID]],Product_DB[Product_ID],Product_DB[Brand])</f>
        <v>Gardner-Montes</v>
      </c>
      <c r="S485">
        <f>_xlfn.XLOOKUP(Sales_DB[[#This Row],[Product_ID]],Product_DB[Product_ID],Product_DB[Cost])</f>
        <v>123.46</v>
      </c>
      <c r="T485">
        <f>_xlfn.XLOOKUP(Sales_DB[[#This Row],[Product_ID]],Product_DB[Product_ID],Product_DB[Stock])</f>
        <v>76</v>
      </c>
      <c r="U485" t="str">
        <f>_xlfn.XLOOKUP(Sales_DB[[#This Row],[Customer_ID]],Final_Cust_db[Customer_ID],Final_Cust_db[Name])</f>
        <v>Denise Williams</v>
      </c>
      <c r="V485">
        <f>_xlfn.XLOOKUP(Sales_DB[[#This Row],[Customer_ID]],Final_Cust_db[Customer_ID],Final_Cust_db[Age])</f>
        <v>34</v>
      </c>
      <c r="W485" t="str">
        <f>_xlfn.XLOOKUP(Sales_DB[[#This Row],[Customer_ID]],Final_Cust_db[Customer_ID],Final_Cust_db[Gender])</f>
        <v>Male</v>
      </c>
      <c r="X485" t="str">
        <f>_xlfn.XLOOKUP(Sales_DB[[#This Row],[Customer_ID]],Final_Cust_db[Customer_ID],Final_Cust_db[City])</f>
        <v>Christianstad</v>
      </c>
      <c r="Y485" t="str">
        <f>_xlfn.XLOOKUP(Sales_DB[[#This Row],[Customer_ID]],Final_Cust_db[Customer_ID],Final_Cust_db[State])</f>
        <v>Hawaii</v>
      </c>
      <c r="Z485" t="str">
        <f>_xlfn.XLOOKUP(Sales_DB[[#This Row],[Customer_ID]],Final_Cust_db[Customer_ID],Final_Cust_db[Country])</f>
        <v>USA</v>
      </c>
      <c r="AA485" t="str">
        <f>_xlfn.XLOOKUP(Sales_DB[[#This Row],[Customer_ID]],Final_Cust_db[Customer_ID],Final_Cust_db[Loyality_Level])</f>
        <v>Bronze</v>
      </c>
      <c r="AB485" s="8">
        <f>Sales_DB[[#This Row],[Cost]]*Sales_DB[[#This Row],[Quantity]]</f>
        <v>123.46</v>
      </c>
      <c r="AC485" s="8">
        <f>Sales_DB[[#This Row],[Total_Amount]]-Sales_DB[[#This Row],[Spend]]</f>
        <v>493.92400000000004</v>
      </c>
      <c r="AD485" s="8">
        <f>MONTH(Sales_DB[[#This Row],[Order_Date]])</f>
        <v>1</v>
      </c>
    </row>
    <row r="486" spans="1:30" x14ac:dyDescent="0.35">
      <c r="A486" t="s">
        <v>2443</v>
      </c>
      <c r="B486" s="2">
        <v>45639</v>
      </c>
      <c r="C486" t="s">
        <v>1485</v>
      </c>
      <c r="D486" t="s">
        <v>1778</v>
      </c>
      <c r="E486" t="s">
        <v>1940</v>
      </c>
      <c r="F486">
        <v>1</v>
      </c>
      <c r="G486" s="5">
        <v>440.19</v>
      </c>
      <c r="H486">
        <v>0.03</v>
      </c>
      <c r="I486" t="s">
        <v>1959</v>
      </c>
      <c r="J486">
        <v>426.98430000000002</v>
      </c>
      <c r="K486" t="str">
        <f>_xlfn.XLOOKUP(Sales_DB[[#This Row],[Store_ID]],Store_DB[Store_ID],Store_DB[Region])</f>
        <v>North</v>
      </c>
      <c r="L486" t="str">
        <f>_xlfn.XLOOKUP(Sales_DB[[#This Row],[Store_ID]],Store_DB[Store_ID],Store_DB[Store_Name])</f>
        <v>Holloway Ltd</v>
      </c>
      <c r="M486" t="str">
        <f>_xlfn.XLOOKUP(Sales_DB[[#This Row],[Store_ID]],Store_DB[Store_ID],Store_DB[City])</f>
        <v>Bensonhaven</v>
      </c>
      <c r="N486" t="str">
        <f>_xlfn.XLOOKUP(Sales_DB[[#This Row],[Store_ID]],Store_DB[Store_ID],Store_DB[Store_Type])</f>
        <v>Flagship</v>
      </c>
      <c r="O486" t="str">
        <f>_xlfn.XLOOKUP(Sales_DB[[#This Row],[Product_ID]],Product_DB[Product_ID],Product_DB[Product_Name])</f>
        <v>Women'S Hair Dryer Brush</v>
      </c>
      <c r="P486" t="str">
        <f>_xlfn.XLOOKUP(Sales_DB[[#This Row],[Product_ID]],Product_DB[Product_ID],Product_DB[Category])</f>
        <v>Beauty</v>
      </c>
      <c r="Q486" t="str">
        <f>_xlfn.XLOOKUP(Sales_DB[[#This Row],[Product_ID]],Product_DB[Product_ID],Product_DB[Sub_Category])</f>
        <v>Haircare</v>
      </c>
      <c r="R486" t="str">
        <f>_xlfn.XLOOKUP(Sales_DB[[#This Row],[Product_ID]],Product_DB[Product_ID],Product_DB[Brand])</f>
        <v>Torres, Spencer and Potter</v>
      </c>
      <c r="S486">
        <f>_xlfn.XLOOKUP(Sales_DB[[#This Row],[Product_ID]],Product_DB[Product_ID],Product_DB[Cost])</f>
        <v>340.39</v>
      </c>
      <c r="T486">
        <f>_xlfn.XLOOKUP(Sales_DB[[#This Row],[Product_ID]],Product_DB[Product_ID],Product_DB[Stock])</f>
        <v>177</v>
      </c>
      <c r="U486" t="str">
        <f>_xlfn.XLOOKUP(Sales_DB[[#This Row],[Customer_ID]],Final_Cust_db[Customer_ID],Final_Cust_db[Name])</f>
        <v>Dylan Gutierrez</v>
      </c>
      <c r="V486">
        <f>_xlfn.XLOOKUP(Sales_DB[[#This Row],[Customer_ID]],Final_Cust_db[Customer_ID],Final_Cust_db[Age])</f>
        <v>40</v>
      </c>
      <c r="W486" t="str">
        <f>_xlfn.XLOOKUP(Sales_DB[[#This Row],[Customer_ID]],Final_Cust_db[Customer_ID],Final_Cust_db[Gender])</f>
        <v>Male</v>
      </c>
      <c r="X486" t="str">
        <f>_xlfn.XLOOKUP(Sales_DB[[#This Row],[Customer_ID]],Final_Cust_db[Customer_ID],Final_Cust_db[City])</f>
        <v>New Jamesview</v>
      </c>
      <c r="Y486" t="str">
        <f>_xlfn.XLOOKUP(Sales_DB[[#This Row],[Customer_ID]],Final_Cust_db[Customer_ID],Final_Cust_db[State])</f>
        <v>West Virginia</v>
      </c>
      <c r="Z486" t="str">
        <f>_xlfn.XLOOKUP(Sales_DB[[#This Row],[Customer_ID]],Final_Cust_db[Customer_ID],Final_Cust_db[Country])</f>
        <v>USA</v>
      </c>
      <c r="AA486" t="str">
        <f>_xlfn.XLOOKUP(Sales_DB[[#This Row],[Customer_ID]],Final_Cust_db[Customer_ID],Final_Cust_db[Loyality_Level])</f>
        <v>Bronze</v>
      </c>
      <c r="AB486" s="8">
        <f>Sales_DB[[#This Row],[Cost]]*Sales_DB[[#This Row],[Quantity]]</f>
        <v>340.39</v>
      </c>
      <c r="AC486" s="8">
        <f>Sales_DB[[#This Row],[Total_Amount]]-Sales_DB[[#This Row],[Spend]]</f>
        <v>86.594300000000032</v>
      </c>
      <c r="AD486" s="8">
        <f>MONTH(Sales_DB[[#This Row],[Order_Date]])</f>
        <v>12</v>
      </c>
    </row>
    <row r="487" spans="1:30" x14ac:dyDescent="0.35">
      <c r="A487" t="s">
        <v>2444</v>
      </c>
      <c r="B487" s="2">
        <v>45919</v>
      </c>
      <c r="C487" t="s">
        <v>185</v>
      </c>
      <c r="D487" t="s">
        <v>1570</v>
      </c>
      <c r="E487" t="s">
        <v>1894</v>
      </c>
      <c r="F487">
        <v>2</v>
      </c>
      <c r="G487" s="5">
        <v>409</v>
      </c>
      <c r="H487">
        <v>0.17</v>
      </c>
      <c r="I487" t="s">
        <v>1957</v>
      </c>
      <c r="J487">
        <v>678.93999999999994</v>
      </c>
      <c r="K487" t="str">
        <f>_xlfn.XLOOKUP(Sales_DB[[#This Row],[Store_ID]],Store_DB[Store_ID],Store_DB[Region])</f>
        <v>South</v>
      </c>
      <c r="L487" t="str">
        <f>_xlfn.XLOOKUP(Sales_DB[[#This Row],[Store_ID]],Store_DB[Store_ID],Store_DB[Store_Name])</f>
        <v>Black-Horn</v>
      </c>
      <c r="M487" t="str">
        <f>_xlfn.XLOOKUP(Sales_DB[[#This Row],[Store_ID]],Store_DB[Store_ID],Store_DB[City])</f>
        <v>North Nancyview</v>
      </c>
      <c r="N487" t="str">
        <f>_xlfn.XLOOKUP(Sales_DB[[#This Row],[Store_ID]],Store_DB[Store_ID],Store_DB[Store_Type])</f>
        <v>Outlet</v>
      </c>
      <c r="O487" t="str">
        <f>_xlfn.XLOOKUP(Sales_DB[[#This Row],[Product_ID]],Product_DB[Product_ID],Product_DB[Product_Name])</f>
        <v>Women'S Yoga Pants</v>
      </c>
      <c r="P487" t="str">
        <f>_xlfn.XLOOKUP(Sales_DB[[#This Row],[Product_ID]],Product_DB[Product_ID],Product_DB[Category])</f>
        <v>Clothing</v>
      </c>
      <c r="Q487" t="str">
        <f>_xlfn.XLOOKUP(Sales_DB[[#This Row],[Product_ID]],Product_DB[Product_ID],Product_DB[Sub_Category])</f>
        <v>Bottoms</v>
      </c>
      <c r="R487" t="str">
        <f>_xlfn.XLOOKUP(Sales_DB[[#This Row],[Product_ID]],Product_DB[Product_ID],Product_DB[Brand])</f>
        <v>Gonzales-Davis</v>
      </c>
      <c r="S487">
        <f>_xlfn.XLOOKUP(Sales_DB[[#This Row],[Product_ID]],Product_DB[Product_ID],Product_DB[Cost])</f>
        <v>306.45999999999998</v>
      </c>
      <c r="T487">
        <f>_xlfn.XLOOKUP(Sales_DB[[#This Row],[Product_ID]],Product_DB[Product_ID],Product_DB[Stock])</f>
        <v>487</v>
      </c>
      <c r="U487" t="str">
        <f>_xlfn.XLOOKUP(Sales_DB[[#This Row],[Customer_ID]],Final_Cust_db[Customer_ID],Final_Cust_db[Name])</f>
        <v>Gina Knight</v>
      </c>
      <c r="V487">
        <f>_xlfn.XLOOKUP(Sales_DB[[#This Row],[Customer_ID]],Final_Cust_db[Customer_ID],Final_Cust_db[Age])</f>
        <v>54</v>
      </c>
      <c r="W487" t="str">
        <f>_xlfn.XLOOKUP(Sales_DB[[#This Row],[Customer_ID]],Final_Cust_db[Customer_ID],Final_Cust_db[Gender])</f>
        <v>Female</v>
      </c>
      <c r="X487" t="str">
        <f>_xlfn.XLOOKUP(Sales_DB[[#This Row],[Customer_ID]],Final_Cust_db[Customer_ID],Final_Cust_db[City])</f>
        <v>Lake Roberthaven</v>
      </c>
      <c r="Y487" t="str">
        <f>_xlfn.XLOOKUP(Sales_DB[[#This Row],[Customer_ID]],Final_Cust_db[Customer_ID],Final_Cust_db[State])</f>
        <v>Nevada</v>
      </c>
      <c r="Z487" t="str">
        <f>_xlfn.XLOOKUP(Sales_DB[[#This Row],[Customer_ID]],Final_Cust_db[Customer_ID],Final_Cust_db[Country])</f>
        <v>USA</v>
      </c>
      <c r="AA487" t="str">
        <f>_xlfn.XLOOKUP(Sales_DB[[#This Row],[Customer_ID]],Final_Cust_db[Customer_ID],Final_Cust_db[Loyality_Level])</f>
        <v>Silver</v>
      </c>
      <c r="AB487" s="8">
        <f>Sales_DB[[#This Row],[Cost]]*Sales_DB[[#This Row],[Quantity]]</f>
        <v>612.91999999999996</v>
      </c>
      <c r="AC487" s="8">
        <f>Sales_DB[[#This Row],[Total_Amount]]-Sales_DB[[#This Row],[Spend]]</f>
        <v>66.019999999999982</v>
      </c>
      <c r="AD487" s="8">
        <f>MONTH(Sales_DB[[#This Row],[Order_Date]])</f>
        <v>9</v>
      </c>
    </row>
    <row r="488" spans="1:30" x14ac:dyDescent="0.35">
      <c r="A488" t="s">
        <v>2445</v>
      </c>
      <c r="B488" s="2">
        <v>45333</v>
      </c>
      <c r="C488" t="s">
        <v>1086</v>
      </c>
      <c r="D488" t="s">
        <v>1691</v>
      </c>
      <c r="E488" t="s">
        <v>1946</v>
      </c>
      <c r="F488">
        <v>3</v>
      </c>
      <c r="G488" s="5">
        <v>134.58000000000001</v>
      </c>
      <c r="H488">
        <v>0.04</v>
      </c>
      <c r="I488" t="s">
        <v>1962</v>
      </c>
      <c r="J488">
        <v>387.59039999999999</v>
      </c>
      <c r="K488" t="str">
        <f>_xlfn.XLOOKUP(Sales_DB[[#This Row],[Store_ID]],Store_DB[Store_ID],Store_DB[Region])</f>
        <v>East</v>
      </c>
      <c r="L488" t="str">
        <f>_xlfn.XLOOKUP(Sales_DB[[#This Row],[Store_ID]],Store_DB[Store_ID],Store_DB[Store_Name])</f>
        <v>Mann-Austin</v>
      </c>
      <c r="M488" t="str">
        <f>_xlfn.XLOOKUP(Sales_DB[[#This Row],[Store_ID]],Store_DB[Store_ID],Store_DB[City])</f>
        <v>Vasquezborough</v>
      </c>
      <c r="N488" t="str">
        <f>_xlfn.XLOOKUP(Sales_DB[[#This Row],[Store_ID]],Store_DB[Store_ID],Store_DB[Store_Type])</f>
        <v>Online</v>
      </c>
      <c r="O488" t="str">
        <f>_xlfn.XLOOKUP(Sales_DB[[#This Row],[Product_ID]],Product_DB[Product_ID],Product_DB[Product_Name])</f>
        <v>Sports Water Hydration Pack</v>
      </c>
      <c r="P488" t="str">
        <f>_xlfn.XLOOKUP(Sales_DB[[#This Row],[Product_ID]],Product_DB[Product_ID],Product_DB[Category])</f>
        <v>Sports</v>
      </c>
      <c r="Q488" t="str">
        <f>_xlfn.XLOOKUP(Sales_DB[[#This Row],[Product_ID]],Product_DB[Product_ID],Product_DB[Sub_Category])</f>
        <v>Outdoor</v>
      </c>
      <c r="R488" t="str">
        <f>_xlfn.XLOOKUP(Sales_DB[[#This Row],[Product_ID]],Product_DB[Product_ID],Product_DB[Brand])</f>
        <v>Sims-Smith</v>
      </c>
      <c r="S488">
        <f>_xlfn.XLOOKUP(Sales_DB[[#This Row],[Product_ID]],Product_DB[Product_ID],Product_DB[Cost])</f>
        <v>135.61000000000001</v>
      </c>
      <c r="T488">
        <f>_xlfn.XLOOKUP(Sales_DB[[#This Row],[Product_ID]],Product_DB[Product_ID],Product_DB[Stock])</f>
        <v>394</v>
      </c>
      <c r="U488" t="str">
        <f>_xlfn.XLOOKUP(Sales_DB[[#This Row],[Customer_ID]],Final_Cust_db[Customer_ID],Final_Cust_db[Name])</f>
        <v>Ryan Moore</v>
      </c>
      <c r="V488">
        <f>_xlfn.XLOOKUP(Sales_DB[[#This Row],[Customer_ID]],Final_Cust_db[Customer_ID],Final_Cust_db[Age])</f>
        <v>38</v>
      </c>
      <c r="W488" t="str">
        <f>_xlfn.XLOOKUP(Sales_DB[[#This Row],[Customer_ID]],Final_Cust_db[Customer_ID],Final_Cust_db[Gender])</f>
        <v>Male</v>
      </c>
      <c r="X488" t="str">
        <f>_xlfn.XLOOKUP(Sales_DB[[#This Row],[Customer_ID]],Final_Cust_db[Customer_ID],Final_Cust_db[City])</f>
        <v>Cartershire</v>
      </c>
      <c r="Y488" t="str">
        <f>_xlfn.XLOOKUP(Sales_DB[[#This Row],[Customer_ID]],Final_Cust_db[Customer_ID],Final_Cust_db[State])</f>
        <v>Virginia</v>
      </c>
      <c r="Z488" t="str">
        <f>_xlfn.XLOOKUP(Sales_DB[[#This Row],[Customer_ID]],Final_Cust_db[Customer_ID],Final_Cust_db[Country])</f>
        <v>USA</v>
      </c>
      <c r="AA488" t="str">
        <f>_xlfn.XLOOKUP(Sales_DB[[#This Row],[Customer_ID]],Final_Cust_db[Customer_ID],Final_Cust_db[Loyality_Level])</f>
        <v>Bronze</v>
      </c>
      <c r="AB488" s="8">
        <f>Sales_DB[[#This Row],[Cost]]*Sales_DB[[#This Row],[Quantity]]</f>
        <v>406.83000000000004</v>
      </c>
      <c r="AC488" s="8">
        <f>Sales_DB[[#This Row],[Total_Amount]]-Sales_DB[[#This Row],[Spend]]</f>
        <v>-19.239600000000053</v>
      </c>
      <c r="AD488" s="8">
        <f>MONTH(Sales_DB[[#This Row],[Order_Date]])</f>
        <v>2</v>
      </c>
    </row>
    <row r="489" spans="1:30" x14ac:dyDescent="0.35">
      <c r="A489" t="s">
        <v>2446</v>
      </c>
      <c r="B489" s="2">
        <v>45811</v>
      </c>
      <c r="C489" t="s">
        <v>1101</v>
      </c>
      <c r="D489" t="s">
        <v>1694</v>
      </c>
      <c r="E489" t="s">
        <v>1912</v>
      </c>
      <c r="F489">
        <v>4</v>
      </c>
      <c r="G489" s="5">
        <v>284.44</v>
      </c>
      <c r="H489">
        <v>0.02</v>
      </c>
      <c r="I489" t="s">
        <v>1957</v>
      </c>
      <c r="J489">
        <v>1115.0047999999999</v>
      </c>
      <c r="K489" t="str">
        <f>_xlfn.XLOOKUP(Sales_DB[[#This Row],[Store_ID]],Store_DB[Store_ID],Store_DB[Region])</f>
        <v>South</v>
      </c>
      <c r="L489" t="str">
        <f>_xlfn.XLOOKUP(Sales_DB[[#This Row],[Store_ID]],Store_DB[Store_ID],Store_DB[Store_Name])</f>
        <v>Martinez-Mullins</v>
      </c>
      <c r="M489" t="str">
        <f>_xlfn.XLOOKUP(Sales_DB[[#This Row],[Store_ID]],Store_DB[Store_ID],Store_DB[City])</f>
        <v>Williamsfurt</v>
      </c>
      <c r="N489" t="str">
        <f>_xlfn.XLOOKUP(Sales_DB[[#This Row],[Store_ID]],Store_DB[Store_ID],Store_DB[Store_Type])</f>
        <v>Online</v>
      </c>
      <c r="O489" t="str">
        <f>_xlfn.XLOOKUP(Sales_DB[[#This Row],[Product_ID]],Product_DB[Product_ID],Product_DB[Product_Name])</f>
        <v>Portable Power Bank</v>
      </c>
      <c r="P489" t="str">
        <f>_xlfn.XLOOKUP(Sales_DB[[#This Row],[Product_ID]],Product_DB[Product_ID],Product_DB[Category])</f>
        <v>Electronics</v>
      </c>
      <c r="Q489" t="str">
        <f>_xlfn.XLOOKUP(Sales_DB[[#This Row],[Product_ID]],Product_DB[Product_ID],Product_DB[Sub_Category])</f>
        <v>Mobile</v>
      </c>
      <c r="R489" t="str">
        <f>_xlfn.XLOOKUP(Sales_DB[[#This Row],[Product_ID]],Product_DB[Product_ID],Product_DB[Brand])</f>
        <v>Cummings and Sons</v>
      </c>
      <c r="S489">
        <f>_xlfn.XLOOKUP(Sales_DB[[#This Row],[Product_ID]],Product_DB[Product_ID],Product_DB[Cost])</f>
        <v>326.06</v>
      </c>
      <c r="T489">
        <f>_xlfn.XLOOKUP(Sales_DB[[#This Row],[Product_ID]],Product_DB[Product_ID],Product_DB[Stock])</f>
        <v>301</v>
      </c>
      <c r="U489" t="str">
        <f>_xlfn.XLOOKUP(Sales_DB[[#This Row],[Customer_ID]],Final_Cust_db[Customer_ID],Final_Cust_db[Name])</f>
        <v>Sherry Cabrera</v>
      </c>
      <c r="V489">
        <f>_xlfn.XLOOKUP(Sales_DB[[#This Row],[Customer_ID]],Final_Cust_db[Customer_ID],Final_Cust_db[Age])</f>
        <v>55</v>
      </c>
      <c r="W489" t="str">
        <f>_xlfn.XLOOKUP(Sales_DB[[#This Row],[Customer_ID]],Final_Cust_db[Customer_ID],Final_Cust_db[Gender])</f>
        <v>Male</v>
      </c>
      <c r="X489" t="str">
        <f>_xlfn.XLOOKUP(Sales_DB[[#This Row],[Customer_ID]],Final_Cust_db[Customer_ID],Final_Cust_db[City])</f>
        <v>Shannonview</v>
      </c>
      <c r="Y489" t="str">
        <f>_xlfn.XLOOKUP(Sales_DB[[#This Row],[Customer_ID]],Final_Cust_db[Customer_ID],Final_Cust_db[State])</f>
        <v>Pennsylvania</v>
      </c>
      <c r="Z489" t="str">
        <f>_xlfn.XLOOKUP(Sales_DB[[#This Row],[Customer_ID]],Final_Cust_db[Customer_ID],Final_Cust_db[Country])</f>
        <v>USA</v>
      </c>
      <c r="AA489" t="str">
        <f>_xlfn.XLOOKUP(Sales_DB[[#This Row],[Customer_ID]],Final_Cust_db[Customer_ID],Final_Cust_db[Loyality_Level])</f>
        <v>Silver</v>
      </c>
      <c r="AB489" s="8">
        <f>Sales_DB[[#This Row],[Cost]]*Sales_DB[[#This Row],[Quantity]]</f>
        <v>1304.24</v>
      </c>
      <c r="AC489" s="8">
        <f>Sales_DB[[#This Row],[Total_Amount]]-Sales_DB[[#This Row],[Spend]]</f>
        <v>-189.23520000000008</v>
      </c>
      <c r="AD489" s="8">
        <f>MONTH(Sales_DB[[#This Row],[Order_Date]])</f>
        <v>6</v>
      </c>
    </row>
    <row r="490" spans="1:30" x14ac:dyDescent="0.35">
      <c r="A490" t="s">
        <v>2447</v>
      </c>
      <c r="B490" s="2">
        <v>45726</v>
      </c>
      <c r="C490" t="s">
        <v>1270</v>
      </c>
      <c r="D490" t="s">
        <v>1800</v>
      </c>
      <c r="E490" t="s">
        <v>1930</v>
      </c>
      <c r="F490">
        <v>4</v>
      </c>
      <c r="G490" s="5">
        <v>922.69</v>
      </c>
      <c r="H490">
        <v>0.16</v>
      </c>
      <c r="I490" t="s">
        <v>1957</v>
      </c>
      <c r="J490">
        <v>3100.2384000000002</v>
      </c>
      <c r="K490" t="str">
        <f>_xlfn.XLOOKUP(Sales_DB[[#This Row],[Store_ID]],Store_DB[Store_ID],Store_DB[Region])</f>
        <v>East</v>
      </c>
      <c r="L490" t="str">
        <f>_xlfn.XLOOKUP(Sales_DB[[#This Row],[Store_ID]],Store_DB[Store_ID],Store_DB[Store_Name])</f>
        <v>Gardner, Humphrey and Contreras</v>
      </c>
      <c r="M490" t="str">
        <f>_xlfn.XLOOKUP(Sales_DB[[#This Row],[Store_ID]],Store_DB[Store_ID],Store_DB[City])</f>
        <v>Johnsonville</v>
      </c>
      <c r="N490" t="str">
        <f>_xlfn.XLOOKUP(Sales_DB[[#This Row],[Store_ID]],Store_DB[Store_ID],Store_DB[Store_Type])</f>
        <v>Flagship</v>
      </c>
      <c r="O490" t="str">
        <f>_xlfn.XLOOKUP(Sales_DB[[#This Row],[Product_ID]],Product_DB[Product_ID],Product_DB[Product_Name])</f>
        <v>Shin Guards – Adult</v>
      </c>
      <c r="P490" t="str">
        <f>_xlfn.XLOOKUP(Sales_DB[[#This Row],[Product_ID]],Product_DB[Product_ID],Product_DB[Category])</f>
        <v>Sports</v>
      </c>
      <c r="Q490" t="str">
        <f>_xlfn.XLOOKUP(Sales_DB[[#This Row],[Product_ID]],Product_DB[Product_ID],Product_DB[Sub_Category])</f>
        <v>Team Sports</v>
      </c>
      <c r="R490" t="str">
        <f>_xlfn.XLOOKUP(Sales_DB[[#This Row],[Product_ID]],Product_DB[Product_ID],Product_DB[Brand])</f>
        <v>French Ltd</v>
      </c>
      <c r="S490">
        <f>_xlfn.XLOOKUP(Sales_DB[[#This Row],[Product_ID]],Product_DB[Product_ID],Product_DB[Cost])</f>
        <v>107.06</v>
      </c>
      <c r="T490">
        <f>_xlfn.XLOOKUP(Sales_DB[[#This Row],[Product_ID]],Product_DB[Product_ID],Product_DB[Stock])</f>
        <v>359</v>
      </c>
      <c r="U490" t="str">
        <f>_xlfn.XLOOKUP(Sales_DB[[#This Row],[Customer_ID]],Final_Cust_db[Customer_ID],Final_Cust_db[Name])</f>
        <v>Eric Wolfe</v>
      </c>
      <c r="V490">
        <f>_xlfn.XLOOKUP(Sales_DB[[#This Row],[Customer_ID]],Final_Cust_db[Customer_ID],Final_Cust_db[Age])</f>
        <v>18</v>
      </c>
      <c r="W490" t="str">
        <f>_xlfn.XLOOKUP(Sales_DB[[#This Row],[Customer_ID]],Final_Cust_db[Customer_ID],Final_Cust_db[Gender])</f>
        <v>Female</v>
      </c>
      <c r="X490" t="str">
        <f>_xlfn.XLOOKUP(Sales_DB[[#This Row],[Customer_ID]],Final_Cust_db[Customer_ID],Final_Cust_db[City])</f>
        <v>Garciaview</v>
      </c>
      <c r="Y490" t="str">
        <f>_xlfn.XLOOKUP(Sales_DB[[#This Row],[Customer_ID]],Final_Cust_db[Customer_ID],Final_Cust_db[State])</f>
        <v>Louisiana</v>
      </c>
      <c r="Z490" t="str">
        <f>_xlfn.XLOOKUP(Sales_DB[[#This Row],[Customer_ID]],Final_Cust_db[Customer_ID],Final_Cust_db[Country])</f>
        <v>USA</v>
      </c>
      <c r="AA490" t="str">
        <f>_xlfn.XLOOKUP(Sales_DB[[#This Row],[Customer_ID]],Final_Cust_db[Customer_ID],Final_Cust_db[Loyality_Level])</f>
        <v>Gold</v>
      </c>
      <c r="AB490" s="8">
        <f>Sales_DB[[#This Row],[Cost]]*Sales_DB[[#This Row],[Quantity]]</f>
        <v>428.24</v>
      </c>
      <c r="AC490" s="8">
        <f>Sales_DB[[#This Row],[Total_Amount]]-Sales_DB[[#This Row],[Spend]]</f>
        <v>2671.9984000000004</v>
      </c>
      <c r="AD490" s="8">
        <f>MONTH(Sales_DB[[#This Row],[Order_Date]])</f>
        <v>3</v>
      </c>
    </row>
    <row r="491" spans="1:30" x14ac:dyDescent="0.35">
      <c r="A491" t="s">
        <v>2448</v>
      </c>
      <c r="B491" s="2">
        <v>45644</v>
      </c>
      <c r="C491" t="s">
        <v>884</v>
      </c>
      <c r="D491" t="s">
        <v>1684</v>
      </c>
      <c r="E491" t="s">
        <v>1909</v>
      </c>
      <c r="F491">
        <v>2</v>
      </c>
      <c r="G491" s="5">
        <v>992.55</v>
      </c>
      <c r="H491">
        <v>0.28000000000000003</v>
      </c>
      <c r="I491" t="s">
        <v>1957</v>
      </c>
      <c r="J491">
        <v>1429.2719999999999</v>
      </c>
      <c r="K491" t="str">
        <f>_xlfn.XLOOKUP(Sales_DB[[#This Row],[Store_ID]],Store_DB[Store_ID],Store_DB[Region])</f>
        <v>East</v>
      </c>
      <c r="L491" t="str">
        <f>_xlfn.XLOOKUP(Sales_DB[[#This Row],[Store_ID]],Store_DB[Store_ID],Store_DB[Store_Name])</f>
        <v>Benson-Elliott</v>
      </c>
      <c r="M491" t="str">
        <f>_xlfn.XLOOKUP(Sales_DB[[#This Row],[Store_ID]],Store_DB[Store_ID],Store_DB[City])</f>
        <v>Port Josephberg</v>
      </c>
      <c r="N491" t="str">
        <f>_xlfn.XLOOKUP(Sales_DB[[#This Row],[Store_ID]],Store_DB[Store_ID],Store_DB[Store_Type])</f>
        <v>Online</v>
      </c>
      <c r="O491" t="str">
        <f>_xlfn.XLOOKUP(Sales_DB[[#This Row],[Product_ID]],Product_DB[Product_ID],Product_DB[Product_Name])</f>
        <v>Women'S Summer Dress</v>
      </c>
      <c r="P491" t="str">
        <f>_xlfn.XLOOKUP(Sales_DB[[#This Row],[Product_ID]],Product_DB[Product_ID],Product_DB[Category])</f>
        <v>Clothing</v>
      </c>
      <c r="Q491" t="str">
        <f>_xlfn.XLOOKUP(Sales_DB[[#This Row],[Product_ID]],Product_DB[Product_ID],Product_DB[Sub_Category])</f>
        <v>Tops</v>
      </c>
      <c r="R491" t="str">
        <f>_xlfn.XLOOKUP(Sales_DB[[#This Row],[Product_ID]],Product_DB[Product_ID],Product_DB[Brand])</f>
        <v>Smith-Mills</v>
      </c>
      <c r="S491">
        <f>_xlfn.XLOOKUP(Sales_DB[[#This Row],[Product_ID]],Product_DB[Product_ID],Product_DB[Cost])</f>
        <v>223.43</v>
      </c>
      <c r="T491">
        <f>_xlfn.XLOOKUP(Sales_DB[[#This Row],[Product_ID]],Product_DB[Product_ID],Product_DB[Stock])</f>
        <v>154</v>
      </c>
      <c r="U491" t="str">
        <f>_xlfn.XLOOKUP(Sales_DB[[#This Row],[Customer_ID]],Final_Cust_db[Customer_ID],Final_Cust_db[Name])</f>
        <v>Shannon Miller</v>
      </c>
      <c r="V491">
        <f>_xlfn.XLOOKUP(Sales_DB[[#This Row],[Customer_ID]],Final_Cust_db[Customer_ID],Final_Cust_db[Age])</f>
        <v>22</v>
      </c>
      <c r="W491" t="str">
        <f>_xlfn.XLOOKUP(Sales_DB[[#This Row],[Customer_ID]],Final_Cust_db[Customer_ID],Final_Cust_db[Gender])</f>
        <v>Male</v>
      </c>
      <c r="X491" t="str">
        <f>_xlfn.XLOOKUP(Sales_DB[[#This Row],[Customer_ID]],Final_Cust_db[Customer_ID],Final_Cust_db[City])</f>
        <v>North Austinport</v>
      </c>
      <c r="Y491" t="str">
        <f>_xlfn.XLOOKUP(Sales_DB[[#This Row],[Customer_ID]],Final_Cust_db[Customer_ID],Final_Cust_db[State])</f>
        <v>Kentucky</v>
      </c>
      <c r="Z491" t="str">
        <f>_xlfn.XLOOKUP(Sales_DB[[#This Row],[Customer_ID]],Final_Cust_db[Customer_ID],Final_Cust_db[Country])</f>
        <v>USA</v>
      </c>
      <c r="AA491" t="str">
        <f>_xlfn.XLOOKUP(Sales_DB[[#This Row],[Customer_ID]],Final_Cust_db[Customer_ID],Final_Cust_db[Loyality_Level])</f>
        <v>Gold</v>
      </c>
      <c r="AB491" s="8">
        <f>Sales_DB[[#This Row],[Cost]]*Sales_DB[[#This Row],[Quantity]]</f>
        <v>446.86</v>
      </c>
      <c r="AC491" s="8">
        <f>Sales_DB[[#This Row],[Total_Amount]]-Sales_DB[[#This Row],[Spend]]</f>
        <v>982.41199999999992</v>
      </c>
      <c r="AD491" s="8">
        <f>MONTH(Sales_DB[[#This Row],[Order_Date]])</f>
        <v>12</v>
      </c>
    </row>
    <row r="492" spans="1:30" x14ac:dyDescent="0.35">
      <c r="A492" t="s">
        <v>2449</v>
      </c>
      <c r="B492" s="2">
        <v>45371</v>
      </c>
      <c r="C492" t="s">
        <v>1308</v>
      </c>
      <c r="D492" t="s">
        <v>1848</v>
      </c>
      <c r="E492" t="s">
        <v>1943</v>
      </c>
      <c r="F492">
        <v>1</v>
      </c>
      <c r="G492" s="5">
        <v>170.43</v>
      </c>
      <c r="H492">
        <v>0.03</v>
      </c>
      <c r="I492" t="s">
        <v>1957</v>
      </c>
      <c r="J492">
        <v>165.31710000000001</v>
      </c>
      <c r="K492" t="str">
        <f>_xlfn.XLOOKUP(Sales_DB[[#This Row],[Store_ID]],Store_DB[Store_ID],Store_DB[Region])</f>
        <v>East</v>
      </c>
      <c r="L492" t="str">
        <f>_xlfn.XLOOKUP(Sales_DB[[#This Row],[Store_ID]],Store_DB[Store_ID],Store_DB[Store_Name])</f>
        <v>Guerrero-Schmitt</v>
      </c>
      <c r="M492" t="str">
        <f>_xlfn.XLOOKUP(Sales_DB[[#This Row],[Store_ID]],Store_DB[Store_ID],Store_DB[City])</f>
        <v>East Stevechester</v>
      </c>
      <c r="N492" t="str">
        <f>_xlfn.XLOOKUP(Sales_DB[[#This Row],[Store_ID]],Store_DB[Store_ID],Store_DB[Store_Type])</f>
        <v>Flagship</v>
      </c>
      <c r="O492" t="str">
        <f>_xlfn.XLOOKUP(Sales_DB[[#This Row],[Product_ID]],Product_DB[Product_ID],Product_DB[Product_Name])</f>
        <v>Face Foundation Kit</v>
      </c>
      <c r="P492" t="str">
        <f>_xlfn.XLOOKUP(Sales_DB[[#This Row],[Product_ID]],Product_DB[Product_ID],Product_DB[Category])</f>
        <v>Beauty</v>
      </c>
      <c r="Q492" t="str">
        <f>_xlfn.XLOOKUP(Sales_DB[[#This Row],[Product_ID]],Product_DB[Product_ID],Product_DB[Sub_Category])</f>
        <v>Makeup</v>
      </c>
      <c r="R492" t="str">
        <f>_xlfn.XLOOKUP(Sales_DB[[#This Row],[Product_ID]],Product_DB[Product_ID],Product_DB[Brand])</f>
        <v>Taylor-Elliott</v>
      </c>
      <c r="S492">
        <f>_xlfn.XLOOKUP(Sales_DB[[#This Row],[Product_ID]],Product_DB[Product_ID],Product_DB[Cost])</f>
        <v>183.04</v>
      </c>
      <c r="T492">
        <f>_xlfn.XLOOKUP(Sales_DB[[#This Row],[Product_ID]],Product_DB[Product_ID],Product_DB[Stock])</f>
        <v>457</v>
      </c>
      <c r="U492" t="str">
        <f>_xlfn.XLOOKUP(Sales_DB[[#This Row],[Customer_ID]],Final_Cust_db[Customer_ID],Final_Cust_db[Name])</f>
        <v>Luke Parks</v>
      </c>
      <c r="V492">
        <f>_xlfn.XLOOKUP(Sales_DB[[#This Row],[Customer_ID]],Final_Cust_db[Customer_ID],Final_Cust_db[Age])</f>
        <v>60</v>
      </c>
      <c r="W492" t="str">
        <f>_xlfn.XLOOKUP(Sales_DB[[#This Row],[Customer_ID]],Final_Cust_db[Customer_ID],Final_Cust_db[Gender])</f>
        <v>Female</v>
      </c>
      <c r="X492" t="str">
        <f>_xlfn.XLOOKUP(Sales_DB[[#This Row],[Customer_ID]],Final_Cust_db[Customer_ID],Final_Cust_db[City])</f>
        <v>West Mario</v>
      </c>
      <c r="Y492" t="str">
        <f>_xlfn.XLOOKUP(Sales_DB[[#This Row],[Customer_ID]],Final_Cust_db[Customer_ID],Final_Cust_db[State])</f>
        <v>New Hampshire</v>
      </c>
      <c r="Z492" t="str">
        <f>_xlfn.XLOOKUP(Sales_DB[[#This Row],[Customer_ID]],Final_Cust_db[Customer_ID],Final_Cust_db[Country])</f>
        <v>USA</v>
      </c>
      <c r="AA492" t="str">
        <f>_xlfn.XLOOKUP(Sales_DB[[#This Row],[Customer_ID]],Final_Cust_db[Customer_ID],Final_Cust_db[Loyality_Level])</f>
        <v>Silver</v>
      </c>
      <c r="AB492" s="8">
        <f>Sales_DB[[#This Row],[Cost]]*Sales_DB[[#This Row],[Quantity]]</f>
        <v>183.04</v>
      </c>
      <c r="AC492" s="8">
        <f>Sales_DB[[#This Row],[Total_Amount]]-Sales_DB[[#This Row],[Spend]]</f>
        <v>-17.722899999999981</v>
      </c>
      <c r="AD492" s="8">
        <f>MONTH(Sales_DB[[#This Row],[Order_Date]])</f>
        <v>3</v>
      </c>
    </row>
    <row r="493" spans="1:30" x14ac:dyDescent="0.35">
      <c r="A493" t="s">
        <v>2450</v>
      </c>
      <c r="B493" s="2">
        <v>45462</v>
      </c>
      <c r="C493" t="s">
        <v>730</v>
      </c>
      <c r="D493" t="s">
        <v>1797</v>
      </c>
      <c r="E493" t="s">
        <v>1894</v>
      </c>
      <c r="F493">
        <v>3</v>
      </c>
      <c r="G493" s="5">
        <v>480.51</v>
      </c>
      <c r="H493">
        <v>0.03</v>
      </c>
      <c r="I493" t="s">
        <v>1957</v>
      </c>
      <c r="J493">
        <v>1398.2841000000001</v>
      </c>
      <c r="K493" t="str">
        <f>_xlfn.XLOOKUP(Sales_DB[[#This Row],[Store_ID]],Store_DB[Store_ID],Store_DB[Region])</f>
        <v>South</v>
      </c>
      <c r="L493" t="str">
        <f>_xlfn.XLOOKUP(Sales_DB[[#This Row],[Store_ID]],Store_DB[Store_ID],Store_DB[Store_Name])</f>
        <v>Black-Horn</v>
      </c>
      <c r="M493" t="str">
        <f>_xlfn.XLOOKUP(Sales_DB[[#This Row],[Store_ID]],Store_DB[Store_ID],Store_DB[City])</f>
        <v>North Nancyview</v>
      </c>
      <c r="N493" t="str">
        <f>_xlfn.XLOOKUP(Sales_DB[[#This Row],[Store_ID]],Store_DB[Store_ID],Store_DB[Store_Type])</f>
        <v>Outlet</v>
      </c>
      <c r="O493" t="str">
        <f>_xlfn.XLOOKUP(Sales_DB[[#This Row],[Product_ID]],Product_DB[Product_ID],Product_DB[Product_Name])</f>
        <v>Professional Jump Rope</v>
      </c>
      <c r="P493" t="str">
        <f>_xlfn.XLOOKUP(Sales_DB[[#This Row],[Product_ID]],Product_DB[Product_ID],Product_DB[Category])</f>
        <v>Sports</v>
      </c>
      <c r="Q493" t="str">
        <f>_xlfn.XLOOKUP(Sales_DB[[#This Row],[Product_ID]],Product_DB[Product_ID],Product_DB[Sub_Category])</f>
        <v>Fitness</v>
      </c>
      <c r="R493" t="str">
        <f>_xlfn.XLOOKUP(Sales_DB[[#This Row],[Product_ID]],Product_DB[Product_ID],Product_DB[Brand])</f>
        <v>Davis PLC</v>
      </c>
      <c r="S493">
        <f>_xlfn.XLOOKUP(Sales_DB[[#This Row],[Product_ID]],Product_DB[Product_ID],Product_DB[Cost])</f>
        <v>477.61</v>
      </c>
      <c r="T493">
        <f>_xlfn.XLOOKUP(Sales_DB[[#This Row],[Product_ID]],Product_DB[Product_ID],Product_DB[Stock])</f>
        <v>300</v>
      </c>
      <c r="U493" t="str">
        <f>_xlfn.XLOOKUP(Sales_DB[[#This Row],[Customer_ID]],Final_Cust_db[Customer_ID],Final_Cust_db[Name])</f>
        <v>Robert Harris</v>
      </c>
      <c r="V493">
        <f>_xlfn.XLOOKUP(Sales_DB[[#This Row],[Customer_ID]],Final_Cust_db[Customer_ID],Final_Cust_db[Age])</f>
        <v>50</v>
      </c>
      <c r="W493" t="str">
        <f>_xlfn.XLOOKUP(Sales_DB[[#This Row],[Customer_ID]],Final_Cust_db[Customer_ID],Final_Cust_db[Gender])</f>
        <v>Male</v>
      </c>
      <c r="X493" t="str">
        <f>_xlfn.XLOOKUP(Sales_DB[[#This Row],[Customer_ID]],Final_Cust_db[Customer_ID],Final_Cust_db[City])</f>
        <v>East Jeremy</v>
      </c>
      <c r="Y493" t="str">
        <f>_xlfn.XLOOKUP(Sales_DB[[#This Row],[Customer_ID]],Final_Cust_db[Customer_ID],Final_Cust_db[State])</f>
        <v>Iowa</v>
      </c>
      <c r="Z493" t="str">
        <f>_xlfn.XLOOKUP(Sales_DB[[#This Row],[Customer_ID]],Final_Cust_db[Customer_ID],Final_Cust_db[Country])</f>
        <v>USA</v>
      </c>
      <c r="AA493" t="str">
        <f>_xlfn.XLOOKUP(Sales_DB[[#This Row],[Customer_ID]],Final_Cust_db[Customer_ID],Final_Cust_db[Loyality_Level])</f>
        <v>Platinum</v>
      </c>
      <c r="AB493" s="8">
        <f>Sales_DB[[#This Row],[Cost]]*Sales_DB[[#This Row],[Quantity]]</f>
        <v>1432.83</v>
      </c>
      <c r="AC493" s="8">
        <f>Sales_DB[[#This Row],[Total_Amount]]-Sales_DB[[#This Row],[Spend]]</f>
        <v>-34.545899999999847</v>
      </c>
      <c r="AD493" s="8">
        <f>MONTH(Sales_DB[[#This Row],[Order_Date]])</f>
        <v>6</v>
      </c>
    </row>
    <row r="494" spans="1:30" x14ac:dyDescent="0.35">
      <c r="A494" t="s">
        <v>2451</v>
      </c>
      <c r="B494" s="2">
        <v>45632</v>
      </c>
      <c r="C494" t="s">
        <v>529</v>
      </c>
      <c r="D494" t="s">
        <v>1726</v>
      </c>
      <c r="E494" t="s">
        <v>1912</v>
      </c>
      <c r="F494">
        <v>2</v>
      </c>
      <c r="G494" s="5">
        <v>955.66</v>
      </c>
      <c r="H494">
        <v>0.28999999999999998</v>
      </c>
      <c r="I494" t="s">
        <v>1962</v>
      </c>
      <c r="J494">
        <v>1357.0372</v>
      </c>
      <c r="K494" t="str">
        <f>_xlfn.XLOOKUP(Sales_DB[[#This Row],[Store_ID]],Store_DB[Store_ID],Store_DB[Region])</f>
        <v>South</v>
      </c>
      <c r="L494" t="str">
        <f>_xlfn.XLOOKUP(Sales_DB[[#This Row],[Store_ID]],Store_DB[Store_ID],Store_DB[Store_Name])</f>
        <v>Martinez-Mullins</v>
      </c>
      <c r="M494" t="str">
        <f>_xlfn.XLOOKUP(Sales_DB[[#This Row],[Store_ID]],Store_DB[Store_ID],Store_DB[City])</f>
        <v>Williamsfurt</v>
      </c>
      <c r="N494" t="str">
        <f>_xlfn.XLOOKUP(Sales_DB[[#This Row],[Store_ID]],Store_DB[Store_ID],Store_DB[Store_Type])</f>
        <v>Online</v>
      </c>
      <c r="O494" t="str">
        <f>_xlfn.XLOOKUP(Sales_DB[[#This Row],[Product_ID]],Product_DB[Product_ID],Product_DB[Product_Name])</f>
        <v>Men'S Roll-On Perfume</v>
      </c>
      <c r="P494" t="str">
        <f>_xlfn.XLOOKUP(Sales_DB[[#This Row],[Product_ID]],Product_DB[Product_ID],Product_DB[Category])</f>
        <v>Beauty</v>
      </c>
      <c r="Q494" t="str">
        <f>_xlfn.XLOOKUP(Sales_DB[[#This Row],[Product_ID]],Product_DB[Product_ID],Product_DB[Sub_Category])</f>
        <v>Fragrance</v>
      </c>
      <c r="R494" t="str">
        <f>_xlfn.XLOOKUP(Sales_DB[[#This Row],[Product_ID]],Product_DB[Product_ID],Product_DB[Brand])</f>
        <v>Sullivan and Sons</v>
      </c>
      <c r="S494">
        <f>_xlfn.XLOOKUP(Sales_DB[[#This Row],[Product_ID]],Product_DB[Product_ID],Product_DB[Cost])</f>
        <v>43.29</v>
      </c>
      <c r="T494">
        <f>_xlfn.XLOOKUP(Sales_DB[[#This Row],[Product_ID]],Product_DB[Product_ID],Product_DB[Stock])</f>
        <v>267</v>
      </c>
      <c r="U494" t="str">
        <f>_xlfn.XLOOKUP(Sales_DB[[#This Row],[Customer_ID]],Final_Cust_db[Customer_ID],Final_Cust_db[Name])</f>
        <v>Maria Sanchez</v>
      </c>
      <c r="V494">
        <f>_xlfn.XLOOKUP(Sales_DB[[#This Row],[Customer_ID]],Final_Cust_db[Customer_ID],Final_Cust_db[Age])</f>
        <v>46</v>
      </c>
      <c r="W494" t="str">
        <f>_xlfn.XLOOKUP(Sales_DB[[#This Row],[Customer_ID]],Final_Cust_db[Customer_ID],Final_Cust_db[Gender])</f>
        <v>Male</v>
      </c>
      <c r="X494" t="str">
        <f>_xlfn.XLOOKUP(Sales_DB[[#This Row],[Customer_ID]],Final_Cust_db[Customer_ID],Final_Cust_db[City])</f>
        <v>East Peterbury</v>
      </c>
      <c r="Y494" t="str">
        <f>_xlfn.XLOOKUP(Sales_DB[[#This Row],[Customer_ID]],Final_Cust_db[Customer_ID],Final_Cust_db[State])</f>
        <v>North Dakota</v>
      </c>
      <c r="Z494" t="str">
        <f>_xlfn.XLOOKUP(Sales_DB[[#This Row],[Customer_ID]],Final_Cust_db[Customer_ID],Final_Cust_db[Country])</f>
        <v>USA</v>
      </c>
      <c r="AA494" t="str">
        <f>_xlfn.XLOOKUP(Sales_DB[[#This Row],[Customer_ID]],Final_Cust_db[Customer_ID],Final_Cust_db[Loyality_Level])</f>
        <v>Bronze</v>
      </c>
      <c r="AB494" s="8">
        <f>Sales_DB[[#This Row],[Cost]]*Sales_DB[[#This Row],[Quantity]]</f>
        <v>86.58</v>
      </c>
      <c r="AC494" s="8">
        <f>Sales_DB[[#This Row],[Total_Amount]]-Sales_DB[[#This Row],[Spend]]</f>
        <v>1270.4572000000001</v>
      </c>
      <c r="AD494" s="8">
        <f>MONTH(Sales_DB[[#This Row],[Order_Date]])</f>
        <v>12</v>
      </c>
    </row>
    <row r="495" spans="1:30" x14ac:dyDescent="0.35">
      <c r="A495" t="s">
        <v>2452</v>
      </c>
      <c r="B495" s="2">
        <v>45863</v>
      </c>
      <c r="C495" t="s">
        <v>1405</v>
      </c>
      <c r="D495" t="s">
        <v>1797</v>
      </c>
      <c r="E495" t="s">
        <v>1885</v>
      </c>
      <c r="F495">
        <v>2</v>
      </c>
      <c r="G495" s="5">
        <v>488.02</v>
      </c>
      <c r="H495">
        <v>0.27</v>
      </c>
      <c r="I495" t="s">
        <v>1959</v>
      </c>
      <c r="J495">
        <v>712.50919999999996</v>
      </c>
      <c r="K495" t="str">
        <f>_xlfn.XLOOKUP(Sales_DB[[#This Row],[Store_ID]],Store_DB[Store_ID],Store_DB[Region])</f>
        <v>East</v>
      </c>
      <c r="L495" t="str">
        <f>_xlfn.XLOOKUP(Sales_DB[[#This Row],[Store_ID]],Store_DB[Store_ID],Store_DB[Store_Name])</f>
        <v>Rivera-Warner</v>
      </c>
      <c r="M495" t="str">
        <f>_xlfn.XLOOKUP(Sales_DB[[#This Row],[Store_ID]],Store_DB[Store_ID],Store_DB[City])</f>
        <v>Washingtonfurt</v>
      </c>
      <c r="N495" t="str">
        <f>_xlfn.XLOOKUP(Sales_DB[[#This Row],[Store_ID]],Store_DB[Store_ID],Store_DB[Store_Type])</f>
        <v>Flagship</v>
      </c>
      <c r="O495" t="str">
        <f>_xlfn.XLOOKUP(Sales_DB[[#This Row],[Product_ID]],Product_DB[Product_ID],Product_DB[Product_Name])</f>
        <v>Professional Jump Rope</v>
      </c>
      <c r="P495" t="str">
        <f>_xlfn.XLOOKUP(Sales_DB[[#This Row],[Product_ID]],Product_DB[Product_ID],Product_DB[Category])</f>
        <v>Sports</v>
      </c>
      <c r="Q495" t="str">
        <f>_xlfn.XLOOKUP(Sales_DB[[#This Row],[Product_ID]],Product_DB[Product_ID],Product_DB[Sub_Category])</f>
        <v>Fitness</v>
      </c>
      <c r="R495" t="str">
        <f>_xlfn.XLOOKUP(Sales_DB[[#This Row],[Product_ID]],Product_DB[Product_ID],Product_DB[Brand])</f>
        <v>Davis PLC</v>
      </c>
      <c r="S495">
        <f>_xlfn.XLOOKUP(Sales_DB[[#This Row],[Product_ID]],Product_DB[Product_ID],Product_DB[Cost])</f>
        <v>477.61</v>
      </c>
      <c r="T495">
        <f>_xlfn.XLOOKUP(Sales_DB[[#This Row],[Product_ID]],Product_DB[Product_ID],Product_DB[Stock])</f>
        <v>300</v>
      </c>
      <c r="U495" t="str">
        <f>_xlfn.XLOOKUP(Sales_DB[[#This Row],[Customer_ID]],Final_Cust_db[Customer_ID],Final_Cust_db[Name])</f>
        <v>Ashley Roberts</v>
      </c>
      <c r="V495">
        <f>_xlfn.XLOOKUP(Sales_DB[[#This Row],[Customer_ID]],Final_Cust_db[Customer_ID],Final_Cust_db[Age])</f>
        <v>46</v>
      </c>
      <c r="W495" t="str">
        <f>_xlfn.XLOOKUP(Sales_DB[[#This Row],[Customer_ID]],Final_Cust_db[Customer_ID],Final_Cust_db[Gender])</f>
        <v>Male</v>
      </c>
      <c r="X495" t="str">
        <f>_xlfn.XLOOKUP(Sales_DB[[#This Row],[Customer_ID]],Final_Cust_db[Customer_ID],Final_Cust_db[City])</f>
        <v>Josephmouth</v>
      </c>
      <c r="Y495" t="str">
        <f>_xlfn.XLOOKUP(Sales_DB[[#This Row],[Customer_ID]],Final_Cust_db[Customer_ID],Final_Cust_db[State])</f>
        <v>New Mexico</v>
      </c>
      <c r="Z495" t="str">
        <f>_xlfn.XLOOKUP(Sales_DB[[#This Row],[Customer_ID]],Final_Cust_db[Customer_ID],Final_Cust_db[Country])</f>
        <v>USA</v>
      </c>
      <c r="AA495" t="str">
        <f>_xlfn.XLOOKUP(Sales_DB[[#This Row],[Customer_ID]],Final_Cust_db[Customer_ID],Final_Cust_db[Loyality_Level])</f>
        <v>Gold</v>
      </c>
      <c r="AB495" s="8">
        <f>Sales_DB[[#This Row],[Cost]]*Sales_DB[[#This Row],[Quantity]]</f>
        <v>955.22</v>
      </c>
      <c r="AC495" s="8">
        <f>Sales_DB[[#This Row],[Total_Amount]]-Sales_DB[[#This Row],[Spend]]</f>
        <v>-242.71080000000006</v>
      </c>
      <c r="AD495" s="8">
        <f>MONTH(Sales_DB[[#This Row],[Order_Date]])</f>
        <v>7</v>
      </c>
    </row>
    <row r="496" spans="1:30" x14ac:dyDescent="0.35">
      <c r="A496" t="s">
        <v>2453</v>
      </c>
      <c r="B496" s="2">
        <v>45501</v>
      </c>
      <c r="C496" t="s">
        <v>779</v>
      </c>
      <c r="D496" t="s">
        <v>1626</v>
      </c>
      <c r="E496" t="s">
        <v>1885</v>
      </c>
      <c r="F496">
        <v>1</v>
      </c>
      <c r="G496" s="5">
        <v>917.17</v>
      </c>
      <c r="H496">
        <v>0.13</v>
      </c>
      <c r="I496" t="s">
        <v>1962</v>
      </c>
      <c r="J496">
        <v>797.93790000000001</v>
      </c>
      <c r="K496" t="str">
        <f>_xlfn.XLOOKUP(Sales_DB[[#This Row],[Store_ID]],Store_DB[Store_ID],Store_DB[Region])</f>
        <v>East</v>
      </c>
      <c r="L496" t="str">
        <f>_xlfn.XLOOKUP(Sales_DB[[#This Row],[Store_ID]],Store_DB[Store_ID],Store_DB[Store_Name])</f>
        <v>Rivera-Warner</v>
      </c>
      <c r="M496" t="str">
        <f>_xlfn.XLOOKUP(Sales_DB[[#This Row],[Store_ID]],Store_DB[Store_ID],Store_DB[City])</f>
        <v>Washingtonfurt</v>
      </c>
      <c r="N496" t="str">
        <f>_xlfn.XLOOKUP(Sales_DB[[#This Row],[Store_ID]],Store_DB[Store_ID],Store_DB[Store_Type])</f>
        <v>Flagship</v>
      </c>
      <c r="O496" t="str">
        <f>_xlfn.XLOOKUP(Sales_DB[[#This Row],[Product_ID]],Product_DB[Product_ID],Product_DB[Product_Name])</f>
        <v>Women'S Denim Jeans</v>
      </c>
      <c r="P496" t="str">
        <f>_xlfn.XLOOKUP(Sales_DB[[#This Row],[Product_ID]],Product_DB[Product_ID],Product_DB[Category])</f>
        <v>Clothing</v>
      </c>
      <c r="Q496" t="str">
        <f>_xlfn.XLOOKUP(Sales_DB[[#This Row],[Product_ID]],Product_DB[Product_ID],Product_DB[Sub_Category])</f>
        <v>Bottoms</v>
      </c>
      <c r="R496" t="str">
        <f>_xlfn.XLOOKUP(Sales_DB[[#This Row],[Product_ID]],Product_DB[Product_ID],Product_DB[Brand])</f>
        <v>Guerra-Hendrix</v>
      </c>
      <c r="S496">
        <f>_xlfn.XLOOKUP(Sales_DB[[#This Row],[Product_ID]],Product_DB[Product_ID],Product_DB[Cost])</f>
        <v>238.8</v>
      </c>
      <c r="T496">
        <f>_xlfn.XLOOKUP(Sales_DB[[#This Row],[Product_ID]],Product_DB[Product_ID],Product_DB[Stock])</f>
        <v>343</v>
      </c>
      <c r="U496" t="str">
        <f>_xlfn.XLOOKUP(Sales_DB[[#This Row],[Customer_ID]],Final_Cust_db[Customer_ID],Final_Cust_db[Name])</f>
        <v>William Hull</v>
      </c>
      <c r="V496">
        <f>_xlfn.XLOOKUP(Sales_DB[[#This Row],[Customer_ID]],Final_Cust_db[Customer_ID],Final_Cust_db[Age])</f>
        <v>59</v>
      </c>
      <c r="W496" t="str">
        <f>_xlfn.XLOOKUP(Sales_DB[[#This Row],[Customer_ID]],Final_Cust_db[Customer_ID],Final_Cust_db[Gender])</f>
        <v>Female</v>
      </c>
      <c r="X496" t="str">
        <f>_xlfn.XLOOKUP(Sales_DB[[#This Row],[Customer_ID]],Final_Cust_db[Customer_ID],Final_Cust_db[City])</f>
        <v>Heathfort</v>
      </c>
      <c r="Y496" t="str">
        <f>_xlfn.XLOOKUP(Sales_DB[[#This Row],[Customer_ID]],Final_Cust_db[Customer_ID],Final_Cust_db[State])</f>
        <v>Michigan</v>
      </c>
      <c r="Z496" t="str">
        <f>_xlfn.XLOOKUP(Sales_DB[[#This Row],[Customer_ID]],Final_Cust_db[Customer_ID],Final_Cust_db[Country])</f>
        <v>USA</v>
      </c>
      <c r="AA496" t="str">
        <f>_xlfn.XLOOKUP(Sales_DB[[#This Row],[Customer_ID]],Final_Cust_db[Customer_ID],Final_Cust_db[Loyality_Level])</f>
        <v>Platinum</v>
      </c>
      <c r="AB496" s="8">
        <f>Sales_DB[[#This Row],[Cost]]*Sales_DB[[#This Row],[Quantity]]</f>
        <v>238.8</v>
      </c>
      <c r="AC496" s="8">
        <f>Sales_DB[[#This Row],[Total_Amount]]-Sales_DB[[#This Row],[Spend]]</f>
        <v>559.13789999999995</v>
      </c>
      <c r="AD496" s="8">
        <f>MONTH(Sales_DB[[#This Row],[Order_Date]])</f>
        <v>7</v>
      </c>
    </row>
    <row r="497" spans="1:30" x14ac:dyDescent="0.35">
      <c r="A497" t="s">
        <v>2454</v>
      </c>
      <c r="B497" s="2">
        <v>45568</v>
      </c>
      <c r="C497" t="s">
        <v>1029</v>
      </c>
      <c r="D497" t="s">
        <v>1588</v>
      </c>
      <c r="E497" t="s">
        <v>1906</v>
      </c>
      <c r="F497">
        <v>2</v>
      </c>
      <c r="G497" s="5">
        <v>406.46</v>
      </c>
      <c r="H497">
        <v>0.3</v>
      </c>
      <c r="I497" t="s">
        <v>1959</v>
      </c>
      <c r="J497">
        <v>569.04399999999998</v>
      </c>
      <c r="K497" t="str">
        <f>_xlfn.XLOOKUP(Sales_DB[[#This Row],[Store_ID]],Store_DB[Store_ID],Store_DB[Region])</f>
        <v>North</v>
      </c>
      <c r="L497" t="str">
        <f>_xlfn.XLOOKUP(Sales_DB[[#This Row],[Store_ID]],Store_DB[Store_ID],Store_DB[Store_Name])</f>
        <v>Gray Ltd</v>
      </c>
      <c r="M497" t="str">
        <f>_xlfn.XLOOKUP(Sales_DB[[#This Row],[Store_ID]],Store_DB[Store_ID],Store_DB[City])</f>
        <v>New Michaelchester</v>
      </c>
      <c r="N497" t="str">
        <f>_xlfn.XLOOKUP(Sales_DB[[#This Row],[Store_ID]],Store_DB[Store_ID],Store_DB[Store_Type])</f>
        <v>Outlet</v>
      </c>
      <c r="O497" t="str">
        <f>_xlfn.XLOOKUP(Sales_DB[[#This Row],[Product_ID]],Product_DB[Product_ID],Product_DB[Product_Name])</f>
        <v>Wireless Bluetooth Earbuds</v>
      </c>
      <c r="P497" t="str">
        <f>_xlfn.XLOOKUP(Sales_DB[[#This Row],[Product_ID]],Product_DB[Product_ID],Product_DB[Category])</f>
        <v>Electronics</v>
      </c>
      <c r="Q497" t="str">
        <f>_xlfn.XLOOKUP(Sales_DB[[#This Row],[Product_ID]],Product_DB[Product_ID],Product_DB[Sub_Category])</f>
        <v>Audio</v>
      </c>
      <c r="R497" t="str">
        <f>_xlfn.XLOOKUP(Sales_DB[[#This Row],[Product_ID]],Product_DB[Product_ID],Product_DB[Brand])</f>
        <v>Perez-Johnston</v>
      </c>
      <c r="S497">
        <f>_xlfn.XLOOKUP(Sales_DB[[#This Row],[Product_ID]],Product_DB[Product_ID],Product_DB[Cost])</f>
        <v>439.07</v>
      </c>
      <c r="T497">
        <f>_xlfn.XLOOKUP(Sales_DB[[#This Row],[Product_ID]],Product_DB[Product_ID],Product_DB[Stock])</f>
        <v>142</v>
      </c>
      <c r="U497" t="str">
        <f>_xlfn.XLOOKUP(Sales_DB[[#This Row],[Customer_ID]],Final_Cust_db[Customer_ID],Final_Cust_db[Name])</f>
        <v>Alex Mann Ii</v>
      </c>
      <c r="V497">
        <f>_xlfn.XLOOKUP(Sales_DB[[#This Row],[Customer_ID]],Final_Cust_db[Customer_ID],Final_Cust_db[Age])</f>
        <v>58</v>
      </c>
      <c r="W497" t="str">
        <f>_xlfn.XLOOKUP(Sales_DB[[#This Row],[Customer_ID]],Final_Cust_db[Customer_ID],Final_Cust_db[Gender])</f>
        <v>Male</v>
      </c>
      <c r="X497" t="str">
        <f>_xlfn.XLOOKUP(Sales_DB[[#This Row],[Customer_ID]],Final_Cust_db[Customer_ID],Final_Cust_db[City])</f>
        <v>South Zacharychester</v>
      </c>
      <c r="Y497" t="str">
        <f>_xlfn.XLOOKUP(Sales_DB[[#This Row],[Customer_ID]],Final_Cust_db[Customer_ID],Final_Cust_db[State])</f>
        <v>Oklahoma</v>
      </c>
      <c r="Z497" t="str">
        <f>_xlfn.XLOOKUP(Sales_DB[[#This Row],[Customer_ID]],Final_Cust_db[Customer_ID],Final_Cust_db[Country])</f>
        <v>USA</v>
      </c>
      <c r="AA497" t="str">
        <f>_xlfn.XLOOKUP(Sales_DB[[#This Row],[Customer_ID]],Final_Cust_db[Customer_ID],Final_Cust_db[Loyality_Level])</f>
        <v>Bronze</v>
      </c>
      <c r="AB497" s="8">
        <f>Sales_DB[[#This Row],[Cost]]*Sales_DB[[#This Row],[Quantity]]</f>
        <v>878.14</v>
      </c>
      <c r="AC497" s="8">
        <f>Sales_DB[[#This Row],[Total_Amount]]-Sales_DB[[#This Row],[Spend]]</f>
        <v>-309.096</v>
      </c>
      <c r="AD497" s="8">
        <f>MONTH(Sales_DB[[#This Row],[Order_Date]])</f>
        <v>10</v>
      </c>
    </row>
    <row r="498" spans="1:30" x14ac:dyDescent="0.35">
      <c r="A498" t="s">
        <v>2455</v>
      </c>
      <c r="B498" s="2">
        <v>45238</v>
      </c>
      <c r="C498" t="s">
        <v>755</v>
      </c>
      <c r="D498" t="s">
        <v>1866</v>
      </c>
      <c r="E498" t="s">
        <v>1885</v>
      </c>
      <c r="F498">
        <v>2</v>
      </c>
      <c r="G498" s="5">
        <v>264.39</v>
      </c>
      <c r="H498">
        <v>0.11</v>
      </c>
      <c r="I498" t="s">
        <v>1962</v>
      </c>
      <c r="J498">
        <v>470.61419999999998</v>
      </c>
      <c r="K498" t="str">
        <f>_xlfn.XLOOKUP(Sales_DB[[#This Row],[Store_ID]],Store_DB[Store_ID],Store_DB[Region])</f>
        <v>East</v>
      </c>
      <c r="L498" t="str">
        <f>_xlfn.XLOOKUP(Sales_DB[[#This Row],[Store_ID]],Store_DB[Store_ID],Store_DB[Store_Name])</f>
        <v>Rivera-Warner</v>
      </c>
      <c r="M498" t="str">
        <f>_xlfn.XLOOKUP(Sales_DB[[#This Row],[Store_ID]],Store_DB[Store_ID],Store_DB[City])</f>
        <v>Washingtonfurt</v>
      </c>
      <c r="N498" t="str">
        <f>_xlfn.XLOOKUP(Sales_DB[[#This Row],[Store_ID]],Store_DB[Store_ID],Store_DB[Store_Type])</f>
        <v>Flagship</v>
      </c>
      <c r="O498" t="str">
        <f>_xlfn.XLOOKUP(Sales_DB[[#This Row],[Product_ID]],Product_DB[Product_ID],Product_DB[Product_Name])</f>
        <v>Sports Stopwatch Basic</v>
      </c>
      <c r="P498" t="str">
        <f>_xlfn.XLOOKUP(Sales_DB[[#This Row],[Product_ID]],Product_DB[Product_ID],Product_DB[Category])</f>
        <v>Sports</v>
      </c>
      <c r="Q498" t="str">
        <f>_xlfn.XLOOKUP(Sales_DB[[#This Row],[Product_ID]],Product_DB[Product_ID],Product_DB[Sub_Category])</f>
        <v>Accessories</v>
      </c>
      <c r="R498" t="str">
        <f>_xlfn.XLOOKUP(Sales_DB[[#This Row],[Product_ID]],Product_DB[Product_ID],Product_DB[Brand])</f>
        <v>Wilson Group</v>
      </c>
      <c r="S498">
        <f>_xlfn.XLOOKUP(Sales_DB[[#This Row],[Product_ID]],Product_DB[Product_ID],Product_DB[Cost])</f>
        <v>60.65</v>
      </c>
      <c r="T498">
        <f>_xlfn.XLOOKUP(Sales_DB[[#This Row],[Product_ID]],Product_DB[Product_ID],Product_DB[Stock])</f>
        <v>75</v>
      </c>
      <c r="U498" t="str">
        <f>_xlfn.XLOOKUP(Sales_DB[[#This Row],[Customer_ID]],Final_Cust_db[Customer_ID],Final_Cust_db[Name])</f>
        <v>Christy Hill</v>
      </c>
      <c r="V498">
        <f>_xlfn.XLOOKUP(Sales_DB[[#This Row],[Customer_ID]],Final_Cust_db[Customer_ID],Final_Cust_db[Age])</f>
        <v>27</v>
      </c>
      <c r="W498" t="str">
        <f>_xlfn.XLOOKUP(Sales_DB[[#This Row],[Customer_ID]],Final_Cust_db[Customer_ID],Final_Cust_db[Gender])</f>
        <v>Female</v>
      </c>
      <c r="X498" t="str">
        <f>_xlfn.XLOOKUP(Sales_DB[[#This Row],[Customer_ID]],Final_Cust_db[Customer_ID],Final_Cust_db[City])</f>
        <v>Tammyton</v>
      </c>
      <c r="Y498" t="str">
        <f>_xlfn.XLOOKUP(Sales_DB[[#This Row],[Customer_ID]],Final_Cust_db[Customer_ID],Final_Cust_db[State])</f>
        <v>New Jersey</v>
      </c>
      <c r="Z498" t="str">
        <f>_xlfn.XLOOKUP(Sales_DB[[#This Row],[Customer_ID]],Final_Cust_db[Customer_ID],Final_Cust_db[Country])</f>
        <v>USA</v>
      </c>
      <c r="AA498" t="str">
        <f>_xlfn.XLOOKUP(Sales_DB[[#This Row],[Customer_ID]],Final_Cust_db[Customer_ID],Final_Cust_db[Loyality_Level])</f>
        <v>Platinum</v>
      </c>
      <c r="AB498" s="8">
        <f>Sales_DB[[#This Row],[Cost]]*Sales_DB[[#This Row],[Quantity]]</f>
        <v>121.3</v>
      </c>
      <c r="AC498" s="8">
        <f>Sales_DB[[#This Row],[Total_Amount]]-Sales_DB[[#This Row],[Spend]]</f>
        <v>349.31419999999997</v>
      </c>
      <c r="AD498" s="8">
        <f>MONTH(Sales_DB[[#This Row],[Order_Date]])</f>
        <v>11</v>
      </c>
    </row>
    <row r="499" spans="1:30" x14ac:dyDescent="0.35">
      <c r="A499" t="s">
        <v>2456</v>
      </c>
      <c r="B499" s="2">
        <v>45754</v>
      </c>
      <c r="C499" t="s">
        <v>634</v>
      </c>
      <c r="D499" t="s">
        <v>1784</v>
      </c>
      <c r="E499" t="s">
        <v>1937</v>
      </c>
      <c r="F499">
        <v>1</v>
      </c>
      <c r="G499" s="5">
        <v>414.97</v>
      </c>
      <c r="H499">
        <v>0.22</v>
      </c>
      <c r="I499" t="s">
        <v>1959</v>
      </c>
      <c r="J499">
        <v>323.67660000000001</v>
      </c>
      <c r="K499" t="str">
        <f>_xlfn.XLOOKUP(Sales_DB[[#This Row],[Store_ID]],Store_DB[Store_ID],Store_DB[Region])</f>
        <v>West</v>
      </c>
      <c r="L499" t="str">
        <f>_xlfn.XLOOKUP(Sales_DB[[#This Row],[Store_ID]],Store_DB[Store_ID],Store_DB[Store_Name])</f>
        <v>Frederick-Wright</v>
      </c>
      <c r="M499" t="str">
        <f>_xlfn.XLOOKUP(Sales_DB[[#This Row],[Store_ID]],Store_DB[Store_ID],Store_DB[City])</f>
        <v>New Jimmymouth</v>
      </c>
      <c r="N499" t="str">
        <f>_xlfn.XLOOKUP(Sales_DB[[#This Row],[Store_ID]],Store_DB[Store_ID],Store_DB[Store_Type])</f>
        <v>Flagship</v>
      </c>
      <c r="O499" t="str">
        <f>_xlfn.XLOOKUP(Sales_DB[[#This Row],[Product_ID]],Product_DB[Product_ID],Product_DB[Product_Name])</f>
        <v>Wooden Nightstand</v>
      </c>
      <c r="P499" t="str">
        <f>_xlfn.XLOOKUP(Sales_DB[[#This Row],[Product_ID]],Product_DB[Product_ID],Product_DB[Category])</f>
        <v>Home</v>
      </c>
      <c r="Q499" t="str">
        <f>_xlfn.XLOOKUP(Sales_DB[[#This Row],[Product_ID]],Product_DB[Product_ID],Product_DB[Sub_Category])</f>
        <v>Furniture</v>
      </c>
      <c r="R499" t="str">
        <f>_xlfn.XLOOKUP(Sales_DB[[#This Row],[Product_ID]],Product_DB[Product_ID],Product_DB[Brand])</f>
        <v>Wolfe, Ross and Hester</v>
      </c>
      <c r="S499">
        <f>_xlfn.XLOOKUP(Sales_DB[[#This Row],[Product_ID]],Product_DB[Product_ID],Product_DB[Cost])</f>
        <v>243.7</v>
      </c>
      <c r="T499">
        <f>_xlfn.XLOOKUP(Sales_DB[[#This Row],[Product_ID]],Product_DB[Product_ID],Product_DB[Stock])</f>
        <v>130</v>
      </c>
      <c r="U499" t="str">
        <f>_xlfn.XLOOKUP(Sales_DB[[#This Row],[Customer_ID]],Final_Cust_db[Customer_ID],Final_Cust_db[Name])</f>
        <v>Todd Poole</v>
      </c>
      <c r="V499">
        <f>_xlfn.XLOOKUP(Sales_DB[[#This Row],[Customer_ID]],Final_Cust_db[Customer_ID],Final_Cust_db[Age])</f>
        <v>29</v>
      </c>
      <c r="W499" t="str">
        <f>_xlfn.XLOOKUP(Sales_DB[[#This Row],[Customer_ID]],Final_Cust_db[Customer_ID],Final_Cust_db[Gender])</f>
        <v>Female</v>
      </c>
      <c r="X499" t="str">
        <f>_xlfn.XLOOKUP(Sales_DB[[#This Row],[Customer_ID]],Final_Cust_db[Customer_ID],Final_Cust_db[City])</f>
        <v>Johnsonshire</v>
      </c>
      <c r="Y499" t="str">
        <f>_xlfn.XLOOKUP(Sales_DB[[#This Row],[Customer_ID]],Final_Cust_db[Customer_ID],Final_Cust_db[State])</f>
        <v>Ohio</v>
      </c>
      <c r="Z499" t="str">
        <f>_xlfn.XLOOKUP(Sales_DB[[#This Row],[Customer_ID]],Final_Cust_db[Customer_ID],Final_Cust_db[Country])</f>
        <v>USA</v>
      </c>
      <c r="AA499" t="str">
        <f>_xlfn.XLOOKUP(Sales_DB[[#This Row],[Customer_ID]],Final_Cust_db[Customer_ID],Final_Cust_db[Loyality_Level])</f>
        <v>Bronze</v>
      </c>
      <c r="AB499" s="8">
        <f>Sales_DB[[#This Row],[Cost]]*Sales_DB[[#This Row],[Quantity]]</f>
        <v>243.7</v>
      </c>
      <c r="AC499" s="8">
        <f>Sales_DB[[#This Row],[Total_Amount]]-Sales_DB[[#This Row],[Spend]]</f>
        <v>79.976600000000019</v>
      </c>
      <c r="AD499" s="8">
        <f>MONTH(Sales_DB[[#This Row],[Order_Date]])</f>
        <v>4</v>
      </c>
    </row>
    <row r="500" spans="1:30" x14ac:dyDescent="0.35">
      <c r="A500" t="s">
        <v>2457</v>
      </c>
      <c r="B500" s="2">
        <v>45280</v>
      </c>
      <c r="C500" t="s">
        <v>499</v>
      </c>
      <c r="D500" t="s">
        <v>1650</v>
      </c>
      <c r="E500" t="s">
        <v>1927</v>
      </c>
      <c r="F500">
        <v>2</v>
      </c>
      <c r="G500" s="5">
        <v>583.51</v>
      </c>
      <c r="H500">
        <v>0.2</v>
      </c>
      <c r="I500" t="s">
        <v>1962</v>
      </c>
      <c r="J500">
        <v>933.61599999999999</v>
      </c>
      <c r="K500" t="str">
        <f>_xlfn.XLOOKUP(Sales_DB[[#This Row],[Store_ID]],Store_DB[Store_ID],Store_DB[Region])</f>
        <v>North</v>
      </c>
      <c r="L500" t="str">
        <f>_xlfn.XLOOKUP(Sales_DB[[#This Row],[Store_ID]],Store_DB[Store_ID],Store_DB[Store_Name])</f>
        <v>Thomas, Bridges and Harris</v>
      </c>
      <c r="M500" t="str">
        <f>_xlfn.XLOOKUP(Sales_DB[[#This Row],[Store_ID]],Store_DB[Store_ID],Store_DB[City])</f>
        <v>Sabrinatown</v>
      </c>
      <c r="N500" t="str">
        <f>_xlfn.XLOOKUP(Sales_DB[[#This Row],[Store_ID]],Store_DB[Store_ID],Store_DB[Store_Type])</f>
        <v>Online</v>
      </c>
      <c r="O500" t="str">
        <f>_xlfn.XLOOKUP(Sales_DB[[#This Row],[Product_ID]],Product_DB[Product_ID],Product_DB[Product_Name])</f>
        <v>Women'S Scarf Set</v>
      </c>
      <c r="P500" t="str">
        <f>_xlfn.XLOOKUP(Sales_DB[[#This Row],[Product_ID]],Product_DB[Product_ID],Product_DB[Category])</f>
        <v>Clothing</v>
      </c>
      <c r="Q500" t="str">
        <f>_xlfn.XLOOKUP(Sales_DB[[#This Row],[Product_ID]],Product_DB[Product_ID],Product_DB[Sub_Category])</f>
        <v>Accessories</v>
      </c>
      <c r="R500" t="str">
        <f>_xlfn.XLOOKUP(Sales_DB[[#This Row],[Product_ID]],Product_DB[Product_ID],Product_DB[Brand])</f>
        <v>Brown and Sons</v>
      </c>
      <c r="S500">
        <f>_xlfn.XLOOKUP(Sales_DB[[#This Row],[Product_ID]],Product_DB[Product_ID],Product_DB[Cost])</f>
        <v>174.02</v>
      </c>
      <c r="T500">
        <f>_xlfn.XLOOKUP(Sales_DB[[#This Row],[Product_ID]],Product_DB[Product_ID],Product_DB[Stock])</f>
        <v>268</v>
      </c>
      <c r="U500" t="str">
        <f>_xlfn.XLOOKUP(Sales_DB[[#This Row],[Customer_ID]],Final_Cust_db[Customer_ID],Final_Cust_db[Name])</f>
        <v>Edward Rivera</v>
      </c>
      <c r="V500">
        <f>_xlfn.XLOOKUP(Sales_DB[[#This Row],[Customer_ID]],Final_Cust_db[Customer_ID],Final_Cust_db[Age])</f>
        <v>32</v>
      </c>
      <c r="W500" t="str">
        <f>_xlfn.XLOOKUP(Sales_DB[[#This Row],[Customer_ID]],Final_Cust_db[Customer_ID],Final_Cust_db[Gender])</f>
        <v>Female</v>
      </c>
      <c r="X500" t="str">
        <f>_xlfn.XLOOKUP(Sales_DB[[#This Row],[Customer_ID]],Final_Cust_db[Customer_ID],Final_Cust_db[City])</f>
        <v>Chungmouth</v>
      </c>
      <c r="Y500" t="str">
        <f>_xlfn.XLOOKUP(Sales_DB[[#This Row],[Customer_ID]],Final_Cust_db[Customer_ID],Final_Cust_db[State])</f>
        <v>South Carolina</v>
      </c>
      <c r="Z500" t="str">
        <f>_xlfn.XLOOKUP(Sales_DB[[#This Row],[Customer_ID]],Final_Cust_db[Customer_ID],Final_Cust_db[Country])</f>
        <v>USA</v>
      </c>
      <c r="AA500" t="str">
        <f>_xlfn.XLOOKUP(Sales_DB[[#This Row],[Customer_ID]],Final_Cust_db[Customer_ID],Final_Cust_db[Loyality_Level])</f>
        <v>Gold</v>
      </c>
      <c r="AB500" s="8">
        <f>Sales_DB[[#This Row],[Cost]]*Sales_DB[[#This Row],[Quantity]]</f>
        <v>348.04</v>
      </c>
      <c r="AC500" s="8">
        <f>Sales_DB[[#This Row],[Total_Amount]]-Sales_DB[[#This Row],[Spend]]</f>
        <v>585.57600000000002</v>
      </c>
      <c r="AD500" s="8">
        <f>MONTH(Sales_DB[[#This Row],[Order_Date]])</f>
        <v>12</v>
      </c>
    </row>
    <row r="501" spans="1:30" x14ac:dyDescent="0.35">
      <c r="A501" t="s">
        <v>2458</v>
      </c>
      <c r="B501" s="2">
        <v>45911</v>
      </c>
      <c r="C501" t="s">
        <v>58</v>
      </c>
      <c r="D501" t="s">
        <v>1668</v>
      </c>
      <c r="E501" t="s">
        <v>1940</v>
      </c>
      <c r="F501">
        <v>1</v>
      </c>
      <c r="G501" s="5">
        <v>659.27</v>
      </c>
      <c r="H501">
        <v>0.15</v>
      </c>
      <c r="I501" t="s">
        <v>1959</v>
      </c>
      <c r="J501">
        <v>560.37950000000001</v>
      </c>
      <c r="K501" t="str">
        <f>_xlfn.XLOOKUP(Sales_DB[[#This Row],[Store_ID]],Store_DB[Store_ID],Store_DB[Region])</f>
        <v>North</v>
      </c>
      <c r="L501" t="str">
        <f>_xlfn.XLOOKUP(Sales_DB[[#This Row],[Store_ID]],Store_DB[Store_ID],Store_DB[Store_Name])</f>
        <v>Holloway Ltd</v>
      </c>
      <c r="M501" t="str">
        <f>_xlfn.XLOOKUP(Sales_DB[[#This Row],[Store_ID]],Store_DB[Store_ID],Store_DB[City])</f>
        <v>Bensonhaven</v>
      </c>
      <c r="N501" t="str">
        <f>_xlfn.XLOOKUP(Sales_DB[[#This Row],[Store_ID]],Store_DB[Store_ID],Store_DB[Store_Type])</f>
        <v>Flagship</v>
      </c>
      <c r="O501" t="str">
        <f>_xlfn.XLOOKUP(Sales_DB[[#This Row],[Product_ID]],Product_DB[Product_ID],Product_DB[Product_Name])</f>
        <v>Basketball</v>
      </c>
      <c r="P501" t="str">
        <f>_xlfn.XLOOKUP(Sales_DB[[#This Row],[Product_ID]],Product_DB[Product_ID],Product_DB[Category])</f>
        <v>Sports</v>
      </c>
      <c r="Q501" t="str">
        <f>_xlfn.XLOOKUP(Sales_DB[[#This Row],[Product_ID]],Product_DB[Product_ID],Product_DB[Sub_Category])</f>
        <v>Team Sports</v>
      </c>
      <c r="R501" t="str">
        <f>_xlfn.XLOOKUP(Sales_DB[[#This Row],[Product_ID]],Product_DB[Product_ID],Product_DB[Brand])</f>
        <v>Nolan-Snow</v>
      </c>
      <c r="S501">
        <f>_xlfn.XLOOKUP(Sales_DB[[#This Row],[Product_ID]],Product_DB[Product_ID],Product_DB[Cost])</f>
        <v>204.39</v>
      </c>
      <c r="T501">
        <f>_xlfn.XLOOKUP(Sales_DB[[#This Row],[Product_ID]],Product_DB[Product_ID],Product_DB[Stock])</f>
        <v>281</v>
      </c>
      <c r="U501" t="str">
        <f>_xlfn.XLOOKUP(Sales_DB[[#This Row],[Customer_ID]],Final_Cust_db[Customer_ID],Final_Cust_db[Name])</f>
        <v>Brian Lopez</v>
      </c>
      <c r="V501">
        <f>_xlfn.XLOOKUP(Sales_DB[[#This Row],[Customer_ID]],Final_Cust_db[Customer_ID],Final_Cust_db[Age])</f>
        <v>28</v>
      </c>
      <c r="W501" t="str">
        <f>_xlfn.XLOOKUP(Sales_DB[[#This Row],[Customer_ID]],Final_Cust_db[Customer_ID],Final_Cust_db[Gender])</f>
        <v>Female</v>
      </c>
      <c r="X501" t="str">
        <f>_xlfn.XLOOKUP(Sales_DB[[#This Row],[Customer_ID]],Final_Cust_db[Customer_ID],Final_Cust_db[City])</f>
        <v>East Krista</v>
      </c>
      <c r="Y501" t="str">
        <f>_xlfn.XLOOKUP(Sales_DB[[#This Row],[Customer_ID]],Final_Cust_db[Customer_ID],Final_Cust_db[State])</f>
        <v>New York</v>
      </c>
      <c r="Z501" t="str">
        <f>_xlfn.XLOOKUP(Sales_DB[[#This Row],[Customer_ID]],Final_Cust_db[Customer_ID],Final_Cust_db[Country])</f>
        <v>USA</v>
      </c>
      <c r="AA501" t="str">
        <f>_xlfn.XLOOKUP(Sales_DB[[#This Row],[Customer_ID]],Final_Cust_db[Customer_ID],Final_Cust_db[Loyality_Level])</f>
        <v>Gold</v>
      </c>
      <c r="AB501" s="8">
        <f>Sales_DB[[#This Row],[Cost]]*Sales_DB[[#This Row],[Quantity]]</f>
        <v>204.39</v>
      </c>
      <c r="AC501" s="8">
        <f>Sales_DB[[#This Row],[Total_Amount]]-Sales_DB[[#This Row],[Spend]]</f>
        <v>355.98950000000002</v>
      </c>
      <c r="AD501" s="8">
        <f>MONTH(Sales_DB[[#This Row],[Order_Date]])</f>
        <v>9</v>
      </c>
    </row>
    <row r="502" spans="1:30" x14ac:dyDescent="0.35">
      <c r="A502" t="s">
        <v>2459</v>
      </c>
      <c r="B502" s="2">
        <v>45627</v>
      </c>
      <c r="C502" t="s">
        <v>1387</v>
      </c>
      <c r="D502" t="s">
        <v>1563</v>
      </c>
      <c r="E502" t="s">
        <v>1902</v>
      </c>
      <c r="F502">
        <v>4</v>
      </c>
      <c r="G502" s="5">
        <v>106.66</v>
      </c>
      <c r="H502">
        <v>0.2</v>
      </c>
      <c r="I502" t="s">
        <v>1962</v>
      </c>
      <c r="J502">
        <v>341.31200000000001</v>
      </c>
      <c r="K502" t="str">
        <f>_xlfn.XLOOKUP(Sales_DB[[#This Row],[Store_ID]],Store_DB[Store_ID],Store_DB[Region])</f>
        <v>South</v>
      </c>
      <c r="L502" t="str">
        <f>_xlfn.XLOOKUP(Sales_DB[[#This Row],[Store_ID]],Store_DB[Store_ID],Store_DB[Store_Name])</f>
        <v>Alexander Group</v>
      </c>
      <c r="M502" t="str">
        <f>_xlfn.XLOOKUP(Sales_DB[[#This Row],[Store_ID]],Store_DB[Store_ID],Store_DB[City])</f>
        <v>Port Sharon</v>
      </c>
      <c r="N502" t="str">
        <f>_xlfn.XLOOKUP(Sales_DB[[#This Row],[Store_ID]],Store_DB[Store_ID],Store_DB[Store_Type])</f>
        <v>Online</v>
      </c>
      <c r="O502" t="str">
        <f>_xlfn.XLOOKUP(Sales_DB[[#This Row],[Product_ID]],Product_DB[Product_ID],Product_DB[Product_Name])</f>
        <v>Women'S Casual Hoodie</v>
      </c>
      <c r="P502" t="str">
        <f>_xlfn.XLOOKUP(Sales_DB[[#This Row],[Product_ID]],Product_DB[Product_ID],Product_DB[Category])</f>
        <v>Clothing</v>
      </c>
      <c r="Q502" t="str">
        <f>_xlfn.XLOOKUP(Sales_DB[[#This Row],[Product_ID]],Product_DB[Product_ID],Product_DB[Sub_Category])</f>
        <v>Outerwear</v>
      </c>
      <c r="R502" t="str">
        <f>_xlfn.XLOOKUP(Sales_DB[[#This Row],[Product_ID]],Product_DB[Product_ID],Product_DB[Brand])</f>
        <v>Sims Inc</v>
      </c>
      <c r="S502">
        <f>_xlfn.XLOOKUP(Sales_DB[[#This Row],[Product_ID]],Product_DB[Product_ID],Product_DB[Cost])</f>
        <v>238.8</v>
      </c>
      <c r="T502">
        <f>_xlfn.XLOOKUP(Sales_DB[[#This Row],[Product_ID]],Product_DB[Product_ID],Product_DB[Stock])</f>
        <v>352</v>
      </c>
      <c r="U502" t="str">
        <f>_xlfn.XLOOKUP(Sales_DB[[#This Row],[Customer_ID]],Final_Cust_db[Customer_ID],Final_Cust_db[Name])</f>
        <v>Gene Lee</v>
      </c>
      <c r="V502">
        <f>_xlfn.XLOOKUP(Sales_DB[[#This Row],[Customer_ID]],Final_Cust_db[Customer_ID],Final_Cust_db[Age])</f>
        <v>41</v>
      </c>
      <c r="W502" t="str">
        <f>_xlfn.XLOOKUP(Sales_DB[[#This Row],[Customer_ID]],Final_Cust_db[Customer_ID],Final_Cust_db[Gender])</f>
        <v>Female</v>
      </c>
      <c r="X502" t="str">
        <f>_xlfn.XLOOKUP(Sales_DB[[#This Row],[Customer_ID]],Final_Cust_db[Customer_ID],Final_Cust_db[City])</f>
        <v>Mcfarlandmouth</v>
      </c>
      <c r="Y502" t="str">
        <f>_xlfn.XLOOKUP(Sales_DB[[#This Row],[Customer_ID]],Final_Cust_db[Customer_ID],Final_Cust_db[State])</f>
        <v>Virginia</v>
      </c>
      <c r="Z502" t="str">
        <f>_xlfn.XLOOKUP(Sales_DB[[#This Row],[Customer_ID]],Final_Cust_db[Customer_ID],Final_Cust_db[Country])</f>
        <v>USA</v>
      </c>
      <c r="AA502" t="str">
        <f>_xlfn.XLOOKUP(Sales_DB[[#This Row],[Customer_ID]],Final_Cust_db[Customer_ID],Final_Cust_db[Loyality_Level])</f>
        <v>Platinum</v>
      </c>
      <c r="AB502" s="8">
        <f>Sales_DB[[#This Row],[Cost]]*Sales_DB[[#This Row],[Quantity]]</f>
        <v>955.2</v>
      </c>
      <c r="AC502" s="8">
        <f>Sales_DB[[#This Row],[Total_Amount]]-Sales_DB[[#This Row],[Spend]]</f>
        <v>-613.88800000000003</v>
      </c>
      <c r="AD502" s="8">
        <f>MONTH(Sales_DB[[#This Row],[Order_Date]])</f>
        <v>12</v>
      </c>
    </row>
    <row r="503" spans="1:30" x14ac:dyDescent="0.35">
      <c r="A503" t="s">
        <v>2460</v>
      </c>
      <c r="B503" s="2">
        <v>45617</v>
      </c>
      <c r="C503" t="s">
        <v>550</v>
      </c>
      <c r="D503" t="s">
        <v>1597</v>
      </c>
      <c r="E503" t="s">
        <v>1906</v>
      </c>
      <c r="F503">
        <v>4</v>
      </c>
      <c r="G503" s="5">
        <v>168.55</v>
      </c>
      <c r="H503">
        <v>0.15</v>
      </c>
      <c r="I503" t="s">
        <v>1959</v>
      </c>
      <c r="J503">
        <v>573.07000000000005</v>
      </c>
      <c r="K503" t="str">
        <f>_xlfn.XLOOKUP(Sales_DB[[#This Row],[Store_ID]],Store_DB[Store_ID],Store_DB[Region])</f>
        <v>North</v>
      </c>
      <c r="L503" t="str">
        <f>_xlfn.XLOOKUP(Sales_DB[[#This Row],[Store_ID]],Store_DB[Store_ID],Store_DB[Store_Name])</f>
        <v>Gray Ltd</v>
      </c>
      <c r="M503" t="str">
        <f>_xlfn.XLOOKUP(Sales_DB[[#This Row],[Store_ID]],Store_DB[Store_ID],Store_DB[City])</f>
        <v>New Michaelchester</v>
      </c>
      <c r="N503" t="str">
        <f>_xlfn.XLOOKUP(Sales_DB[[#This Row],[Store_ID]],Store_DB[Store_ID],Store_DB[Store_Type])</f>
        <v>Outlet</v>
      </c>
      <c r="O503" t="str">
        <f>_xlfn.XLOOKUP(Sales_DB[[#This Row],[Product_ID]],Product_DB[Product_ID],Product_DB[Product_Name])</f>
        <v>Ceramic Kitchen Bowl Set</v>
      </c>
      <c r="P503" t="str">
        <f>_xlfn.XLOOKUP(Sales_DB[[#This Row],[Product_ID]],Product_DB[Product_ID],Product_DB[Category])</f>
        <v>Home</v>
      </c>
      <c r="Q503" t="str">
        <f>_xlfn.XLOOKUP(Sales_DB[[#This Row],[Product_ID]],Product_DB[Product_ID],Product_DB[Sub_Category])</f>
        <v>Kitchen</v>
      </c>
      <c r="R503" t="str">
        <f>_xlfn.XLOOKUP(Sales_DB[[#This Row],[Product_ID]],Product_DB[Product_ID],Product_DB[Brand])</f>
        <v>Hamilton Group</v>
      </c>
      <c r="S503">
        <f>_xlfn.XLOOKUP(Sales_DB[[#This Row],[Product_ID]],Product_DB[Product_ID],Product_DB[Cost])</f>
        <v>298.86</v>
      </c>
      <c r="T503">
        <f>_xlfn.XLOOKUP(Sales_DB[[#This Row],[Product_ID]],Product_DB[Product_ID],Product_DB[Stock])</f>
        <v>308</v>
      </c>
      <c r="U503" t="str">
        <f>_xlfn.XLOOKUP(Sales_DB[[#This Row],[Customer_ID]],Final_Cust_db[Customer_ID],Final_Cust_db[Name])</f>
        <v>Joseph Jones</v>
      </c>
      <c r="V503">
        <f>_xlfn.XLOOKUP(Sales_DB[[#This Row],[Customer_ID]],Final_Cust_db[Customer_ID],Final_Cust_db[Age])</f>
        <v>21</v>
      </c>
      <c r="W503" t="str">
        <f>_xlfn.XLOOKUP(Sales_DB[[#This Row],[Customer_ID]],Final_Cust_db[Customer_ID],Final_Cust_db[Gender])</f>
        <v>Male</v>
      </c>
      <c r="X503" t="str">
        <f>_xlfn.XLOOKUP(Sales_DB[[#This Row],[Customer_ID]],Final_Cust_db[Customer_ID],Final_Cust_db[City])</f>
        <v>North Matthew</v>
      </c>
      <c r="Y503" t="str">
        <f>_xlfn.XLOOKUP(Sales_DB[[#This Row],[Customer_ID]],Final_Cust_db[Customer_ID],Final_Cust_db[State])</f>
        <v>Illinois</v>
      </c>
      <c r="Z503" t="str">
        <f>_xlfn.XLOOKUP(Sales_DB[[#This Row],[Customer_ID]],Final_Cust_db[Customer_ID],Final_Cust_db[Country])</f>
        <v>USA</v>
      </c>
      <c r="AA503" t="str">
        <f>_xlfn.XLOOKUP(Sales_DB[[#This Row],[Customer_ID]],Final_Cust_db[Customer_ID],Final_Cust_db[Loyality_Level])</f>
        <v>Bronze</v>
      </c>
      <c r="AB503" s="8">
        <f>Sales_DB[[#This Row],[Cost]]*Sales_DB[[#This Row],[Quantity]]</f>
        <v>1195.44</v>
      </c>
      <c r="AC503" s="8">
        <f>Sales_DB[[#This Row],[Total_Amount]]-Sales_DB[[#This Row],[Spend]]</f>
        <v>-622.37</v>
      </c>
      <c r="AD503" s="8">
        <f>MONTH(Sales_DB[[#This Row],[Order_Date]])</f>
        <v>11</v>
      </c>
    </row>
    <row r="504" spans="1:30" x14ac:dyDescent="0.35">
      <c r="A504" t="s">
        <v>2461</v>
      </c>
      <c r="B504" s="2">
        <v>45899</v>
      </c>
      <c r="C504" t="s">
        <v>1511</v>
      </c>
      <c r="D504" t="s">
        <v>1710</v>
      </c>
      <c r="E504" t="s">
        <v>1894</v>
      </c>
      <c r="F504">
        <v>1</v>
      </c>
      <c r="G504" s="5">
        <v>230.53</v>
      </c>
      <c r="H504">
        <v>0.06</v>
      </c>
      <c r="I504" t="s">
        <v>1962</v>
      </c>
      <c r="J504">
        <v>216.69820000000001</v>
      </c>
      <c r="K504" t="str">
        <f>_xlfn.XLOOKUP(Sales_DB[[#This Row],[Store_ID]],Store_DB[Store_ID],Store_DB[Region])</f>
        <v>South</v>
      </c>
      <c r="L504" t="str">
        <f>_xlfn.XLOOKUP(Sales_DB[[#This Row],[Store_ID]],Store_DB[Store_ID],Store_DB[Store_Name])</f>
        <v>Black-Horn</v>
      </c>
      <c r="M504" t="str">
        <f>_xlfn.XLOOKUP(Sales_DB[[#This Row],[Store_ID]],Store_DB[Store_ID],Store_DB[City])</f>
        <v>North Nancyview</v>
      </c>
      <c r="N504" t="str">
        <f>_xlfn.XLOOKUP(Sales_DB[[#This Row],[Store_ID]],Store_DB[Store_ID],Store_DB[Store_Type])</f>
        <v>Outlet</v>
      </c>
      <c r="O504" t="str">
        <f>_xlfn.XLOOKUP(Sales_DB[[#This Row],[Product_ID]],Product_DB[Product_ID],Product_DB[Product_Name])</f>
        <v>Adjustable Jump Rope</v>
      </c>
      <c r="P504" t="str">
        <f>_xlfn.XLOOKUP(Sales_DB[[#This Row],[Product_ID]],Product_DB[Product_ID],Product_DB[Category])</f>
        <v>Sports</v>
      </c>
      <c r="Q504" t="str">
        <f>_xlfn.XLOOKUP(Sales_DB[[#This Row],[Product_ID]],Product_DB[Product_ID],Product_DB[Sub_Category])</f>
        <v>Fitness</v>
      </c>
      <c r="R504" t="str">
        <f>_xlfn.XLOOKUP(Sales_DB[[#This Row],[Product_ID]],Product_DB[Product_ID],Product_DB[Brand])</f>
        <v>Cox Inc</v>
      </c>
      <c r="S504">
        <f>_xlfn.XLOOKUP(Sales_DB[[#This Row],[Product_ID]],Product_DB[Product_ID],Product_DB[Cost])</f>
        <v>167.12</v>
      </c>
      <c r="T504">
        <f>_xlfn.XLOOKUP(Sales_DB[[#This Row],[Product_ID]],Product_DB[Product_ID],Product_DB[Stock])</f>
        <v>316</v>
      </c>
      <c r="U504" t="str">
        <f>_xlfn.XLOOKUP(Sales_DB[[#This Row],[Customer_ID]],Final_Cust_db[Customer_ID],Final_Cust_db[Name])</f>
        <v>Zachary Andrade</v>
      </c>
      <c r="V504">
        <f>_xlfn.XLOOKUP(Sales_DB[[#This Row],[Customer_ID]],Final_Cust_db[Customer_ID],Final_Cust_db[Age])</f>
        <v>23</v>
      </c>
      <c r="W504" t="str">
        <f>_xlfn.XLOOKUP(Sales_DB[[#This Row],[Customer_ID]],Final_Cust_db[Customer_ID],Final_Cust_db[Gender])</f>
        <v>Female</v>
      </c>
      <c r="X504" t="str">
        <f>_xlfn.XLOOKUP(Sales_DB[[#This Row],[Customer_ID]],Final_Cust_db[Customer_ID],Final_Cust_db[City])</f>
        <v>South Davidport</v>
      </c>
      <c r="Y504" t="str">
        <f>_xlfn.XLOOKUP(Sales_DB[[#This Row],[Customer_ID]],Final_Cust_db[Customer_ID],Final_Cust_db[State])</f>
        <v>California</v>
      </c>
      <c r="Z504" t="str">
        <f>_xlfn.XLOOKUP(Sales_DB[[#This Row],[Customer_ID]],Final_Cust_db[Customer_ID],Final_Cust_db[Country])</f>
        <v>USA</v>
      </c>
      <c r="AA504" t="str">
        <f>_xlfn.XLOOKUP(Sales_DB[[#This Row],[Customer_ID]],Final_Cust_db[Customer_ID],Final_Cust_db[Loyality_Level])</f>
        <v>Platinum</v>
      </c>
      <c r="AB504" s="8">
        <f>Sales_DB[[#This Row],[Cost]]*Sales_DB[[#This Row],[Quantity]]</f>
        <v>167.12</v>
      </c>
      <c r="AC504" s="8">
        <f>Sales_DB[[#This Row],[Total_Amount]]-Sales_DB[[#This Row],[Spend]]</f>
        <v>49.57820000000001</v>
      </c>
      <c r="AD504" s="8">
        <f>MONTH(Sales_DB[[#This Row],[Order_Date]])</f>
        <v>8</v>
      </c>
    </row>
    <row r="505" spans="1:30" x14ac:dyDescent="0.35">
      <c r="A505" t="s">
        <v>2462</v>
      </c>
      <c r="B505" s="2">
        <v>45889</v>
      </c>
      <c r="C505" t="s">
        <v>42</v>
      </c>
      <c r="D505" t="s">
        <v>1742</v>
      </c>
      <c r="E505" t="s">
        <v>1890</v>
      </c>
      <c r="F505">
        <v>2</v>
      </c>
      <c r="G505" s="5">
        <v>355.41</v>
      </c>
      <c r="H505">
        <v>0.13</v>
      </c>
      <c r="I505" t="s">
        <v>1962</v>
      </c>
      <c r="J505">
        <v>618.41340000000002</v>
      </c>
      <c r="K505" t="str">
        <f>_xlfn.XLOOKUP(Sales_DB[[#This Row],[Store_ID]],Store_DB[Store_ID],Store_DB[Region])</f>
        <v>North</v>
      </c>
      <c r="L505" t="str">
        <f>_xlfn.XLOOKUP(Sales_DB[[#This Row],[Store_ID]],Store_DB[Store_ID],Store_DB[Store_Name])</f>
        <v>Martinez, Adkins and Johnson</v>
      </c>
      <c r="M505" t="str">
        <f>_xlfn.XLOOKUP(Sales_DB[[#This Row],[Store_ID]],Store_DB[Store_ID],Store_DB[City])</f>
        <v>Danielmouth</v>
      </c>
      <c r="N505" t="str">
        <f>_xlfn.XLOOKUP(Sales_DB[[#This Row],[Store_ID]],Store_DB[Store_ID],Store_DB[Store_Type])</f>
        <v>Flagship</v>
      </c>
      <c r="O505" t="str">
        <f>_xlfn.XLOOKUP(Sales_DB[[#This Row],[Product_ID]],Product_DB[Product_ID],Product_DB[Product_Name])</f>
        <v>Sports Stopwatch Pro</v>
      </c>
      <c r="P505" t="str">
        <f>_xlfn.XLOOKUP(Sales_DB[[#This Row],[Product_ID]],Product_DB[Product_ID],Product_DB[Category])</f>
        <v>Sports</v>
      </c>
      <c r="Q505" t="str">
        <f>_xlfn.XLOOKUP(Sales_DB[[#This Row],[Product_ID]],Product_DB[Product_ID],Product_DB[Sub_Category])</f>
        <v>Accessories</v>
      </c>
      <c r="R505" t="str">
        <f>_xlfn.XLOOKUP(Sales_DB[[#This Row],[Product_ID]],Product_DB[Product_ID],Product_DB[Brand])</f>
        <v>Thompson-French</v>
      </c>
      <c r="S505">
        <f>_xlfn.XLOOKUP(Sales_DB[[#This Row],[Product_ID]],Product_DB[Product_ID],Product_DB[Cost])</f>
        <v>434.84</v>
      </c>
      <c r="T505">
        <f>_xlfn.XLOOKUP(Sales_DB[[#This Row],[Product_ID]],Product_DB[Product_ID],Product_DB[Stock])</f>
        <v>185</v>
      </c>
      <c r="U505" t="str">
        <f>_xlfn.XLOOKUP(Sales_DB[[#This Row],[Customer_ID]],Final_Cust_db[Customer_ID],Final_Cust_db[Name])</f>
        <v>Daniel Boyd</v>
      </c>
      <c r="V505">
        <f>_xlfn.XLOOKUP(Sales_DB[[#This Row],[Customer_ID]],Final_Cust_db[Customer_ID],Final_Cust_db[Age])</f>
        <v>29</v>
      </c>
      <c r="W505" t="str">
        <f>_xlfn.XLOOKUP(Sales_DB[[#This Row],[Customer_ID]],Final_Cust_db[Customer_ID],Final_Cust_db[Gender])</f>
        <v>Female</v>
      </c>
      <c r="X505" t="str">
        <f>_xlfn.XLOOKUP(Sales_DB[[#This Row],[Customer_ID]],Final_Cust_db[Customer_ID],Final_Cust_db[City])</f>
        <v>West Pamelafurt</v>
      </c>
      <c r="Y505" t="str">
        <f>_xlfn.XLOOKUP(Sales_DB[[#This Row],[Customer_ID]],Final_Cust_db[Customer_ID],Final_Cust_db[State])</f>
        <v>West Virginia</v>
      </c>
      <c r="Z505" t="str">
        <f>_xlfn.XLOOKUP(Sales_DB[[#This Row],[Customer_ID]],Final_Cust_db[Customer_ID],Final_Cust_db[Country])</f>
        <v>USA</v>
      </c>
      <c r="AA505" t="str">
        <f>_xlfn.XLOOKUP(Sales_DB[[#This Row],[Customer_ID]],Final_Cust_db[Customer_ID],Final_Cust_db[Loyality_Level])</f>
        <v>Bronze</v>
      </c>
      <c r="AB505" s="8">
        <f>Sales_DB[[#This Row],[Cost]]*Sales_DB[[#This Row],[Quantity]]</f>
        <v>869.68</v>
      </c>
      <c r="AC505" s="8">
        <f>Sales_DB[[#This Row],[Total_Amount]]-Sales_DB[[#This Row],[Spend]]</f>
        <v>-251.26659999999993</v>
      </c>
      <c r="AD505" s="8">
        <f>MONTH(Sales_DB[[#This Row],[Order_Date]])</f>
        <v>8</v>
      </c>
    </row>
    <row r="506" spans="1:30" x14ac:dyDescent="0.35">
      <c r="A506" t="s">
        <v>2463</v>
      </c>
      <c r="B506" s="2">
        <v>45943</v>
      </c>
      <c r="C506" t="s">
        <v>562</v>
      </c>
      <c r="D506" t="s">
        <v>1719</v>
      </c>
      <c r="E506" t="s">
        <v>1894</v>
      </c>
      <c r="F506">
        <v>3</v>
      </c>
      <c r="G506" s="5">
        <v>843.44</v>
      </c>
      <c r="H506">
        <v>0.22</v>
      </c>
      <c r="I506" t="s">
        <v>1957</v>
      </c>
      <c r="J506">
        <v>1973.6496</v>
      </c>
      <c r="K506" t="str">
        <f>_xlfn.XLOOKUP(Sales_DB[[#This Row],[Store_ID]],Store_DB[Store_ID],Store_DB[Region])</f>
        <v>South</v>
      </c>
      <c r="L506" t="str">
        <f>_xlfn.XLOOKUP(Sales_DB[[#This Row],[Store_ID]],Store_DB[Store_ID],Store_DB[Store_Name])</f>
        <v>Black-Horn</v>
      </c>
      <c r="M506" t="str">
        <f>_xlfn.XLOOKUP(Sales_DB[[#This Row],[Store_ID]],Store_DB[Store_ID],Store_DB[City])</f>
        <v>North Nancyview</v>
      </c>
      <c r="N506" t="str">
        <f>_xlfn.XLOOKUP(Sales_DB[[#This Row],[Store_ID]],Store_DB[Store_ID],Store_DB[Store_Type])</f>
        <v>Outlet</v>
      </c>
      <c r="O506" t="str">
        <f>_xlfn.XLOOKUP(Sales_DB[[#This Row],[Product_ID]],Product_DB[Product_ID],Product_DB[Product_Name])</f>
        <v>Makeup Brush Set</v>
      </c>
      <c r="P506" t="str">
        <f>_xlfn.XLOOKUP(Sales_DB[[#This Row],[Product_ID]],Product_DB[Product_ID],Product_DB[Category])</f>
        <v>Beauty</v>
      </c>
      <c r="Q506" t="str">
        <f>_xlfn.XLOOKUP(Sales_DB[[#This Row],[Product_ID]],Product_DB[Product_ID],Product_DB[Sub_Category])</f>
        <v>Makeup</v>
      </c>
      <c r="R506" t="str">
        <f>_xlfn.XLOOKUP(Sales_DB[[#This Row],[Product_ID]],Product_DB[Product_ID],Product_DB[Brand])</f>
        <v>Cook Inc</v>
      </c>
      <c r="S506">
        <f>_xlfn.XLOOKUP(Sales_DB[[#This Row],[Product_ID]],Product_DB[Product_ID],Product_DB[Cost])</f>
        <v>238.8</v>
      </c>
      <c r="T506">
        <f>_xlfn.XLOOKUP(Sales_DB[[#This Row],[Product_ID]],Product_DB[Product_ID],Product_DB[Stock])</f>
        <v>431</v>
      </c>
      <c r="U506" t="str">
        <f>_xlfn.XLOOKUP(Sales_DB[[#This Row],[Customer_ID]],Final_Cust_db[Customer_ID],Final_Cust_db[Name])</f>
        <v>Antonio Wade</v>
      </c>
      <c r="V506">
        <f>_xlfn.XLOOKUP(Sales_DB[[#This Row],[Customer_ID]],Final_Cust_db[Customer_ID],Final_Cust_db[Age])</f>
        <v>36</v>
      </c>
      <c r="W506" t="str">
        <f>_xlfn.XLOOKUP(Sales_DB[[#This Row],[Customer_ID]],Final_Cust_db[Customer_ID],Final_Cust_db[Gender])</f>
        <v>Female</v>
      </c>
      <c r="X506" t="str">
        <f>_xlfn.XLOOKUP(Sales_DB[[#This Row],[Customer_ID]],Final_Cust_db[Customer_ID],Final_Cust_db[City])</f>
        <v>New Jasonmouth</v>
      </c>
      <c r="Y506" t="str">
        <f>_xlfn.XLOOKUP(Sales_DB[[#This Row],[Customer_ID]],Final_Cust_db[Customer_ID],Final_Cust_db[State])</f>
        <v>Tennessee</v>
      </c>
      <c r="Z506" t="str">
        <f>_xlfn.XLOOKUP(Sales_DB[[#This Row],[Customer_ID]],Final_Cust_db[Customer_ID],Final_Cust_db[Country])</f>
        <v>USA</v>
      </c>
      <c r="AA506" t="str">
        <f>_xlfn.XLOOKUP(Sales_DB[[#This Row],[Customer_ID]],Final_Cust_db[Customer_ID],Final_Cust_db[Loyality_Level])</f>
        <v>Gold</v>
      </c>
      <c r="AB506" s="8">
        <f>Sales_DB[[#This Row],[Cost]]*Sales_DB[[#This Row],[Quantity]]</f>
        <v>716.40000000000009</v>
      </c>
      <c r="AC506" s="8">
        <f>Sales_DB[[#This Row],[Total_Amount]]-Sales_DB[[#This Row],[Spend]]</f>
        <v>1257.2495999999999</v>
      </c>
      <c r="AD506" s="8">
        <f>MONTH(Sales_DB[[#This Row],[Order_Date]])</f>
        <v>10</v>
      </c>
    </row>
    <row r="507" spans="1:30" x14ac:dyDescent="0.35">
      <c r="A507" t="s">
        <v>2464</v>
      </c>
      <c r="B507" s="2">
        <v>45306</v>
      </c>
      <c r="C507" t="s">
        <v>550</v>
      </c>
      <c r="D507" t="s">
        <v>1866</v>
      </c>
      <c r="E507" t="s">
        <v>1890</v>
      </c>
      <c r="F507">
        <v>1</v>
      </c>
      <c r="G507" s="5">
        <v>301.60000000000002</v>
      </c>
      <c r="H507">
        <v>0.27</v>
      </c>
      <c r="I507" t="s">
        <v>1957</v>
      </c>
      <c r="J507">
        <v>220.16800000000001</v>
      </c>
      <c r="K507" t="str">
        <f>_xlfn.XLOOKUP(Sales_DB[[#This Row],[Store_ID]],Store_DB[Store_ID],Store_DB[Region])</f>
        <v>North</v>
      </c>
      <c r="L507" t="str">
        <f>_xlfn.XLOOKUP(Sales_DB[[#This Row],[Store_ID]],Store_DB[Store_ID],Store_DB[Store_Name])</f>
        <v>Martinez, Adkins and Johnson</v>
      </c>
      <c r="M507" t="str">
        <f>_xlfn.XLOOKUP(Sales_DB[[#This Row],[Store_ID]],Store_DB[Store_ID],Store_DB[City])</f>
        <v>Danielmouth</v>
      </c>
      <c r="N507" t="str">
        <f>_xlfn.XLOOKUP(Sales_DB[[#This Row],[Store_ID]],Store_DB[Store_ID],Store_DB[Store_Type])</f>
        <v>Flagship</v>
      </c>
      <c r="O507" t="str">
        <f>_xlfn.XLOOKUP(Sales_DB[[#This Row],[Product_ID]],Product_DB[Product_ID],Product_DB[Product_Name])</f>
        <v>Sports Stopwatch Basic</v>
      </c>
      <c r="P507" t="str">
        <f>_xlfn.XLOOKUP(Sales_DB[[#This Row],[Product_ID]],Product_DB[Product_ID],Product_DB[Category])</f>
        <v>Sports</v>
      </c>
      <c r="Q507" t="str">
        <f>_xlfn.XLOOKUP(Sales_DB[[#This Row],[Product_ID]],Product_DB[Product_ID],Product_DB[Sub_Category])</f>
        <v>Accessories</v>
      </c>
      <c r="R507" t="str">
        <f>_xlfn.XLOOKUP(Sales_DB[[#This Row],[Product_ID]],Product_DB[Product_ID],Product_DB[Brand])</f>
        <v>Wilson Group</v>
      </c>
      <c r="S507">
        <f>_xlfn.XLOOKUP(Sales_DB[[#This Row],[Product_ID]],Product_DB[Product_ID],Product_DB[Cost])</f>
        <v>60.65</v>
      </c>
      <c r="T507">
        <f>_xlfn.XLOOKUP(Sales_DB[[#This Row],[Product_ID]],Product_DB[Product_ID],Product_DB[Stock])</f>
        <v>75</v>
      </c>
      <c r="U507" t="str">
        <f>_xlfn.XLOOKUP(Sales_DB[[#This Row],[Customer_ID]],Final_Cust_db[Customer_ID],Final_Cust_db[Name])</f>
        <v>Joseph Jones</v>
      </c>
      <c r="V507">
        <f>_xlfn.XLOOKUP(Sales_DB[[#This Row],[Customer_ID]],Final_Cust_db[Customer_ID],Final_Cust_db[Age])</f>
        <v>21</v>
      </c>
      <c r="W507" t="str">
        <f>_xlfn.XLOOKUP(Sales_DB[[#This Row],[Customer_ID]],Final_Cust_db[Customer_ID],Final_Cust_db[Gender])</f>
        <v>Male</v>
      </c>
      <c r="X507" t="str">
        <f>_xlfn.XLOOKUP(Sales_DB[[#This Row],[Customer_ID]],Final_Cust_db[Customer_ID],Final_Cust_db[City])</f>
        <v>North Matthew</v>
      </c>
      <c r="Y507" t="str">
        <f>_xlfn.XLOOKUP(Sales_DB[[#This Row],[Customer_ID]],Final_Cust_db[Customer_ID],Final_Cust_db[State])</f>
        <v>Illinois</v>
      </c>
      <c r="Z507" t="str">
        <f>_xlfn.XLOOKUP(Sales_DB[[#This Row],[Customer_ID]],Final_Cust_db[Customer_ID],Final_Cust_db[Country])</f>
        <v>USA</v>
      </c>
      <c r="AA507" t="str">
        <f>_xlfn.XLOOKUP(Sales_DB[[#This Row],[Customer_ID]],Final_Cust_db[Customer_ID],Final_Cust_db[Loyality_Level])</f>
        <v>Bronze</v>
      </c>
      <c r="AB507" s="8">
        <f>Sales_DB[[#This Row],[Cost]]*Sales_DB[[#This Row],[Quantity]]</f>
        <v>60.65</v>
      </c>
      <c r="AC507" s="8">
        <f>Sales_DB[[#This Row],[Total_Amount]]-Sales_DB[[#This Row],[Spend]]</f>
        <v>159.518</v>
      </c>
      <c r="AD507" s="8">
        <f>MONTH(Sales_DB[[#This Row],[Order_Date]])</f>
        <v>1</v>
      </c>
    </row>
    <row r="508" spans="1:30" x14ac:dyDescent="0.35">
      <c r="A508" t="s">
        <v>2465</v>
      </c>
      <c r="B508" s="2">
        <v>45772</v>
      </c>
      <c r="C508" t="s">
        <v>168</v>
      </c>
      <c r="D508" t="s">
        <v>1848</v>
      </c>
      <c r="E508" t="s">
        <v>1894</v>
      </c>
      <c r="F508">
        <v>3</v>
      </c>
      <c r="G508" s="5">
        <v>21.59</v>
      </c>
      <c r="H508">
        <v>0.16</v>
      </c>
      <c r="I508" t="s">
        <v>1962</v>
      </c>
      <c r="J508">
        <v>54.406799999999997</v>
      </c>
      <c r="K508" t="str">
        <f>_xlfn.XLOOKUP(Sales_DB[[#This Row],[Store_ID]],Store_DB[Store_ID],Store_DB[Region])</f>
        <v>South</v>
      </c>
      <c r="L508" t="str">
        <f>_xlfn.XLOOKUP(Sales_DB[[#This Row],[Store_ID]],Store_DB[Store_ID],Store_DB[Store_Name])</f>
        <v>Black-Horn</v>
      </c>
      <c r="M508" t="str">
        <f>_xlfn.XLOOKUP(Sales_DB[[#This Row],[Store_ID]],Store_DB[Store_ID],Store_DB[City])</f>
        <v>North Nancyview</v>
      </c>
      <c r="N508" t="str">
        <f>_xlfn.XLOOKUP(Sales_DB[[#This Row],[Store_ID]],Store_DB[Store_ID],Store_DB[Store_Type])</f>
        <v>Outlet</v>
      </c>
      <c r="O508" t="str">
        <f>_xlfn.XLOOKUP(Sales_DB[[#This Row],[Product_ID]],Product_DB[Product_ID],Product_DB[Product_Name])</f>
        <v>Face Foundation Kit</v>
      </c>
      <c r="P508" t="str">
        <f>_xlfn.XLOOKUP(Sales_DB[[#This Row],[Product_ID]],Product_DB[Product_ID],Product_DB[Category])</f>
        <v>Beauty</v>
      </c>
      <c r="Q508" t="str">
        <f>_xlfn.XLOOKUP(Sales_DB[[#This Row],[Product_ID]],Product_DB[Product_ID],Product_DB[Sub_Category])</f>
        <v>Makeup</v>
      </c>
      <c r="R508" t="str">
        <f>_xlfn.XLOOKUP(Sales_DB[[#This Row],[Product_ID]],Product_DB[Product_ID],Product_DB[Brand])</f>
        <v>Taylor-Elliott</v>
      </c>
      <c r="S508">
        <f>_xlfn.XLOOKUP(Sales_DB[[#This Row],[Product_ID]],Product_DB[Product_ID],Product_DB[Cost])</f>
        <v>183.04</v>
      </c>
      <c r="T508">
        <f>_xlfn.XLOOKUP(Sales_DB[[#This Row],[Product_ID]],Product_DB[Product_ID],Product_DB[Stock])</f>
        <v>457</v>
      </c>
      <c r="U508" t="str">
        <f>_xlfn.XLOOKUP(Sales_DB[[#This Row],[Customer_ID]],Final_Cust_db[Customer_ID],Final_Cust_db[Name])</f>
        <v>William Martin</v>
      </c>
      <c r="V508">
        <f>_xlfn.XLOOKUP(Sales_DB[[#This Row],[Customer_ID]],Final_Cust_db[Customer_ID],Final_Cust_db[Age])</f>
        <v>19</v>
      </c>
      <c r="W508" t="str">
        <f>_xlfn.XLOOKUP(Sales_DB[[#This Row],[Customer_ID]],Final_Cust_db[Customer_ID],Final_Cust_db[Gender])</f>
        <v>Male</v>
      </c>
      <c r="X508" t="str">
        <f>_xlfn.XLOOKUP(Sales_DB[[#This Row],[Customer_ID]],Final_Cust_db[Customer_ID],Final_Cust_db[City])</f>
        <v>Ryanburgh</v>
      </c>
      <c r="Y508" t="str">
        <f>_xlfn.XLOOKUP(Sales_DB[[#This Row],[Customer_ID]],Final_Cust_db[Customer_ID],Final_Cust_db[State])</f>
        <v>Connecticut</v>
      </c>
      <c r="Z508" t="str">
        <f>_xlfn.XLOOKUP(Sales_DB[[#This Row],[Customer_ID]],Final_Cust_db[Customer_ID],Final_Cust_db[Country])</f>
        <v>USA</v>
      </c>
      <c r="AA508" t="str">
        <f>_xlfn.XLOOKUP(Sales_DB[[#This Row],[Customer_ID]],Final_Cust_db[Customer_ID],Final_Cust_db[Loyality_Level])</f>
        <v>Platinum</v>
      </c>
      <c r="AB508" s="8">
        <f>Sales_DB[[#This Row],[Cost]]*Sales_DB[[#This Row],[Quantity]]</f>
        <v>549.12</v>
      </c>
      <c r="AC508" s="8">
        <f>Sales_DB[[#This Row],[Total_Amount]]-Sales_DB[[#This Row],[Spend]]</f>
        <v>-494.71320000000003</v>
      </c>
      <c r="AD508" s="8">
        <f>MONTH(Sales_DB[[#This Row],[Order_Date]])</f>
        <v>4</v>
      </c>
    </row>
    <row r="509" spans="1:30" x14ac:dyDescent="0.35">
      <c r="A509" t="s">
        <v>2466</v>
      </c>
      <c r="B509" s="2">
        <v>45346</v>
      </c>
      <c r="C509" t="s">
        <v>696</v>
      </c>
      <c r="D509" t="s">
        <v>1608</v>
      </c>
      <c r="E509" t="s">
        <v>1894</v>
      </c>
      <c r="F509">
        <v>4</v>
      </c>
      <c r="G509" s="5">
        <v>284.24</v>
      </c>
      <c r="H509">
        <v>0.09</v>
      </c>
      <c r="I509" t="s">
        <v>1957</v>
      </c>
      <c r="J509">
        <v>1034.6335999999999</v>
      </c>
      <c r="K509" t="str">
        <f>_xlfn.XLOOKUP(Sales_DB[[#This Row],[Store_ID]],Store_DB[Store_ID],Store_DB[Region])</f>
        <v>South</v>
      </c>
      <c r="L509" t="str">
        <f>_xlfn.XLOOKUP(Sales_DB[[#This Row],[Store_ID]],Store_DB[Store_ID],Store_DB[Store_Name])</f>
        <v>Black-Horn</v>
      </c>
      <c r="M509" t="str">
        <f>_xlfn.XLOOKUP(Sales_DB[[#This Row],[Store_ID]],Store_DB[Store_ID],Store_DB[City])</f>
        <v>North Nancyview</v>
      </c>
      <c r="N509" t="str">
        <f>_xlfn.XLOOKUP(Sales_DB[[#This Row],[Store_ID]],Store_DB[Store_ID],Store_DB[Store_Type])</f>
        <v>Outlet</v>
      </c>
      <c r="O509" t="str">
        <f>_xlfn.XLOOKUP(Sales_DB[[#This Row],[Product_ID]],Product_DB[Product_ID],Product_DB[Product_Name])</f>
        <v>Usb-C Fast Charger</v>
      </c>
      <c r="P509" t="str">
        <f>_xlfn.XLOOKUP(Sales_DB[[#This Row],[Product_ID]],Product_DB[Product_ID],Product_DB[Category])</f>
        <v>Electronics</v>
      </c>
      <c r="Q509" t="str">
        <f>_xlfn.XLOOKUP(Sales_DB[[#This Row],[Product_ID]],Product_DB[Product_ID],Product_DB[Sub_Category])</f>
        <v>Accessories</v>
      </c>
      <c r="R509" t="str">
        <f>_xlfn.XLOOKUP(Sales_DB[[#This Row],[Product_ID]],Product_DB[Product_ID],Product_DB[Brand])</f>
        <v>Dawson-Perkins</v>
      </c>
      <c r="S509">
        <f>_xlfn.XLOOKUP(Sales_DB[[#This Row],[Product_ID]],Product_DB[Product_ID],Product_DB[Cost])</f>
        <v>242.23</v>
      </c>
      <c r="T509">
        <f>_xlfn.XLOOKUP(Sales_DB[[#This Row],[Product_ID]],Product_DB[Product_ID],Product_DB[Stock])</f>
        <v>453</v>
      </c>
      <c r="U509" t="str">
        <f>_xlfn.XLOOKUP(Sales_DB[[#This Row],[Customer_ID]],Final_Cust_db[Customer_ID],Final_Cust_db[Name])</f>
        <v>Blake Harrison</v>
      </c>
      <c r="V509">
        <f>_xlfn.XLOOKUP(Sales_DB[[#This Row],[Customer_ID]],Final_Cust_db[Customer_ID],Final_Cust_db[Age])</f>
        <v>63</v>
      </c>
      <c r="W509" t="str">
        <f>_xlfn.XLOOKUP(Sales_DB[[#This Row],[Customer_ID]],Final_Cust_db[Customer_ID],Final_Cust_db[Gender])</f>
        <v>Female</v>
      </c>
      <c r="X509" t="str">
        <f>_xlfn.XLOOKUP(Sales_DB[[#This Row],[Customer_ID]],Final_Cust_db[Customer_ID],Final_Cust_db[City])</f>
        <v>Lyonsfort</v>
      </c>
      <c r="Y509" t="str">
        <f>_xlfn.XLOOKUP(Sales_DB[[#This Row],[Customer_ID]],Final_Cust_db[Customer_ID],Final_Cust_db[State])</f>
        <v>Washington</v>
      </c>
      <c r="Z509" t="str">
        <f>_xlfn.XLOOKUP(Sales_DB[[#This Row],[Customer_ID]],Final_Cust_db[Customer_ID],Final_Cust_db[Country])</f>
        <v>USA</v>
      </c>
      <c r="AA509" t="str">
        <f>_xlfn.XLOOKUP(Sales_DB[[#This Row],[Customer_ID]],Final_Cust_db[Customer_ID],Final_Cust_db[Loyality_Level])</f>
        <v>Platinum</v>
      </c>
      <c r="AB509" s="8">
        <f>Sales_DB[[#This Row],[Cost]]*Sales_DB[[#This Row],[Quantity]]</f>
        <v>968.92</v>
      </c>
      <c r="AC509" s="8">
        <f>Sales_DB[[#This Row],[Total_Amount]]-Sales_DB[[#This Row],[Spend]]</f>
        <v>65.713599999999929</v>
      </c>
      <c r="AD509" s="8">
        <f>MONTH(Sales_DB[[#This Row],[Order_Date]])</f>
        <v>2</v>
      </c>
    </row>
    <row r="510" spans="1:30" x14ac:dyDescent="0.35">
      <c r="A510" t="s">
        <v>2467</v>
      </c>
      <c r="B510" s="2">
        <v>45656</v>
      </c>
      <c r="C510" t="s">
        <v>1161</v>
      </c>
      <c r="D510" t="s">
        <v>1574</v>
      </c>
      <c r="E510" t="s">
        <v>1919</v>
      </c>
      <c r="F510">
        <v>1</v>
      </c>
      <c r="G510" s="5">
        <v>191.6</v>
      </c>
      <c r="H510">
        <v>0.27</v>
      </c>
      <c r="I510" t="s">
        <v>1959</v>
      </c>
      <c r="J510">
        <v>139.86799999999999</v>
      </c>
      <c r="K510" t="str">
        <f>_xlfn.XLOOKUP(Sales_DB[[#This Row],[Store_ID]],Store_DB[Store_ID],Store_DB[Region])</f>
        <v>South</v>
      </c>
      <c r="L510" t="str">
        <f>_xlfn.XLOOKUP(Sales_DB[[#This Row],[Store_ID]],Store_DB[Store_ID],Store_DB[Store_Name])</f>
        <v>Moore, Padilla and Butler</v>
      </c>
      <c r="M510" t="str">
        <f>_xlfn.XLOOKUP(Sales_DB[[#This Row],[Store_ID]],Store_DB[Store_ID],Store_DB[City])</f>
        <v>East Johnstad</v>
      </c>
      <c r="N510" t="str">
        <f>_xlfn.XLOOKUP(Sales_DB[[#This Row],[Store_ID]],Store_DB[Store_ID],Store_DB[Store_Type])</f>
        <v>Flagship</v>
      </c>
      <c r="O510" t="str">
        <f>_xlfn.XLOOKUP(Sales_DB[[#This Row],[Product_ID]],Product_DB[Product_ID],Product_DB[Product_Name])</f>
        <v>Men'S Leather Belt</v>
      </c>
      <c r="P510" t="str">
        <f>_xlfn.XLOOKUP(Sales_DB[[#This Row],[Product_ID]],Product_DB[Product_ID],Product_DB[Category])</f>
        <v>Clothing</v>
      </c>
      <c r="Q510" t="str">
        <f>_xlfn.XLOOKUP(Sales_DB[[#This Row],[Product_ID]],Product_DB[Product_ID],Product_DB[Sub_Category])</f>
        <v>Accessories</v>
      </c>
      <c r="R510" t="str">
        <f>_xlfn.XLOOKUP(Sales_DB[[#This Row],[Product_ID]],Product_DB[Product_ID],Product_DB[Brand])</f>
        <v>Baldwin, Garza and Gonzalez</v>
      </c>
      <c r="S510">
        <f>_xlfn.XLOOKUP(Sales_DB[[#This Row],[Product_ID]],Product_DB[Product_ID],Product_DB[Cost])</f>
        <v>261</v>
      </c>
      <c r="T510">
        <f>_xlfn.XLOOKUP(Sales_DB[[#This Row],[Product_ID]],Product_DB[Product_ID],Product_DB[Stock])</f>
        <v>59</v>
      </c>
      <c r="U510" t="str">
        <f>_xlfn.XLOOKUP(Sales_DB[[#This Row],[Customer_ID]],Final_Cust_db[Customer_ID],Final_Cust_db[Name])</f>
        <v>Miranda King</v>
      </c>
      <c r="V510">
        <f>_xlfn.XLOOKUP(Sales_DB[[#This Row],[Customer_ID]],Final_Cust_db[Customer_ID],Final_Cust_db[Age])</f>
        <v>34</v>
      </c>
      <c r="W510" t="str">
        <f>_xlfn.XLOOKUP(Sales_DB[[#This Row],[Customer_ID]],Final_Cust_db[Customer_ID],Final_Cust_db[Gender])</f>
        <v>Female</v>
      </c>
      <c r="X510" t="str">
        <f>_xlfn.XLOOKUP(Sales_DB[[#This Row],[Customer_ID]],Final_Cust_db[Customer_ID],Final_Cust_db[City])</f>
        <v>West Mathew</v>
      </c>
      <c r="Y510" t="str">
        <f>_xlfn.XLOOKUP(Sales_DB[[#This Row],[Customer_ID]],Final_Cust_db[Customer_ID],Final_Cust_db[State])</f>
        <v>New York</v>
      </c>
      <c r="Z510" t="str">
        <f>_xlfn.XLOOKUP(Sales_DB[[#This Row],[Customer_ID]],Final_Cust_db[Customer_ID],Final_Cust_db[Country])</f>
        <v>USA</v>
      </c>
      <c r="AA510" t="str">
        <f>_xlfn.XLOOKUP(Sales_DB[[#This Row],[Customer_ID]],Final_Cust_db[Customer_ID],Final_Cust_db[Loyality_Level])</f>
        <v>Platinum</v>
      </c>
      <c r="AB510" s="8">
        <f>Sales_DB[[#This Row],[Cost]]*Sales_DB[[#This Row],[Quantity]]</f>
        <v>261</v>
      </c>
      <c r="AC510" s="8">
        <f>Sales_DB[[#This Row],[Total_Amount]]-Sales_DB[[#This Row],[Spend]]</f>
        <v>-121.13200000000001</v>
      </c>
      <c r="AD510" s="8">
        <f>MONTH(Sales_DB[[#This Row],[Order_Date]])</f>
        <v>12</v>
      </c>
    </row>
    <row r="511" spans="1:30" x14ac:dyDescent="0.35">
      <c r="A511" t="s">
        <v>2468</v>
      </c>
      <c r="B511" s="2">
        <v>45762</v>
      </c>
      <c r="C511" t="s">
        <v>990</v>
      </c>
      <c r="D511" t="s">
        <v>1815</v>
      </c>
      <c r="E511" t="s">
        <v>1927</v>
      </c>
      <c r="F511">
        <v>2</v>
      </c>
      <c r="G511" s="5">
        <v>616.97</v>
      </c>
      <c r="H511">
        <v>0.22</v>
      </c>
      <c r="I511" t="s">
        <v>1957</v>
      </c>
      <c r="J511">
        <v>962.47320000000002</v>
      </c>
      <c r="K511" t="str">
        <f>_xlfn.XLOOKUP(Sales_DB[[#This Row],[Store_ID]],Store_DB[Store_ID],Store_DB[Region])</f>
        <v>North</v>
      </c>
      <c r="L511" t="str">
        <f>_xlfn.XLOOKUP(Sales_DB[[#This Row],[Store_ID]],Store_DB[Store_ID],Store_DB[Store_Name])</f>
        <v>Thomas, Bridges and Harris</v>
      </c>
      <c r="M511" t="str">
        <f>_xlfn.XLOOKUP(Sales_DB[[#This Row],[Store_ID]],Store_DB[Store_ID],Store_DB[City])</f>
        <v>Sabrinatown</v>
      </c>
      <c r="N511" t="str">
        <f>_xlfn.XLOOKUP(Sales_DB[[#This Row],[Store_ID]],Store_DB[Store_ID],Store_DB[Store_Type])</f>
        <v>Online</v>
      </c>
      <c r="O511" t="str">
        <f>_xlfn.XLOOKUP(Sales_DB[[#This Row],[Product_ID]],Product_DB[Product_ID],Product_DB[Product_Name])</f>
        <v>Essential Oil Diffuser</v>
      </c>
      <c r="P511" t="str">
        <f>_xlfn.XLOOKUP(Sales_DB[[#This Row],[Product_ID]],Product_DB[Product_ID],Product_DB[Category])</f>
        <v>Home</v>
      </c>
      <c r="Q511" t="str">
        <f>_xlfn.XLOOKUP(Sales_DB[[#This Row],[Product_ID]],Product_DB[Product_ID],Product_DB[Sub_Category])</f>
        <v>Decor</v>
      </c>
      <c r="R511" t="str">
        <f>_xlfn.XLOOKUP(Sales_DB[[#This Row],[Product_ID]],Product_DB[Product_ID],Product_DB[Brand])</f>
        <v>Hernandez Inc</v>
      </c>
      <c r="S511">
        <f>_xlfn.XLOOKUP(Sales_DB[[#This Row],[Product_ID]],Product_DB[Product_ID],Product_DB[Cost])</f>
        <v>325.26</v>
      </c>
      <c r="T511">
        <f>_xlfn.XLOOKUP(Sales_DB[[#This Row],[Product_ID]],Product_DB[Product_ID],Product_DB[Stock])</f>
        <v>400</v>
      </c>
      <c r="U511" t="str">
        <f>_xlfn.XLOOKUP(Sales_DB[[#This Row],[Customer_ID]],Final_Cust_db[Customer_ID],Final_Cust_db[Name])</f>
        <v>Kevin Larson</v>
      </c>
      <c r="V511">
        <f>_xlfn.XLOOKUP(Sales_DB[[#This Row],[Customer_ID]],Final_Cust_db[Customer_ID],Final_Cust_db[Age])</f>
        <v>35</v>
      </c>
      <c r="W511" t="str">
        <f>_xlfn.XLOOKUP(Sales_DB[[#This Row],[Customer_ID]],Final_Cust_db[Customer_ID],Final_Cust_db[Gender])</f>
        <v>Male</v>
      </c>
      <c r="X511" t="str">
        <f>_xlfn.XLOOKUP(Sales_DB[[#This Row],[Customer_ID]],Final_Cust_db[Customer_ID],Final_Cust_db[City])</f>
        <v>Port Edwardmouth</v>
      </c>
      <c r="Y511" t="str">
        <f>_xlfn.XLOOKUP(Sales_DB[[#This Row],[Customer_ID]],Final_Cust_db[Customer_ID],Final_Cust_db[State])</f>
        <v>Oregon</v>
      </c>
      <c r="Z511" t="str">
        <f>_xlfn.XLOOKUP(Sales_DB[[#This Row],[Customer_ID]],Final_Cust_db[Customer_ID],Final_Cust_db[Country])</f>
        <v>USA</v>
      </c>
      <c r="AA511" t="str">
        <f>_xlfn.XLOOKUP(Sales_DB[[#This Row],[Customer_ID]],Final_Cust_db[Customer_ID],Final_Cust_db[Loyality_Level])</f>
        <v>Platinum</v>
      </c>
      <c r="AB511" s="8">
        <f>Sales_DB[[#This Row],[Cost]]*Sales_DB[[#This Row],[Quantity]]</f>
        <v>650.52</v>
      </c>
      <c r="AC511" s="8">
        <f>Sales_DB[[#This Row],[Total_Amount]]-Sales_DB[[#This Row],[Spend]]</f>
        <v>311.95320000000004</v>
      </c>
      <c r="AD511" s="8">
        <f>MONTH(Sales_DB[[#This Row],[Order_Date]])</f>
        <v>4</v>
      </c>
    </row>
    <row r="512" spans="1:30" x14ac:dyDescent="0.35">
      <c r="A512" t="s">
        <v>2469</v>
      </c>
      <c r="B512" s="2">
        <v>45580</v>
      </c>
      <c r="C512" t="s">
        <v>565</v>
      </c>
      <c r="D512" t="s">
        <v>1659</v>
      </c>
      <c r="E512" t="s">
        <v>1922</v>
      </c>
      <c r="F512">
        <v>3</v>
      </c>
      <c r="G512" s="5">
        <v>125.68</v>
      </c>
      <c r="H512">
        <v>0.26</v>
      </c>
      <c r="I512" t="s">
        <v>1962</v>
      </c>
      <c r="J512">
        <v>279.00959999999998</v>
      </c>
      <c r="K512" t="str">
        <f>_xlfn.XLOOKUP(Sales_DB[[#This Row],[Store_ID]],Store_DB[Store_ID],Store_DB[Region])</f>
        <v>East</v>
      </c>
      <c r="L512" t="str">
        <f>_xlfn.XLOOKUP(Sales_DB[[#This Row],[Store_ID]],Store_DB[Store_ID],Store_DB[Store_Name])</f>
        <v>Hill, Wagner and Ballard</v>
      </c>
      <c r="M512" t="str">
        <f>_xlfn.XLOOKUP(Sales_DB[[#This Row],[Store_ID]],Store_DB[Store_ID],Store_DB[City])</f>
        <v>East Davidville</v>
      </c>
      <c r="N512" t="str">
        <f>_xlfn.XLOOKUP(Sales_DB[[#This Row],[Store_ID]],Store_DB[Store_ID],Store_DB[Store_Type])</f>
        <v>Online</v>
      </c>
      <c r="O512" t="str">
        <f>_xlfn.XLOOKUP(Sales_DB[[#This Row],[Product_ID]],Product_DB[Product_ID],Product_DB[Product_Name])</f>
        <v>Sports Stopwatch Timer</v>
      </c>
      <c r="P512" t="str">
        <f>_xlfn.XLOOKUP(Sales_DB[[#This Row],[Product_ID]],Product_DB[Product_ID],Product_DB[Category])</f>
        <v>Sports</v>
      </c>
      <c r="Q512" t="str">
        <f>_xlfn.XLOOKUP(Sales_DB[[#This Row],[Product_ID]],Product_DB[Product_ID],Product_DB[Sub_Category])</f>
        <v>Accessories</v>
      </c>
      <c r="R512" t="str">
        <f>_xlfn.XLOOKUP(Sales_DB[[#This Row],[Product_ID]],Product_DB[Product_ID],Product_DB[Brand])</f>
        <v>Burns-Hansen</v>
      </c>
      <c r="S512">
        <f>_xlfn.XLOOKUP(Sales_DB[[#This Row],[Product_ID]],Product_DB[Product_ID],Product_DB[Cost])</f>
        <v>38.76</v>
      </c>
      <c r="T512">
        <f>_xlfn.XLOOKUP(Sales_DB[[#This Row],[Product_ID]],Product_DB[Product_ID],Product_DB[Stock])</f>
        <v>137</v>
      </c>
      <c r="U512" t="str">
        <f>_xlfn.XLOOKUP(Sales_DB[[#This Row],[Customer_ID]],Final_Cust_db[Customer_ID],Final_Cust_db[Name])</f>
        <v>Daniel Contreras</v>
      </c>
      <c r="V512">
        <f>_xlfn.XLOOKUP(Sales_DB[[#This Row],[Customer_ID]],Final_Cust_db[Customer_ID],Final_Cust_db[Age])</f>
        <v>36</v>
      </c>
      <c r="W512" t="str">
        <f>_xlfn.XLOOKUP(Sales_DB[[#This Row],[Customer_ID]],Final_Cust_db[Customer_ID],Final_Cust_db[Gender])</f>
        <v>Female</v>
      </c>
      <c r="X512" t="str">
        <f>_xlfn.XLOOKUP(Sales_DB[[#This Row],[Customer_ID]],Final_Cust_db[Customer_ID],Final_Cust_db[City])</f>
        <v>Robertview</v>
      </c>
      <c r="Y512" t="str">
        <f>_xlfn.XLOOKUP(Sales_DB[[#This Row],[Customer_ID]],Final_Cust_db[Customer_ID],Final_Cust_db[State])</f>
        <v>Florida</v>
      </c>
      <c r="Z512" t="str">
        <f>_xlfn.XLOOKUP(Sales_DB[[#This Row],[Customer_ID]],Final_Cust_db[Customer_ID],Final_Cust_db[Country])</f>
        <v>USA</v>
      </c>
      <c r="AA512" t="str">
        <f>_xlfn.XLOOKUP(Sales_DB[[#This Row],[Customer_ID]],Final_Cust_db[Customer_ID],Final_Cust_db[Loyality_Level])</f>
        <v>Platinum</v>
      </c>
      <c r="AB512" s="8">
        <f>Sales_DB[[#This Row],[Cost]]*Sales_DB[[#This Row],[Quantity]]</f>
        <v>116.28</v>
      </c>
      <c r="AC512" s="8">
        <f>Sales_DB[[#This Row],[Total_Amount]]-Sales_DB[[#This Row],[Spend]]</f>
        <v>162.72959999999998</v>
      </c>
      <c r="AD512" s="8">
        <f>MONTH(Sales_DB[[#This Row],[Order_Date]])</f>
        <v>10</v>
      </c>
    </row>
    <row r="513" spans="1:30" x14ac:dyDescent="0.35">
      <c r="A513" t="s">
        <v>2470</v>
      </c>
      <c r="B513" s="2">
        <v>45676</v>
      </c>
      <c r="C513" t="s">
        <v>1113</v>
      </c>
      <c r="D513" t="s">
        <v>1707</v>
      </c>
      <c r="E513" t="s">
        <v>1902</v>
      </c>
      <c r="F513">
        <v>3</v>
      </c>
      <c r="G513" s="5">
        <v>307.48</v>
      </c>
      <c r="H513">
        <v>0.24</v>
      </c>
      <c r="I513" t="s">
        <v>1957</v>
      </c>
      <c r="J513">
        <v>701.0544000000001</v>
      </c>
      <c r="K513" t="str">
        <f>_xlfn.XLOOKUP(Sales_DB[[#This Row],[Store_ID]],Store_DB[Store_ID],Store_DB[Region])</f>
        <v>South</v>
      </c>
      <c r="L513" t="str">
        <f>_xlfn.XLOOKUP(Sales_DB[[#This Row],[Store_ID]],Store_DB[Store_ID],Store_DB[Store_Name])</f>
        <v>Alexander Group</v>
      </c>
      <c r="M513" t="str">
        <f>_xlfn.XLOOKUP(Sales_DB[[#This Row],[Store_ID]],Store_DB[Store_ID],Store_DB[City])</f>
        <v>Port Sharon</v>
      </c>
      <c r="N513" t="str">
        <f>_xlfn.XLOOKUP(Sales_DB[[#This Row],[Store_ID]],Store_DB[Store_ID],Store_DB[Store_Type])</f>
        <v>Online</v>
      </c>
      <c r="O513" t="str">
        <f>_xlfn.XLOOKUP(Sales_DB[[#This Row],[Product_ID]],Product_DB[Product_ID],Product_DB[Product_Name])</f>
        <v>Usb External Hard Drive</v>
      </c>
      <c r="P513" t="str">
        <f>_xlfn.XLOOKUP(Sales_DB[[#This Row],[Product_ID]],Product_DB[Product_ID],Product_DB[Category])</f>
        <v>Electronics</v>
      </c>
      <c r="Q513" t="str">
        <f>_xlfn.XLOOKUP(Sales_DB[[#This Row],[Product_ID]],Product_DB[Product_ID],Product_DB[Sub_Category])</f>
        <v>Computer</v>
      </c>
      <c r="R513" t="str">
        <f>_xlfn.XLOOKUP(Sales_DB[[#This Row],[Product_ID]],Product_DB[Product_ID],Product_DB[Brand])</f>
        <v>Robinson Inc</v>
      </c>
      <c r="S513">
        <f>_xlfn.XLOOKUP(Sales_DB[[#This Row],[Product_ID]],Product_DB[Product_ID],Product_DB[Cost])</f>
        <v>253.33</v>
      </c>
      <c r="T513">
        <f>_xlfn.XLOOKUP(Sales_DB[[#This Row],[Product_ID]],Product_DB[Product_ID],Product_DB[Stock])</f>
        <v>266</v>
      </c>
      <c r="U513" t="str">
        <f>_xlfn.XLOOKUP(Sales_DB[[#This Row],[Customer_ID]],Final_Cust_db[Customer_ID],Final_Cust_db[Name])</f>
        <v>Michael Greene</v>
      </c>
      <c r="V513">
        <f>_xlfn.XLOOKUP(Sales_DB[[#This Row],[Customer_ID]],Final_Cust_db[Customer_ID],Final_Cust_db[Age])</f>
        <v>52</v>
      </c>
      <c r="W513" t="str">
        <f>_xlfn.XLOOKUP(Sales_DB[[#This Row],[Customer_ID]],Final_Cust_db[Customer_ID],Final_Cust_db[Gender])</f>
        <v>Female</v>
      </c>
      <c r="X513" t="str">
        <f>_xlfn.XLOOKUP(Sales_DB[[#This Row],[Customer_ID]],Final_Cust_db[Customer_ID],Final_Cust_db[City])</f>
        <v>Port Saramouth</v>
      </c>
      <c r="Y513" t="str">
        <f>_xlfn.XLOOKUP(Sales_DB[[#This Row],[Customer_ID]],Final_Cust_db[Customer_ID],Final_Cust_db[State])</f>
        <v>Wisconsin</v>
      </c>
      <c r="Z513" t="str">
        <f>_xlfn.XLOOKUP(Sales_DB[[#This Row],[Customer_ID]],Final_Cust_db[Customer_ID],Final_Cust_db[Country])</f>
        <v>USA</v>
      </c>
      <c r="AA513" t="str">
        <f>_xlfn.XLOOKUP(Sales_DB[[#This Row],[Customer_ID]],Final_Cust_db[Customer_ID],Final_Cust_db[Loyality_Level])</f>
        <v>Silver</v>
      </c>
      <c r="AB513" s="8">
        <f>Sales_DB[[#This Row],[Cost]]*Sales_DB[[#This Row],[Quantity]]</f>
        <v>759.99</v>
      </c>
      <c r="AC513" s="8">
        <f>Sales_DB[[#This Row],[Total_Amount]]-Sales_DB[[#This Row],[Spend]]</f>
        <v>-58.935599999999909</v>
      </c>
      <c r="AD513" s="8">
        <f>MONTH(Sales_DB[[#This Row],[Order_Date]])</f>
        <v>1</v>
      </c>
    </row>
    <row r="514" spans="1:30" x14ac:dyDescent="0.35">
      <c r="A514" t="s">
        <v>2471</v>
      </c>
      <c r="B514" s="2">
        <v>45495</v>
      </c>
      <c r="C514" t="s">
        <v>951</v>
      </c>
      <c r="D514" t="s">
        <v>1563</v>
      </c>
      <c r="E514" t="s">
        <v>1946</v>
      </c>
      <c r="F514">
        <v>1</v>
      </c>
      <c r="G514" s="5">
        <v>505.23</v>
      </c>
      <c r="H514">
        <v>0.11</v>
      </c>
      <c r="I514" t="s">
        <v>1957</v>
      </c>
      <c r="J514">
        <v>449.65469999999999</v>
      </c>
      <c r="K514" t="str">
        <f>_xlfn.XLOOKUP(Sales_DB[[#This Row],[Store_ID]],Store_DB[Store_ID],Store_DB[Region])</f>
        <v>East</v>
      </c>
      <c r="L514" t="str">
        <f>_xlfn.XLOOKUP(Sales_DB[[#This Row],[Store_ID]],Store_DB[Store_ID],Store_DB[Store_Name])</f>
        <v>Mann-Austin</v>
      </c>
      <c r="M514" t="str">
        <f>_xlfn.XLOOKUP(Sales_DB[[#This Row],[Store_ID]],Store_DB[Store_ID],Store_DB[City])</f>
        <v>Vasquezborough</v>
      </c>
      <c r="N514" t="str">
        <f>_xlfn.XLOOKUP(Sales_DB[[#This Row],[Store_ID]],Store_DB[Store_ID],Store_DB[Store_Type])</f>
        <v>Online</v>
      </c>
      <c r="O514" t="str">
        <f>_xlfn.XLOOKUP(Sales_DB[[#This Row],[Product_ID]],Product_DB[Product_ID],Product_DB[Product_Name])</f>
        <v>Women'S Casual Hoodie</v>
      </c>
      <c r="P514" t="str">
        <f>_xlfn.XLOOKUP(Sales_DB[[#This Row],[Product_ID]],Product_DB[Product_ID],Product_DB[Category])</f>
        <v>Clothing</v>
      </c>
      <c r="Q514" t="str">
        <f>_xlfn.XLOOKUP(Sales_DB[[#This Row],[Product_ID]],Product_DB[Product_ID],Product_DB[Sub_Category])</f>
        <v>Outerwear</v>
      </c>
      <c r="R514" t="str">
        <f>_xlfn.XLOOKUP(Sales_DB[[#This Row],[Product_ID]],Product_DB[Product_ID],Product_DB[Brand])</f>
        <v>Sims Inc</v>
      </c>
      <c r="S514">
        <f>_xlfn.XLOOKUP(Sales_DB[[#This Row],[Product_ID]],Product_DB[Product_ID],Product_DB[Cost])</f>
        <v>238.8</v>
      </c>
      <c r="T514">
        <f>_xlfn.XLOOKUP(Sales_DB[[#This Row],[Product_ID]],Product_DB[Product_ID],Product_DB[Stock])</f>
        <v>352</v>
      </c>
      <c r="U514" t="str">
        <f>_xlfn.XLOOKUP(Sales_DB[[#This Row],[Customer_ID]],Final_Cust_db[Customer_ID],Final_Cust_db[Name])</f>
        <v>Tracy Stephens</v>
      </c>
      <c r="V514">
        <f>_xlfn.XLOOKUP(Sales_DB[[#This Row],[Customer_ID]],Final_Cust_db[Customer_ID],Final_Cust_db[Age])</f>
        <v>64</v>
      </c>
      <c r="W514" t="str">
        <f>_xlfn.XLOOKUP(Sales_DB[[#This Row],[Customer_ID]],Final_Cust_db[Customer_ID],Final_Cust_db[Gender])</f>
        <v>Male</v>
      </c>
      <c r="X514" t="str">
        <f>_xlfn.XLOOKUP(Sales_DB[[#This Row],[Customer_ID]],Final_Cust_db[Customer_ID],Final_Cust_db[City])</f>
        <v>New Joshuatown</v>
      </c>
      <c r="Y514" t="str">
        <f>_xlfn.XLOOKUP(Sales_DB[[#This Row],[Customer_ID]],Final_Cust_db[Customer_ID],Final_Cust_db[State])</f>
        <v>Maine</v>
      </c>
      <c r="Z514" t="str">
        <f>_xlfn.XLOOKUP(Sales_DB[[#This Row],[Customer_ID]],Final_Cust_db[Customer_ID],Final_Cust_db[Country])</f>
        <v>USA</v>
      </c>
      <c r="AA514" t="str">
        <f>_xlfn.XLOOKUP(Sales_DB[[#This Row],[Customer_ID]],Final_Cust_db[Customer_ID],Final_Cust_db[Loyality_Level])</f>
        <v>Platinum</v>
      </c>
      <c r="AB514" s="8">
        <f>Sales_DB[[#This Row],[Cost]]*Sales_DB[[#This Row],[Quantity]]</f>
        <v>238.8</v>
      </c>
      <c r="AC514" s="8">
        <f>Sales_DB[[#This Row],[Total_Amount]]-Sales_DB[[#This Row],[Spend]]</f>
        <v>210.85469999999998</v>
      </c>
      <c r="AD514" s="8">
        <f>MONTH(Sales_DB[[#This Row],[Order_Date]])</f>
        <v>7</v>
      </c>
    </row>
    <row r="515" spans="1:30" x14ac:dyDescent="0.35">
      <c r="A515" t="s">
        <v>2472</v>
      </c>
      <c r="B515" s="2">
        <v>45735</v>
      </c>
      <c r="C515" t="s">
        <v>1152</v>
      </c>
      <c r="D515" t="s">
        <v>1713</v>
      </c>
      <c r="E515" t="s">
        <v>1937</v>
      </c>
      <c r="F515">
        <v>1</v>
      </c>
      <c r="G515" s="5">
        <v>853.12</v>
      </c>
      <c r="H515">
        <v>0.19</v>
      </c>
      <c r="I515" t="s">
        <v>1962</v>
      </c>
      <c r="J515">
        <v>691.02719999999999</v>
      </c>
      <c r="K515" t="str">
        <f>_xlfn.XLOOKUP(Sales_DB[[#This Row],[Store_ID]],Store_DB[Store_ID],Store_DB[Region])</f>
        <v>West</v>
      </c>
      <c r="L515" t="str">
        <f>_xlfn.XLOOKUP(Sales_DB[[#This Row],[Store_ID]],Store_DB[Store_ID],Store_DB[Store_Name])</f>
        <v>Frederick-Wright</v>
      </c>
      <c r="M515" t="str">
        <f>_xlfn.XLOOKUP(Sales_DB[[#This Row],[Store_ID]],Store_DB[Store_ID],Store_DB[City])</f>
        <v>New Jimmymouth</v>
      </c>
      <c r="N515" t="str">
        <f>_xlfn.XLOOKUP(Sales_DB[[#This Row],[Store_ID]],Store_DB[Store_ID],Store_DB[Store_Type])</f>
        <v>Flagship</v>
      </c>
      <c r="O515" t="str">
        <f>_xlfn.XLOOKUP(Sales_DB[[#This Row],[Product_ID]],Product_DB[Product_ID],Product_DB[Product_Name])</f>
        <v>High-Grip Football</v>
      </c>
      <c r="P515" t="str">
        <f>_xlfn.XLOOKUP(Sales_DB[[#This Row],[Product_ID]],Product_DB[Product_ID],Product_DB[Category])</f>
        <v>Sports</v>
      </c>
      <c r="Q515" t="str">
        <f>_xlfn.XLOOKUP(Sales_DB[[#This Row],[Product_ID]],Product_DB[Product_ID],Product_DB[Sub_Category])</f>
        <v>Team Sports</v>
      </c>
      <c r="R515" t="str">
        <f>_xlfn.XLOOKUP(Sales_DB[[#This Row],[Product_ID]],Product_DB[Product_ID],Product_DB[Brand])</f>
        <v>Bridges, Banks and Cummings</v>
      </c>
      <c r="S515">
        <f>_xlfn.XLOOKUP(Sales_DB[[#This Row],[Product_ID]],Product_DB[Product_ID],Product_DB[Cost])</f>
        <v>318.91000000000003</v>
      </c>
      <c r="T515">
        <f>_xlfn.XLOOKUP(Sales_DB[[#This Row],[Product_ID]],Product_DB[Product_ID],Product_DB[Stock])</f>
        <v>114</v>
      </c>
      <c r="U515" t="str">
        <f>_xlfn.XLOOKUP(Sales_DB[[#This Row],[Customer_ID]],Final_Cust_db[Customer_ID],Final_Cust_db[Name])</f>
        <v>Brandon Mcbride</v>
      </c>
      <c r="V515">
        <f>_xlfn.XLOOKUP(Sales_DB[[#This Row],[Customer_ID]],Final_Cust_db[Customer_ID],Final_Cust_db[Age])</f>
        <v>63</v>
      </c>
      <c r="W515" t="str">
        <f>_xlfn.XLOOKUP(Sales_DB[[#This Row],[Customer_ID]],Final_Cust_db[Customer_ID],Final_Cust_db[Gender])</f>
        <v>Female</v>
      </c>
      <c r="X515" t="str">
        <f>_xlfn.XLOOKUP(Sales_DB[[#This Row],[Customer_ID]],Final_Cust_db[Customer_ID],Final_Cust_db[City])</f>
        <v>Kellyside</v>
      </c>
      <c r="Y515" t="str">
        <f>_xlfn.XLOOKUP(Sales_DB[[#This Row],[Customer_ID]],Final_Cust_db[Customer_ID],Final_Cust_db[State])</f>
        <v>Alaska</v>
      </c>
      <c r="Z515" t="str">
        <f>_xlfn.XLOOKUP(Sales_DB[[#This Row],[Customer_ID]],Final_Cust_db[Customer_ID],Final_Cust_db[Country])</f>
        <v>USA</v>
      </c>
      <c r="AA515" t="str">
        <f>_xlfn.XLOOKUP(Sales_DB[[#This Row],[Customer_ID]],Final_Cust_db[Customer_ID],Final_Cust_db[Loyality_Level])</f>
        <v>Platinum</v>
      </c>
      <c r="AB515" s="8">
        <f>Sales_DB[[#This Row],[Cost]]*Sales_DB[[#This Row],[Quantity]]</f>
        <v>318.91000000000003</v>
      </c>
      <c r="AC515" s="8">
        <f>Sales_DB[[#This Row],[Total_Amount]]-Sales_DB[[#This Row],[Spend]]</f>
        <v>372.11719999999997</v>
      </c>
      <c r="AD515" s="8">
        <f>MONTH(Sales_DB[[#This Row],[Order_Date]])</f>
        <v>3</v>
      </c>
    </row>
    <row r="516" spans="1:30" x14ac:dyDescent="0.35">
      <c r="A516" t="s">
        <v>2473</v>
      </c>
      <c r="B516" s="2">
        <v>45312</v>
      </c>
      <c r="C516" t="s">
        <v>449</v>
      </c>
      <c r="D516" t="s">
        <v>1553</v>
      </c>
      <c r="E516" t="s">
        <v>1912</v>
      </c>
      <c r="F516">
        <v>4</v>
      </c>
      <c r="G516" s="5">
        <v>191.65</v>
      </c>
      <c r="H516">
        <v>0.19</v>
      </c>
      <c r="I516" t="s">
        <v>1959</v>
      </c>
      <c r="J516">
        <v>620.94600000000003</v>
      </c>
      <c r="K516" t="str">
        <f>_xlfn.XLOOKUP(Sales_DB[[#This Row],[Store_ID]],Store_DB[Store_ID],Store_DB[Region])</f>
        <v>South</v>
      </c>
      <c r="L516" t="str">
        <f>_xlfn.XLOOKUP(Sales_DB[[#This Row],[Store_ID]],Store_DB[Store_ID],Store_DB[Store_Name])</f>
        <v>Martinez-Mullins</v>
      </c>
      <c r="M516" t="str">
        <f>_xlfn.XLOOKUP(Sales_DB[[#This Row],[Store_ID]],Store_DB[Store_ID],Store_DB[City])</f>
        <v>Williamsfurt</v>
      </c>
      <c r="N516" t="str">
        <f>_xlfn.XLOOKUP(Sales_DB[[#This Row],[Store_ID]],Store_DB[Store_ID],Store_DB[Store_Type])</f>
        <v>Online</v>
      </c>
      <c r="O516" t="str">
        <f>_xlfn.XLOOKUP(Sales_DB[[#This Row],[Product_ID]],Product_DB[Product_ID],Product_DB[Product_Name])</f>
        <v>Brother Laser Printer</v>
      </c>
      <c r="P516" t="str">
        <f>_xlfn.XLOOKUP(Sales_DB[[#This Row],[Product_ID]],Product_DB[Product_ID],Product_DB[Category])</f>
        <v>Electronics</v>
      </c>
      <c r="Q516" t="str">
        <f>_xlfn.XLOOKUP(Sales_DB[[#This Row],[Product_ID]],Product_DB[Product_ID],Product_DB[Sub_Category])</f>
        <v>Computer</v>
      </c>
      <c r="R516" t="str">
        <f>_xlfn.XLOOKUP(Sales_DB[[#This Row],[Product_ID]],Product_DB[Product_ID],Product_DB[Brand])</f>
        <v>Hunt Inc</v>
      </c>
      <c r="S516">
        <f>_xlfn.XLOOKUP(Sales_DB[[#This Row],[Product_ID]],Product_DB[Product_ID],Product_DB[Cost])</f>
        <v>112.42</v>
      </c>
      <c r="T516">
        <f>_xlfn.XLOOKUP(Sales_DB[[#This Row],[Product_ID]],Product_DB[Product_ID],Product_DB[Stock])</f>
        <v>416</v>
      </c>
      <c r="U516" t="str">
        <f>_xlfn.XLOOKUP(Sales_DB[[#This Row],[Customer_ID]],Final_Cust_db[Customer_ID],Final_Cust_db[Name])</f>
        <v>Jessica Mitchell</v>
      </c>
      <c r="V516">
        <f>_xlfn.XLOOKUP(Sales_DB[[#This Row],[Customer_ID]],Final_Cust_db[Customer_ID],Final_Cust_db[Age])</f>
        <v>43</v>
      </c>
      <c r="W516" t="str">
        <f>_xlfn.XLOOKUP(Sales_DB[[#This Row],[Customer_ID]],Final_Cust_db[Customer_ID],Final_Cust_db[Gender])</f>
        <v>Female</v>
      </c>
      <c r="X516" t="str">
        <f>_xlfn.XLOOKUP(Sales_DB[[#This Row],[Customer_ID]],Final_Cust_db[Customer_ID],Final_Cust_db[City])</f>
        <v>Matthewbury</v>
      </c>
      <c r="Y516" t="str">
        <f>_xlfn.XLOOKUP(Sales_DB[[#This Row],[Customer_ID]],Final_Cust_db[Customer_ID],Final_Cust_db[State])</f>
        <v>South Dakota</v>
      </c>
      <c r="Z516" t="str">
        <f>_xlfn.XLOOKUP(Sales_DB[[#This Row],[Customer_ID]],Final_Cust_db[Customer_ID],Final_Cust_db[Country])</f>
        <v>USA</v>
      </c>
      <c r="AA516" t="str">
        <f>_xlfn.XLOOKUP(Sales_DB[[#This Row],[Customer_ID]],Final_Cust_db[Customer_ID],Final_Cust_db[Loyality_Level])</f>
        <v>Silver</v>
      </c>
      <c r="AB516" s="8">
        <f>Sales_DB[[#This Row],[Cost]]*Sales_DB[[#This Row],[Quantity]]</f>
        <v>449.68</v>
      </c>
      <c r="AC516" s="8">
        <f>Sales_DB[[#This Row],[Total_Amount]]-Sales_DB[[#This Row],[Spend]]</f>
        <v>171.26600000000002</v>
      </c>
      <c r="AD516" s="8">
        <f>MONTH(Sales_DB[[#This Row],[Order_Date]])</f>
        <v>1</v>
      </c>
    </row>
    <row r="517" spans="1:30" x14ac:dyDescent="0.35">
      <c r="A517" t="s">
        <v>2474</v>
      </c>
      <c r="B517" s="2">
        <v>45286</v>
      </c>
      <c r="C517" t="s">
        <v>541</v>
      </c>
      <c r="D517" t="s">
        <v>1719</v>
      </c>
      <c r="E517" t="s">
        <v>1899</v>
      </c>
      <c r="F517">
        <v>1</v>
      </c>
      <c r="G517" s="5">
        <v>169.69</v>
      </c>
      <c r="H517">
        <v>0.22</v>
      </c>
      <c r="I517" t="s">
        <v>1957</v>
      </c>
      <c r="J517">
        <v>132.35820000000001</v>
      </c>
      <c r="K517" t="str">
        <f>_xlfn.XLOOKUP(Sales_DB[[#This Row],[Store_ID]],Store_DB[Store_ID],Store_DB[Region])</f>
        <v>North</v>
      </c>
      <c r="L517" t="str">
        <f>_xlfn.XLOOKUP(Sales_DB[[#This Row],[Store_ID]],Store_DB[Store_ID],Store_DB[Store_Name])</f>
        <v>Johnson-Wright</v>
      </c>
      <c r="M517" t="str">
        <f>_xlfn.XLOOKUP(Sales_DB[[#This Row],[Store_ID]],Store_DB[Store_ID],Store_DB[City])</f>
        <v>Hoodberg</v>
      </c>
      <c r="N517" t="str">
        <f>_xlfn.XLOOKUP(Sales_DB[[#This Row],[Store_ID]],Store_DB[Store_ID],Store_DB[Store_Type])</f>
        <v>Outlet</v>
      </c>
      <c r="O517" t="str">
        <f>_xlfn.XLOOKUP(Sales_DB[[#This Row],[Product_ID]],Product_DB[Product_ID],Product_DB[Product_Name])</f>
        <v>Makeup Brush Set</v>
      </c>
      <c r="P517" t="str">
        <f>_xlfn.XLOOKUP(Sales_DB[[#This Row],[Product_ID]],Product_DB[Product_ID],Product_DB[Category])</f>
        <v>Beauty</v>
      </c>
      <c r="Q517" t="str">
        <f>_xlfn.XLOOKUP(Sales_DB[[#This Row],[Product_ID]],Product_DB[Product_ID],Product_DB[Sub_Category])</f>
        <v>Makeup</v>
      </c>
      <c r="R517" t="str">
        <f>_xlfn.XLOOKUP(Sales_DB[[#This Row],[Product_ID]],Product_DB[Product_ID],Product_DB[Brand])</f>
        <v>Cook Inc</v>
      </c>
      <c r="S517">
        <f>_xlfn.XLOOKUP(Sales_DB[[#This Row],[Product_ID]],Product_DB[Product_ID],Product_DB[Cost])</f>
        <v>238.8</v>
      </c>
      <c r="T517">
        <f>_xlfn.XLOOKUP(Sales_DB[[#This Row],[Product_ID]],Product_DB[Product_ID],Product_DB[Stock])</f>
        <v>431</v>
      </c>
      <c r="U517" t="str">
        <f>_xlfn.XLOOKUP(Sales_DB[[#This Row],[Customer_ID]],Final_Cust_db[Customer_ID],Final_Cust_db[Name])</f>
        <v>John Lawson</v>
      </c>
      <c r="V517">
        <f>_xlfn.XLOOKUP(Sales_DB[[#This Row],[Customer_ID]],Final_Cust_db[Customer_ID],Final_Cust_db[Age])</f>
        <v>41</v>
      </c>
      <c r="W517" t="str">
        <f>_xlfn.XLOOKUP(Sales_DB[[#This Row],[Customer_ID]],Final_Cust_db[Customer_ID],Final_Cust_db[Gender])</f>
        <v>Female</v>
      </c>
      <c r="X517" t="str">
        <f>_xlfn.XLOOKUP(Sales_DB[[#This Row],[Customer_ID]],Final_Cust_db[Customer_ID],Final_Cust_db[City])</f>
        <v>New Juliemouth</v>
      </c>
      <c r="Y517" t="str">
        <f>_xlfn.XLOOKUP(Sales_DB[[#This Row],[Customer_ID]],Final_Cust_db[Customer_ID],Final_Cust_db[State])</f>
        <v>North Carolina</v>
      </c>
      <c r="Z517" t="str">
        <f>_xlfn.XLOOKUP(Sales_DB[[#This Row],[Customer_ID]],Final_Cust_db[Customer_ID],Final_Cust_db[Country])</f>
        <v>USA</v>
      </c>
      <c r="AA517" t="str">
        <f>_xlfn.XLOOKUP(Sales_DB[[#This Row],[Customer_ID]],Final_Cust_db[Customer_ID],Final_Cust_db[Loyality_Level])</f>
        <v>Platinum</v>
      </c>
      <c r="AB517" s="8">
        <f>Sales_DB[[#This Row],[Cost]]*Sales_DB[[#This Row],[Quantity]]</f>
        <v>238.8</v>
      </c>
      <c r="AC517" s="8">
        <f>Sales_DB[[#This Row],[Total_Amount]]-Sales_DB[[#This Row],[Spend]]</f>
        <v>-106.4418</v>
      </c>
      <c r="AD517" s="8">
        <f>MONTH(Sales_DB[[#This Row],[Order_Date]])</f>
        <v>12</v>
      </c>
    </row>
    <row r="518" spans="1:30" x14ac:dyDescent="0.35">
      <c r="A518" t="s">
        <v>2475</v>
      </c>
      <c r="B518" s="2">
        <v>45372</v>
      </c>
      <c r="C518" t="s">
        <v>585</v>
      </c>
      <c r="D518" t="s">
        <v>1766</v>
      </c>
      <c r="E518" t="s">
        <v>1932</v>
      </c>
      <c r="F518">
        <v>1</v>
      </c>
      <c r="G518" s="5">
        <v>145.43</v>
      </c>
      <c r="H518">
        <v>0.08</v>
      </c>
      <c r="I518" t="s">
        <v>1957</v>
      </c>
      <c r="J518">
        <v>133.79560000000001</v>
      </c>
      <c r="K518" t="str">
        <f>_xlfn.XLOOKUP(Sales_DB[[#This Row],[Store_ID]],Store_DB[Store_ID],Store_DB[Region])</f>
        <v>South</v>
      </c>
      <c r="L518" t="str">
        <f>_xlfn.XLOOKUP(Sales_DB[[#This Row],[Store_ID]],Store_DB[Store_ID],Store_DB[Store_Name])</f>
        <v>Mcdonald Inc</v>
      </c>
      <c r="M518" t="str">
        <f>_xlfn.XLOOKUP(Sales_DB[[#This Row],[Store_ID]],Store_DB[Store_ID],Store_DB[City])</f>
        <v>Christopherland</v>
      </c>
      <c r="N518" t="str">
        <f>_xlfn.XLOOKUP(Sales_DB[[#This Row],[Store_ID]],Store_DB[Store_ID],Store_DB[Store_Type])</f>
        <v>Outlet</v>
      </c>
      <c r="O518" t="str">
        <f>_xlfn.XLOOKUP(Sales_DB[[#This Row],[Product_ID]],Product_DB[Product_ID],Product_DB[Product_Name])</f>
        <v>Laptop Cooling Pad</v>
      </c>
      <c r="P518" t="str">
        <f>_xlfn.XLOOKUP(Sales_DB[[#This Row],[Product_ID]],Product_DB[Product_ID],Product_DB[Category])</f>
        <v>Electronics</v>
      </c>
      <c r="Q518" t="str">
        <f>_xlfn.XLOOKUP(Sales_DB[[#This Row],[Product_ID]],Product_DB[Product_ID],Product_DB[Sub_Category])</f>
        <v>Computer</v>
      </c>
      <c r="R518" t="str">
        <f>_xlfn.XLOOKUP(Sales_DB[[#This Row],[Product_ID]],Product_DB[Product_ID],Product_DB[Brand])</f>
        <v>Murray, Gould and Ware</v>
      </c>
      <c r="S518">
        <f>_xlfn.XLOOKUP(Sales_DB[[#This Row],[Product_ID]],Product_DB[Product_ID],Product_DB[Cost])</f>
        <v>86.42</v>
      </c>
      <c r="T518">
        <f>_xlfn.XLOOKUP(Sales_DB[[#This Row],[Product_ID]],Product_DB[Product_ID],Product_DB[Stock])</f>
        <v>222</v>
      </c>
      <c r="U518" t="str">
        <f>_xlfn.XLOOKUP(Sales_DB[[#This Row],[Customer_ID]],Final_Cust_db[Customer_ID],Final_Cust_db[Name])</f>
        <v>Michelle Rogers</v>
      </c>
      <c r="V518">
        <f>_xlfn.XLOOKUP(Sales_DB[[#This Row],[Customer_ID]],Final_Cust_db[Customer_ID],Final_Cust_db[Age])</f>
        <v>56</v>
      </c>
      <c r="W518" t="str">
        <f>_xlfn.XLOOKUP(Sales_DB[[#This Row],[Customer_ID]],Final_Cust_db[Customer_ID],Final_Cust_db[Gender])</f>
        <v>Male</v>
      </c>
      <c r="X518" t="str">
        <f>_xlfn.XLOOKUP(Sales_DB[[#This Row],[Customer_ID]],Final_Cust_db[Customer_ID],Final_Cust_db[City])</f>
        <v>East Jessicaborough</v>
      </c>
      <c r="Y518" t="str">
        <f>_xlfn.XLOOKUP(Sales_DB[[#This Row],[Customer_ID]],Final_Cust_db[Customer_ID],Final_Cust_db[State])</f>
        <v>Hawaii</v>
      </c>
      <c r="Z518" t="str">
        <f>_xlfn.XLOOKUP(Sales_DB[[#This Row],[Customer_ID]],Final_Cust_db[Customer_ID],Final_Cust_db[Country])</f>
        <v>USA</v>
      </c>
      <c r="AA518" t="str">
        <f>_xlfn.XLOOKUP(Sales_DB[[#This Row],[Customer_ID]],Final_Cust_db[Customer_ID],Final_Cust_db[Loyality_Level])</f>
        <v>Platinum</v>
      </c>
      <c r="AB518" s="8">
        <f>Sales_DB[[#This Row],[Cost]]*Sales_DB[[#This Row],[Quantity]]</f>
        <v>86.42</v>
      </c>
      <c r="AC518" s="8">
        <f>Sales_DB[[#This Row],[Total_Amount]]-Sales_DB[[#This Row],[Spend]]</f>
        <v>47.375600000000006</v>
      </c>
      <c r="AD518" s="8">
        <f>MONTH(Sales_DB[[#This Row],[Order_Date]])</f>
        <v>3</v>
      </c>
    </row>
    <row r="519" spans="1:30" x14ac:dyDescent="0.35">
      <c r="A519" t="s">
        <v>2476</v>
      </c>
      <c r="B519" s="2">
        <v>45633</v>
      </c>
      <c r="C519" t="s">
        <v>308</v>
      </c>
      <c r="D519" t="s">
        <v>1860</v>
      </c>
      <c r="E519" t="s">
        <v>1927</v>
      </c>
      <c r="F519">
        <v>4</v>
      </c>
      <c r="G519" s="5">
        <v>828.35</v>
      </c>
      <c r="H519">
        <v>0.17</v>
      </c>
      <c r="I519" t="s">
        <v>1957</v>
      </c>
      <c r="J519">
        <v>2750.1219999999998</v>
      </c>
      <c r="K519" t="str">
        <f>_xlfn.XLOOKUP(Sales_DB[[#This Row],[Store_ID]],Store_DB[Store_ID],Store_DB[Region])</f>
        <v>North</v>
      </c>
      <c r="L519" t="str">
        <f>_xlfn.XLOOKUP(Sales_DB[[#This Row],[Store_ID]],Store_DB[Store_ID],Store_DB[Store_Name])</f>
        <v>Thomas, Bridges and Harris</v>
      </c>
      <c r="M519" t="str">
        <f>_xlfn.XLOOKUP(Sales_DB[[#This Row],[Store_ID]],Store_DB[Store_ID],Store_DB[City])</f>
        <v>Sabrinatown</v>
      </c>
      <c r="N519" t="str">
        <f>_xlfn.XLOOKUP(Sales_DB[[#This Row],[Store_ID]],Store_DB[Store_ID],Store_DB[Store_Type])</f>
        <v>Online</v>
      </c>
      <c r="O519" t="str">
        <f>_xlfn.XLOOKUP(Sales_DB[[#This Row],[Product_ID]],Product_DB[Product_ID],Product_DB[Product_Name])</f>
        <v>Usb-C Laptop Charger</v>
      </c>
      <c r="P519" t="str">
        <f>_xlfn.XLOOKUP(Sales_DB[[#This Row],[Product_ID]],Product_DB[Product_ID],Product_DB[Category])</f>
        <v>Electronics</v>
      </c>
      <c r="Q519" t="str">
        <f>_xlfn.XLOOKUP(Sales_DB[[#This Row],[Product_ID]],Product_DB[Product_ID],Product_DB[Sub_Category])</f>
        <v>Computer</v>
      </c>
      <c r="R519" t="str">
        <f>_xlfn.XLOOKUP(Sales_DB[[#This Row],[Product_ID]],Product_DB[Product_ID],Product_DB[Brand])</f>
        <v>Martin LLC</v>
      </c>
      <c r="S519">
        <f>_xlfn.XLOOKUP(Sales_DB[[#This Row],[Product_ID]],Product_DB[Product_ID],Product_DB[Cost])</f>
        <v>377.52</v>
      </c>
      <c r="T519">
        <f>_xlfn.XLOOKUP(Sales_DB[[#This Row],[Product_ID]],Product_DB[Product_ID],Product_DB[Stock])</f>
        <v>485</v>
      </c>
      <c r="U519" t="str">
        <f>_xlfn.XLOOKUP(Sales_DB[[#This Row],[Customer_ID]],Final_Cust_db[Customer_ID],Final_Cust_db[Name])</f>
        <v>Christy Hoffman</v>
      </c>
      <c r="V519">
        <f>_xlfn.XLOOKUP(Sales_DB[[#This Row],[Customer_ID]],Final_Cust_db[Customer_ID],Final_Cust_db[Age])</f>
        <v>26</v>
      </c>
      <c r="W519" t="str">
        <f>_xlfn.XLOOKUP(Sales_DB[[#This Row],[Customer_ID]],Final_Cust_db[Customer_ID],Final_Cust_db[Gender])</f>
        <v>Female</v>
      </c>
      <c r="X519" t="str">
        <f>_xlfn.XLOOKUP(Sales_DB[[#This Row],[Customer_ID]],Final_Cust_db[Customer_ID],Final_Cust_db[City])</f>
        <v>Garyberg</v>
      </c>
      <c r="Y519" t="str">
        <f>_xlfn.XLOOKUP(Sales_DB[[#This Row],[Customer_ID]],Final_Cust_db[Customer_ID],Final_Cust_db[State])</f>
        <v>Indiana</v>
      </c>
      <c r="Z519" t="str">
        <f>_xlfn.XLOOKUP(Sales_DB[[#This Row],[Customer_ID]],Final_Cust_db[Customer_ID],Final_Cust_db[Country])</f>
        <v>USA</v>
      </c>
      <c r="AA519" t="str">
        <f>_xlfn.XLOOKUP(Sales_DB[[#This Row],[Customer_ID]],Final_Cust_db[Customer_ID],Final_Cust_db[Loyality_Level])</f>
        <v>Platinum</v>
      </c>
      <c r="AB519" s="8">
        <f>Sales_DB[[#This Row],[Cost]]*Sales_DB[[#This Row],[Quantity]]</f>
        <v>1510.08</v>
      </c>
      <c r="AC519" s="8">
        <f>Sales_DB[[#This Row],[Total_Amount]]-Sales_DB[[#This Row],[Spend]]</f>
        <v>1240.0419999999999</v>
      </c>
      <c r="AD519" s="8">
        <f>MONTH(Sales_DB[[#This Row],[Order_Date]])</f>
        <v>12</v>
      </c>
    </row>
    <row r="520" spans="1:30" x14ac:dyDescent="0.35">
      <c r="A520" t="s">
        <v>2477</v>
      </c>
      <c r="B520" s="2">
        <v>45598</v>
      </c>
      <c r="C520" t="s">
        <v>1143</v>
      </c>
      <c r="D520" t="s">
        <v>1866</v>
      </c>
      <c r="E520" t="s">
        <v>1912</v>
      </c>
      <c r="F520">
        <v>3</v>
      </c>
      <c r="G520" s="5">
        <v>268.76</v>
      </c>
      <c r="H520">
        <v>0.01</v>
      </c>
      <c r="I520" t="s">
        <v>1959</v>
      </c>
      <c r="J520">
        <v>798.21719999999993</v>
      </c>
      <c r="K520" t="str">
        <f>_xlfn.XLOOKUP(Sales_DB[[#This Row],[Store_ID]],Store_DB[Store_ID],Store_DB[Region])</f>
        <v>South</v>
      </c>
      <c r="L520" t="str">
        <f>_xlfn.XLOOKUP(Sales_DB[[#This Row],[Store_ID]],Store_DB[Store_ID],Store_DB[Store_Name])</f>
        <v>Martinez-Mullins</v>
      </c>
      <c r="M520" t="str">
        <f>_xlfn.XLOOKUP(Sales_DB[[#This Row],[Store_ID]],Store_DB[Store_ID],Store_DB[City])</f>
        <v>Williamsfurt</v>
      </c>
      <c r="N520" t="str">
        <f>_xlfn.XLOOKUP(Sales_DB[[#This Row],[Store_ID]],Store_DB[Store_ID],Store_DB[Store_Type])</f>
        <v>Online</v>
      </c>
      <c r="O520" t="str">
        <f>_xlfn.XLOOKUP(Sales_DB[[#This Row],[Product_ID]],Product_DB[Product_ID],Product_DB[Product_Name])</f>
        <v>Sports Stopwatch Basic</v>
      </c>
      <c r="P520" t="str">
        <f>_xlfn.XLOOKUP(Sales_DB[[#This Row],[Product_ID]],Product_DB[Product_ID],Product_DB[Category])</f>
        <v>Sports</v>
      </c>
      <c r="Q520" t="str">
        <f>_xlfn.XLOOKUP(Sales_DB[[#This Row],[Product_ID]],Product_DB[Product_ID],Product_DB[Sub_Category])</f>
        <v>Accessories</v>
      </c>
      <c r="R520" t="str">
        <f>_xlfn.XLOOKUP(Sales_DB[[#This Row],[Product_ID]],Product_DB[Product_ID],Product_DB[Brand])</f>
        <v>Wilson Group</v>
      </c>
      <c r="S520">
        <f>_xlfn.XLOOKUP(Sales_DB[[#This Row],[Product_ID]],Product_DB[Product_ID],Product_DB[Cost])</f>
        <v>60.65</v>
      </c>
      <c r="T520">
        <f>_xlfn.XLOOKUP(Sales_DB[[#This Row],[Product_ID]],Product_DB[Product_ID],Product_DB[Stock])</f>
        <v>75</v>
      </c>
      <c r="U520" t="str">
        <f>_xlfn.XLOOKUP(Sales_DB[[#This Row],[Customer_ID]],Final_Cust_db[Customer_ID],Final_Cust_db[Name])</f>
        <v>Joshua Smith Dvm</v>
      </c>
      <c r="V520">
        <f>_xlfn.XLOOKUP(Sales_DB[[#This Row],[Customer_ID]],Final_Cust_db[Customer_ID],Final_Cust_db[Age])</f>
        <v>60</v>
      </c>
      <c r="W520" t="str">
        <f>_xlfn.XLOOKUP(Sales_DB[[#This Row],[Customer_ID]],Final_Cust_db[Customer_ID],Final_Cust_db[Gender])</f>
        <v>Male</v>
      </c>
      <c r="X520" t="str">
        <f>_xlfn.XLOOKUP(Sales_DB[[#This Row],[Customer_ID]],Final_Cust_db[Customer_ID],Final_Cust_db[City])</f>
        <v>Melvinton</v>
      </c>
      <c r="Y520" t="str">
        <f>_xlfn.XLOOKUP(Sales_DB[[#This Row],[Customer_ID]],Final_Cust_db[Customer_ID],Final_Cust_db[State])</f>
        <v>Alaska</v>
      </c>
      <c r="Z520" t="str">
        <f>_xlfn.XLOOKUP(Sales_DB[[#This Row],[Customer_ID]],Final_Cust_db[Customer_ID],Final_Cust_db[Country])</f>
        <v>USA</v>
      </c>
      <c r="AA520" t="str">
        <f>_xlfn.XLOOKUP(Sales_DB[[#This Row],[Customer_ID]],Final_Cust_db[Customer_ID],Final_Cust_db[Loyality_Level])</f>
        <v>Gold</v>
      </c>
      <c r="AB520" s="8">
        <f>Sales_DB[[#This Row],[Cost]]*Sales_DB[[#This Row],[Quantity]]</f>
        <v>181.95</v>
      </c>
      <c r="AC520" s="8">
        <f>Sales_DB[[#This Row],[Total_Amount]]-Sales_DB[[#This Row],[Spend]]</f>
        <v>616.2672</v>
      </c>
      <c r="AD520" s="8">
        <f>MONTH(Sales_DB[[#This Row],[Order_Date]])</f>
        <v>11</v>
      </c>
    </row>
    <row r="521" spans="1:30" x14ac:dyDescent="0.35">
      <c r="A521" t="s">
        <v>2478</v>
      </c>
      <c r="B521" s="2">
        <v>45495</v>
      </c>
      <c r="C521" t="s">
        <v>758</v>
      </c>
      <c r="D521" t="s">
        <v>1845</v>
      </c>
      <c r="E521" t="s">
        <v>1885</v>
      </c>
      <c r="F521">
        <v>4</v>
      </c>
      <c r="G521" s="5">
        <v>370.09</v>
      </c>
      <c r="H521">
        <v>0.22</v>
      </c>
      <c r="I521" t="s">
        <v>1962</v>
      </c>
      <c r="J521">
        <v>1154.6808000000001</v>
      </c>
      <c r="K521" t="str">
        <f>_xlfn.XLOOKUP(Sales_DB[[#This Row],[Store_ID]],Store_DB[Store_ID],Store_DB[Region])</f>
        <v>East</v>
      </c>
      <c r="L521" t="str">
        <f>_xlfn.XLOOKUP(Sales_DB[[#This Row],[Store_ID]],Store_DB[Store_ID],Store_DB[Store_Name])</f>
        <v>Rivera-Warner</v>
      </c>
      <c r="M521" t="str">
        <f>_xlfn.XLOOKUP(Sales_DB[[#This Row],[Store_ID]],Store_DB[Store_ID],Store_DB[City])</f>
        <v>Washingtonfurt</v>
      </c>
      <c r="N521" t="str">
        <f>_xlfn.XLOOKUP(Sales_DB[[#This Row],[Store_ID]],Store_DB[Store_ID],Store_DB[Store_Type])</f>
        <v>Flagship</v>
      </c>
      <c r="O521" t="str">
        <f>_xlfn.XLOOKUP(Sales_DB[[#This Row],[Product_ID]],Product_DB[Product_ID],Product_DB[Product_Name])</f>
        <v>Sports Wrist Sweatbands</v>
      </c>
      <c r="P521" t="str">
        <f>_xlfn.XLOOKUP(Sales_DB[[#This Row],[Product_ID]],Product_DB[Product_ID],Product_DB[Category])</f>
        <v>Sports</v>
      </c>
      <c r="Q521" t="str">
        <f>_xlfn.XLOOKUP(Sales_DB[[#This Row],[Product_ID]],Product_DB[Product_ID],Product_DB[Sub_Category])</f>
        <v>Accessories</v>
      </c>
      <c r="R521" t="str">
        <f>_xlfn.XLOOKUP(Sales_DB[[#This Row],[Product_ID]],Product_DB[Product_ID],Product_DB[Brand])</f>
        <v>Olsen-Daniels</v>
      </c>
      <c r="S521">
        <f>_xlfn.XLOOKUP(Sales_DB[[#This Row],[Product_ID]],Product_DB[Product_ID],Product_DB[Cost])</f>
        <v>131.24</v>
      </c>
      <c r="T521">
        <f>_xlfn.XLOOKUP(Sales_DB[[#This Row],[Product_ID]],Product_DB[Product_ID],Product_DB[Stock])</f>
        <v>232</v>
      </c>
      <c r="U521" t="str">
        <f>_xlfn.XLOOKUP(Sales_DB[[#This Row],[Customer_ID]],Final_Cust_db[Customer_ID],Final_Cust_db[Name])</f>
        <v>Michelle Gonzalez</v>
      </c>
      <c r="V521">
        <f>_xlfn.XLOOKUP(Sales_DB[[#This Row],[Customer_ID]],Final_Cust_db[Customer_ID],Final_Cust_db[Age])</f>
        <v>59</v>
      </c>
      <c r="W521" t="str">
        <f>_xlfn.XLOOKUP(Sales_DB[[#This Row],[Customer_ID]],Final_Cust_db[Customer_ID],Final_Cust_db[Gender])</f>
        <v>Male</v>
      </c>
      <c r="X521" t="str">
        <f>_xlfn.XLOOKUP(Sales_DB[[#This Row],[Customer_ID]],Final_Cust_db[Customer_ID],Final_Cust_db[City])</f>
        <v>Clarkport</v>
      </c>
      <c r="Y521" t="str">
        <f>_xlfn.XLOOKUP(Sales_DB[[#This Row],[Customer_ID]],Final_Cust_db[Customer_ID],Final_Cust_db[State])</f>
        <v>West Virginia</v>
      </c>
      <c r="Z521" t="str">
        <f>_xlfn.XLOOKUP(Sales_DB[[#This Row],[Customer_ID]],Final_Cust_db[Customer_ID],Final_Cust_db[Country])</f>
        <v>USA</v>
      </c>
      <c r="AA521" t="str">
        <f>_xlfn.XLOOKUP(Sales_DB[[#This Row],[Customer_ID]],Final_Cust_db[Customer_ID],Final_Cust_db[Loyality_Level])</f>
        <v>Silver</v>
      </c>
      <c r="AB521" s="8">
        <f>Sales_DB[[#This Row],[Cost]]*Sales_DB[[#This Row],[Quantity]]</f>
        <v>524.96</v>
      </c>
      <c r="AC521" s="8">
        <f>Sales_DB[[#This Row],[Total_Amount]]-Sales_DB[[#This Row],[Spend]]</f>
        <v>629.72080000000005</v>
      </c>
      <c r="AD521" s="8">
        <f>MONTH(Sales_DB[[#This Row],[Order_Date]])</f>
        <v>7</v>
      </c>
    </row>
    <row r="522" spans="1:30" x14ac:dyDescent="0.35">
      <c r="A522" t="s">
        <v>2479</v>
      </c>
      <c r="B522" s="2">
        <v>45229</v>
      </c>
      <c r="C522" t="s">
        <v>818</v>
      </c>
      <c r="D522" t="s">
        <v>1815</v>
      </c>
      <c r="E522" t="s">
        <v>1909</v>
      </c>
      <c r="F522">
        <v>3</v>
      </c>
      <c r="G522" s="5">
        <v>679.22</v>
      </c>
      <c r="H522">
        <v>0.11</v>
      </c>
      <c r="I522" t="s">
        <v>1959</v>
      </c>
      <c r="J522">
        <v>1813.5174</v>
      </c>
      <c r="K522" t="str">
        <f>_xlfn.XLOOKUP(Sales_DB[[#This Row],[Store_ID]],Store_DB[Store_ID],Store_DB[Region])</f>
        <v>East</v>
      </c>
      <c r="L522" t="str">
        <f>_xlfn.XLOOKUP(Sales_DB[[#This Row],[Store_ID]],Store_DB[Store_ID],Store_DB[Store_Name])</f>
        <v>Benson-Elliott</v>
      </c>
      <c r="M522" t="str">
        <f>_xlfn.XLOOKUP(Sales_DB[[#This Row],[Store_ID]],Store_DB[Store_ID],Store_DB[City])</f>
        <v>Port Josephberg</v>
      </c>
      <c r="N522" t="str">
        <f>_xlfn.XLOOKUP(Sales_DB[[#This Row],[Store_ID]],Store_DB[Store_ID],Store_DB[Store_Type])</f>
        <v>Online</v>
      </c>
      <c r="O522" t="str">
        <f>_xlfn.XLOOKUP(Sales_DB[[#This Row],[Product_ID]],Product_DB[Product_ID],Product_DB[Product_Name])</f>
        <v>Essential Oil Diffuser</v>
      </c>
      <c r="P522" t="str">
        <f>_xlfn.XLOOKUP(Sales_DB[[#This Row],[Product_ID]],Product_DB[Product_ID],Product_DB[Category])</f>
        <v>Home</v>
      </c>
      <c r="Q522" t="str">
        <f>_xlfn.XLOOKUP(Sales_DB[[#This Row],[Product_ID]],Product_DB[Product_ID],Product_DB[Sub_Category])</f>
        <v>Decor</v>
      </c>
      <c r="R522" t="str">
        <f>_xlfn.XLOOKUP(Sales_DB[[#This Row],[Product_ID]],Product_DB[Product_ID],Product_DB[Brand])</f>
        <v>Hernandez Inc</v>
      </c>
      <c r="S522">
        <f>_xlfn.XLOOKUP(Sales_DB[[#This Row],[Product_ID]],Product_DB[Product_ID],Product_DB[Cost])</f>
        <v>325.26</v>
      </c>
      <c r="T522">
        <f>_xlfn.XLOOKUP(Sales_DB[[#This Row],[Product_ID]],Product_DB[Product_ID],Product_DB[Stock])</f>
        <v>400</v>
      </c>
      <c r="U522" t="str">
        <f>_xlfn.XLOOKUP(Sales_DB[[#This Row],[Customer_ID]],Final_Cust_db[Customer_ID],Final_Cust_db[Name])</f>
        <v>Dr.Ashley Yates Md</v>
      </c>
      <c r="V522">
        <f>_xlfn.XLOOKUP(Sales_DB[[#This Row],[Customer_ID]],Final_Cust_db[Customer_ID],Final_Cust_db[Age])</f>
        <v>32</v>
      </c>
      <c r="W522" t="str">
        <f>_xlfn.XLOOKUP(Sales_DB[[#This Row],[Customer_ID]],Final_Cust_db[Customer_ID],Final_Cust_db[Gender])</f>
        <v>Male</v>
      </c>
      <c r="X522" t="str">
        <f>_xlfn.XLOOKUP(Sales_DB[[#This Row],[Customer_ID]],Final_Cust_db[Customer_ID],Final_Cust_db[City])</f>
        <v>New Maria</v>
      </c>
      <c r="Y522" t="str">
        <f>_xlfn.XLOOKUP(Sales_DB[[#This Row],[Customer_ID]],Final_Cust_db[Customer_ID],Final_Cust_db[State])</f>
        <v>Wisconsin</v>
      </c>
      <c r="Z522" t="str">
        <f>_xlfn.XLOOKUP(Sales_DB[[#This Row],[Customer_ID]],Final_Cust_db[Customer_ID],Final_Cust_db[Country])</f>
        <v>USA</v>
      </c>
      <c r="AA522" t="str">
        <f>_xlfn.XLOOKUP(Sales_DB[[#This Row],[Customer_ID]],Final_Cust_db[Customer_ID],Final_Cust_db[Loyality_Level])</f>
        <v>Bronze</v>
      </c>
      <c r="AB522" s="8">
        <f>Sales_DB[[#This Row],[Cost]]*Sales_DB[[#This Row],[Quantity]]</f>
        <v>975.78</v>
      </c>
      <c r="AC522" s="8">
        <f>Sales_DB[[#This Row],[Total_Amount]]-Sales_DB[[#This Row],[Spend]]</f>
        <v>837.73739999999998</v>
      </c>
      <c r="AD522" s="8">
        <f>MONTH(Sales_DB[[#This Row],[Order_Date]])</f>
        <v>10</v>
      </c>
    </row>
    <row r="523" spans="1:30" x14ac:dyDescent="0.35">
      <c r="A523" t="s">
        <v>2480</v>
      </c>
      <c r="B523" s="2">
        <v>45433</v>
      </c>
      <c r="C523" t="s">
        <v>1176</v>
      </c>
      <c r="D523" t="s">
        <v>1800</v>
      </c>
      <c r="E523" t="s">
        <v>1885</v>
      </c>
      <c r="F523">
        <v>3</v>
      </c>
      <c r="G523" s="5">
        <v>780.69</v>
      </c>
      <c r="H523">
        <v>0.1</v>
      </c>
      <c r="I523" t="s">
        <v>1962</v>
      </c>
      <c r="J523">
        <v>2107.8629999999998</v>
      </c>
      <c r="K523" t="str">
        <f>_xlfn.XLOOKUP(Sales_DB[[#This Row],[Store_ID]],Store_DB[Store_ID],Store_DB[Region])</f>
        <v>East</v>
      </c>
      <c r="L523" t="str">
        <f>_xlfn.XLOOKUP(Sales_DB[[#This Row],[Store_ID]],Store_DB[Store_ID],Store_DB[Store_Name])</f>
        <v>Rivera-Warner</v>
      </c>
      <c r="M523" t="str">
        <f>_xlfn.XLOOKUP(Sales_DB[[#This Row],[Store_ID]],Store_DB[Store_ID],Store_DB[City])</f>
        <v>Washingtonfurt</v>
      </c>
      <c r="N523" t="str">
        <f>_xlfn.XLOOKUP(Sales_DB[[#This Row],[Store_ID]],Store_DB[Store_ID],Store_DB[Store_Type])</f>
        <v>Flagship</v>
      </c>
      <c r="O523" t="str">
        <f>_xlfn.XLOOKUP(Sales_DB[[#This Row],[Product_ID]],Product_DB[Product_ID],Product_DB[Product_Name])</f>
        <v>Shin Guards – Adult</v>
      </c>
      <c r="P523" t="str">
        <f>_xlfn.XLOOKUP(Sales_DB[[#This Row],[Product_ID]],Product_DB[Product_ID],Product_DB[Category])</f>
        <v>Sports</v>
      </c>
      <c r="Q523" t="str">
        <f>_xlfn.XLOOKUP(Sales_DB[[#This Row],[Product_ID]],Product_DB[Product_ID],Product_DB[Sub_Category])</f>
        <v>Team Sports</v>
      </c>
      <c r="R523" t="str">
        <f>_xlfn.XLOOKUP(Sales_DB[[#This Row],[Product_ID]],Product_DB[Product_ID],Product_DB[Brand])</f>
        <v>French Ltd</v>
      </c>
      <c r="S523">
        <f>_xlfn.XLOOKUP(Sales_DB[[#This Row],[Product_ID]],Product_DB[Product_ID],Product_DB[Cost])</f>
        <v>107.06</v>
      </c>
      <c r="T523">
        <f>_xlfn.XLOOKUP(Sales_DB[[#This Row],[Product_ID]],Product_DB[Product_ID],Product_DB[Stock])</f>
        <v>359</v>
      </c>
      <c r="U523" t="str">
        <f>_xlfn.XLOOKUP(Sales_DB[[#This Row],[Customer_ID]],Final_Cust_db[Customer_ID],Final_Cust_db[Name])</f>
        <v>James Orozco</v>
      </c>
      <c r="V523">
        <f>_xlfn.XLOOKUP(Sales_DB[[#This Row],[Customer_ID]],Final_Cust_db[Customer_ID],Final_Cust_db[Age])</f>
        <v>37</v>
      </c>
      <c r="W523" t="str">
        <f>_xlfn.XLOOKUP(Sales_DB[[#This Row],[Customer_ID]],Final_Cust_db[Customer_ID],Final_Cust_db[Gender])</f>
        <v>Female</v>
      </c>
      <c r="X523" t="str">
        <f>_xlfn.XLOOKUP(Sales_DB[[#This Row],[Customer_ID]],Final_Cust_db[Customer_ID],Final_Cust_db[City])</f>
        <v>Simpsonfort</v>
      </c>
      <c r="Y523" t="str">
        <f>_xlfn.XLOOKUP(Sales_DB[[#This Row],[Customer_ID]],Final_Cust_db[Customer_ID],Final_Cust_db[State])</f>
        <v>Maine</v>
      </c>
      <c r="Z523" t="str">
        <f>_xlfn.XLOOKUP(Sales_DB[[#This Row],[Customer_ID]],Final_Cust_db[Customer_ID],Final_Cust_db[Country])</f>
        <v>USA</v>
      </c>
      <c r="AA523" t="str">
        <f>_xlfn.XLOOKUP(Sales_DB[[#This Row],[Customer_ID]],Final_Cust_db[Customer_ID],Final_Cust_db[Loyality_Level])</f>
        <v>Gold</v>
      </c>
      <c r="AB523" s="8">
        <f>Sales_DB[[#This Row],[Cost]]*Sales_DB[[#This Row],[Quantity]]</f>
        <v>321.18</v>
      </c>
      <c r="AC523" s="8">
        <f>Sales_DB[[#This Row],[Total_Amount]]-Sales_DB[[#This Row],[Spend]]</f>
        <v>1786.6829999999998</v>
      </c>
      <c r="AD523" s="8">
        <f>MONTH(Sales_DB[[#This Row],[Order_Date]])</f>
        <v>5</v>
      </c>
    </row>
    <row r="524" spans="1:30" x14ac:dyDescent="0.35">
      <c r="A524" t="s">
        <v>2481</v>
      </c>
      <c r="B524" s="2">
        <v>45766</v>
      </c>
      <c r="C524" t="s">
        <v>842</v>
      </c>
      <c r="D524" t="s">
        <v>1704</v>
      </c>
      <c r="E524" t="s">
        <v>1894</v>
      </c>
      <c r="F524">
        <v>2</v>
      </c>
      <c r="G524" s="5">
        <v>42.97</v>
      </c>
      <c r="H524">
        <v>0.18</v>
      </c>
      <c r="I524" t="s">
        <v>1959</v>
      </c>
      <c r="J524">
        <v>70.470799999999997</v>
      </c>
      <c r="K524" t="str">
        <f>_xlfn.XLOOKUP(Sales_DB[[#This Row],[Store_ID]],Store_DB[Store_ID],Store_DB[Region])</f>
        <v>South</v>
      </c>
      <c r="L524" t="str">
        <f>_xlfn.XLOOKUP(Sales_DB[[#This Row],[Store_ID]],Store_DB[Store_ID],Store_DB[Store_Name])</f>
        <v>Black-Horn</v>
      </c>
      <c r="M524" t="str">
        <f>_xlfn.XLOOKUP(Sales_DB[[#This Row],[Store_ID]],Store_DB[Store_ID],Store_DB[City])</f>
        <v>North Nancyview</v>
      </c>
      <c r="N524" t="str">
        <f>_xlfn.XLOOKUP(Sales_DB[[#This Row],[Store_ID]],Store_DB[Store_ID],Store_DB[Store_Type])</f>
        <v>Outlet</v>
      </c>
      <c r="O524" t="str">
        <f>_xlfn.XLOOKUP(Sales_DB[[#This Row],[Product_ID]],Product_DB[Product_ID],Product_DB[Product_Name])</f>
        <v>Smart Home Wifi Camera</v>
      </c>
      <c r="P524" t="str">
        <f>_xlfn.XLOOKUP(Sales_DB[[#This Row],[Product_ID]],Product_DB[Product_ID],Product_DB[Category])</f>
        <v>Electronics</v>
      </c>
      <c r="Q524" t="str">
        <f>_xlfn.XLOOKUP(Sales_DB[[#This Row],[Product_ID]],Product_DB[Product_ID],Product_DB[Sub_Category])</f>
        <v>Accessories</v>
      </c>
      <c r="R524" t="str">
        <f>_xlfn.XLOOKUP(Sales_DB[[#This Row],[Product_ID]],Product_DB[Product_ID],Product_DB[Brand])</f>
        <v>Holmes LLC</v>
      </c>
      <c r="S524">
        <f>_xlfn.XLOOKUP(Sales_DB[[#This Row],[Product_ID]],Product_DB[Product_ID],Product_DB[Cost])</f>
        <v>450.71</v>
      </c>
      <c r="T524">
        <f>_xlfn.XLOOKUP(Sales_DB[[#This Row],[Product_ID]],Product_DB[Product_ID],Product_DB[Stock])</f>
        <v>389</v>
      </c>
      <c r="U524" t="str">
        <f>_xlfn.XLOOKUP(Sales_DB[[#This Row],[Customer_ID]],Final_Cust_db[Customer_ID],Final_Cust_db[Name])</f>
        <v>Carol Bishop</v>
      </c>
      <c r="V524">
        <f>_xlfn.XLOOKUP(Sales_DB[[#This Row],[Customer_ID]],Final_Cust_db[Customer_ID],Final_Cust_db[Age])</f>
        <v>27</v>
      </c>
      <c r="W524" t="str">
        <f>_xlfn.XLOOKUP(Sales_DB[[#This Row],[Customer_ID]],Final_Cust_db[Customer_ID],Final_Cust_db[Gender])</f>
        <v>Female</v>
      </c>
      <c r="X524" t="str">
        <f>_xlfn.XLOOKUP(Sales_DB[[#This Row],[Customer_ID]],Final_Cust_db[Customer_ID],Final_Cust_db[City])</f>
        <v>Lake Saramouth</v>
      </c>
      <c r="Y524" t="str">
        <f>_xlfn.XLOOKUP(Sales_DB[[#This Row],[Customer_ID]],Final_Cust_db[Customer_ID],Final_Cust_db[State])</f>
        <v>Oregon</v>
      </c>
      <c r="Z524" t="str">
        <f>_xlfn.XLOOKUP(Sales_DB[[#This Row],[Customer_ID]],Final_Cust_db[Customer_ID],Final_Cust_db[Country])</f>
        <v>USA</v>
      </c>
      <c r="AA524" t="str">
        <f>_xlfn.XLOOKUP(Sales_DB[[#This Row],[Customer_ID]],Final_Cust_db[Customer_ID],Final_Cust_db[Loyality_Level])</f>
        <v>Silver</v>
      </c>
      <c r="AB524" s="8">
        <f>Sales_DB[[#This Row],[Cost]]*Sales_DB[[#This Row],[Quantity]]</f>
        <v>901.42</v>
      </c>
      <c r="AC524" s="8">
        <f>Sales_DB[[#This Row],[Total_Amount]]-Sales_DB[[#This Row],[Spend]]</f>
        <v>-830.94920000000002</v>
      </c>
      <c r="AD524" s="8">
        <f>MONTH(Sales_DB[[#This Row],[Order_Date]])</f>
        <v>4</v>
      </c>
    </row>
    <row r="525" spans="1:30" x14ac:dyDescent="0.35">
      <c r="A525" t="s">
        <v>2482</v>
      </c>
      <c r="B525" s="2">
        <v>45639</v>
      </c>
      <c r="C525" t="s">
        <v>917</v>
      </c>
      <c r="D525" t="s">
        <v>1827</v>
      </c>
      <c r="E525" t="s">
        <v>1885</v>
      </c>
      <c r="F525">
        <v>4</v>
      </c>
      <c r="G525" s="5">
        <v>854.37</v>
      </c>
      <c r="H525">
        <v>7.0000000000000007E-2</v>
      </c>
      <c r="I525" t="s">
        <v>1959</v>
      </c>
      <c r="J525">
        <v>3178.2564000000002</v>
      </c>
      <c r="K525" t="str">
        <f>_xlfn.XLOOKUP(Sales_DB[[#This Row],[Store_ID]],Store_DB[Store_ID],Store_DB[Region])</f>
        <v>East</v>
      </c>
      <c r="L525" t="str">
        <f>_xlfn.XLOOKUP(Sales_DB[[#This Row],[Store_ID]],Store_DB[Store_ID],Store_DB[Store_Name])</f>
        <v>Rivera-Warner</v>
      </c>
      <c r="M525" t="str">
        <f>_xlfn.XLOOKUP(Sales_DB[[#This Row],[Store_ID]],Store_DB[Store_ID],Store_DB[City])</f>
        <v>Washingtonfurt</v>
      </c>
      <c r="N525" t="str">
        <f>_xlfn.XLOOKUP(Sales_DB[[#This Row],[Store_ID]],Store_DB[Store_ID],Store_DB[Store_Type])</f>
        <v>Flagship</v>
      </c>
      <c r="O525" t="str">
        <f>_xlfn.XLOOKUP(Sales_DB[[#This Row],[Product_ID]],Product_DB[Product_ID],Product_DB[Product_Name])</f>
        <v>Fitness Resistance Bands</v>
      </c>
      <c r="P525" t="str">
        <f>_xlfn.XLOOKUP(Sales_DB[[#This Row],[Product_ID]],Product_DB[Product_ID],Product_DB[Category])</f>
        <v>Sports</v>
      </c>
      <c r="Q525" t="str">
        <f>_xlfn.XLOOKUP(Sales_DB[[#This Row],[Product_ID]],Product_DB[Product_ID],Product_DB[Sub_Category])</f>
        <v>Fitness</v>
      </c>
      <c r="R525" t="str">
        <f>_xlfn.XLOOKUP(Sales_DB[[#This Row],[Product_ID]],Product_DB[Product_ID],Product_DB[Brand])</f>
        <v>Reese-Watson</v>
      </c>
      <c r="S525">
        <f>_xlfn.XLOOKUP(Sales_DB[[#This Row],[Product_ID]],Product_DB[Product_ID],Product_DB[Cost])</f>
        <v>152.91999999999999</v>
      </c>
      <c r="T525">
        <f>_xlfn.XLOOKUP(Sales_DB[[#This Row],[Product_ID]],Product_DB[Product_ID],Product_DB[Stock])</f>
        <v>281</v>
      </c>
      <c r="U525" t="str">
        <f>_xlfn.XLOOKUP(Sales_DB[[#This Row],[Customer_ID]],Final_Cust_db[Customer_ID],Final_Cust_db[Name])</f>
        <v>Tommy Roberts</v>
      </c>
      <c r="V525">
        <f>_xlfn.XLOOKUP(Sales_DB[[#This Row],[Customer_ID]],Final_Cust_db[Customer_ID],Final_Cust_db[Age])</f>
        <v>22</v>
      </c>
      <c r="W525" t="str">
        <f>_xlfn.XLOOKUP(Sales_DB[[#This Row],[Customer_ID]],Final_Cust_db[Customer_ID],Final_Cust_db[Gender])</f>
        <v>Male</v>
      </c>
      <c r="X525" t="str">
        <f>_xlfn.XLOOKUP(Sales_DB[[#This Row],[Customer_ID]],Final_Cust_db[Customer_ID],Final_Cust_db[City])</f>
        <v>Port Tonyfort</v>
      </c>
      <c r="Y525" t="str">
        <f>_xlfn.XLOOKUP(Sales_DB[[#This Row],[Customer_ID]],Final_Cust_db[Customer_ID],Final_Cust_db[State])</f>
        <v>South Dakota</v>
      </c>
      <c r="Z525" t="str">
        <f>_xlfn.XLOOKUP(Sales_DB[[#This Row],[Customer_ID]],Final_Cust_db[Customer_ID],Final_Cust_db[Country])</f>
        <v>USA</v>
      </c>
      <c r="AA525" t="str">
        <f>_xlfn.XLOOKUP(Sales_DB[[#This Row],[Customer_ID]],Final_Cust_db[Customer_ID],Final_Cust_db[Loyality_Level])</f>
        <v>Silver</v>
      </c>
      <c r="AB525" s="8">
        <f>Sales_DB[[#This Row],[Cost]]*Sales_DB[[#This Row],[Quantity]]</f>
        <v>611.67999999999995</v>
      </c>
      <c r="AC525" s="8">
        <f>Sales_DB[[#This Row],[Total_Amount]]-Sales_DB[[#This Row],[Spend]]</f>
        <v>2566.5764000000004</v>
      </c>
      <c r="AD525" s="8">
        <f>MONTH(Sales_DB[[#This Row],[Order_Date]])</f>
        <v>12</v>
      </c>
    </row>
    <row r="526" spans="1:30" x14ac:dyDescent="0.35">
      <c r="A526" t="s">
        <v>2483</v>
      </c>
      <c r="B526" s="2">
        <v>45774</v>
      </c>
      <c r="C526" t="s">
        <v>360</v>
      </c>
      <c r="D526" t="s">
        <v>1646</v>
      </c>
      <c r="E526" t="s">
        <v>1937</v>
      </c>
      <c r="F526">
        <v>2</v>
      </c>
      <c r="G526" s="5">
        <v>409.52</v>
      </c>
      <c r="H526">
        <v>0.06</v>
      </c>
      <c r="I526" t="s">
        <v>1962</v>
      </c>
      <c r="J526">
        <v>769.8975999999999</v>
      </c>
      <c r="K526" t="str">
        <f>_xlfn.XLOOKUP(Sales_DB[[#This Row],[Store_ID]],Store_DB[Store_ID],Store_DB[Region])</f>
        <v>West</v>
      </c>
      <c r="L526" t="str">
        <f>_xlfn.XLOOKUP(Sales_DB[[#This Row],[Store_ID]],Store_DB[Store_ID],Store_DB[Store_Name])</f>
        <v>Frederick-Wright</v>
      </c>
      <c r="M526" t="str">
        <f>_xlfn.XLOOKUP(Sales_DB[[#This Row],[Store_ID]],Store_DB[Store_ID],Store_DB[City])</f>
        <v>New Jimmymouth</v>
      </c>
      <c r="N526" t="str">
        <f>_xlfn.XLOOKUP(Sales_DB[[#This Row],[Store_ID]],Store_DB[Store_ID],Store_DB[Store_Type])</f>
        <v>Flagship</v>
      </c>
      <c r="O526" t="str">
        <f>_xlfn.XLOOKUP(Sales_DB[[#This Row],[Product_ID]],Product_DB[Product_ID],Product_DB[Product_Name])</f>
        <v>Foldable Camping Chair</v>
      </c>
      <c r="P526" t="str">
        <f>_xlfn.XLOOKUP(Sales_DB[[#This Row],[Product_ID]],Product_DB[Product_ID],Product_DB[Category])</f>
        <v>Sports</v>
      </c>
      <c r="Q526" t="str">
        <f>_xlfn.XLOOKUP(Sales_DB[[#This Row],[Product_ID]],Product_DB[Product_ID],Product_DB[Sub_Category])</f>
        <v>Outdoor</v>
      </c>
      <c r="R526" t="str">
        <f>_xlfn.XLOOKUP(Sales_DB[[#This Row],[Product_ID]],Product_DB[Product_ID],Product_DB[Brand])</f>
        <v>Cook Ltd</v>
      </c>
      <c r="S526">
        <f>_xlfn.XLOOKUP(Sales_DB[[#This Row],[Product_ID]],Product_DB[Product_ID],Product_DB[Cost])</f>
        <v>166.06</v>
      </c>
      <c r="T526">
        <f>_xlfn.XLOOKUP(Sales_DB[[#This Row],[Product_ID]],Product_DB[Product_ID],Product_DB[Stock])</f>
        <v>340</v>
      </c>
      <c r="U526" t="str">
        <f>_xlfn.XLOOKUP(Sales_DB[[#This Row],[Customer_ID]],Final_Cust_db[Customer_ID],Final_Cust_db[Name])</f>
        <v>Diane Watson</v>
      </c>
      <c r="V526">
        <f>_xlfn.XLOOKUP(Sales_DB[[#This Row],[Customer_ID]],Final_Cust_db[Customer_ID],Final_Cust_db[Age])</f>
        <v>53</v>
      </c>
      <c r="W526" t="str">
        <f>_xlfn.XLOOKUP(Sales_DB[[#This Row],[Customer_ID]],Final_Cust_db[Customer_ID],Final_Cust_db[Gender])</f>
        <v>Female</v>
      </c>
      <c r="X526" t="str">
        <f>_xlfn.XLOOKUP(Sales_DB[[#This Row],[Customer_ID]],Final_Cust_db[Customer_ID],Final_Cust_db[City])</f>
        <v>North Codyport</v>
      </c>
      <c r="Y526" t="str">
        <f>_xlfn.XLOOKUP(Sales_DB[[#This Row],[Customer_ID]],Final_Cust_db[Customer_ID],Final_Cust_db[State])</f>
        <v>Texas</v>
      </c>
      <c r="Z526" t="str">
        <f>_xlfn.XLOOKUP(Sales_DB[[#This Row],[Customer_ID]],Final_Cust_db[Customer_ID],Final_Cust_db[Country])</f>
        <v>USA</v>
      </c>
      <c r="AA526" t="str">
        <f>_xlfn.XLOOKUP(Sales_DB[[#This Row],[Customer_ID]],Final_Cust_db[Customer_ID],Final_Cust_db[Loyality_Level])</f>
        <v>Platinum</v>
      </c>
      <c r="AB526" s="8">
        <f>Sales_DB[[#This Row],[Cost]]*Sales_DB[[#This Row],[Quantity]]</f>
        <v>332.12</v>
      </c>
      <c r="AC526" s="8">
        <f>Sales_DB[[#This Row],[Total_Amount]]-Sales_DB[[#This Row],[Spend]]</f>
        <v>437.77759999999989</v>
      </c>
      <c r="AD526" s="8">
        <f>MONTH(Sales_DB[[#This Row],[Order_Date]])</f>
        <v>4</v>
      </c>
    </row>
    <row r="527" spans="1:30" x14ac:dyDescent="0.35">
      <c r="A527" t="s">
        <v>2484</v>
      </c>
      <c r="B527" s="2">
        <v>45569</v>
      </c>
      <c r="C527" t="s">
        <v>553</v>
      </c>
      <c r="D527" t="s">
        <v>1803</v>
      </c>
      <c r="E527" t="s">
        <v>1922</v>
      </c>
      <c r="F527">
        <v>2</v>
      </c>
      <c r="G527" s="5">
        <v>407.46</v>
      </c>
      <c r="H527">
        <v>0.21</v>
      </c>
      <c r="I527" t="s">
        <v>1957</v>
      </c>
      <c r="J527">
        <v>643.78679999999997</v>
      </c>
      <c r="K527" t="str">
        <f>_xlfn.XLOOKUP(Sales_DB[[#This Row],[Store_ID]],Store_DB[Store_ID],Store_DB[Region])</f>
        <v>East</v>
      </c>
      <c r="L527" t="str">
        <f>_xlfn.XLOOKUP(Sales_DB[[#This Row],[Store_ID]],Store_DB[Store_ID],Store_DB[Store_Name])</f>
        <v>Hill, Wagner and Ballard</v>
      </c>
      <c r="M527" t="str">
        <f>_xlfn.XLOOKUP(Sales_DB[[#This Row],[Store_ID]],Store_DB[Store_ID],Store_DB[City])</f>
        <v>East Davidville</v>
      </c>
      <c r="N527" t="str">
        <f>_xlfn.XLOOKUP(Sales_DB[[#This Row],[Store_ID]],Store_DB[Store_ID],Store_DB[Store_Type])</f>
        <v>Online</v>
      </c>
      <c r="O527" t="str">
        <f>_xlfn.XLOOKUP(Sales_DB[[#This Row],[Product_ID]],Product_DB[Product_ID],Product_DB[Product_Name])</f>
        <v>Bluetooth Car Audio System</v>
      </c>
      <c r="P527" t="str">
        <f>_xlfn.XLOOKUP(Sales_DB[[#This Row],[Product_ID]],Product_DB[Product_ID],Product_DB[Category])</f>
        <v>Electronics</v>
      </c>
      <c r="Q527" t="str">
        <f>_xlfn.XLOOKUP(Sales_DB[[#This Row],[Product_ID]],Product_DB[Product_ID],Product_DB[Sub_Category])</f>
        <v>Audio</v>
      </c>
      <c r="R527" t="str">
        <f>_xlfn.XLOOKUP(Sales_DB[[#This Row],[Product_ID]],Product_DB[Product_ID],Product_DB[Brand])</f>
        <v>Bruce-Bowen</v>
      </c>
      <c r="S527">
        <f>_xlfn.XLOOKUP(Sales_DB[[#This Row],[Product_ID]],Product_DB[Product_ID],Product_DB[Cost])</f>
        <v>403.71</v>
      </c>
      <c r="T527">
        <f>_xlfn.XLOOKUP(Sales_DB[[#This Row],[Product_ID]],Product_DB[Product_ID],Product_DB[Stock])</f>
        <v>159</v>
      </c>
      <c r="U527" t="str">
        <f>_xlfn.XLOOKUP(Sales_DB[[#This Row],[Customer_ID]],Final_Cust_db[Customer_ID],Final_Cust_db[Name])</f>
        <v>Daniel Rivas</v>
      </c>
      <c r="V527">
        <f>_xlfn.XLOOKUP(Sales_DB[[#This Row],[Customer_ID]],Final_Cust_db[Customer_ID],Final_Cust_db[Age])</f>
        <v>39</v>
      </c>
      <c r="W527" t="str">
        <f>_xlfn.XLOOKUP(Sales_DB[[#This Row],[Customer_ID]],Final_Cust_db[Customer_ID],Final_Cust_db[Gender])</f>
        <v>Female</v>
      </c>
      <c r="X527" t="str">
        <f>_xlfn.XLOOKUP(Sales_DB[[#This Row],[Customer_ID]],Final_Cust_db[Customer_ID],Final_Cust_db[City])</f>
        <v>Dominiquefort</v>
      </c>
      <c r="Y527" t="str">
        <f>_xlfn.XLOOKUP(Sales_DB[[#This Row],[Customer_ID]],Final_Cust_db[Customer_ID],Final_Cust_db[State])</f>
        <v>Georgia</v>
      </c>
      <c r="Z527" t="str">
        <f>_xlfn.XLOOKUP(Sales_DB[[#This Row],[Customer_ID]],Final_Cust_db[Customer_ID],Final_Cust_db[Country])</f>
        <v>USA</v>
      </c>
      <c r="AA527" t="str">
        <f>_xlfn.XLOOKUP(Sales_DB[[#This Row],[Customer_ID]],Final_Cust_db[Customer_ID],Final_Cust_db[Loyality_Level])</f>
        <v>Silver</v>
      </c>
      <c r="AB527" s="8">
        <f>Sales_DB[[#This Row],[Cost]]*Sales_DB[[#This Row],[Quantity]]</f>
        <v>807.42</v>
      </c>
      <c r="AC527" s="8">
        <f>Sales_DB[[#This Row],[Total_Amount]]-Sales_DB[[#This Row],[Spend]]</f>
        <v>-163.63319999999999</v>
      </c>
      <c r="AD527" s="8">
        <f>MONTH(Sales_DB[[#This Row],[Order_Date]])</f>
        <v>10</v>
      </c>
    </row>
    <row r="528" spans="1:30" x14ac:dyDescent="0.35">
      <c r="A528" t="s">
        <v>2485</v>
      </c>
      <c r="B528" s="2">
        <v>45856</v>
      </c>
      <c r="C528" t="s">
        <v>744</v>
      </c>
      <c r="D528" t="s">
        <v>1570</v>
      </c>
      <c r="E528" t="s">
        <v>1915</v>
      </c>
      <c r="F528">
        <v>1</v>
      </c>
      <c r="G528" s="5">
        <v>728.84</v>
      </c>
      <c r="H528">
        <v>0.28000000000000003</v>
      </c>
      <c r="I528" t="s">
        <v>1959</v>
      </c>
      <c r="J528">
        <v>524.76480000000004</v>
      </c>
      <c r="K528" t="str">
        <f>_xlfn.XLOOKUP(Sales_DB[[#This Row],[Store_ID]],Store_DB[Store_ID],Store_DB[Region])</f>
        <v>West</v>
      </c>
      <c r="L528" t="str">
        <f>_xlfn.XLOOKUP(Sales_DB[[#This Row],[Store_ID]],Store_DB[Store_ID],Store_DB[Store_Name])</f>
        <v>Bean, Jones and Park</v>
      </c>
      <c r="M528" t="str">
        <f>_xlfn.XLOOKUP(Sales_DB[[#This Row],[Store_ID]],Store_DB[Store_ID],Store_DB[City])</f>
        <v>Thompsonborough</v>
      </c>
      <c r="N528" t="str">
        <f>_xlfn.XLOOKUP(Sales_DB[[#This Row],[Store_ID]],Store_DB[Store_ID],Store_DB[Store_Type])</f>
        <v>Online</v>
      </c>
      <c r="O528" t="str">
        <f>_xlfn.XLOOKUP(Sales_DB[[#This Row],[Product_ID]],Product_DB[Product_ID],Product_DB[Product_Name])</f>
        <v>Women'S Yoga Pants</v>
      </c>
      <c r="P528" t="str">
        <f>_xlfn.XLOOKUP(Sales_DB[[#This Row],[Product_ID]],Product_DB[Product_ID],Product_DB[Category])</f>
        <v>Clothing</v>
      </c>
      <c r="Q528" t="str">
        <f>_xlfn.XLOOKUP(Sales_DB[[#This Row],[Product_ID]],Product_DB[Product_ID],Product_DB[Sub_Category])</f>
        <v>Bottoms</v>
      </c>
      <c r="R528" t="str">
        <f>_xlfn.XLOOKUP(Sales_DB[[#This Row],[Product_ID]],Product_DB[Product_ID],Product_DB[Brand])</f>
        <v>Gonzales-Davis</v>
      </c>
      <c r="S528">
        <f>_xlfn.XLOOKUP(Sales_DB[[#This Row],[Product_ID]],Product_DB[Product_ID],Product_DB[Cost])</f>
        <v>306.45999999999998</v>
      </c>
      <c r="T528">
        <f>_xlfn.XLOOKUP(Sales_DB[[#This Row],[Product_ID]],Product_DB[Product_ID],Product_DB[Stock])</f>
        <v>487</v>
      </c>
      <c r="U528" t="str">
        <f>_xlfn.XLOOKUP(Sales_DB[[#This Row],[Customer_ID]],Final_Cust_db[Customer_ID],Final_Cust_db[Name])</f>
        <v>Casey Flores</v>
      </c>
      <c r="V528">
        <f>_xlfn.XLOOKUP(Sales_DB[[#This Row],[Customer_ID]],Final_Cust_db[Customer_ID],Final_Cust_db[Age])</f>
        <v>52</v>
      </c>
      <c r="W528" t="str">
        <f>_xlfn.XLOOKUP(Sales_DB[[#This Row],[Customer_ID]],Final_Cust_db[Customer_ID],Final_Cust_db[Gender])</f>
        <v>Female</v>
      </c>
      <c r="X528" t="str">
        <f>_xlfn.XLOOKUP(Sales_DB[[#This Row],[Customer_ID]],Final_Cust_db[Customer_ID],Final_Cust_db[City])</f>
        <v>Lake Michael</v>
      </c>
      <c r="Y528" t="str">
        <f>_xlfn.XLOOKUP(Sales_DB[[#This Row],[Customer_ID]],Final_Cust_db[Customer_ID],Final_Cust_db[State])</f>
        <v>Utah</v>
      </c>
      <c r="Z528" t="str">
        <f>_xlfn.XLOOKUP(Sales_DB[[#This Row],[Customer_ID]],Final_Cust_db[Customer_ID],Final_Cust_db[Country])</f>
        <v>USA</v>
      </c>
      <c r="AA528" t="str">
        <f>_xlfn.XLOOKUP(Sales_DB[[#This Row],[Customer_ID]],Final_Cust_db[Customer_ID],Final_Cust_db[Loyality_Level])</f>
        <v>Gold</v>
      </c>
      <c r="AB528" s="8">
        <f>Sales_DB[[#This Row],[Cost]]*Sales_DB[[#This Row],[Quantity]]</f>
        <v>306.45999999999998</v>
      </c>
      <c r="AC528" s="8">
        <f>Sales_DB[[#This Row],[Total_Amount]]-Sales_DB[[#This Row],[Spend]]</f>
        <v>218.30480000000006</v>
      </c>
      <c r="AD528" s="8">
        <f>MONTH(Sales_DB[[#This Row],[Order_Date]])</f>
        <v>7</v>
      </c>
    </row>
    <row r="529" spans="1:30" x14ac:dyDescent="0.35">
      <c r="A529" t="s">
        <v>2486</v>
      </c>
      <c r="B529" s="2">
        <v>45362</v>
      </c>
      <c r="C529" t="s">
        <v>1410</v>
      </c>
      <c r="D529" t="s">
        <v>1815</v>
      </c>
      <c r="E529" t="s">
        <v>1909</v>
      </c>
      <c r="F529">
        <v>4</v>
      </c>
      <c r="G529" s="5">
        <v>467.24</v>
      </c>
      <c r="H529">
        <v>0.08</v>
      </c>
      <c r="I529" t="s">
        <v>1959</v>
      </c>
      <c r="J529">
        <v>1719.4431999999999</v>
      </c>
      <c r="K529" t="str">
        <f>_xlfn.XLOOKUP(Sales_DB[[#This Row],[Store_ID]],Store_DB[Store_ID],Store_DB[Region])</f>
        <v>East</v>
      </c>
      <c r="L529" t="str">
        <f>_xlfn.XLOOKUP(Sales_DB[[#This Row],[Store_ID]],Store_DB[Store_ID],Store_DB[Store_Name])</f>
        <v>Benson-Elliott</v>
      </c>
      <c r="M529" t="str">
        <f>_xlfn.XLOOKUP(Sales_DB[[#This Row],[Store_ID]],Store_DB[Store_ID],Store_DB[City])</f>
        <v>Port Josephberg</v>
      </c>
      <c r="N529" t="str">
        <f>_xlfn.XLOOKUP(Sales_DB[[#This Row],[Store_ID]],Store_DB[Store_ID],Store_DB[Store_Type])</f>
        <v>Online</v>
      </c>
      <c r="O529" t="str">
        <f>_xlfn.XLOOKUP(Sales_DB[[#This Row],[Product_ID]],Product_DB[Product_ID],Product_DB[Product_Name])</f>
        <v>Essential Oil Diffuser</v>
      </c>
      <c r="P529" t="str">
        <f>_xlfn.XLOOKUP(Sales_DB[[#This Row],[Product_ID]],Product_DB[Product_ID],Product_DB[Category])</f>
        <v>Home</v>
      </c>
      <c r="Q529" t="str">
        <f>_xlfn.XLOOKUP(Sales_DB[[#This Row],[Product_ID]],Product_DB[Product_ID],Product_DB[Sub_Category])</f>
        <v>Decor</v>
      </c>
      <c r="R529" t="str">
        <f>_xlfn.XLOOKUP(Sales_DB[[#This Row],[Product_ID]],Product_DB[Product_ID],Product_DB[Brand])</f>
        <v>Hernandez Inc</v>
      </c>
      <c r="S529">
        <f>_xlfn.XLOOKUP(Sales_DB[[#This Row],[Product_ID]],Product_DB[Product_ID],Product_DB[Cost])</f>
        <v>325.26</v>
      </c>
      <c r="T529">
        <f>_xlfn.XLOOKUP(Sales_DB[[#This Row],[Product_ID]],Product_DB[Product_ID],Product_DB[Stock])</f>
        <v>400</v>
      </c>
      <c r="U529" t="str">
        <f>_xlfn.XLOOKUP(Sales_DB[[#This Row],[Customer_ID]],Final_Cust_db[Customer_ID],Final_Cust_db[Name])</f>
        <v>April Phillips</v>
      </c>
      <c r="V529">
        <f>_xlfn.XLOOKUP(Sales_DB[[#This Row],[Customer_ID]],Final_Cust_db[Customer_ID],Final_Cust_db[Age])</f>
        <v>62</v>
      </c>
      <c r="W529" t="str">
        <f>_xlfn.XLOOKUP(Sales_DB[[#This Row],[Customer_ID]],Final_Cust_db[Customer_ID],Final_Cust_db[Gender])</f>
        <v>Female</v>
      </c>
      <c r="X529" t="str">
        <f>_xlfn.XLOOKUP(Sales_DB[[#This Row],[Customer_ID]],Final_Cust_db[Customer_ID],Final_Cust_db[City])</f>
        <v>Lake Carolyn</v>
      </c>
      <c r="Y529" t="str">
        <f>_xlfn.XLOOKUP(Sales_DB[[#This Row],[Customer_ID]],Final_Cust_db[Customer_ID],Final_Cust_db[State])</f>
        <v>Hawaii</v>
      </c>
      <c r="Z529" t="str">
        <f>_xlfn.XLOOKUP(Sales_DB[[#This Row],[Customer_ID]],Final_Cust_db[Customer_ID],Final_Cust_db[Country])</f>
        <v>USA</v>
      </c>
      <c r="AA529" t="str">
        <f>_xlfn.XLOOKUP(Sales_DB[[#This Row],[Customer_ID]],Final_Cust_db[Customer_ID],Final_Cust_db[Loyality_Level])</f>
        <v>Platinum</v>
      </c>
      <c r="AB529" s="8">
        <f>Sales_DB[[#This Row],[Cost]]*Sales_DB[[#This Row],[Quantity]]</f>
        <v>1301.04</v>
      </c>
      <c r="AC529" s="8">
        <f>Sales_DB[[#This Row],[Total_Amount]]-Sales_DB[[#This Row],[Spend]]</f>
        <v>418.40319999999997</v>
      </c>
      <c r="AD529" s="8">
        <f>MONTH(Sales_DB[[#This Row],[Order_Date]])</f>
        <v>3</v>
      </c>
    </row>
    <row r="530" spans="1:30" x14ac:dyDescent="0.35">
      <c r="A530" t="s">
        <v>2487</v>
      </c>
      <c r="B530" s="2">
        <v>45457</v>
      </c>
      <c r="C530" t="s">
        <v>336</v>
      </c>
      <c r="D530" t="s">
        <v>1597</v>
      </c>
      <c r="E530" t="s">
        <v>1925</v>
      </c>
      <c r="F530">
        <v>1</v>
      </c>
      <c r="G530" s="5">
        <v>57.94</v>
      </c>
      <c r="H530">
        <v>0.13</v>
      </c>
      <c r="I530" t="s">
        <v>1959</v>
      </c>
      <c r="J530">
        <v>50.407799999999988</v>
      </c>
      <c r="K530" t="str">
        <f>_xlfn.XLOOKUP(Sales_DB[[#This Row],[Store_ID]],Store_DB[Store_ID],Store_DB[Region])</f>
        <v>South</v>
      </c>
      <c r="L530" t="str">
        <f>_xlfn.XLOOKUP(Sales_DB[[#This Row],[Store_ID]],Store_DB[Store_ID],Store_DB[Store_Name])</f>
        <v>Aguirre-Keller</v>
      </c>
      <c r="M530" t="str">
        <f>_xlfn.XLOOKUP(Sales_DB[[#This Row],[Store_ID]],Store_DB[Store_ID],Store_DB[City])</f>
        <v>Lake Michael</v>
      </c>
      <c r="N530" t="str">
        <f>_xlfn.XLOOKUP(Sales_DB[[#This Row],[Store_ID]],Store_DB[Store_ID],Store_DB[Store_Type])</f>
        <v>Online</v>
      </c>
      <c r="O530" t="str">
        <f>_xlfn.XLOOKUP(Sales_DB[[#This Row],[Product_ID]],Product_DB[Product_ID],Product_DB[Product_Name])</f>
        <v>Ceramic Kitchen Bowl Set</v>
      </c>
      <c r="P530" t="str">
        <f>_xlfn.XLOOKUP(Sales_DB[[#This Row],[Product_ID]],Product_DB[Product_ID],Product_DB[Category])</f>
        <v>Home</v>
      </c>
      <c r="Q530" t="str">
        <f>_xlfn.XLOOKUP(Sales_DB[[#This Row],[Product_ID]],Product_DB[Product_ID],Product_DB[Sub_Category])</f>
        <v>Kitchen</v>
      </c>
      <c r="R530" t="str">
        <f>_xlfn.XLOOKUP(Sales_DB[[#This Row],[Product_ID]],Product_DB[Product_ID],Product_DB[Brand])</f>
        <v>Hamilton Group</v>
      </c>
      <c r="S530">
        <f>_xlfn.XLOOKUP(Sales_DB[[#This Row],[Product_ID]],Product_DB[Product_ID],Product_DB[Cost])</f>
        <v>298.86</v>
      </c>
      <c r="T530">
        <f>_xlfn.XLOOKUP(Sales_DB[[#This Row],[Product_ID]],Product_DB[Product_ID],Product_DB[Stock])</f>
        <v>308</v>
      </c>
      <c r="U530" t="str">
        <f>_xlfn.XLOOKUP(Sales_DB[[#This Row],[Customer_ID]],Final_Cust_db[Customer_ID],Final_Cust_db[Name])</f>
        <v>Robert Jackson</v>
      </c>
      <c r="V530">
        <f>_xlfn.XLOOKUP(Sales_DB[[#This Row],[Customer_ID]],Final_Cust_db[Customer_ID],Final_Cust_db[Age])</f>
        <v>44</v>
      </c>
      <c r="W530" t="str">
        <f>_xlfn.XLOOKUP(Sales_DB[[#This Row],[Customer_ID]],Final_Cust_db[Customer_ID],Final_Cust_db[Gender])</f>
        <v>Female</v>
      </c>
      <c r="X530" t="str">
        <f>_xlfn.XLOOKUP(Sales_DB[[#This Row],[Customer_ID]],Final_Cust_db[Customer_ID],Final_Cust_db[City])</f>
        <v>Lake Brandy</v>
      </c>
      <c r="Y530" t="str">
        <f>_xlfn.XLOOKUP(Sales_DB[[#This Row],[Customer_ID]],Final_Cust_db[Customer_ID],Final_Cust_db[State])</f>
        <v>Tennessee</v>
      </c>
      <c r="Z530" t="str">
        <f>_xlfn.XLOOKUP(Sales_DB[[#This Row],[Customer_ID]],Final_Cust_db[Customer_ID],Final_Cust_db[Country])</f>
        <v>USA</v>
      </c>
      <c r="AA530" t="str">
        <f>_xlfn.XLOOKUP(Sales_DB[[#This Row],[Customer_ID]],Final_Cust_db[Customer_ID],Final_Cust_db[Loyality_Level])</f>
        <v>Platinum</v>
      </c>
      <c r="AB530" s="8">
        <f>Sales_DB[[#This Row],[Cost]]*Sales_DB[[#This Row],[Quantity]]</f>
        <v>298.86</v>
      </c>
      <c r="AC530" s="8">
        <f>Sales_DB[[#This Row],[Total_Amount]]-Sales_DB[[#This Row],[Spend]]</f>
        <v>-248.45220000000003</v>
      </c>
      <c r="AD530" s="8">
        <f>MONTH(Sales_DB[[#This Row],[Order_Date]])</f>
        <v>6</v>
      </c>
    </row>
    <row r="531" spans="1:30" x14ac:dyDescent="0.35">
      <c r="A531" t="s">
        <v>2488</v>
      </c>
      <c r="B531" s="2">
        <v>45338</v>
      </c>
      <c r="C531" t="s">
        <v>1089</v>
      </c>
      <c r="D531" t="s">
        <v>1726</v>
      </c>
      <c r="E531" t="s">
        <v>1940</v>
      </c>
      <c r="F531">
        <v>1</v>
      </c>
      <c r="G531" s="5">
        <v>540.1</v>
      </c>
      <c r="H531">
        <v>0.22</v>
      </c>
      <c r="I531" t="s">
        <v>1957</v>
      </c>
      <c r="J531">
        <v>421.27800000000002</v>
      </c>
      <c r="K531" t="str">
        <f>_xlfn.XLOOKUP(Sales_DB[[#This Row],[Store_ID]],Store_DB[Store_ID],Store_DB[Region])</f>
        <v>North</v>
      </c>
      <c r="L531" t="str">
        <f>_xlfn.XLOOKUP(Sales_DB[[#This Row],[Store_ID]],Store_DB[Store_ID],Store_DB[Store_Name])</f>
        <v>Holloway Ltd</v>
      </c>
      <c r="M531" t="str">
        <f>_xlfn.XLOOKUP(Sales_DB[[#This Row],[Store_ID]],Store_DB[Store_ID],Store_DB[City])</f>
        <v>Bensonhaven</v>
      </c>
      <c r="N531" t="str">
        <f>_xlfn.XLOOKUP(Sales_DB[[#This Row],[Store_ID]],Store_DB[Store_ID],Store_DB[Store_Type])</f>
        <v>Flagship</v>
      </c>
      <c r="O531" t="str">
        <f>_xlfn.XLOOKUP(Sales_DB[[#This Row],[Product_ID]],Product_DB[Product_ID],Product_DB[Product_Name])</f>
        <v>Men'S Roll-On Perfume</v>
      </c>
      <c r="P531" t="str">
        <f>_xlfn.XLOOKUP(Sales_DB[[#This Row],[Product_ID]],Product_DB[Product_ID],Product_DB[Category])</f>
        <v>Beauty</v>
      </c>
      <c r="Q531" t="str">
        <f>_xlfn.XLOOKUP(Sales_DB[[#This Row],[Product_ID]],Product_DB[Product_ID],Product_DB[Sub_Category])</f>
        <v>Fragrance</v>
      </c>
      <c r="R531" t="str">
        <f>_xlfn.XLOOKUP(Sales_DB[[#This Row],[Product_ID]],Product_DB[Product_ID],Product_DB[Brand])</f>
        <v>Sullivan and Sons</v>
      </c>
      <c r="S531">
        <f>_xlfn.XLOOKUP(Sales_DB[[#This Row],[Product_ID]],Product_DB[Product_ID],Product_DB[Cost])</f>
        <v>43.29</v>
      </c>
      <c r="T531">
        <f>_xlfn.XLOOKUP(Sales_DB[[#This Row],[Product_ID]],Product_DB[Product_ID],Product_DB[Stock])</f>
        <v>267</v>
      </c>
      <c r="U531" t="str">
        <f>_xlfn.XLOOKUP(Sales_DB[[#This Row],[Customer_ID]],Final_Cust_db[Customer_ID],Final_Cust_db[Name])</f>
        <v>Evelyn Brown</v>
      </c>
      <c r="V531">
        <f>_xlfn.XLOOKUP(Sales_DB[[#This Row],[Customer_ID]],Final_Cust_db[Customer_ID],Final_Cust_db[Age])</f>
        <v>39</v>
      </c>
      <c r="W531" t="str">
        <f>_xlfn.XLOOKUP(Sales_DB[[#This Row],[Customer_ID]],Final_Cust_db[Customer_ID],Final_Cust_db[Gender])</f>
        <v>Male</v>
      </c>
      <c r="X531" t="str">
        <f>_xlfn.XLOOKUP(Sales_DB[[#This Row],[Customer_ID]],Final_Cust_db[Customer_ID],Final_Cust_db[City])</f>
        <v>West Victoriaborough</v>
      </c>
      <c r="Y531" t="str">
        <f>_xlfn.XLOOKUP(Sales_DB[[#This Row],[Customer_ID]],Final_Cust_db[Customer_ID],Final_Cust_db[State])</f>
        <v>New Mexico</v>
      </c>
      <c r="Z531" t="str">
        <f>_xlfn.XLOOKUP(Sales_DB[[#This Row],[Customer_ID]],Final_Cust_db[Customer_ID],Final_Cust_db[Country])</f>
        <v>USA</v>
      </c>
      <c r="AA531" t="str">
        <f>_xlfn.XLOOKUP(Sales_DB[[#This Row],[Customer_ID]],Final_Cust_db[Customer_ID],Final_Cust_db[Loyality_Level])</f>
        <v>Gold</v>
      </c>
      <c r="AB531" s="8">
        <f>Sales_DB[[#This Row],[Cost]]*Sales_DB[[#This Row],[Quantity]]</f>
        <v>43.29</v>
      </c>
      <c r="AC531" s="8">
        <f>Sales_DB[[#This Row],[Total_Amount]]-Sales_DB[[#This Row],[Spend]]</f>
        <v>377.988</v>
      </c>
      <c r="AD531" s="8">
        <f>MONTH(Sales_DB[[#This Row],[Order_Date]])</f>
        <v>2</v>
      </c>
    </row>
    <row r="532" spans="1:30" x14ac:dyDescent="0.35">
      <c r="A532" t="s">
        <v>2489</v>
      </c>
      <c r="B532" s="2">
        <v>45552</v>
      </c>
      <c r="C532" t="s">
        <v>285</v>
      </c>
      <c r="D532" t="s">
        <v>1588</v>
      </c>
      <c r="E532" t="s">
        <v>1946</v>
      </c>
      <c r="F532">
        <v>4</v>
      </c>
      <c r="G532" s="5">
        <v>816.28</v>
      </c>
      <c r="H532">
        <v>0.15</v>
      </c>
      <c r="I532" t="s">
        <v>1962</v>
      </c>
      <c r="J532">
        <v>2775.3519999999999</v>
      </c>
      <c r="K532" t="str">
        <f>_xlfn.XLOOKUP(Sales_DB[[#This Row],[Store_ID]],Store_DB[Store_ID],Store_DB[Region])</f>
        <v>East</v>
      </c>
      <c r="L532" t="str">
        <f>_xlfn.XLOOKUP(Sales_DB[[#This Row],[Store_ID]],Store_DB[Store_ID],Store_DB[Store_Name])</f>
        <v>Mann-Austin</v>
      </c>
      <c r="M532" t="str">
        <f>_xlfn.XLOOKUP(Sales_DB[[#This Row],[Store_ID]],Store_DB[Store_ID],Store_DB[City])</f>
        <v>Vasquezborough</v>
      </c>
      <c r="N532" t="str">
        <f>_xlfn.XLOOKUP(Sales_DB[[#This Row],[Store_ID]],Store_DB[Store_ID],Store_DB[Store_Type])</f>
        <v>Online</v>
      </c>
      <c r="O532" t="str">
        <f>_xlfn.XLOOKUP(Sales_DB[[#This Row],[Product_ID]],Product_DB[Product_ID],Product_DB[Product_Name])</f>
        <v>Wireless Bluetooth Earbuds</v>
      </c>
      <c r="P532" t="str">
        <f>_xlfn.XLOOKUP(Sales_DB[[#This Row],[Product_ID]],Product_DB[Product_ID],Product_DB[Category])</f>
        <v>Electronics</v>
      </c>
      <c r="Q532" t="str">
        <f>_xlfn.XLOOKUP(Sales_DB[[#This Row],[Product_ID]],Product_DB[Product_ID],Product_DB[Sub_Category])</f>
        <v>Audio</v>
      </c>
      <c r="R532" t="str">
        <f>_xlfn.XLOOKUP(Sales_DB[[#This Row],[Product_ID]],Product_DB[Product_ID],Product_DB[Brand])</f>
        <v>Perez-Johnston</v>
      </c>
      <c r="S532">
        <f>_xlfn.XLOOKUP(Sales_DB[[#This Row],[Product_ID]],Product_DB[Product_ID],Product_DB[Cost])</f>
        <v>439.07</v>
      </c>
      <c r="T532">
        <f>_xlfn.XLOOKUP(Sales_DB[[#This Row],[Product_ID]],Product_DB[Product_ID],Product_DB[Stock])</f>
        <v>142</v>
      </c>
      <c r="U532" t="str">
        <f>_xlfn.XLOOKUP(Sales_DB[[#This Row],[Customer_ID]],Final_Cust_db[Customer_ID],Final_Cust_db[Name])</f>
        <v>Katherine Young</v>
      </c>
      <c r="V532">
        <f>_xlfn.XLOOKUP(Sales_DB[[#This Row],[Customer_ID]],Final_Cust_db[Customer_ID],Final_Cust_db[Age])</f>
        <v>29</v>
      </c>
      <c r="W532" t="str">
        <f>_xlfn.XLOOKUP(Sales_DB[[#This Row],[Customer_ID]],Final_Cust_db[Customer_ID],Final_Cust_db[Gender])</f>
        <v>Male</v>
      </c>
      <c r="X532" t="str">
        <f>_xlfn.XLOOKUP(Sales_DB[[#This Row],[Customer_ID]],Final_Cust_db[Customer_ID],Final_Cust_db[City])</f>
        <v>North Valeriemouth</v>
      </c>
      <c r="Y532" t="str">
        <f>_xlfn.XLOOKUP(Sales_DB[[#This Row],[Customer_ID]],Final_Cust_db[Customer_ID],Final_Cust_db[State])</f>
        <v>Vermont</v>
      </c>
      <c r="Z532" t="str">
        <f>_xlfn.XLOOKUP(Sales_DB[[#This Row],[Customer_ID]],Final_Cust_db[Customer_ID],Final_Cust_db[Country])</f>
        <v>USA</v>
      </c>
      <c r="AA532" t="str">
        <f>_xlfn.XLOOKUP(Sales_DB[[#This Row],[Customer_ID]],Final_Cust_db[Customer_ID],Final_Cust_db[Loyality_Level])</f>
        <v>Gold</v>
      </c>
      <c r="AB532" s="8">
        <f>Sales_DB[[#This Row],[Cost]]*Sales_DB[[#This Row],[Quantity]]</f>
        <v>1756.28</v>
      </c>
      <c r="AC532" s="8">
        <f>Sales_DB[[#This Row],[Total_Amount]]-Sales_DB[[#This Row],[Spend]]</f>
        <v>1019.0719999999999</v>
      </c>
      <c r="AD532" s="8">
        <f>MONTH(Sales_DB[[#This Row],[Order_Date]])</f>
        <v>9</v>
      </c>
    </row>
    <row r="533" spans="1:30" x14ac:dyDescent="0.35">
      <c r="A533" t="s">
        <v>2490</v>
      </c>
      <c r="B533" s="2">
        <v>45895</v>
      </c>
      <c r="C533" t="s">
        <v>595</v>
      </c>
      <c r="D533" t="s">
        <v>1704</v>
      </c>
      <c r="E533" t="s">
        <v>1915</v>
      </c>
      <c r="F533">
        <v>4</v>
      </c>
      <c r="G533" s="5">
        <v>727.49</v>
      </c>
      <c r="H533">
        <v>0.11</v>
      </c>
      <c r="I533" t="s">
        <v>1957</v>
      </c>
      <c r="J533">
        <v>2589.8643999999999</v>
      </c>
      <c r="K533" t="str">
        <f>_xlfn.XLOOKUP(Sales_DB[[#This Row],[Store_ID]],Store_DB[Store_ID],Store_DB[Region])</f>
        <v>West</v>
      </c>
      <c r="L533" t="str">
        <f>_xlfn.XLOOKUP(Sales_DB[[#This Row],[Store_ID]],Store_DB[Store_ID],Store_DB[Store_Name])</f>
        <v>Bean, Jones and Park</v>
      </c>
      <c r="M533" t="str">
        <f>_xlfn.XLOOKUP(Sales_DB[[#This Row],[Store_ID]],Store_DB[Store_ID],Store_DB[City])</f>
        <v>Thompsonborough</v>
      </c>
      <c r="N533" t="str">
        <f>_xlfn.XLOOKUP(Sales_DB[[#This Row],[Store_ID]],Store_DB[Store_ID],Store_DB[Store_Type])</f>
        <v>Online</v>
      </c>
      <c r="O533" t="str">
        <f>_xlfn.XLOOKUP(Sales_DB[[#This Row],[Product_ID]],Product_DB[Product_ID],Product_DB[Product_Name])</f>
        <v>Smart Home Wifi Camera</v>
      </c>
      <c r="P533" t="str">
        <f>_xlfn.XLOOKUP(Sales_DB[[#This Row],[Product_ID]],Product_DB[Product_ID],Product_DB[Category])</f>
        <v>Electronics</v>
      </c>
      <c r="Q533" t="str">
        <f>_xlfn.XLOOKUP(Sales_DB[[#This Row],[Product_ID]],Product_DB[Product_ID],Product_DB[Sub_Category])</f>
        <v>Accessories</v>
      </c>
      <c r="R533" t="str">
        <f>_xlfn.XLOOKUP(Sales_DB[[#This Row],[Product_ID]],Product_DB[Product_ID],Product_DB[Brand])</f>
        <v>Holmes LLC</v>
      </c>
      <c r="S533">
        <f>_xlfn.XLOOKUP(Sales_DB[[#This Row],[Product_ID]],Product_DB[Product_ID],Product_DB[Cost])</f>
        <v>450.71</v>
      </c>
      <c r="T533">
        <f>_xlfn.XLOOKUP(Sales_DB[[#This Row],[Product_ID]],Product_DB[Product_ID],Product_DB[Stock])</f>
        <v>389</v>
      </c>
      <c r="U533" t="str">
        <f>_xlfn.XLOOKUP(Sales_DB[[#This Row],[Customer_ID]],Final_Cust_db[Customer_ID],Final_Cust_db[Name])</f>
        <v>Michelle Myers</v>
      </c>
      <c r="V533">
        <f>_xlfn.XLOOKUP(Sales_DB[[#This Row],[Customer_ID]],Final_Cust_db[Customer_ID],Final_Cust_db[Age])</f>
        <v>33</v>
      </c>
      <c r="W533" t="str">
        <f>_xlfn.XLOOKUP(Sales_DB[[#This Row],[Customer_ID]],Final_Cust_db[Customer_ID],Final_Cust_db[Gender])</f>
        <v>Female</v>
      </c>
      <c r="X533" t="str">
        <f>_xlfn.XLOOKUP(Sales_DB[[#This Row],[Customer_ID]],Final_Cust_db[Customer_ID],Final_Cust_db[City])</f>
        <v>West Daniel</v>
      </c>
      <c r="Y533" t="str">
        <f>_xlfn.XLOOKUP(Sales_DB[[#This Row],[Customer_ID]],Final_Cust_db[Customer_ID],Final_Cust_db[State])</f>
        <v>South Carolina</v>
      </c>
      <c r="Z533" t="str">
        <f>_xlfn.XLOOKUP(Sales_DB[[#This Row],[Customer_ID]],Final_Cust_db[Customer_ID],Final_Cust_db[Country])</f>
        <v>USA</v>
      </c>
      <c r="AA533" t="str">
        <f>_xlfn.XLOOKUP(Sales_DB[[#This Row],[Customer_ID]],Final_Cust_db[Customer_ID],Final_Cust_db[Loyality_Level])</f>
        <v>Bronze</v>
      </c>
      <c r="AB533" s="8">
        <f>Sales_DB[[#This Row],[Cost]]*Sales_DB[[#This Row],[Quantity]]</f>
        <v>1802.84</v>
      </c>
      <c r="AC533" s="8">
        <f>Sales_DB[[#This Row],[Total_Amount]]-Sales_DB[[#This Row],[Spend]]</f>
        <v>787.02440000000001</v>
      </c>
      <c r="AD533" s="8">
        <f>MONTH(Sales_DB[[#This Row],[Order_Date]])</f>
        <v>8</v>
      </c>
    </row>
    <row r="534" spans="1:30" x14ac:dyDescent="0.35">
      <c r="A534" t="s">
        <v>2491</v>
      </c>
      <c r="B534" s="2">
        <v>45447</v>
      </c>
      <c r="C534" t="s">
        <v>574</v>
      </c>
      <c r="D534" t="s">
        <v>1839</v>
      </c>
      <c r="E534" t="s">
        <v>1930</v>
      </c>
      <c r="F534">
        <v>4</v>
      </c>
      <c r="G534" s="5">
        <v>817.92</v>
      </c>
      <c r="H534">
        <v>0.21</v>
      </c>
      <c r="I534" t="s">
        <v>1957</v>
      </c>
      <c r="J534">
        <v>2584.6271999999999</v>
      </c>
      <c r="K534" t="str">
        <f>_xlfn.XLOOKUP(Sales_DB[[#This Row],[Store_ID]],Store_DB[Store_ID],Store_DB[Region])</f>
        <v>East</v>
      </c>
      <c r="L534" t="str">
        <f>_xlfn.XLOOKUP(Sales_DB[[#This Row],[Store_ID]],Store_DB[Store_ID],Store_DB[Store_Name])</f>
        <v>Gardner, Humphrey and Contreras</v>
      </c>
      <c r="M534" t="str">
        <f>_xlfn.XLOOKUP(Sales_DB[[#This Row],[Store_ID]],Store_DB[Store_ID],Store_DB[City])</f>
        <v>Johnsonville</v>
      </c>
      <c r="N534" t="str">
        <f>_xlfn.XLOOKUP(Sales_DB[[#This Row],[Store_ID]],Store_DB[Store_ID],Store_DB[Store_Type])</f>
        <v>Flagship</v>
      </c>
      <c r="O534" t="str">
        <f>_xlfn.XLOOKUP(Sales_DB[[#This Row],[Product_ID]],Product_DB[Product_ID],Product_DB[Product_Name])</f>
        <v>Kitchen Cutting Board</v>
      </c>
      <c r="P534" t="str">
        <f>_xlfn.XLOOKUP(Sales_DB[[#This Row],[Product_ID]],Product_DB[Product_ID],Product_DB[Category])</f>
        <v>Home</v>
      </c>
      <c r="Q534" t="str">
        <f>_xlfn.XLOOKUP(Sales_DB[[#This Row],[Product_ID]],Product_DB[Product_ID],Product_DB[Sub_Category])</f>
        <v>Kitchen</v>
      </c>
      <c r="R534" t="str">
        <f>_xlfn.XLOOKUP(Sales_DB[[#This Row],[Product_ID]],Product_DB[Product_ID],Product_DB[Brand])</f>
        <v>Taylor, Dodson and Johnston</v>
      </c>
      <c r="S534">
        <f>_xlfn.XLOOKUP(Sales_DB[[#This Row],[Product_ID]],Product_DB[Product_ID],Product_DB[Cost])</f>
        <v>176.07</v>
      </c>
      <c r="T534">
        <f>_xlfn.XLOOKUP(Sales_DB[[#This Row],[Product_ID]],Product_DB[Product_ID],Product_DB[Stock])</f>
        <v>82</v>
      </c>
      <c r="U534" t="str">
        <f>_xlfn.XLOOKUP(Sales_DB[[#This Row],[Customer_ID]],Final_Cust_db[Customer_ID],Final_Cust_db[Name])</f>
        <v>Amy Wilson</v>
      </c>
      <c r="V534">
        <f>_xlfn.XLOOKUP(Sales_DB[[#This Row],[Customer_ID]],Final_Cust_db[Customer_ID],Final_Cust_db[Age])</f>
        <v>44</v>
      </c>
      <c r="W534" t="str">
        <f>_xlfn.XLOOKUP(Sales_DB[[#This Row],[Customer_ID]],Final_Cust_db[Customer_ID],Final_Cust_db[Gender])</f>
        <v>Female</v>
      </c>
      <c r="X534" t="str">
        <f>_xlfn.XLOOKUP(Sales_DB[[#This Row],[Customer_ID]],Final_Cust_db[Customer_ID],Final_Cust_db[City])</f>
        <v>Morrisburgh</v>
      </c>
      <c r="Y534" t="str">
        <f>_xlfn.XLOOKUP(Sales_DB[[#This Row],[Customer_ID]],Final_Cust_db[Customer_ID],Final_Cust_db[State])</f>
        <v>Indiana</v>
      </c>
      <c r="Z534" t="str">
        <f>_xlfn.XLOOKUP(Sales_DB[[#This Row],[Customer_ID]],Final_Cust_db[Customer_ID],Final_Cust_db[Country])</f>
        <v>USA</v>
      </c>
      <c r="AA534" t="str">
        <f>_xlfn.XLOOKUP(Sales_DB[[#This Row],[Customer_ID]],Final_Cust_db[Customer_ID],Final_Cust_db[Loyality_Level])</f>
        <v>Platinum</v>
      </c>
      <c r="AB534" s="8">
        <f>Sales_DB[[#This Row],[Cost]]*Sales_DB[[#This Row],[Quantity]]</f>
        <v>704.28</v>
      </c>
      <c r="AC534" s="8">
        <f>Sales_DB[[#This Row],[Total_Amount]]-Sales_DB[[#This Row],[Spend]]</f>
        <v>1880.3471999999999</v>
      </c>
      <c r="AD534" s="8">
        <f>MONTH(Sales_DB[[#This Row],[Order_Date]])</f>
        <v>6</v>
      </c>
    </row>
    <row r="535" spans="1:30" x14ac:dyDescent="0.35">
      <c r="A535" t="s">
        <v>2492</v>
      </c>
      <c r="B535" s="2">
        <v>45578</v>
      </c>
      <c r="C535" t="s">
        <v>1032</v>
      </c>
      <c r="D535" t="s">
        <v>1691</v>
      </c>
      <c r="E535" t="s">
        <v>1912</v>
      </c>
      <c r="F535">
        <v>2</v>
      </c>
      <c r="G535" s="5">
        <v>358.45</v>
      </c>
      <c r="H535">
        <v>7.0000000000000007E-2</v>
      </c>
      <c r="I535" t="s">
        <v>1962</v>
      </c>
      <c r="J535">
        <v>666.71699999999998</v>
      </c>
      <c r="K535" t="str">
        <f>_xlfn.XLOOKUP(Sales_DB[[#This Row],[Store_ID]],Store_DB[Store_ID],Store_DB[Region])</f>
        <v>South</v>
      </c>
      <c r="L535" t="str">
        <f>_xlfn.XLOOKUP(Sales_DB[[#This Row],[Store_ID]],Store_DB[Store_ID],Store_DB[Store_Name])</f>
        <v>Martinez-Mullins</v>
      </c>
      <c r="M535" t="str">
        <f>_xlfn.XLOOKUP(Sales_DB[[#This Row],[Store_ID]],Store_DB[Store_ID],Store_DB[City])</f>
        <v>Williamsfurt</v>
      </c>
      <c r="N535" t="str">
        <f>_xlfn.XLOOKUP(Sales_DB[[#This Row],[Store_ID]],Store_DB[Store_ID],Store_DB[Store_Type])</f>
        <v>Online</v>
      </c>
      <c r="O535" t="str">
        <f>_xlfn.XLOOKUP(Sales_DB[[#This Row],[Product_ID]],Product_DB[Product_ID],Product_DB[Product_Name])</f>
        <v>Sports Water Hydration Pack</v>
      </c>
      <c r="P535" t="str">
        <f>_xlfn.XLOOKUP(Sales_DB[[#This Row],[Product_ID]],Product_DB[Product_ID],Product_DB[Category])</f>
        <v>Sports</v>
      </c>
      <c r="Q535" t="str">
        <f>_xlfn.XLOOKUP(Sales_DB[[#This Row],[Product_ID]],Product_DB[Product_ID],Product_DB[Sub_Category])</f>
        <v>Outdoor</v>
      </c>
      <c r="R535" t="str">
        <f>_xlfn.XLOOKUP(Sales_DB[[#This Row],[Product_ID]],Product_DB[Product_ID],Product_DB[Brand])</f>
        <v>Sims-Smith</v>
      </c>
      <c r="S535">
        <f>_xlfn.XLOOKUP(Sales_DB[[#This Row],[Product_ID]],Product_DB[Product_ID],Product_DB[Cost])</f>
        <v>135.61000000000001</v>
      </c>
      <c r="T535">
        <f>_xlfn.XLOOKUP(Sales_DB[[#This Row],[Product_ID]],Product_DB[Product_ID],Product_DB[Stock])</f>
        <v>394</v>
      </c>
      <c r="U535" t="str">
        <f>_xlfn.XLOOKUP(Sales_DB[[#This Row],[Customer_ID]],Final_Cust_db[Customer_ID],Final_Cust_db[Name])</f>
        <v>Andrew Smith</v>
      </c>
      <c r="V535">
        <f>_xlfn.XLOOKUP(Sales_DB[[#This Row],[Customer_ID]],Final_Cust_db[Customer_ID],Final_Cust_db[Age])</f>
        <v>60</v>
      </c>
      <c r="W535" t="str">
        <f>_xlfn.XLOOKUP(Sales_DB[[#This Row],[Customer_ID]],Final_Cust_db[Customer_ID],Final_Cust_db[Gender])</f>
        <v>Male</v>
      </c>
      <c r="X535" t="str">
        <f>_xlfn.XLOOKUP(Sales_DB[[#This Row],[Customer_ID]],Final_Cust_db[Customer_ID],Final_Cust_db[City])</f>
        <v>East Matthew</v>
      </c>
      <c r="Y535" t="str">
        <f>_xlfn.XLOOKUP(Sales_DB[[#This Row],[Customer_ID]],Final_Cust_db[Customer_ID],Final_Cust_db[State])</f>
        <v>Wisconsin</v>
      </c>
      <c r="Z535" t="str">
        <f>_xlfn.XLOOKUP(Sales_DB[[#This Row],[Customer_ID]],Final_Cust_db[Customer_ID],Final_Cust_db[Country])</f>
        <v>USA</v>
      </c>
      <c r="AA535" t="str">
        <f>_xlfn.XLOOKUP(Sales_DB[[#This Row],[Customer_ID]],Final_Cust_db[Customer_ID],Final_Cust_db[Loyality_Level])</f>
        <v>Bronze</v>
      </c>
      <c r="AB535" s="8">
        <f>Sales_DB[[#This Row],[Cost]]*Sales_DB[[#This Row],[Quantity]]</f>
        <v>271.22000000000003</v>
      </c>
      <c r="AC535" s="8">
        <f>Sales_DB[[#This Row],[Total_Amount]]-Sales_DB[[#This Row],[Spend]]</f>
        <v>395.49699999999996</v>
      </c>
      <c r="AD535" s="8">
        <f>MONTH(Sales_DB[[#This Row],[Order_Date]])</f>
        <v>10</v>
      </c>
    </row>
    <row r="536" spans="1:30" x14ac:dyDescent="0.35">
      <c r="A536" t="s">
        <v>2493</v>
      </c>
      <c r="B536" s="2">
        <v>45697</v>
      </c>
      <c r="C536" t="s">
        <v>663</v>
      </c>
      <c r="D536" t="s">
        <v>1842</v>
      </c>
      <c r="E536" t="s">
        <v>1919</v>
      </c>
      <c r="F536">
        <v>1</v>
      </c>
      <c r="G536" s="5">
        <v>972.06</v>
      </c>
      <c r="H536">
        <v>0.3</v>
      </c>
      <c r="I536" t="s">
        <v>1962</v>
      </c>
      <c r="J536">
        <v>680.44199999999989</v>
      </c>
      <c r="K536" t="str">
        <f>_xlfn.XLOOKUP(Sales_DB[[#This Row],[Store_ID]],Store_DB[Store_ID],Store_DB[Region])</f>
        <v>South</v>
      </c>
      <c r="L536" t="str">
        <f>_xlfn.XLOOKUP(Sales_DB[[#This Row],[Store_ID]],Store_DB[Store_ID],Store_DB[Store_Name])</f>
        <v>Moore, Padilla and Butler</v>
      </c>
      <c r="M536" t="str">
        <f>_xlfn.XLOOKUP(Sales_DB[[#This Row],[Store_ID]],Store_DB[Store_ID],Store_DB[City])</f>
        <v>East Johnstad</v>
      </c>
      <c r="N536" t="str">
        <f>_xlfn.XLOOKUP(Sales_DB[[#This Row],[Store_ID]],Store_DB[Store_ID],Store_DB[Store_Type])</f>
        <v>Flagship</v>
      </c>
      <c r="O536" t="str">
        <f>_xlfn.XLOOKUP(Sales_DB[[#This Row],[Product_ID]],Product_DB[Product_ID],Product_DB[Product_Name])</f>
        <v>Led Bedside Lamp</v>
      </c>
      <c r="P536" t="str">
        <f>_xlfn.XLOOKUP(Sales_DB[[#This Row],[Product_ID]],Product_DB[Product_ID],Product_DB[Category])</f>
        <v>Home</v>
      </c>
      <c r="Q536" t="str">
        <f>_xlfn.XLOOKUP(Sales_DB[[#This Row],[Product_ID]],Product_DB[Product_ID],Product_DB[Sub_Category])</f>
        <v>Lighting</v>
      </c>
      <c r="R536" t="str">
        <f>_xlfn.XLOOKUP(Sales_DB[[#This Row],[Product_ID]],Product_DB[Product_ID],Product_DB[Brand])</f>
        <v>Aguilar, Horton and Lewis</v>
      </c>
      <c r="S536">
        <f>_xlfn.XLOOKUP(Sales_DB[[#This Row],[Product_ID]],Product_DB[Product_ID],Product_DB[Cost])</f>
        <v>371.38</v>
      </c>
      <c r="T536">
        <f>_xlfn.XLOOKUP(Sales_DB[[#This Row],[Product_ID]],Product_DB[Product_ID],Product_DB[Stock])</f>
        <v>220</v>
      </c>
      <c r="U536" t="str">
        <f>_xlfn.XLOOKUP(Sales_DB[[#This Row],[Customer_ID]],Final_Cust_db[Customer_ID],Final_Cust_db[Name])</f>
        <v>Mary Boyd</v>
      </c>
      <c r="V536">
        <f>_xlfn.XLOOKUP(Sales_DB[[#This Row],[Customer_ID]],Final_Cust_db[Customer_ID],Final_Cust_db[Age])</f>
        <v>25</v>
      </c>
      <c r="W536" t="str">
        <f>_xlfn.XLOOKUP(Sales_DB[[#This Row],[Customer_ID]],Final_Cust_db[Customer_ID],Final_Cust_db[Gender])</f>
        <v>Female</v>
      </c>
      <c r="X536" t="str">
        <f>_xlfn.XLOOKUP(Sales_DB[[#This Row],[Customer_ID]],Final_Cust_db[Customer_ID],Final_Cust_db[City])</f>
        <v>New Logan</v>
      </c>
      <c r="Y536" t="str">
        <f>_xlfn.XLOOKUP(Sales_DB[[#This Row],[Customer_ID]],Final_Cust_db[Customer_ID],Final_Cust_db[State])</f>
        <v>Michigan</v>
      </c>
      <c r="Z536" t="str">
        <f>_xlfn.XLOOKUP(Sales_DB[[#This Row],[Customer_ID]],Final_Cust_db[Customer_ID],Final_Cust_db[Country])</f>
        <v>USA</v>
      </c>
      <c r="AA536" t="str">
        <f>_xlfn.XLOOKUP(Sales_DB[[#This Row],[Customer_ID]],Final_Cust_db[Customer_ID],Final_Cust_db[Loyality_Level])</f>
        <v>Bronze</v>
      </c>
      <c r="AB536" s="8">
        <f>Sales_DB[[#This Row],[Cost]]*Sales_DB[[#This Row],[Quantity]]</f>
        <v>371.38</v>
      </c>
      <c r="AC536" s="8">
        <f>Sales_DB[[#This Row],[Total_Amount]]-Sales_DB[[#This Row],[Spend]]</f>
        <v>309.0619999999999</v>
      </c>
      <c r="AD536" s="8">
        <f>MONTH(Sales_DB[[#This Row],[Order_Date]])</f>
        <v>2</v>
      </c>
    </row>
    <row r="537" spans="1:30" x14ac:dyDescent="0.35">
      <c r="A537" t="s">
        <v>2494</v>
      </c>
      <c r="B537" s="2">
        <v>45281</v>
      </c>
      <c r="C537" t="s">
        <v>134</v>
      </c>
      <c r="D537" t="s">
        <v>1619</v>
      </c>
      <c r="E537" t="s">
        <v>1885</v>
      </c>
      <c r="F537">
        <v>1</v>
      </c>
      <c r="G537" s="5">
        <v>791.36</v>
      </c>
      <c r="H537">
        <v>0.06</v>
      </c>
      <c r="I537" t="s">
        <v>1959</v>
      </c>
      <c r="J537">
        <v>743.87839999999994</v>
      </c>
      <c r="K537" t="str">
        <f>_xlfn.XLOOKUP(Sales_DB[[#This Row],[Store_ID]],Store_DB[Store_ID],Store_DB[Region])</f>
        <v>East</v>
      </c>
      <c r="L537" t="str">
        <f>_xlfn.XLOOKUP(Sales_DB[[#This Row],[Store_ID]],Store_DB[Store_ID],Store_DB[Store_Name])</f>
        <v>Rivera-Warner</v>
      </c>
      <c r="M537" t="str">
        <f>_xlfn.XLOOKUP(Sales_DB[[#This Row],[Store_ID]],Store_DB[Store_ID],Store_DB[City])</f>
        <v>Washingtonfurt</v>
      </c>
      <c r="N537" t="str">
        <f>_xlfn.XLOOKUP(Sales_DB[[#This Row],[Store_ID]],Store_DB[Store_ID],Store_DB[Store_Type])</f>
        <v>Flagship</v>
      </c>
      <c r="O537" t="str">
        <f>_xlfn.XLOOKUP(Sales_DB[[#This Row],[Product_ID]],Product_DB[Product_ID],Product_DB[Product_Name])</f>
        <v>Beard Grooming Kit</v>
      </c>
      <c r="P537" t="str">
        <f>_xlfn.XLOOKUP(Sales_DB[[#This Row],[Product_ID]],Product_DB[Product_ID],Product_DB[Category])</f>
        <v>Beauty</v>
      </c>
      <c r="Q537" t="str">
        <f>_xlfn.XLOOKUP(Sales_DB[[#This Row],[Product_ID]],Product_DB[Product_ID],Product_DB[Sub_Category])</f>
        <v>Grooming</v>
      </c>
      <c r="R537" t="str">
        <f>_xlfn.XLOOKUP(Sales_DB[[#This Row],[Product_ID]],Product_DB[Product_ID],Product_DB[Brand])</f>
        <v>Erickson-Green</v>
      </c>
      <c r="S537">
        <f>_xlfn.XLOOKUP(Sales_DB[[#This Row],[Product_ID]],Product_DB[Product_ID],Product_DB[Cost])</f>
        <v>337.42</v>
      </c>
      <c r="T537">
        <f>_xlfn.XLOOKUP(Sales_DB[[#This Row],[Product_ID]],Product_DB[Product_ID],Product_DB[Stock])</f>
        <v>256</v>
      </c>
      <c r="U537" t="str">
        <f>_xlfn.XLOOKUP(Sales_DB[[#This Row],[Customer_ID]],Final_Cust_db[Customer_ID],Final_Cust_db[Name])</f>
        <v>Mike Jennings</v>
      </c>
      <c r="V537">
        <f>_xlfn.XLOOKUP(Sales_DB[[#This Row],[Customer_ID]],Final_Cust_db[Customer_ID],Final_Cust_db[Age])</f>
        <v>48</v>
      </c>
      <c r="W537" t="str">
        <f>_xlfn.XLOOKUP(Sales_DB[[#This Row],[Customer_ID]],Final_Cust_db[Customer_ID],Final_Cust_db[Gender])</f>
        <v>Female</v>
      </c>
      <c r="X537" t="str">
        <f>_xlfn.XLOOKUP(Sales_DB[[#This Row],[Customer_ID]],Final_Cust_db[Customer_ID],Final_Cust_db[City])</f>
        <v>Fostermouth</v>
      </c>
      <c r="Y537" t="str">
        <f>_xlfn.XLOOKUP(Sales_DB[[#This Row],[Customer_ID]],Final_Cust_db[Customer_ID],Final_Cust_db[State])</f>
        <v>Arizona</v>
      </c>
      <c r="Z537" t="str">
        <f>_xlfn.XLOOKUP(Sales_DB[[#This Row],[Customer_ID]],Final_Cust_db[Customer_ID],Final_Cust_db[Country])</f>
        <v>USA</v>
      </c>
      <c r="AA537" t="str">
        <f>_xlfn.XLOOKUP(Sales_DB[[#This Row],[Customer_ID]],Final_Cust_db[Customer_ID],Final_Cust_db[Loyality_Level])</f>
        <v>Gold</v>
      </c>
      <c r="AB537" s="8">
        <f>Sales_DB[[#This Row],[Cost]]*Sales_DB[[#This Row],[Quantity]]</f>
        <v>337.42</v>
      </c>
      <c r="AC537" s="8">
        <f>Sales_DB[[#This Row],[Total_Amount]]-Sales_DB[[#This Row],[Spend]]</f>
        <v>406.45839999999993</v>
      </c>
      <c r="AD537" s="8">
        <f>MONTH(Sales_DB[[#This Row],[Order_Date]])</f>
        <v>12</v>
      </c>
    </row>
    <row r="538" spans="1:30" x14ac:dyDescent="0.35">
      <c r="A538" t="s">
        <v>2495</v>
      </c>
      <c r="B538" s="2">
        <v>45855</v>
      </c>
      <c r="C538" t="s">
        <v>999</v>
      </c>
      <c r="D538" t="s">
        <v>1772</v>
      </c>
      <c r="E538" t="s">
        <v>1906</v>
      </c>
      <c r="F538">
        <v>4</v>
      </c>
      <c r="G538" s="5">
        <v>839.65</v>
      </c>
      <c r="H538">
        <v>0.26</v>
      </c>
      <c r="I538" t="s">
        <v>1962</v>
      </c>
      <c r="J538">
        <v>2485.364</v>
      </c>
      <c r="K538" t="str">
        <f>_xlfn.XLOOKUP(Sales_DB[[#This Row],[Store_ID]],Store_DB[Store_ID],Store_DB[Region])</f>
        <v>North</v>
      </c>
      <c r="L538" t="str">
        <f>_xlfn.XLOOKUP(Sales_DB[[#This Row],[Store_ID]],Store_DB[Store_ID],Store_DB[Store_Name])</f>
        <v>Gray Ltd</v>
      </c>
      <c r="M538" t="str">
        <f>_xlfn.XLOOKUP(Sales_DB[[#This Row],[Store_ID]],Store_DB[Store_ID],Store_DB[City])</f>
        <v>New Michaelchester</v>
      </c>
      <c r="N538" t="str">
        <f>_xlfn.XLOOKUP(Sales_DB[[#This Row],[Store_ID]],Store_DB[Store_ID],Store_DB[Store_Type])</f>
        <v>Outlet</v>
      </c>
      <c r="O538" t="str">
        <f>_xlfn.XLOOKUP(Sales_DB[[#This Row],[Product_ID]],Product_DB[Product_ID],Product_DB[Product_Name])</f>
        <v>Matte Lipstick Set</v>
      </c>
      <c r="P538" t="str">
        <f>_xlfn.XLOOKUP(Sales_DB[[#This Row],[Product_ID]],Product_DB[Product_ID],Product_DB[Category])</f>
        <v>Beauty</v>
      </c>
      <c r="Q538" t="str">
        <f>_xlfn.XLOOKUP(Sales_DB[[#This Row],[Product_ID]],Product_DB[Product_ID],Product_DB[Sub_Category])</f>
        <v>Makeup</v>
      </c>
      <c r="R538" t="str">
        <f>_xlfn.XLOOKUP(Sales_DB[[#This Row],[Product_ID]],Product_DB[Product_ID],Product_DB[Brand])</f>
        <v>Zhang Inc</v>
      </c>
      <c r="S538">
        <f>_xlfn.XLOOKUP(Sales_DB[[#This Row],[Product_ID]],Product_DB[Product_ID],Product_DB[Cost])</f>
        <v>299.11</v>
      </c>
      <c r="T538">
        <f>_xlfn.XLOOKUP(Sales_DB[[#This Row],[Product_ID]],Product_DB[Product_ID],Product_DB[Stock])</f>
        <v>118</v>
      </c>
      <c r="U538" t="str">
        <f>_xlfn.XLOOKUP(Sales_DB[[#This Row],[Customer_ID]],Final_Cust_db[Customer_ID],Final_Cust_db[Name])</f>
        <v>Elizabeth Johnson</v>
      </c>
      <c r="V538">
        <f>_xlfn.XLOOKUP(Sales_DB[[#This Row],[Customer_ID]],Final_Cust_db[Customer_ID],Final_Cust_db[Age])</f>
        <v>53</v>
      </c>
      <c r="W538" t="str">
        <f>_xlfn.XLOOKUP(Sales_DB[[#This Row],[Customer_ID]],Final_Cust_db[Customer_ID],Final_Cust_db[Gender])</f>
        <v>Female</v>
      </c>
      <c r="X538" t="str">
        <f>_xlfn.XLOOKUP(Sales_DB[[#This Row],[Customer_ID]],Final_Cust_db[Customer_ID],Final_Cust_db[City])</f>
        <v>Anitaland</v>
      </c>
      <c r="Y538" t="str">
        <f>_xlfn.XLOOKUP(Sales_DB[[#This Row],[Customer_ID]],Final_Cust_db[Customer_ID],Final_Cust_db[State])</f>
        <v>Washington</v>
      </c>
      <c r="Z538" t="str">
        <f>_xlfn.XLOOKUP(Sales_DB[[#This Row],[Customer_ID]],Final_Cust_db[Customer_ID],Final_Cust_db[Country])</f>
        <v>USA</v>
      </c>
      <c r="AA538" t="str">
        <f>_xlfn.XLOOKUP(Sales_DB[[#This Row],[Customer_ID]],Final_Cust_db[Customer_ID],Final_Cust_db[Loyality_Level])</f>
        <v>Silver</v>
      </c>
      <c r="AB538" s="8">
        <f>Sales_DB[[#This Row],[Cost]]*Sales_DB[[#This Row],[Quantity]]</f>
        <v>1196.44</v>
      </c>
      <c r="AC538" s="8">
        <f>Sales_DB[[#This Row],[Total_Amount]]-Sales_DB[[#This Row],[Spend]]</f>
        <v>1288.924</v>
      </c>
      <c r="AD538" s="8">
        <f>MONTH(Sales_DB[[#This Row],[Order_Date]])</f>
        <v>7</v>
      </c>
    </row>
    <row r="539" spans="1:30" x14ac:dyDescent="0.35">
      <c r="A539" t="s">
        <v>2496</v>
      </c>
      <c r="B539" s="2">
        <v>45793</v>
      </c>
      <c r="C539" t="s">
        <v>824</v>
      </c>
      <c r="D539" t="s">
        <v>1797</v>
      </c>
      <c r="E539" t="s">
        <v>1894</v>
      </c>
      <c r="F539">
        <v>2</v>
      </c>
      <c r="G539" s="5">
        <v>245.52</v>
      </c>
      <c r="H539">
        <v>0.11</v>
      </c>
      <c r="I539" t="s">
        <v>1962</v>
      </c>
      <c r="J539">
        <v>437.0256</v>
      </c>
      <c r="K539" t="str">
        <f>_xlfn.XLOOKUP(Sales_DB[[#This Row],[Store_ID]],Store_DB[Store_ID],Store_DB[Region])</f>
        <v>South</v>
      </c>
      <c r="L539" t="str">
        <f>_xlfn.XLOOKUP(Sales_DB[[#This Row],[Store_ID]],Store_DB[Store_ID],Store_DB[Store_Name])</f>
        <v>Black-Horn</v>
      </c>
      <c r="M539" t="str">
        <f>_xlfn.XLOOKUP(Sales_DB[[#This Row],[Store_ID]],Store_DB[Store_ID],Store_DB[City])</f>
        <v>North Nancyview</v>
      </c>
      <c r="N539" t="str">
        <f>_xlfn.XLOOKUP(Sales_DB[[#This Row],[Store_ID]],Store_DB[Store_ID],Store_DB[Store_Type])</f>
        <v>Outlet</v>
      </c>
      <c r="O539" t="str">
        <f>_xlfn.XLOOKUP(Sales_DB[[#This Row],[Product_ID]],Product_DB[Product_ID],Product_DB[Product_Name])</f>
        <v>Professional Jump Rope</v>
      </c>
      <c r="P539" t="str">
        <f>_xlfn.XLOOKUP(Sales_DB[[#This Row],[Product_ID]],Product_DB[Product_ID],Product_DB[Category])</f>
        <v>Sports</v>
      </c>
      <c r="Q539" t="str">
        <f>_xlfn.XLOOKUP(Sales_DB[[#This Row],[Product_ID]],Product_DB[Product_ID],Product_DB[Sub_Category])</f>
        <v>Fitness</v>
      </c>
      <c r="R539" t="str">
        <f>_xlfn.XLOOKUP(Sales_DB[[#This Row],[Product_ID]],Product_DB[Product_ID],Product_DB[Brand])</f>
        <v>Davis PLC</v>
      </c>
      <c r="S539">
        <f>_xlfn.XLOOKUP(Sales_DB[[#This Row],[Product_ID]],Product_DB[Product_ID],Product_DB[Cost])</f>
        <v>477.61</v>
      </c>
      <c r="T539">
        <f>_xlfn.XLOOKUP(Sales_DB[[#This Row],[Product_ID]],Product_DB[Product_ID],Product_DB[Stock])</f>
        <v>300</v>
      </c>
      <c r="U539" t="str">
        <f>_xlfn.XLOOKUP(Sales_DB[[#This Row],[Customer_ID]],Final_Cust_db[Customer_ID],Final_Cust_db[Name])</f>
        <v>Damon Perez</v>
      </c>
      <c r="V539">
        <f>_xlfn.XLOOKUP(Sales_DB[[#This Row],[Customer_ID]],Final_Cust_db[Customer_ID],Final_Cust_db[Age])</f>
        <v>21</v>
      </c>
      <c r="W539" t="str">
        <f>_xlfn.XLOOKUP(Sales_DB[[#This Row],[Customer_ID]],Final_Cust_db[Customer_ID],Final_Cust_db[Gender])</f>
        <v>Male</v>
      </c>
      <c r="X539" t="str">
        <f>_xlfn.XLOOKUP(Sales_DB[[#This Row],[Customer_ID]],Final_Cust_db[Customer_ID],Final_Cust_db[City])</f>
        <v>Jasonton</v>
      </c>
      <c r="Y539" t="str">
        <f>_xlfn.XLOOKUP(Sales_DB[[#This Row],[Customer_ID]],Final_Cust_db[Customer_ID],Final_Cust_db[State])</f>
        <v>Ohio</v>
      </c>
      <c r="Z539" t="str">
        <f>_xlfn.XLOOKUP(Sales_DB[[#This Row],[Customer_ID]],Final_Cust_db[Customer_ID],Final_Cust_db[Country])</f>
        <v>USA</v>
      </c>
      <c r="AA539" t="str">
        <f>_xlfn.XLOOKUP(Sales_DB[[#This Row],[Customer_ID]],Final_Cust_db[Customer_ID],Final_Cust_db[Loyality_Level])</f>
        <v>Gold</v>
      </c>
      <c r="AB539" s="8">
        <f>Sales_DB[[#This Row],[Cost]]*Sales_DB[[#This Row],[Quantity]]</f>
        <v>955.22</v>
      </c>
      <c r="AC539" s="8">
        <f>Sales_DB[[#This Row],[Total_Amount]]-Sales_DB[[#This Row],[Spend]]</f>
        <v>-518.19440000000009</v>
      </c>
      <c r="AD539" s="8">
        <f>MONTH(Sales_DB[[#This Row],[Order_Date]])</f>
        <v>5</v>
      </c>
    </row>
    <row r="540" spans="1:30" x14ac:dyDescent="0.35">
      <c r="A540" t="s">
        <v>2497</v>
      </c>
      <c r="B540" s="2">
        <v>45881</v>
      </c>
      <c r="C540" t="s">
        <v>1221</v>
      </c>
      <c r="D540" t="s">
        <v>1827</v>
      </c>
      <c r="E540" t="s">
        <v>1915</v>
      </c>
      <c r="F540">
        <v>3</v>
      </c>
      <c r="G540" s="5">
        <v>787.91</v>
      </c>
      <c r="H540">
        <v>0.06</v>
      </c>
      <c r="I540" t="s">
        <v>1959</v>
      </c>
      <c r="J540">
        <v>2221.9061999999999</v>
      </c>
      <c r="K540" t="str">
        <f>_xlfn.XLOOKUP(Sales_DB[[#This Row],[Store_ID]],Store_DB[Store_ID],Store_DB[Region])</f>
        <v>West</v>
      </c>
      <c r="L540" t="str">
        <f>_xlfn.XLOOKUP(Sales_DB[[#This Row],[Store_ID]],Store_DB[Store_ID],Store_DB[Store_Name])</f>
        <v>Bean, Jones and Park</v>
      </c>
      <c r="M540" t="str">
        <f>_xlfn.XLOOKUP(Sales_DB[[#This Row],[Store_ID]],Store_DB[Store_ID],Store_DB[City])</f>
        <v>Thompsonborough</v>
      </c>
      <c r="N540" t="str">
        <f>_xlfn.XLOOKUP(Sales_DB[[#This Row],[Store_ID]],Store_DB[Store_ID],Store_DB[Store_Type])</f>
        <v>Online</v>
      </c>
      <c r="O540" t="str">
        <f>_xlfn.XLOOKUP(Sales_DB[[#This Row],[Product_ID]],Product_DB[Product_ID],Product_DB[Product_Name])</f>
        <v>Fitness Resistance Bands</v>
      </c>
      <c r="P540" t="str">
        <f>_xlfn.XLOOKUP(Sales_DB[[#This Row],[Product_ID]],Product_DB[Product_ID],Product_DB[Category])</f>
        <v>Sports</v>
      </c>
      <c r="Q540" t="str">
        <f>_xlfn.XLOOKUP(Sales_DB[[#This Row],[Product_ID]],Product_DB[Product_ID],Product_DB[Sub_Category])</f>
        <v>Fitness</v>
      </c>
      <c r="R540" t="str">
        <f>_xlfn.XLOOKUP(Sales_DB[[#This Row],[Product_ID]],Product_DB[Product_ID],Product_DB[Brand])</f>
        <v>Reese-Watson</v>
      </c>
      <c r="S540">
        <f>_xlfn.XLOOKUP(Sales_DB[[#This Row],[Product_ID]],Product_DB[Product_ID],Product_DB[Cost])</f>
        <v>152.91999999999999</v>
      </c>
      <c r="T540">
        <f>_xlfn.XLOOKUP(Sales_DB[[#This Row],[Product_ID]],Product_DB[Product_ID],Product_DB[Stock])</f>
        <v>281</v>
      </c>
      <c r="U540" t="str">
        <f>_xlfn.XLOOKUP(Sales_DB[[#This Row],[Customer_ID]],Final_Cust_db[Customer_ID],Final_Cust_db[Name])</f>
        <v>Timothy Valenzuela</v>
      </c>
      <c r="V540">
        <f>_xlfn.XLOOKUP(Sales_DB[[#This Row],[Customer_ID]],Final_Cust_db[Customer_ID],Final_Cust_db[Age])</f>
        <v>53</v>
      </c>
      <c r="W540" t="str">
        <f>_xlfn.XLOOKUP(Sales_DB[[#This Row],[Customer_ID]],Final_Cust_db[Customer_ID],Final_Cust_db[Gender])</f>
        <v>Male</v>
      </c>
      <c r="X540" t="str">
        <f>_xlfn.XLOOKUP(Sales_DB[[#This Row],[Customer_ID]],Final_Cust_db[Customer_ID],Final_Cust_db[City])</f>
        <v>Stevensshire</v>
      </c>
      <c r="Y540" t="str">
        <f>_xlfn.XLOOKUP(Sales_DB[[#This Row],[Customer_ID]],Final_Cust_db[Customer_ID],Final_Cust_db[State])</f>
        <v>Missouri</v>
      </c>
      <c r="Z540" t="str">
        <f>_xlfn.XLOOKUP(Sales_DB[[#This Row],[Customer_ID]],Final_Cust_db[Customer_ID],Final_Cust_db[Country])</f>
        <v>USA</v>
      </c>
      <c r="AA540" t="str">
        <f>_xlfn.XLOOKUP(Sales_DB[[#This Row],[Customer_ID]],Final_Cust_db[Customer_ID],Final_Cust_db[Loyality_Level])</f>
        <v>Platinum</v>
      </c>
      <c r="AB540" s="8">
        <f>Sales_DB[[#This Row],[Cost]]*Sales_DB[[#This Row],[Quantity]]</f>
        <v>458.76</v>
      </c>
      <c r="AC540" s="8">
        <f>Sales_DB[[#This Row],[Total_Amount]]-Sales_DB[[#This Row],[Spend]]</f>
        <v>1763.1461999999999</v>
      </c>
      <c r="AD540" s="8">
        <f>MONTH(Sales_DB[[#This Row],[Order_Date]])</f>
        <v>8</v>
      </c>
    </row>
    <row r="541" spans="1:30" x14ac:dyDescent="0.35">
      <c r="A541" t="s">
        <v>2498</v>
      </c>
      <c r="B541" s="2">
        <v>45890</v>
      </c>
      <c r="C541" t="s">
        <v>206</v>
      </c>
      <c r="D541" t="s">
        <v>1806</v>
      </c>
      <c r="E541" t="s">
        <v>1902</v>
      </c>
      <c r="F541">
        <v>2</v>
      </c>
      <c r="G541" s="5">
        <v>709.17</v>
      </c>
      <c r="H541">
        <v>0.22</v>
      </c>
      <c r="I541" t="s">
        <v>1957</v>
      </c>
      <c r="J541">
        <v>1106.3052</v>
      </c>
      <c r="K541" t="str">
        <f>_xlfn.XLOOKUP(Sales_DB[[#This Row],[Store_ID]],Store_DB[Store_ID],Store_DB[Region])</f>
        <v>South</v>
      </c>
      <c r="L541" t="str">
        <f>_xlfn.XLOOKUP(Sales_DB[[#This Row],[Store_ID]],Store_DB[Store_ID],Store_DB[Store_Name])</f>
        <v>Alexander Group</v>
      </c>
      <c r="M541" t="str">
        <f>_xlfn.XLOOKUP(Sales_DB[[#This Row],[Store_ID]],Store_DB[Store_ID],Store_DB[City])</f>
        <v>Port Sharon</v>
      </c>
      <c r="N541" t="str">
        <f>_xlfn.XLOOKUP(Sales_DB[[#This Row],[Store_ID]],Store_DB[Store_ID],Store_DB[Store_Type])</f>
        <v>Online</v>
      </c>
      <c r="O541" t="str">
        <f>_xlfn.XLOOKUP(Sales_DB[[#This Row],[Product_ID]],Product_DB[Product_ID],Product_DB[Product_Name])</f>
        <v>Women'S Ankle Boots</v>
      </c>
      <c r="P541" t="str">
        <f>_xlfn.XLOOKUP(Sales_DB[[#This Row],[Product_ID]],Product_DB[Product_ID],Product_DB[Category])</f>
        <v>Clothing</v>
      </c>
      <c r="Q541" t="str">
        <f>_xlfn.XLOOKUP(Sales_DB[[#This Row],[Product_ID]],Product_DB[Product_ID],Product_DB[Sub_Category])</f>
        <v>Footwear</v>
      </c>
      <c r="R541" t="str">
        <f>_xlfn.XLOOKUP(Sales_DB[[#This Row],[Product_ID]],Product_DB[Product_ID],Product_DB[Brand])</f>
        <v>Poole PLC</v>
      </c>
      <c r="S541">
        <f>_xlfn.XLOOKUP(Sales_DB[[#This Row],[Product_ID]],Product_DB[Product_ID],Product_DB[Cost])</f>
        <v>158.13999999999999</v>
      </c>
      <c r="T541">
        <f>_xlfn.XLOOKUP(Sales_DB[[#This Row],[Product_ID]],Product_DB[Product_ID],Product_DB[Stock])</f>
        <v>82</v>
      </c>
      <c r="U541" t="str">
        <f>_xlfn.XLOOKUP(Sales_DB[[#This Row],[Customer_ID]],Final_Cust_db[Customer_ID],Final_Cust_db[Name])</f>
        <v>Sharon Brown</v>
      </c>
      <c r="V541">
        <f>_xlfn.XLOOKUP(Sales_DB[[#This Row],[Customer_ID]],Final_Cust_db[Customer_ID],Final_Cust_db[Age])</f>
        <v>37</v>
      </c>
      <c r="W541" t="str">
        <f>_xlfn.XLOOKUP(Sales_DB[[#This Row],[Customer_ID]],Final_Cust_db[Customer_ID],Final_Cust_db[Gender])</f>
        <v>Female</v>
      </c>
      <c r="X541" t="str">
        <f>_xlfn.XLOOKUP(Sales_DB[[#This Row],[Customer_ID]],Final_Cust_db[Customer_ID],Final_Cust_db[City])</f>
        <v>East Andrea</v>
      </c>
      <c r="Y541" t="str">
        <f>_xlfn.XLOOKUP(Sales_DB[[#This Row],[Customer_ID]],Final_Cust_db[Customer_ID],Final_Cust_db[State])</f>
        <v>Michigan</v>
      </c>
      <c r="Z541" t="str">
        <f>_xlfn.XLOOKUP(Sales_DB[[#This Row],[Customer_ID]],Final_Cust_db[Customer_ID],Final_Cust_db[Country])</f>
        <v>USA</v>
      </c>
      <c r="AA541" t="str">
        <f>_xlfn.XLOOKUP(Sales_DB[[#This Row],[Customer_ID]],Final_Cust_db[Customer_ID],Final_Cust_db[Loyality_Level])</f>
        <v>Gold</v>
      </c>
      <c r="AB541" s="8">
        <f>Sales_DB[[#This Row],[Cost]]*Sales_DB[[#This Row],[Quantity]]</f>
        <v>316.27999999999997</v>
      </c>
      <c r="AC541" s="8">
        <f>Sales_DB[[#This Row],[Total_Amount]]-Sales_DB[[#This Row],[Spend]]</f>
        <v>790.02520000000004</v>
      </c>
      <c r="AD541" s="8">
        <f>MONTH(Sales_DB[[#This Row],[Order_Date]])</f>
        <v>8</v>
      </c>
    </row>
    <row r="542" spans="1:30" x14ac:dyDescent="0.35">
      <c r="A542" t="s">
        <v>2499</v>
      </c>
      <c r="B542" s="2">
        <v>45251</v>
      </c>
      <c r="C542" t="s">
        <v>764</v>
      </c>
      <c r="D542" t="s">
        <v>1854</v>
      </c>
      <c r="E542" t="s">
        <v>1912</v>
      </c>
      <c r="F542">
        <v>2</v>
      </c>
      <c r="G542" s="5">
        <v>533.91999999999996</v>
      </c>
      <c r="H542">
        <v>0.13</v>
      </c>
      <c r="I542" t="s">
        <v>1957</v>
      </c>
      <c r="J542">
        <v>929.02079999999989</v>
      </c>
      <c r="K542" t="str">
        <f>_xlfn.XLOOKUP(Sales_DB[[#This Row],[Store_ID]],Store_DB[Store_ID],Store_DB[Region])</f>
        <v>South</v>
      </c>
      <c r="L542" t="str">
        <f>_xlfn.XLOOKUP(Sales_DB[[#This Row],[Store_ID]],Store_DB[Store_ID],Store_DB[Store_Name])</f>
        <v>Martinez-Mullins</v>
      </c>
      <c r="M542" t="str">
        <f>_xlfn.XLOOKUP(Sales_DB[[#This Row],[Store_ID]],Store_DB[Store_ID],Store_DB[City])</f>
        <v>Williamsfurt</v>
      </c>
      <c r="N542" t="str">
        <f>_xlfn.XLOOKUP(Sales_DB[[#This Row],[Store_ID]],Store_DB[Store_ID],Store_DB[Store_Type])</f>
        <v>Online</v>
      </c>
      <c r="O542" t="str">
        <f>_xlfn.XLOOKUP(Sales_DB[[#This Row],[Product_ID]],Product_DB[Product_ID],Product_DB[Product_Name])</f>
        <v>Women'S High Heels</v>
      </c>
      <c r="P542" t="str">
        <f>_xlfn.XLOOKUP(Sales_DB[[#This Row],[Product_ID]],Product_DB[Product_ID],Product_DB[Category])</f>
        <v>Clothing</v>
      </c>
      <c r="Q542" t="str">
        <f>_xlfn.XLOOKUP(Sales_DB[[#This Row],[Product_ID]],Product_DB[Product_ID],Product_DB[Sub_Category])</f>
        <v>Footwear</v>
      </c>
      <c r="R542" t="str">
        <f>_xlfn.XLOOKUP(Sales_DB[[#This Row],[Product_ID]],Product_DB[Product_ID],Product_DB[Brand])</f>
        <v>Smith-Charles</v>
      </c>
      <c r="S542">
        <f>_xlfn.XLOOKUP(Sales_DB[[#This Row],[Product_ID]],Product_DB[Product_ID],Product_DB[Cost])</f>
        <v>438.25</v>
      </c>
      <c r="T542">
        <f>_xlfn.XLOOKUP(Sales_DB[[#This Row],[Product_ID]],Product_DB[Product_ID],Product_DB[Stock])</f>
        <v>496</v>
      </c>
      <c r="U542" t="str">
        <f>_xlfn.XLOOKUP(Sales_DB[[#This Row],[Customer_ID]],Final_Cust_db[Customer_ID],Final_Cust_db[Name])</f>
        <v>Jon Ortiz</v>
      </c>
      <c r="V542">
        <f>_xlfn.XLOOKUP(Sales_DB[[#This Row],[Customer_ID]],Final_Cust_db[Customer_ID],Final_Cust_db[Age])</f>
        <v>28</v>
      </c>
      <c r="W542" t="str">
        <f>_xlfn.XLOOKUP(Sales_DB[[#This Row],[Customer_ID]],Final_Cust_db[Customer_ID],Final_Cust_db[Gender])</f>
        <v>Female</v>
      </c>
      <c r="X542" t="str">
        <f>_xlfn.XLOOKUP(Sales_DB[[#This Row],[Customer_ID]],Final_Cust_db[Customer_ID],Final_Cust_db[City])</f>
        <v>South Angelaport</v>
      </c>
      <c r="Y542" t="str">
        <f>_xlfn.XLOOKUP(Sales_DB[[#This Row],[Customer_ID]],Final_Cust_db[Customer_ID],Final_Cust_db[State])</f>
        <v>Delaware</v>
      </c>
      <c r="Z542" t="str">
        <f>_xlfn.XLOOKUP(Sales_DB[[#This Row],[Customer_ID]],Final_Cust_db[Customer_ID],Final_Cust_db[Country])</f>
        <v>USA</v>
      </c>
      <c r="AA542" t="str">
        <f>_xlfn.XLOOKUP(Sales_DB[[#This Row],[Customer_ID]],Final_Cust_db[Customer_ID],Final_Cust_db[Loyality_Level])</f>
        <v>Bronze</v>
      </c>
      <c r="AB542" s="8">
        <f>Sales_DB[[#This Row],[Cost]]*Sales_DB[[#This Row],[Quantity]]</f>
        <v>876.5</v>
      </c>
      <c r="AC542" s="8">
        <f>Sales_DB[[#This Row],[Total_Amount]]-Sales_DB[[#This Row],[Spend]]</f>
        <v>52.520799999999895</v>
      </c>
      <c r="AD542" s="8">
        <f>MONTH(Sales_DB[[#This Row],[Order_Date]])</f>
        <v>11</v>
      </c>
    </row>
    <row r="543" spans="1:30" x14ac:dyDescent="0.35">
      <c r="A543" t="s">
        <v>2500</v>
      </c>
      <c r="B543" s="2">
        <v>45695</v>
      </c>
      <c r="C543" t="s">
        <v>1523</v>
      </c>
      <c r="D543" t="s">
        <v>1704</v>
      </c>
      <c r="E543" t="s">
        <v>1885</v>
      </c>
      <c r="F543">
        <v>1</v>
      </c>
      <c r="G543" s="5">
        <v>878.84</v>
      </c>
      <c r="H543">
        <v>0.28000000000000003</v>
      </c>
      <c r="I543" t="s">
        <v>1962</v>
      </c>
      <c r="J543">
        <v>632.76480000000004</v>
      </c>
      <c r="K543" t="str">
        <f>_xlfn.XLOOKUP(Sales_DB[[#This Row],[Store_ID]],Store_DB[Store_ID],Store_DB[Region])</f>
        <v>East</v>
      </c>
      <c r="L543" t="str">
        <f>_xlfn.XLOOKUP(Sales_DB[[#This Row],[Store_ID]],Store_DB[Store_ID],Store_DB[Store_Name])</f>
        <v>Rivera-Warner</v>
      </c>
      <c r="M543" t="str">
        <f>_xlfn.XLOOKUP(Sales_DB[[#This Row],[Store_ID]],Store_DB[Store_ID],Store_DB[City])</f>
        <v>Washingtonfurt</v>
      </c>
      <c r="N543" t="str">
        <f>_xlfn.XLOOKUP(Sales_DB[[#This Row],[Store_ID]],Store_DB[Store_ID],Store_DB[Store_Type])</f>
        <v>Flagship</v>
      </c>
      <c r="O543" t="str">
        <f>_xlfn.XLOOKUP(Sales_DB[[#This Row],[Product_ID]],Product_DB[Product_ID],Product_DB[Product_Name])</f>
        <v>Smart Home Wifi Camera</v>
      </c>
      <c r="P543" t="str">
        <f>_xlfn.XLOOKUP(Sales_DB[[#This Row],[Product_ID]],Product_DB[Product_ID],Product_DB[Category])</f>
        <v>Electronics</v>
      </c>
      <c r="Q543" t="str">
        <f>_xlfn.XLOOKUP(Sales_DB[[#This Row],[Product_ID]],Product_DB[Product_ID],Product_DB[Sub_Category])</f>
        <v>Accessories</v>
      </c>
      <c r="R543" t="str">
        <f>_xlfn.XLOOKUP(Sales_DB[[#This Row],[Product_ID]],Product_DB[Product_ID],Product_DB[Brand])</f>
        <v>Holmes LLC</v>
      </c>
      <c r="S543">
        <f>_xlfn.XLOOKUP(Sales_DB[[#This Row],[Product_ID]],Product_DB[Product_ID],Product_DB[Cost])</f>
        <v>450.71</v>
      </c>
      <c r="T543">
        <f>_xlfn.XLOOKUP(Sales_DB[[#This Row],[Product_ID]],Product_DB[Product_ID],Product_DB[Stock])</f>
        <v>389</v>
      </c>
      <c r="U543" t="str">
        <f>_xlfn.XLOOKUP(Sales_DB[[#This Row],[Customer_ID]],Final_Cust_db[Customer_ID],Final_Cust_db[Name])</f>
        <v>Darrell Miller</v>
      </c>
      <c r="V543">
        <f>_xlfn.XLOOKUP(Sales_DB[[#This Row],[Customer_ID]],Final_Cust_db[Customer_ID],Final_Cust_db[Age])</f>
        <v>59</v>
      </c>
      <c r="W543" t="str">
        <f>_xlfn.XLOOKUP(Sales_DB[[#This Row],[Customer_ID]],Final_Cust_db[Customer_ID],Final_Cust_db[Gender])</f>
        <v>Female</v>
      </c>
      <c r="X543" t="str">
        <f>_xlfn.XLOOKUP(Sales_DB[[#This Row],[Customer_ID]],Final_Cust_db[Customer_ID],Final_Cust_db[City])</f>
        <v>Port Carol</v>
      </c>
      <c r="Y543" t="str">
        <f>_xlfn.XLOOKUP(Sales_DB[[#This Row],[Customer_ID]],Final_Cust_db[Customer_ID],Final_Cust_db[State])</f>
        <v>Florida</v>
      </c>
      <c r="Z543" t="str">
        <f>_xlfn.XLOOKUP(Sales_DB[[#This Row],[Customer_ID]],Final_Cust_db[Customer_ID],Final_Cust_db[Country])</f>
        <v>USA</v>
      </c>
      <c r="AA543" t="str">
        <f>_xlfn.XLOOKUP(Sales_DB[[#This Row],[Customer_ID]],Final_Cust_db[Customer_ID],Final_Cust_db[Loyality_Level])</f>
        <v>Platinum</v>
      </c>
      <c r="AB543" s="8">
        <f>Sales_DB[[#This Row],[Cost]]*Sales_DB[[#This Row],[Quantity]]</f>
        <v>450.71</v>
      </c>
      <c r="AC543" s="8">
        <f>Sales_DB[[#This Row],[Total_Amount]]-Sales_DB[[#This Row],[Spend]]</f>
        <v>182.05480000000006</v>
      </c>
      <c r="AD543" s="8">
        <f>MONTH(Sales_DB[[#This Row],[Order_Date]])</f>
        <v>2</v>
      </c>
    </row>
    <row r="544" spans="1:30" x14ac:dyDescent="0.35">
      <c r="A544" t="s">
        <v>2501</v>
      </c>
      <c r="B544" s="2">
        <v>45287</v>
      </c>
      <c r="C544" t="s">
        <v>672</v>
      </c>
      <c r="D544" t="s">
        <v>1710</v>
      </c>
      <c r="E544" t="s">
        <v>1937</v>
      </c>
      <c r="F544">
        <v>1</v>
      </c>
      <c r="G544" s="5">
        <v>442.36</v>
      </c>
      <c r="H544">
        <v>0.14000000000000001</v>
      </c>
      <c r="I544" t="s">
        <v>1957</v>
      </c>
      <c r="J544">
        <v>380.42959999999999</v>
      </c>
      <c r="K544" t="str">
        <f>_xlfn.XLOOKUP(Sales_DB[[#This Row],[Store_ID]],Store_DB[Store_ID],Store_DB[Region])</f>
        <v>West</v>
      </c>
      <c r="L544" t="str">
        <f>_xlfn.XLOOKUP(Sales_DB[[#This Row],[Store_ID]],Store_DB[Store_ID],Store_DB[Store_Name])</f>
        <v>Frederick-Wright</v>
      </c>
      <c r="M544" t="str">
        <f>_xlfn.XLOOKUP(Sales_DB[[#This Row],[Store_ID]],Store_DB[Store_ID],Store_DB[City])</f>
        <v>New Jimmymouth</v>
      </c>
      <c r="N544" t="str">
        <f>_xlfn.XLOOKUP(Sales_DB[[#This Row],[Store_ID]],Store_DB[Store_ID],Store_DB[Store_Type])</f>
        <v>Flagship</v>
      </c>
      <c r="O544" t="str">
        <f>_xlfn.XLOOKUP(Sales_DB[[#This Row],[Product_ID]],Product_DB[Product_ID],Product_DB[Product_Name])</f>
        <v>Adjustable Jump Rope</v>
      </c>
      <c r="P544" t="str">
        <f>_xlfn.XLOOKUP(Sales_DB[[#This Row],[Product_ID]],Product_DB[Product_ID],Product_DB[Category])</f>
        <v>Sports</v>
      </c>
      <c r="Q544" t="str">
        <f>_xlfn.XLOOKUP(Sales_DB[[#This Row],[Product_ID]],Product_DB[Product_ID],Product_DB[Sub_Category])</f>
        <v>Fitness</v>
      </c>
      <c r="R544" t="str">
        <f>_xlfn.XLOOKUP(Sales_DB[[#This Row],[Product_ID]],Product_DB[Product_ID],Product_DB[Brand])</f>
        <v>Cox Inc</v>
      </c>
      <c r="S544">
        <f>_xlfn.XLOOKUP(Sales_DB[[#This Row],[Product_ID]],Product_DB[Product_ID],Product_DB[Cost])</f>
        <v>167.12</v>
      </c>
      <c r="T544">
        <f>_xlfn.XLOOKUP(Sales_DB[[#This Row],[Product_ID]],Product_DB[Product_ID],Product_DB[Stock])</f>
        <v>316</v>
      </c>
      <c r="U544" t="str">
        <f>_xlfn.XLOOKUP(Sales_DB[[#This Row],[Customer_ID]],Final_Cust_db[Customer_ID],Final_Cust_db[Name])</f>
        <v>Tiffany Herrera</v>
      </c>
      <c r="V544">
        <f>_xlfn.XLOOKUP(Sales_DB[[#This Row],[Customer_ID]],Final_Cust_db[Customer_ID],Final_Cust_db[Age])</f>
        <v>52</v>
      </c>
      <c r="W544" t="str">
        <f>_xlfn.XLOOKUP(Sales_DB[[#This Row],[Customer_ID]],Final_Cust_db[Customer_ID],Final_Cust_db[Gender])</f>
        <v>Male</v>
      </c>
      <c r="X544" t="str">
        <f>_xlfn.XLOOKUP(Sales_DB[[#This Row],[Customer_ID]],Final_Cust_db[Customer_ID],Final_Cust_db[City])</f>
        <v>New Dianebury</v>
      </c>
      <c r="Y544" t="str">
        <f>_xlfn.XLOOKUP(Sales_DB[[#This Row],[Customer_ID]],Final_Cust_db[Customer_ID],Final_Cust_db[State])</f>
        <v>Virginia</v>
      </c>
      <c r="Z544" t="str">
        <f>_xlfn.XLOOKUP(Sales_DB[[#This Row],[Customer_ID]],Final_Cust_db[Customer_ID],Final_Cust_db[Country])</f>
        <v>USA</v>
      </c>
      <c r="AA544" t="str">
        <f>_xlfn.XLOOKUP(Sales_DB[[#This Row],[Customer_ID]],Final_Cust_db[Customer_ID],Final_Cust_db[Loyality_Level])</f>
        <v>Platinum</v>
      </c>
      <c r="AB544" s="8">
        <f>Sales_DB[[#This Row],[Cost]]*Sales_DB[[#This Row],[Quantity]]</f>
        <v>167.12</v>
      </c>
      <c r="AC544" s="8">
        <f>Sales_DB[[#This Row],[Total_Amount]]-Sales_DB[[#This Row],[Spend]]</f>
        <v>213.30959999999999</v>
      </c>
      <c r="AD544" s="8">
        <f>MONTH(Sales_DB[[#This Row],[Order_Date]])</f>
        <v>12</v>
      </c>
    </row>
    <row r="545" spans="1:30" x14ac:dyDescent="0.35">
      <c r="A545" t="s">
        <v>2502</v>
      </c>
      <c r="B545" s="2">
        <v>45711</v>
      </c>
      <c r="C545" t="s">
        <v>1056</v>
      </c>
      <c r="D545" t="s">
        <v>1681</v>
      </c>
      <c r="E545" t="s">
        <v>1909</v>
      </c>
      <c r="F545">
        <v>1</v>
      </c>
      <c r="G545" s="5">
        <v>763.34</v>
      </c>
      <c r="H545">
        <v>0.11</v>
      </c>
      <c r="I545" t="s">
        <v>1962</v>
      </c>
      <c r="J545">
        <v>679.37260000000003</v>
      </c>
      <c r="K545" t="str">
        <f>_xlfn.XLOOKUP(Sales_DB[[#This Row],[Store_ID]],Store_DB[Store_ID],Store_DB[Region])</f>
        <v>East</v>
      </c>
      <c r="L545" t="str">
        <f>_xlfn.XLOOKUP(Sales_DB[[#This Row],[Store_ID]],Store_DB[Store_ID],Store_DB[Store_Name])</f>
        <v>Benson-Elliott</v>
      </c>
      <c r="M545" t="str">
        <f>_xlfn.XLOOKUP(Sales_DB[[#This Row],[Store_ID]],Store_DB[Store_ID],Store_DB[City])</f>
        <v>Port Josephberg</v>
      </c>
      <c r="N545" t="str">
        <f>_xlfn.XLOOKUP(Sales_DB[[#This Row],[Store_ID]],Store_DB[Store_ID],Store_DB[Store_Type])</f>
        <v>Online</v>
      </c>
      <c r="O545" t="str">
        <f>_xlfn.XLOOKUP(Sales_DB[[#This Row],[Product_ID]],Product_DB[Product_ID],Product_DB[Product_Name])</f>
        <v>Bedroom Table Lamp</v>
      </c>
      <c r="P545" t="str">
        <f>_xlfn.XLOOKUP(Sales_DB[[#This Row],[Product_ID]],Product_DB[Product_ID],Product_DB[Category])</f>
        <v>Home</v>
      </c>
      <c r="Q545" t="str">
        <f>_xlfn.XLOOKUP(Sales_DB[[#This Row],[Product_ID]],Product_DB[Product_ID],Product_DB[Sub_Category])</f>
        <v>Lighting</v>
      </c>
      <c r="R545" t="str">
        <f>_xlfn.XLOOKUP(Sales_DB[[#This Row],[Product_ID]],Product_DB[Product_ID],Product_DB[Brand])</f>
        <v>Jones LLC</v>
      </c>
      <c r="S545">
        <f>_xlfn.XLOOKUP(Sales_DB[[#This Row],[Product_ID]],Product_DB[Product_ID],Product_DB[Cost])</f>
        <v>382.22</v>
      </c>
      <c r="T545">
        <f>_xlfn.XLOOKUP(Sales_DB[[#This Row],[Product_ID]],Product_DB[Product_ID],Product_DB[Stock])</f>
        <v>329</v>
      </c>
      <c r="U545" t="str">
        <f>_xlfn.XLOOKUP(Sales_DB[[#This Row],[Customer_ID]],Final_Cust_db[Customer_ID],Final_Cust_db[Name])</f>
        <v>Teresa Johnson</v>
      </c>
      <c r="V545">
        <f>_xlfn.XLOOKUP(Sales_DB[[#This Row],[Customer_ID]],Final_Cust_db[Customer_ID],Final_Cust_db[Age])</f>
        <v>64</v>
      </c>
      <c r="W545" t="str">
        <f>_xlfn.XLOOKUP(Sales_DB[[#This Row],[Customer_ID]],Final_Cust_db[Customer_ID],Final_Cust_db[Gender])</f>
        <v>Female</v>
      </c>
      <c r="X545" t="str">
        <f>_xlfn.XLOOKUP(Sales_DB[[#This Row],[Customer_ID]],Final_Cust_db[Customer_ID],Final_Cust_db[City])</f>
        <v>Johnsonbury</v>
      </c>
      <c r="Y545" t="str">
        <f>_xlfn.XLOOKUP(Sales_DB[[#This Row],[Customer_ID]],Final_Cust_db[Customer_ID],Final_Cust_db[State])</f>
        <v>Georgia</v>
      </c>
      <c r="Z545" t="str">
        <f>_xlfn.XLOOKUP(Sales_DB[[#This Row],[Customer_ID]],Final_Cust_db[Customer_ID],Final_Cust_db[Country])</f>
        <v>USA</v>
      </c>
      <c r="AA545" t="str">
        <f>_xlfn.XLOOKUP(Sales_DB[[#This Row],[Customer_ID]],Final_Cust_db[Customer_ID],Final_Cust_db[Loyality_Level])</f>
        <v>Gold</v>
      </c>
      <c r="AB545" s="8">
        <f>Sales_DB[[#This Row],[Cost]]*Sales_DB[[#This Row],[Quantity]]</f>
        <v>382.22</v>
      </c>
      <c r="AC545" s="8">
        <f>Sales_DB[[#This Row],[Total_Amount]]-Sales_DB[[#This Row],[Spend]]</f>
        <v>297.15260000000001</v>
      </c>
      <c r="AD545" s="8">
        <f>MONTH(Sales_DB[[#This Row],[Order_Date]])</f>
        <v>2</v>
      </c>
    </row>
    <row r="546" spans="1:30" x14ac:dyDescent="0.35">
      <c r="A546" t="s">
        <v>2503</v>
      </c>
      <c r="B546" s="2">
        <v>45842</v>
      </c>
      <c r="C546" t="s">
        <v>559</v>
      </c>
      <c r="D546" t="s">
        <v>1757</v>
      </c>
      <c r="E546" t="s">
        <v>1943</v>
      </c>
      <c r="F546">
        <v>3</v>
      </c>
      <c r="G546" s="5">
        <v>178.22</v>
      </c>
      <c r="H546">
        <v>0.15</v>
      </c>
      <c r="I546" t="s">
        <v>1962</v>
      </c>
      <c r="J546">
        <v>454.46100000000001</v>
      </c>
      <c r="K546" t="str">
        <f>_xlfn.XLOOKUP(Sales_DB[[#This Row],[Store_ID]],Store_DB[Store_ID],Store_DB[Region])</f>
        <v>East</v>
      </c>
      <c r="L546" t="str">
        <f>_xlfn.XLOOKUP(Sales_DB[[#This Row],[Store_ID]],Store_DB[Store_ID],Store_DB[Store_Name])</f>
        <v>Guerrero-Schmitt</v>
      </c>
      <c r="M546" t="str">
        <f>_xlfn.XLOOKUP(Sales_DB[[#This Row],[Store_ID]],Store_DB[Store_ID],Store_DB[City])</f>
        <v>East Stevechester</v>
      </c>
      <c r="N546" t="str">
        <f>_xlfn.XLOOKUP(Sales_DB[[#This Row],[Store_ID]],Store_DB[Store_ID],Store_DB[Store_Type])</f>
        <v>Flagship</v>
      </c>
      <c r="O546" t="str">
        <f>_xlfn.XLOOKUP(Sales_DB[[#This Row],[Product_ID]],Product_DB[Product_ID],Product_DB[Product_Name])</f>
        <v>Men'S Hair Styling Gel</v>
      </c>
      <c r="P546" t="str">
        <f>_xlfn.XLOOKUP(Sales_DB[[#This Row],[Product_ID]],Product_DB[Product_ID],Product_DB[Category])</f>
        <v>Beauty</v>
      </c>
      <c r="Q546" t="str">
        <f>_xlfn.XLOOKUP(Sales_DB[[#This Row],[Product_ID]],Product_DB[Product_ID],Product_DB[Sub_Category])</f>
        <v>Haircare</v>
      </c>
      <c r="R546" t="str">
        <f>_xlfn.XLOOKUP(Sales_DB[[#This Row],[Product_ID]],Product_DB[Product_ID],Product_DB[Brand])</f>
        <v>Cline-Mccarthy</v>
      </c>
      <c r="S546">
        <f>_xlfn.XLOOKUP(Sales_DB[[#This Row],[Product_ID]],Product_DB[Product_ID],Product_DB[Cost])</f>
        <v>17.309999999999999</v>
      </c>
      <c r="T546">
        <f>_xlfn.XLOOKUP(Sales_DB[[#This Row],[Product_ID]],Product_DB[Product_ID],Product_DB[Stock])</f>
        <v>399</v>
      </c>
      <c r="U546" t="str">
        <f>_xlfn.XLOOKUP(Sales_DB[[#This Row],[Customer_ID]],Final_Cust_db[Customer_ID],Final_Cust_db[Name])</f>
        <v>Patricia Gardner</v>
      </c>
      <c r="V546">
        <f>_xlfn.XLOOKUP(Sales_DB[[#This Row],[Customer_ID]],Final_Cust_db[Customer_ID],Final_Cust_db[Age])</f>
        <v>25</v>
      </c>
      <c r="W546" t="str">
        <f>_xlfn.XLOOKUP(Sales_DB[[#This Row],[Customer_ID]],Final_Cust_db[Customer_ID],Final_Cust_db[Gender])</f>
        <v>Female</v>
      </c>
      <c r="X546" t="str">
        <f>_xlfn.XLOOKUP(Sales_DB[[#This Row],[Customer_ID]],Final_Cust_db[Customer_ID],Final_Cust_db[City])</f>
        <v>South Ashleyton</v>
      </c>
      <c r="Y546" t="str">
        <f>_xlfn.XLOOKUP(Sales_DB[[#This Row],[Customer_ID]],Final_Cust_db[Customer_ID],Final_Cust_db[State])</f>
        <v>Michigan</v>
      </c>
      <c r="Z546" t="str">
        <f>_xlfn.XLOOKUP(Sales_DB[[#This Row],[Customer_ID]],Final_Cust_db[Customer_ID],Final_Cust_db[Country])</f>
        <v>USA</v>
      </c>
      <c r="AA546" t="str">
        <f>_xlfn.XLOOKUP(Sales_DB[[#This Row],[Customer_ID]],Final_Cust_db[Customer_ID],Final_Cust_db[Loyality_Level])</f>
        <v>Silver</v>
      </c>
      <c r="AB546" s="8">
        <f>Sales_DB[[#This Row],[Cost]]*Sales_DB[[#This Row],[Quantity]]</f>
        <v>51.929999999999993</v>
      </c>
      <c r="AC546" s="8">
        <f>Sales_DB[[#This Row],[Total_Amount]]-Sales_DB[[#This Row],[Spend]]</f>
        <v>402.53100000000001</v>
      </c>
      <c r="AD546" s="8">
        <f>MONTH(Sales_DB[[#This Row],[Order_Date]])</f>
        <v>7</v>
      </c>
    </row>
    <row r="547" spans="1:30" x14ac:dyDescent="0.35">
      <c r="A547" t="s">
        <v>2504</v>
      </c>
      <c r="B547" s="2">
        <v>45255</v>
      </c>
      <c r="C547" t="s">
        <v>370</v>
      </c>
      <c r="D547" t="s">
        <v>1653</v>
      </c>
      <c r="E547" t="s">
        <v>1890</v>
      </c>
      <c r="F547">
        <v>4</v>
      </c>
      <c r="G547" s="5">
        <v>90.32</v>
      </c>
      <c r="H547">
        <v>0.08</v>
      </c>
      <c r="I547" t="s">
        <v>1959</v>
      </c>
      <c r="J547">
        <v>332.37759999999997</v>
      </c>
      <c r="K547" t="str">
        <f>_xlfn.XLOOKUP(Sales_DB[[#This Row],[Store_ID]],Store_DB[Store_ID],Store_DB[Region])</f>
        <v>North</v>
      </c>
      <c r="L547" t="str">
        <f>_xlfn.XLOOKUP(Sales_DB[[#This Row],[Store_ID]],Store_DB[Store_ID],Store_DB[Store_Name])</f>
        <v>Martinez, Adkins and Johnson</v>
      </c>
      <c r="M547" t="str">
        <f>_xlfn.XLOOKUP(Sales_DB[[#This Row],[Store_ID]],Store_DB[Store_ID],Store_DB[City])</f>
        <v>Danielmouth</v>
      </c>
      <c r="N547" t="str">
        <f>_xlfn.XLOOKUP(Sales_DB[[#This Row],[Store_ID]],Store_DB[Store_ID],Store_DB[Store_Type])</f>
        <v>Flagship</v>
      </c>
      <c r="O547" t="str">
        <f>_xlfn.XLOOKUP(Sales_DB[[#This Row],[Product_ID]],Product_DB[Product_ID],Product_DB[Product_Name])</f>
        <v>Wireless Bluetooth Speaker</v>
      </c>
      <c r="P547" t="str">
        <f>_xlfn.XLOOKUP(Sales_DB[[#This Row],[Product_ID]],Product_DB[Product_ID],Product_DB[Category])</f>
        <v>Electronics</v>
      </c>
      <c r="Q547" t="str">
        <f>_xlfn.XLOOKUP(Sales_DB[[#This Row],[Product_ID]],Product_DB[Product_ID],Product_DB[Sub_Category])</f>
        <v>Audio</v>
      </c>
      <c r="R547" t="str">
        <f>_xlfn.XLOOKUP(Sales_DB[[#This Row],[Product_ID]],Product_DB[Product_ID],Product_DB[Brand])</f>
        <v>Reed-Schmidt</v>
      </c>
      <c r="S547">
        <f>_xlfn.XLOOKUP(Sales_DB[[#This Row],[Product_ID]],Product_DB[Product_ID],Product_DB[Cost])</f>
        <v>322.41000000000003</v>
      </c>
      <c r="T547">
        <f>_xlfn.XLOOKUP(Sales_DB[[#This Row],[Product_ID]],Product_DB[Product_ID],Product_DB[Stock])</f>
        <v>213</v>
      </c>
      <c r="U547" t="str">
        <f>_xlfn.XLOOKUP(Sales_DB[[#This Row],[Customer_ID]],Final_Cust_db[Customer_ID],Final_Cust_db[Name])</f>
        <v>Steven Stein</v>
      </c>
      <c r="V547">
        <f>_xlfn.XLOOKUP(Sales_DB[[#This Row],[Customer_ID]],Final_Cust_db[Customer_ID],Final_Cust_db[Age])</f>
        <v>21</v>
      </c>
      <c r="W547" t="str">
        <f>_xlfn.XLOOKUP(Sales_DB[[#This Row],[Customer_ID]],Final_Cust_db[Customer_ID],Final_Cust_db[Gender])</f>
        <v>Male</v>
      </c>
      <c r="X547" t="str">
        <f>_xlfn.XLOOKUP(Sales_DB[[#This Row],[Customer_ID]],Final_Cust_db[Customer_ID],Final_Cust_db[City])</f>
        <v>West Lauren</v>
      </c>
      <c r="Y547" t="str">
        <f>_xlfn.XLOOKUP(Sales_DB[[#This Row],[Customer_ID]],Final_Cust_db[Customer_ID],Final_Cust_db[State])</f>
        <v>Connecticut</v>
      </c>
      <c r="Z547" t="str">
        <f>_xlfn.XLOOKUP(Sales_DB[[#This Row],[Customer_ID]],Final_Cust_db[Customer_ID],Final_Cust_db[Country])</f>
        <v>USA</v>
      </c>
      <c r="AA547" t="str">
        <f>_xlfn.XLOOKUP(Sales_DB[[#This Row],[Customer_ID]],Final_Cust_db[Customer_ID],Final_Cust_db[Loyality_Level])</f>
        <v>Bronze</v>
      </c>
      <c r="AB547" s="8">
        <f>Sales_DB[[#This Row],[Cost]]*Sales_DB[[#This Row],[Quantity]]</f>
        <v>1289.6400000000001</v>
      </c>
      <c r="AC547" s="8">
        <f>Sales_DB[[#This Row],[Total_Amount]]-Sales_DB[[#This Row],[Spend]]</f>
        <v>-957.26240000000007</v>
      </c>
      <c r="AD547" s="8">
        <f>MONTH(Sales_DB[[#This Row],[Order_Date]])</f>
        <v>11</v>
      </c>
    </row>
    <row r="548" spans="1:30" x14ac:dyDescent="0.35">
      <c r="A548" t="s">
        <v>2505</v>
      </c>
      <c r="B548" s="2">
        <v>45695</v>
      </c>
      <c r="C548" t="s">
        <v>1191</v>
      </c>
      <c r="D548" t="s">
        <v>1597</v>
      </c>
      <c r="E548" t="s">
        <v>1909</v>
      </c>
      <c r="F548">
        <v>3</v>
      </c>
      <c r="G548" s="5">
        <v>370.93</v>
      </c>
      <c r="H548">
        <v>0.02</v>
      </c>
      <c r="I548" t="s">
        <v>1957</v>
      </c>
      <c r="J548">
        <v>1112.79</v>
      </c>
      <c r="K548" t="str">
        <f>_xlfn.XLOOKUP(Sales_DB[[#This Row],[Store_ID]],Store_DB[Store_ID],Store_DB[Region])</f>
        <v>East</v>
      </c>
      <c r="L548" t="str">
        <f>_xlfn.XLOOKUP(Sales_DB[[#This Row],[Store_ID]],Store_DB[Store_ID],Store_DB[Store_Name])</f>
        <v>Benson-Elliott</v>
      </c>
      <c r="M548" t="str">
        <f>_xlfn.XLOOKUP(Sales_DB[[#This Row],[Store_ID]],Store_DB[Store_ID],Store_DB[City])</f>
        <v>Port Josephberg</v>
      </c>
      <c r="N548" t="str">
        <f>_xlfn.XLOOKUP(Sales_DB[[#This Row],[Store_ID]],Store_DB[Store_ID],Store_DB[Store_Type])</f>
        <v>Online</v>
      </c>
      <c r="O548" t="str">
        <f>_xlfn.XLOOKUP(Sales_DB[[#This Row],[Product_ID]],Product_DB[Product_ID],Product_DB[Product_Name])</f>
        <v>Ceramic Kitchen Bowl Set</v>
      </c>
      <c r="P548" t="str">
        <f>_xlfn.XLOOKUP(Sales_DB[[#This Row],[Product_ID]],Product_DB[Product_ID],Product_DB[Category])</f>
        <v>Home</v>
      </c>
      <c r="Q548" t="str">
        <f>_xlfn.XLOOKUP(Sales_DB[[#This Row],[Product_ID]],Product_DB[Product_ID],Product_DB[Sub_Category])</f>
        <v>Kitchen</v>
      </c>
      <c r="R548" t="str">
        <f>_xlfn.XLOOKUP(Sales_DB[[#This Row],[Product_ID]],Product_DB[Product_ID],Product_DB[Brand])</f>
        <v>Hamilton Group</v>
      </c>
      <c r="S548">
        <f>_xlfn.XLOOKUP(Sales_DB[[#This Row],[Product_ID]],Product_DB[Product_ID],Product_DB[Cost])</f>
        <v>298.86</v>
      </c>
      <c r="T548">
        <f>_xlfn.XLOOKUP(Sales_DB[[#This Row],[Product_ID]],Product_DB[Product_ID],Product_DB[Stock])</f>
        <v>308</v>
      </c>
      <c r="U548" t="str">
        <f>_xlfn.XLOOKUP(Sales_DB[[#This Row],[Customer_ID]],Final_Cust_db[Customer_ID],Final_Cust_db[Name])</f>
        <v>Frank Stewart</v>
      </c>
      <c r="V548">
        <f>_xlfn.XLOOKUP(Sales_DB[[#This Row],[Customer_ID]],Final_Cust_db[Customer_ID],Final_Cust_db[Age])</f>
        <v>44</v>
      </c>
      <c r="W548" t="str">
        <f>_xlfn.XLOOKUP(Sales_DB[[#This Row],[Customer_ID]],Final_Cust_db[Customer_ID],Final_Cust_db[Gender])</f>
        <v>Female</v>
      </c>
      <c r="X548" t="str">
        <f>_xlfn.XLOOKUP(Sales_DB[[#This Row],[Customer_ID]],Final_Cust_db[Customer_ID],Final_Cust_db[City])</f>
        <v>Fischerborough</v>
      </c>
      <c r="Y548" t="str">
        <f>_xlfn.XLOOKUP(Sales_DB[[#This Row],[Customer_ID]],Final_Cust_db[Customer_ID],Final_Cust_db[State])</f>
        <v>Delaware</v>
      </c>
      <c r="Z548" t="str">
        <f>_xlfn.XLOOKUP(Sales_DB[[#This Row],[Customer_ID]],Final_Cust_db[Customer_ID],Final_Cust_db[Country])</f>
        <v>USA</v>
      </c>
      <c r="AA548" t="str">
        <f>_xlfn.XLOOKUP(Sales_DB[[#This Row],[Customer_ID]],Final_Cust_db[Customer_ID],Final_Cust_db[Loyality_Level])</f>
        <v>Bronze</v>
      </c>
      <c r="AB548" s="8">
        <f>Sales_DB[[#This Row],[Cost]]*Sales_DB[[#This Row],[Quantity]]</f>
        <v>896.58</v>
      </c>
      <c r="AC548" s="8">
        <f>Sales_DB[[#This Row],[Total_Amount]]-Sales_DB[[#This Row],[Spend]]</f>
        <v>216.20999999999992</v>
      </c>
      <c r="AD548" s="8">
        <f>MONTH(Sales_DB[[#This Row],[Order_Date]])</f>
        <v>2</v>
      </c>
    </row>
    <row r="549" spans="1:30" x14ac:dyDescent="0.35">
      <c r="A549" t="s">
        <v>2506</v>
      </c>
      <c r="B549" s="2">
        <v>45281</v>
      </c>
      <c r="C549" t="s">
        <v>182</v>
      </c>
      <c r="D549" t="s">
        <v>1643</v>
      </c>
      <c r="E549" t="s">
        <v>1934</v>
      </c>
      <c r="F549">
        <v>1</v>
      </c>
      <c r="G549" s="5">
        <v>352.43</v>
      </c>
      <c r="H549">
        <v>0.14000000000000001</v>
      </c>
      <c r="I549" t="s">
        <v>1959</v>
      </c>
      <c r="J549">
        <v>303.08980000000003</v>
      </c>
      <c r="K549" t="str">
        <f>_xlfn.XLOOKUP(Sales_DB[[#This Row],[Store_ID]],Store_DB[Store_ID],Store_DB[Region])</f>
        <v>North</v>
      </c>
      <c r="L549" t="str">
        <f>_xlfn.XLOOKUP(Sales_DB[[#This Row],[Store_ID]],Store_DB[Store_ID],Store_DB[Store_Name])</f>
        <v>Shelton PLC</v>
      </c>
      <c r="M549" t="str">
        <f>_xlfn.XLOOKUP(Sales_DB[[#This Row],[Store_ID]],Store_DB[Store_ID],Store_DB[City])</f>
        <v>East Jenniferstad</v>
      </c>
      <c r="N549" t="str">
        <f>_xlfn.XLOOKUP(Sales_DB[[#This Row],[Store_ID]],Store_DB[Store_ID],Store_DB[Store_Type])</f>
        <v>Flagship</v>
      </c>
      <c r="O549" t="str">
        <f>_xlfn.XLOOKUP(Sales_DB[[#This Row],[Product_ID]],Product_DB[Product_ID],Product_DB[Product_Name])</f>
        <v>Men'S Formal Shirt</v>
      </c>
      <c r="P549" t="str">
        <f>_xlfn.XLOOKUP(Sales_DB[[#This Row],[Product_ID]],Product_DB[Product_ID],Product_DB[Category])</f>
        <v>Clothing</v>
      </c>
      <c r="Q549" t="str">
        <f>_xlfn.XLOOKUP(Sales_DB[[#This Row],[Product_ID]],Product_DB[Product_ID],Product_DB[Sub_Category])</f>
        <v>Tops</v>
      </c>
      <c r="R549" t="str">
        <f>_xlfn.XLOOKUP(Sales_DB[[#This Row],[Product_ID]],Product_DB[Product_ID],Product_DB[Brand])</f>
        <v>Moon, Mora and Santos</v>
      </c>
      <c r="S549">
        <f>_xlfn.XLOOKUP(Sales_DB[[#This Row],[Product_ID]],Product_DB[Product_ID],Product_DB[Cost])</f>
        <v>238.8</v>
      </c>
      <c r="T549">
        <f>_xlfn.XLOOKUP(Sales_DB[[#This Row],[Product_ID]],Product_DB[Product_ID],Product_DB[Stock])</f>
        <v>360</v>
      </c>
      <c r="U549" t="str">
        <f>_xlfn.XLOOKUP(Sales_DB[[#This Row],[Customer_ID]],Final_Cust_db[Customer_ID],Final_Cust_db[Name])</f>
        <v>Michelle Garcia Dds</v>
      </c>
      <c r="V549">
        <f>_xlfn.XLOOKUP(Sales_DB[[#This Row],[Customer_ID]],Final_Cust_db[Customer_ID],Final_Cust_db[Age])</f>
        <v>55</v>
      </c>
      <c r="W549" t="str">
        <f>_xlfn.XLOOKUP(Sales_DB[[#This Row],[Customer_ID]],Final_Cust_db[Customer_ID],Final_Cust_db[Gender])</f>
        <v>Female</v>
      </c>
      <c r="X549" t="str">
        <f>_xlfn.XLOOKUP(Sales_DB[[#This Row],[Customer_ID]],Final_Cust_db[Customer_ID],Final_Cust_db[City])</f>
        <v>Perezbury</v>
      </c>
      <c r="Y549" t="str">
        <f>_xlfn.XLOOKUP(Sales_DB[[#This Row],[Customer_ID]],Final_Cust_db[Customer_ID],Final_Cust_db[State])</f>
        <v>Ohio</v>
      </c>
      <c r="Z549" t="str">
        <f>_xlfn.XLOOKUP(Sales_DB[[#This Row],[Customer_ID]],Final_Cust_db[Customer_ID],Final_Cust_db[Country])</f>
        <v>USA</v>
      </c>
      <c r="AA549" t="str">
        <f>_xlfn.XLOOKUP(Sales_DB[[#This Row],[Customer_ID]],Final_Cust_db[Customer_ID],Final_Cust_db[Loyality_Level])</f>
        <v>Platinum</v>
      </c>
      <c r="AB549" s="8">
        <f>Sales_DB[[#This Row],[Cost]]*Sales_DB[[#This Row],[Quantity]]</f>
        <v>238.8</v>
      </c>
      <c r="AC549" s="8">
        <f>Sales_DB[[#This Row],[Total_Amount]]-Sales_DB[[#This Row],[Spend]]</f>
        <v>64.289800000000014</v>
      </c>
      <c r="AD549" s="8">
        <f>MONTH(Sales_DB[[#This Row],[Order_Date]])</f>
        <v>12</v>
      </c>
    </row>
    <row r="550" spans="1:30" x14ac:dyDescent="0.35">
      <c r="A550" t="s">
        <v>2507</v>
      </c>
      <c r="B550" s="2">
        <v>45295</v>
      </c>
      <c r="C550" t="s">
        <v>430</v>
      </c>
      <c r="D550" t="s">
        <v>1604</v>
      </c>
      <c r="E550" t="s">
        <v>1934</v>
      </c>
      <c r="F550">
        <v>2</v>
      </c>
      <c r="G550" s="5">
        <v>562.97</v>
      </c>
      <c r="H550">
        <v>0.2</v>
      </c>
      <c r="I550" t="s">
        <v>1957</v>
      </c>
      <c r="J550">
        <v>900.75200000000007</v>
      </c>
      <c r="K550" t="str">
        <f>_xlfn.XLOOKUP(Sales_DB[[#This Row],[Store_ID]],Store_DB[Store_ID],Store_DB[Region])</f>
        <v>North</v>
      </c>
      <c r="L550" t="str">
        <f>_xlfn.XLOOKUP(Sales_DB[[#This Row],[Store_ID]],Store_DB[Store_ID],Store_DB[Store_Name])</f>
        <v>Shelton PLC</v>
      </c>
      <c r="M550" t="str">
        <f>_xlfn.XLOOKUP(Sales_DB[[#This Row],[Store_ID]],Store_DB[Store_ID],Store_DB[City])</f>
        <v>East Jenniferstad</v>
      </c>
      <c r="N550" t="str">
        <f>_xlfn.XLOOKUP(Sales_DB[[#This Row],[Store_ID]],Store_DB[Store_ID],Store_DB[Store_Type])</f>
        <v>Flagship</v>
      </c>
      <c r="O550" t="str">
        <f>_xlfn.XLOOKUP(Sales_DB[[#This Row],[Product_ID]],Product_DB[Product_ID],Product_DB[Product_Name])</f>
        <v>Hair Strengthening Shampoo</v>
      </c>
      <c r="P550" t="str">
        <f>_xlfn.XLOOKUP(Sales_DB[[#This Row],[Product_ID]],Product_DB[Product_ID],Product_DB[Category])</f>
        <v>Beauty</v>
      </c>
      <c r="Q550" t="str">
        <f>_xlfn.XLOOKUP(Sales_DB[[#This Row],[Product_ID]],Product_DB[Product_ID],Product_DB[Sub_Category])</f>
        <v>Haircare</v>
      </c>
      <c r="R550" t="str">
        <f>_xlfn.XLOOKUP(Sales_DB[[#This Row],[Product_ID]],Product_DB[Product_ID],Product_DB[Brand])</f>
        <v>Rice LLC</v>
      </c>
      <c r="S550">
        <f>_xlfn.XLOOKUP(Sales_DB[[#This Row],[Product_ID]],Product_DB[Product_ID],Product_DB[Cost])</f>
        <v>115.82</v>
      </c>
      <c r="T550">
        <f>_xlfn.XLOOKUP(Sales_DB[[#This Row],[Product_ID]],Product_DB[Product_ID],Product_DB[Stock])</f>
        <v>460</v>
      </c>
      <c r="U550" t="str">
        <f>_xlfn.XLOOKUP(Sales_DB[[#This Row],[Customer_ID]],Final_Cust_db[Customer_ID],Final_Cust_db[Name])</f>
        <v>Erin Hopkins</v>
      </c>
      <c r="V550">
        <f>_xlfn.XLOOKUP(Sales_DB[[#This Row],[Customer_ID]],Final_Cust_db[Customer_ID],Final_Cust_db[Age])</f>
        <v>40</v>
      </c>
      <c r="W550" t="str">
        <f>_xlfn.XLOOKUP(Sales_DB[[#This Row],[Customer_ID]],Final_Cust_db[Customer_ID],Final_Cust_db[Gender])</f>
        <v>Male</v>
      </c>
      <c r="X550" t="str">
        <f>_xlfn.XLOOKUP(Sales_DB[[#This Row],[Customer_ID]],Final_Cust_db[Customer_ID],Final_Cust_db[City])</f>
        <v>North Sabrina</v>
      </c>
      <c r="Y550" t="str">
        <f>_xlfn.XLOOKUP(Sales_DB[[#This Row],[Customer_ID]],Final_Cust_db[Customer_ID],Final_Cust_db[State])</f>
        <v>Iowa</v>
      </c>
      <c r="Z550" t="str">
        <f>_xlfn.XLOOKUP(Sales_DB[[#This Row],[Customer_ID]],Final_Cust_db[Customer_ID],Final_Cust_db[Country])</f>
        <v>USA</v>
      </c>
      <c r="AA550" t="str">
        <f>_xlfn.XLOOKUP(Sales_DB[[#This Row],[Customer_ID]],Final_Cust_db[Customer_ID],Final_Cust_db[Loyality_Level])</f>
        <v>Silver</v>
      </c>
      <c r="AB550" s="8">
        <f>Sales_DB[[#This Row],[Cost]]*Sales_DB[[#This Row],[Quantity]]</f>
        <v>231.64</v>
      </c>
      <c r="AC550" s="8">
        <f>Sales_DB[[#This Row],[Total_Amount]]-Sales_DB[[#This Row],[Spend]]</f>
        <v>669.11200000000008</v>
      </c>
      <c r="AD550" s="8">
        <f>MONTH(Sales_DB[[#This Row],[Order_Date]])</f>
        <v>1</v>
      </c>
    </row>
    <row r="551" spans="1:30" x14ac:dyDescent="0.35">
      <c r="A551" t="s">
        <v>2508</v>
      </c>
      <c r="B551" s="2">
        <v>45260</v>
      </c>
      <c r="C551" t="s">
        <v>532</v>
      </c>
      <c r="D551" t="s">
        <v>1745</v>
      </c>
      <c r="E551" t="s">
        <v>1912</v>
      </c>
      <c r="F551">
        <v>1</v>
      </c>
      <c r="G551" s="5">
        <v>522.85</v>
      </c>
      <c r="H551">
        <v>0.12</v>
      </c>
      <c r="I551" t="s">
        <v>1959</v>
      </c>
      <c r="J551">
        <v>460.108</v>
      </c>
      <c r="K551" t="str">
        <f>_xlfn.XLOOKUP(Sales_DB[[#This Row],[Store_ID]],Store_DB[Store_ID],Store_DB[Region])</f>
        <v>South</v>
      </c>
      <c r="L551" t="str">
        <f>_xlfn.XLOOKUP(Sales_DB[[#This Row],[Store_ID]],Store_DB[Store_ID],Store_DB[Store_Name])</f>
        <v>Martinez-Mullins</v>
      </c>
      <c r="M551" t="str">
        <f>_xlfn.XLOOKUP(Sales_DB[[#This Row],[Store_ID]],Store_DB[Store_ID],Store_DB[City])</f>
        <v>Williamsfurt</v>
      </c>
      <c r="N551" t="str">
        <f>_xlfn.XLOOKUP(Sales_DB[[#This Row],[Store_ID]],Store_DB[Store_ID],Store_DB[Store_Type])</f>
        <v>Online</v>
      </c>
      <c r="O551" t="str">
        <f>_xlfn.XLOOKUP(Sales_DB[[#This Row],[Product_ID]],Product_DB[Product_ID],Product_DB[Product_Name])</f>
        <v>Ceramic Plant Pot</v>
      </c>
      <c r="P551" t="str">
        <f>_xlfn.XLOOKUP(Sales_DB[[#This Row],[Product_ID]],Product_DB[Product_ID],Product_DB[Category])</f>
        <v>Home</v>
      </c>
      <c r="Q551" t="str">
        <f>_xlfn.XLOOKUP(Sales_DB[[#This Row],[Product_ID]],Product_DB[Product_ID],Product_DB[Sub_Category])</f>
        <v>Decor</v>
      </c>
      <c r="R551" t="str">
        <f>_xlfn.XLOOKUP(Sales_DB[[#This Row],[Product_ID]],Product_DB[Product_ID],Product_DB[Brand])</f>
        <v>Hatfield, Baird and Torres</v>
      </c>
      <c r="S551">
        <f>_xlfn.XLOOKUP(Sales_DB[[#This Row],[Product_ID]],Product_DB[Product_ID],Product_DB[Cost])</f>
        <v>81.75</v>
      </c>
      <c r="T551">
        <f>_xlfn.XLOOKUP(Sales_DB[[#This Row],[Product_ID]],Product_DB[Product_ID],Product_DB[Stock])</f>
        <v>265</v>
      </c>
      <c r="U551" t="str">
        <f>_xlfn.XLOOKUP(Sales_DB[[#This Row],[Customer_ID]],Final_Cust_db[Customer_ID],Final_Cust_db[Name])</f>
        <v>Paul Zamora</v>
      </c>
      <c r="V551">
        <f>_xlfn.XLOOKUP(Sales_DB[[#This Row],[Customer_ID]],Final_Cust_db[Customer_ID],Final_Cust_db[Age])</f>
        <v>59</v>
      </c>
      <c r="W551" t="str">
        <f>_xlfn.XLOOKUP(Sales_DB[[#This Row],[Customer_ID]],Final_Cust_db[Customer_ID],Final_Cust_db[Gender])</f>
        <v>Male</v>
      </c>
      <c r="X551" t="str">
        <f>_xlfn.XLOOKUP(Sales_DB[[#This Row],[Customer_ID]],Final_Cust_db[Customer_ID],Final_Cust_db[City])</f>
        <v>North Larryfurt</v>
      </c>
      <c r="Y551" t="str">
        <f>_xlfn.XLOOKUP(Sales_DB[[#This Row],[Customer_ID]],Final_Cust_db[Customer_ID],Final_Cust_db[State])</f>
        <v>North Dakota</v>
      </c>
      <c r="Z551" t="str">
        <f>_xlfn.XLOOKUP(Sales_DB[[#This Row],[Customer_ID]],Final_Cust_db[Customer_ID],Final_Cust_db[Country])</f>
        <v>USA</v>
      </c>
      <c r="AA551" t="str">
        <f>_xlfn.XLOOKUP(Sales_DB[[#This Row],[Customer_ID]],Final_Cust_db[Customer_ID],Final_Cust_db[Loyality_Level])</f>
        <v>Platinum</v>
      </c>
      <c r="AB551" s="8">
        <f>Sales_DB[[#This Row],[Cost]]*Sales_DB[[#This Row],[Quantity]]</f>
        <v>81.75</v>
      </c>
      <c r="AC551" s="8">
        <f>Sales_DB[[#This Row],[Total_Amount]]-Sales_DB[[#This Row],[Spend]]</f>
        <v>378.358</v>
      </c>
      <c r="AD551" s="8">
        <f>MONTH(Sales_DB[[#This Row],[Order_Date]])</f>
        <v>11</v>
      </c>
    </row>
    <row r="552" spans="1:30" x14ac:dyDescent="0.35">
      <c r="A552" t="s">
        <v>2509</v>
      </c>
      <c r="B552" s="2">
        <v>45851</v>
      </c>
      <c r="C552" t="s">
        <v>1104</v>
      </c>
      <c r="D552" t="s">
        <v>1636</v>
      </c>
      <c r="E552" t="s">
        <v>1937</v>
      </c>
      <c r="F552">
        <v>4</v>
      </c>
      <c r="G552" s="5">
        <v>714.89</v>
      </c>
      <c r="H552">
        <v>0.15</v>
      </c>
      <c r="I552" t="s">
        <v>1957</v>
      </c>
      <c r="J552">
        <v>2430.6260000000002</v>
      </c>
      <c r="K552" t="str">
        <f>_xlfn.XLOOKUP(Sales_DB[[#This Row],[Store_ID]],Store_DB[Store_ID],Store_DB[Region])</f>
        <v>West</v>
      </c>
      <c r="L552" t="str">
        <f>_xlfn.XLOOKUP(Sales_DB[[#This Row],[Store_ID]],Store_DB[Store_ID],Store_DB[Store_Name])</f>
        <v>Frederick-Wright</v>
      </c>
      <c r="M552" t="str">
        <f>_xlfn.XLOOKUP(Sales_DB[[#This Row],[Store_ID]],Store_DB[Store_ID],Store_DB[City])</f>
        <v>New Jimmymouth</v>
      </c>
      <c r="N552" t="str">
        <f>_xlfn.XLOOKUP(Sales_DB[[#This Row],[Store_ID]],Store_DB[Store_ID],Store_DB[Store_Type])</f>
        <v>Flagship</v>
      </c>
      <c r="O552" t="str">
        <f>_xlfn.XLOOKUP(Sales_DB[[#This Row],[Product_ID]],Product_DB[Product_ID],Product_DB[Product_Name])</f>
        <v>Multi-Purpose Storage Box</v>
      </c>
      <c r="P552" t="str">
        <f>_xlfn.XLOOKUP(Sales_DB[[#This Row],[Product_ID]],Product_DB[Product_ID],Product_DB[Category])</f>
        <v>Home</v>
      </c>
      <c r="Q552" t="str">
        <f>_xlfn.XLOOKUP(Sales_DB[[#This Row],[Product_ID]],Product_DB[Product_ID],Product_DB[Sub_Category])</f>
        <v>Storage</v>
      </c>
      <c r="R552" t="str">
        <f>_xlfn.XLOOKUP(Sales_DB[[#This Row],[Product_ID]],Product_DB[Product_ID],Product_DB[Brand])</f>
        <v>Gardner-Montes</v>
      </c>
      <c r="S552">
        <f>_xlfn.XLOOKUP(Sales_DB[[#This Row],[Product_ID]],Product_DB[Product_ID],Product_DB[Cost])</f>
        <v>123.46</v>
      </c>
      <c r="T552">
        <f>_xlfn.XLOOKUP(Sales_DB[[#This Row],[Product_ID]],Product_DB[Product_ID],Product_DB[Stock])</f>
        <v>76</v>
      </c>
      <c r="U552" t="str">
        <f>_xlfn.XLOOKUP(Sales_DB[[#This Row],[Customer_ID]],Final_Cust_db[Customer_ID],Final_Cust_db[Name])</f>
        <v>Heather Valenzuela</v>
      </c>
      <c r="V552">
        <f>_xlfn.XLOOKUP(Sales_DB[[#This Row],[Customer_ID]],Final_Cust_db[Customer_ID],Final_Cust_db[Age])</f>
        <v>31</v>
      </c>
      <c r="W552" t="str">
        <f>_xlfn.XLOOKUP(Sales_DB[[#This Row],[Customer_ID]],Final_Cust_db[Customer_ID],Final_Cust_db[Gender])</f>
        <v>Male</v>
      </c>
      <c r="X552" t="str">
        <f>_xlfn.XLOOKUP(Sales_DB[[#This Row],[Customer_ID]],Final_Cust_db[Customer_ID],Final_Cust_db[City])</f>
        <v>New Angiefurt</v>
      </c>
      <c r="Y552" t="str">
        <f>_xlfn.XLOOKUP(Sales_DB[[#This Row],[Customer_ID]],Final_Cust_db[Customer_ID],Final_Cust_db[State])</f>
        <v>Alaska</v>
      </c>
      <c r="Z552" t="str">
        <f>_xlfn.XLOOKUP(Sales_DB[[#This Row],[Customer_ID]],Final_Cust_db[Customer_ID],Final_Cust_db[Country])</f>
        <v>USA</v>
      </c>
      <c r="AA552" t="str">
        <f>_xlfn.XLOOKUP(Sales_DB[[#This Row],[Customer_ID]],Final_Cust_db[Customer_ID],Final_Cust_db[Loyality_Level])</f>
        <v>Bronze</v>
      </c>
      <c r="AB552" s="8">
        <f>Sales_DB[[#This Row],[Cost]]*Sales_DB[[#This Row],[Quantity]]</f>
        <v>493.84</v>
      </c>
      <c r="AC552" s="8">
        <f>Sales_DB[[#This Row],[Total_Amount]]-Sales_DB[[#This Row],[Spend]]</f>
        <v>1936.7860000000003</v>
      </c>
      <c r="AD552" s="8">
        <f>MONTH(Sales_DB[[#This Row],[Order_Date]])</f>
        <v>7</v>
      </c>
    </row>
    <row r="553" spans="1:30" x14ac:dyDescent="0.35">
      <c r="A553" t="s">
        <v>2510</v>
      </c>
      <c r="B553" s="2">
        <v>45222</v>
      </c>
      <c r="C553" t="s">
        <v>622</v>
      </c>
      <c r="D553" t="s">
        <v>1707</v>
      </c>
      <c r="E553" t="s">
        <v>1894</v>
      </c>
      <c r="F553">
        <v>3</v>
      </c>
      <c r="G553" s="5">
        <v>137.77000000000001</v>
      </c>
      <c r="H553">
        <v>0.26</v>
      </c>
      <c r="I553" t="s">
        <v>1959</v>
      </c>
      <c r="J553">
        <v>305.84940000000012</v>
      </c>
      <c r="K553" t="str">
        <f>_xlfn.XLOOKUP(Sales_DB[[#This Row],[Store_ID]],Store_DB[Store_ID],Store_DB[Region])</f>
        <v>South</v>
      </c>
      <c r="L553" t="str">
        <f>_xlfn.XLOOKUP(Sales_DB[[#This Row],[Store_ID]],Store_DB[Store_ID],Store_DB[Store_Name])</f>
        <v>Black-Horn</v>
      </c>
      <c r="M553" t="str">
        <f>_xlfn.XLOOKUP(Sales_DB[[#This Row],[Store_ID]],Store_DB[Store_ID],Store_DB[City])</f>
        <v>North Nancyview</v>
      </c>
      <c r="N553" t="str">
        <f>_xlfn.XLOOKUP(Sales_DB[[#This Row],[Store_ID]],Store_DB[Store_ID],Store_DB[Store_Type])</f>
        <v>Outlet</v>
      </c>
      <c r="O553" t="str">
        <f>_xlfn.XLOOKUP(Sales_DB[[#This Row],[Product_ID]],Product_DB[Product_ID],Product_DB[Product_Name])</f>
        <v>Usb External Hard Drive</v>
      </c>
      <c r="P553" t="str">
        <f>_xlfn.XLOOKUP(Sales_DB[[#This Row],[Product_ID]],Product_DB[Product_ID],Product_DB[Category])</f>
        <v>Electronics</v>
      </c>
      <c r="Q553" t="str">
        <f>_xlfn.XLOOKUP(Sales_DB[[#This Row],[Product_ID]],Product_DB[Product_ID],Product_DB[Sub_Category])</f>
        <v>Computer</v>
      </c>
      <c r="R553" t="str">
        <f>_xlfn.XLOOKUP(Sales_DB[[#This Row],[Product_ID]],Product_DB[Product_ID],Product_DB[Brand])</f>
        <v>Robinson Inc</v>
      </c>
      <c r="S553">
        <f>_xlfn.XLOOKUP(Sales_DB[[#This Row],[Product_ID]],Product_DB[Product_ID],Product_DB[Cost])</f>
        <v>253.33</v>
      </c>
      <c r="T553">
        <f>_xlfn.XLOOKUP(Sales_DB[[#This Row],[Product_ID]],Product_DB[Product_ID],Product_DB[Stock])</f>
        <v>266</v>
      </c>
      <c r="U553" t="str">
        <f>_xlfn.XLOOKUP(Sales_DB[[#This Row],[Customer_ID]],Final_Cust_db[Customer_ID],Final_Cust_db[Name])</f>
        <v>Dr.Suzanne Bullock</v>
      </c>
      <c r="V553">
        <f>_xlfn.XLOOKUP(Sales_DB[[#This Row],[Customer_ID]],Final_Cust_db[Customer_ID],Final_Cust_db[Age])</f>
        <v>60</v>
      </c>
      <c r="W553" t="str">
        <f>_xlfn.XLOOKUP(Sales_DB[[#This Row],[Customer_ID]],Final_Cust_db[Customer_ID],Final_Cust_db[Gender])</f>
        <v>Female</v>
      </c>
      <c r="X553" t="str">
        <f>_xlfn.XLOOKUP(Sales_DB[[#This Row],[Customer_ID]],Final_Cust_db[Customer_ID],Final_Cust_db[City])</f>
        <v>Lake Blaketon</v>
      </c>
      <c r="Y553" t="str">
        <f>_xlfn.XLOOKUP(Sales_DB[[#This Row],[Customer_ID]],Final_Cust_db[Customer_ID],Final_Cust_db[State])</f>
        <v>Alabama</v>
      </c>
      <c r="Z553" t="str">
        <f>_xlfn.XLOOKUP(Sales_DB[[#This Row],[Customer_ID]],Final_Cust_db[Customer_ID],Final_Cust_db[Country])</f>
        <v>USA</v>
      </c>
      <c r="AA553" t="str">
        <f>_xlfn.XLOOKUP(Sales_DB[[#This Row],[Customer_ID]],Final_Cust_db[Customer_ID],Final_Cust_db[Loyality_Level])</f>
        <v>Platinum</v>
      </c>
      <c r="AB553" s="8">
        <f>Sales_DB[[#This Row],[Cost]]*Sales_DB[[#This Row],[Quantity]]</f>
        <v>759.99</v>
      </c>
      <c r="AC553" s="8">
        <f>Sales_DB[[#This Row],[Total_Amount]]-Sales_DB[[#This Row],[Spend]]</f>
        <v>-454.14059999999989</v>
      </c>
      <c r="AD553" s="8">
        <f>MONTH(Sales_DB[[#This Row],[Order_Date]])</f>
        <v>10</v>
      </c>
    </row>
    <row r="554" spans="1:30" x14ac:dyDescent="0.35">
      <c r="A554" t="s">
        <v>2511</v>
      </c>
      <c r="B554" s="2">
        <v>45940</v>
      </c>
      <c r="C554" t="s">
        <v>118</v>
      </c>
      <c r="D554" t="s">
        <v>1857</v>
      </c>
      <c r="E554" t="s">
        <v>1925</v>
      </c>
      <c r="F554">
        <v>3</v>
      </c>
      <c r="G554" s="5">
        <v>862.18</v>
      </c>
      <c r="H554">
        <v>0.22</v>
      </c>
      <c r="I554" t="s">
        <v>1959</v>
      </c>
      <c r="J554">
        <v>2017.5011999999999</v>
      </c>
      <c r="K554" t="str">
        <f>_xlfn.XLOOKUP(Sales_DB[[#This Row],[Store_ID]],Store_DB[Store_ID],Store_DB[Region])</f>
        <v>South</v>
      </c>
      <c r="L554" t="str">
        <f>_xlfn.XLOOKUP(Sales_DB[[#This Row],[Store_ID]],Store_DB[Store_ID],Store_DB[Store_Name])</f>
        <v>Aguirre-Keller</v>
      </c>
      <c r="M554" t="str">
        <f>_xlfn.XLOOKUP(Sales_DB[[#This Row],[Store_ID]],Store_DB[Store_ID],Store_DB[City])</f>
        <v>Lake Michael</v>
      </c>
      <c r="N554" t="str">
        <f>_xlfn.XLOOKUP(Sales_DB[[#This Row],[Store_ID]],Store_DB[Store_ID],Store_DB[Store_Type])</f>
        <v>Online</v>
      </c>
      <c r="O554" t="str">
        <f>_xlfn.XLOOKUP(Sales_DB[[#This Row],[Product_ID]],Product_DB[Product_ID],Product_DB[Product_Name])</f>
        <v>Microwave Oven</v>
      </c>
      <c r="P554" t="str">
        <f>_xlfn.XLOOKUP(Sales_DB[[#This Row],[Product_ID]],Product_DB[Product_ID],Product_DB[Category])</f>
        <v>Home</v>
      </c>
      <c r="Q554" t="str">
        <f>_xlfn.XLOOKUP(Sales_DB[[#This Row],[Product_ID]],Product_DB[Product_ID],Product_DB[Sub_Category])</f>
        <v>Appliances</v>
      </c>
      <c r="R554" t="str">
        <f>_xlfn.XLOOKUP(Sales_DB[[#This Row],[Product_ID]],Product_DB[Product_ID],Product_DB[Brand])</f>
        <v>Green, Powell and Palmer</v>
      </c>
      <c r="S554">
        <f>_xlfn.XLOOKUP(Sales_DB[[#This Row],[Product_ID]],Product_DB[Product_ID],Product_DB[Cost])</f>
        <v>447.43</v>
      </c>
      <c r="T554">
        <f>_xlfn.XLOOKUP(Sales_DB[[#This Row],[Product_ID]],Product_DB[Product_ID],Product_DB[Stock])</f>
        <v>191</v>
      </c>
      <c r="U554" t="str">
        <f>_xlfn.XLOOKUP(Sales_DB[[#This Row],[Customer_ID]],Final_Cust_db[Customer_ID],Final_Cust_db[Name])</f>
        <v>Leslie Johnson</v>
      </c>
      <c r="V554">
        <f>_xlfn.XLOOKUP(Sales_DB[[#This Row],[Customer_ID]],Final_Cust_db[Customer_ID],Final_Cust_db[Age])</f>
        <v>31</v>
      </c>
      <c r="W554" t="str">
        <f>_xlfn.XLOOKUP(Sales_DB[[#This Row],[Customer_ID]],Final_Cust_db[Customer_ID],Final_Cust_db[Gender])</f>
        <v>Male</v>
      </c>
      <c r="X554" t="str">
        <f>_xlfn.XLOOKUP(Sales_DB[[#This Row],[Customer_ID]],Final_Cust_db[Customer_ID],Final_Cust_db[City])</f>
        <v>Mollyshire</v>
      </c>
      <c r="Y554" t="str">
        <f>_xlfn.XLOOKUP(Sales_DB[[#This Row],[Customer_ID]],Final_Cust_db[Customer_ID],Final_Cust_db[State])</f>
        <v>Utah</v>
      </c>
      <c r="Z554" t="str">
        <f>_xlfn.XLOOKUP(Sales_DB[[#This Row],[Customer_ID]],Final_Cust_db[Customer_ID],Final_Cust_db[Country])</f>
        <v>USA</v>
      </c>
      <c r="AA554" t="str">
        <f>_xlfn.XLOOKUP(Sales_DB[[#This Row],[Customer_ID]],Final_Cust_db[Customer_ID],Final_Cust_db[Loyality_Level])</f>
        <v>Bronze</v>
      </c>
      <c r="AB554" s="8">
        <f>Sales_DB[[#This Row],[Cost]]*Sales_DB[[#This Row],[Quantity]]</f>
        <v>1342.29</v>
      </c>
      <c r="AC554" s="8">
        <f>Sales_DB[[#This Row],[Total_Amount]]-Sales_DB[[#This Row],[Spend]]</f>
        <v>675.21119999999996</v>
      </c>
      <c r="AD554" s="8">
        <f>MONTH(Sales_DB[[#This Row],[Order_Date]])</f>
        <v>10</v>
      </c>
    </row>
    <row r="555" spans="1:30" x14ac:dyDescent="0.35">
      <c r="A555" t="s">
        <v>2512</v>
      </c>
      <c r="B555" s="2">
        <v>45822</v>
      </c>
      <c r="C555" t="s">
        <v>218</v>
      </c>
      <c r="D555" t="s">
        <v>1691</v>
      </c>
      <c r="E555" t="s">
        <v>1932</v>
      </c>
      <c r="F555">
        <v>2</v>
      </c>
      <c r="G555" s="5">
        <v>833.64</v>
      </c>
      <c r="H555">
        <v>0.24</v>
      </c>
      <c r="I555" t="s">
        <v>1959</v>
      </c>
      <c r="J555">
        <v>1267.1328000000001</v>
      </c>
      <c r="K555" t="str">
        <f>_xlfn.XLOOKUP(Sales_DB[[#This Row],[Store_ID]],Store_DB[Store_ID],Store_DB[Region])</f>
        <v>South</v>
      </c>
      <c r="L555" t="str">
        <f>_xlfn.XLOOKUP(Sales_DB[[#This Row],[Store_ID]],Store_DB[Store_ID],Store_DB[Store_Name])</f>
        <v>Mcdonald Inc</v>
      </c>
      <c r="M555" t="str">
        <f>_xlfn.XLOOKUP(Sales_DB[[#This Row],[Store_ID]],Store_DB[Store_ID],Store_DB[City])</f>
        <v>Christopherland</v>
      </c>
      <c r="N555" t="str">
        <f>_xlfn.XLOOKUP(Sales_DB[[#This Row],[Store_ID]],Store_DB[Store_ID],Store_DB[Store_Type])</f>
        <v>Outlet</v>
      </c>
      <c r="O555" t="str">
        <f>_xlfn.XLOOKUP(Sales_DB[[#This Row],[Product_ID]],Product_DB[Product_ID],Product_DB[Product_Name])</f>
        <v>Sports Water Hydration Pack</v>
      </c>
      <c r="P555" t="str">
        <f>_xlfn.XLOOKUP(Sales_DB[[#This Row],[Product_ID]],Product_DB[Product_ID],Product_DB[Category])</f>
        <v>Sports</v>
      </c>
      <c r="Q555" t="str">
        <f>_xlfn.XLOOKUP(Sales_DB[[#This Row],[Product_ID]],Product_DB[Product_ID],Product_DB[Sub_Category])</f>
        <v>Outdoor</v>
      </c>
      <c r="R555" t="str">
        <f>_xlfn.XLOOKUP(Sales_DB[[#This Row],[Product_ID]],Product_DB[Product_ID],Product_DB[Brand])</f>
        <v>Sims-Smith</v>
      </c>
      <c r="S555">
        <f>_xlfn.XLOOKUP(Sales_DB[[#This Row],[Product_ID]],Product_DB[Product_ID],Product_DB[Cost])</f>
        <v>135.61000000000001</v>
      </c>
      <c r="T555">
        <f>_xlfn.XLOOKUP(Sales_DB[[#This Row],[Product_ID]],Product_DB[Product_ID],Product_DB[Stock])</f>
        <v>394</v>
      </c>
      <c r="U555" t="str">
        <f>_xlfn.XLOOKUP(Sales_DB[[#This Row],[Customer_ID]],Final_Cust_db[Customer_ID],Final_Cust_db[Name])</f>
        <v>Jay Patel</v>
      </c>
      <c r="V555">
        <f>_xlfn.XLOOKUP(Sales_DB[[#This Row],[Customer_ID]],Final_Cust_db[Customer_ID],Final_Cust_db[Age])</f>
        <v>43</v>
      </c>
      <c r="W555" t="str">
        <f>_xlfn.XLOOKUP(Sales_DB[[#This Row],[Customer_ID]],Final_Cust_db[Customer_ID],Final_Cust_db[Gender])</f>
        <v>Female</v>
      </c>
      <c r="X555" t="str">
        <f>_xlfn.XLOOKUP(Sales_DB[[#This Row],[Customer_ID]],Final_Cust_db[Customer_ID],Final_Cust_db[City])</f>
        <v>Morrisbury</v>
      </c>
      <c r="Y555" t="str">
        <f>_xlfn.XLOOKUP(Sales_DB[[#This Row],[Customer_ID]],Final_Cust_db[Customer_ID],Final_Cust_db[State])</f>
        <v>Rhode Island</v>
      </c>
      <c r="Z555" t="str">
        <f>_xlfn.XLOOKUP(Sales_DB[[#This Row],[Customer_ID]],Final_Cust_db[Customer_ID],Final_Cust_db[Country])</f>
        <v>USA</v>
      </c>
      <c r="AA555" t="str">
        <f>_xlfn.XLOOKUP(Sales_DB[[#This Row],[Customer_ID]],Final_Cust_db[Customer_ID],Final_Cust_db[Loyality_Level])</f>
        <v>Platinum</v>
      </c>
      <c r="AB555" s="8">
        <f>Sales_DB[[#This Row],[Cost]]*Sales_DB[[#This Row],[Quantity]]</f>
        <v>271.22000000000003</v>
      </c>
      <c r="AC555" s="8">
        <f>Sales_DB[[#This Row],[Total_Amount]]-Sales_DB[[#This Row],[Spend]]</f>
        <v>995.91280000000006</v>
      </c>
      <c r="AD555" s="8">
        <f>MONTH(Sales_DB[[#This Row],[Order_Date]])</f>
        <v>6</v>
      </c>
    </row>
    <row r="556" spans="1:30" x14ac:dyDescent="0.35">
      <c r="A556" t="s">
        <v>2513</v>
      </c>
      <c r="B556" s="2">
        <v>45752</v>
      </c>
      <c r="C556" t="s">
        <v>869</v>
      </c>
      <c r="D556" t="s">
        <v>1629</v>
      </c>
      <c r="E556" t="s">
        <v>1934</v>
      </c>
      <c r="F556">
        <v>3</v>
      </c>
      <c r="G556" s="5">
        <v>543.22</v>
      </c>
      <c r="H556">
        <v>0.05</v>
      </c>
      <c r="I556" t="s">
        <v>1962</v>
      </c>
      <c r="J556">
        <v>1548.1769999999999</v>
      </c>
      <c r="K556" t="str">
        <f>_xlfn.XLOOKUP(Sales_DB[[#This Row],[Store_ID]],Store_DB[Store_ID],Store_DB[Region])</f>
        <v>North</v>
      </c>
      <c r="L556" t="str">
        <f>_xlfn.XLOOKUP(Sales_DB[[#This Row],[Store_ID]],Store_DB[Store_ID],Store_DB[Store_Name])</f>
        <v>Shelton PLC</v>
      </c>
      <c r="M556" t="str">
        <f>_xlfn.XLOOKUP(Sales_DB[[#This Row],[Store_ID]],Store_DB[Store_ID],Store_DB[City])</f>
        <v>East Jenniferstad</v>
      </c>
      <c r="N556" t="str">
        <f>_xlfn.XLOOKUP(Sales_DB[[#This Row],[Store_ID]],Store_DB[Store_ID],Store_DB[Store_Type])</f>
        <v>Flagship</v>
      </c>
      <c r="O556" t="str">
        <f>_xlfn.XLOOKUP(Sales_DB[[#This Row],[Product_ID]],Product_DB[Product_ID],Product_DB[Product_Name])</f>
        <v>Knee Support Brace</v>
      </c>
      <c r="P556" t="str">
        <f>_xlfn.XLOOKUP(Sales_DB[[#This Row],[Product_ID]],Product_DB[Product_ID],Product_DB[Category])</f>
        <v>Sports</v>
      </c>
      <c r="Q556" t="str">
        <f>_xlfn.XLOOKUP(Sales_DB[[#This Row],[Product_ID]],Product_DB[Product_ID],Product_DB[Sub_Category])</f>
        <v>Equipment</v>
      </c>
      <c r="R556" t="str">
        <f>_xlfn.XLOOKUP(Sales_DB[[#This Row],[Product_ID]],Product_DB[Product_ID],Product_DB[Brand])</f>
        <v>May-Reese</v>
      </c>
      <c r="S556">
        <f>_xlfn.XLOOKUP(Sales_DB[[#This Row],[Product_ID]],Product_DB[Product_ID],Product_DB[Cost])</f>
        <v>21.34</v>
      </c>
      <c r="T556">
        <f>_xlfn.XLOOKUP(Sales_DB[[#This Row],[Product_ID]],Product_DB[Product_ID],Product_DB[Stock])</f>
        <v>65</v>
      </c>
      <c r="U556" t="str">
        <f>_xlfn.XLOOKUP(Sales_DB[[#This Row],[Customer_ID]],Final_Cust_db[Customer_ID],Final_Cust_db[Name])</f>
        <v>Brian Garcia</v>
      </c>
      <c r="V556">
        <f>_xlfn.XLOOKUP(Sales_DB[[#This Row],[Customer_ID]],Final_Cust_db[Customer_ID],Final_Cust_db[Age])</f>
        <v>31</v>
      </c>
      <c r="W556" t="str">
        <f>_xlfn.XLOOKUP(Sales_DB[[#This Row],[Customer_ID]],Final_Cust_db[Customer_ID],Final_Cust_db[Gender])</f>
        <v>Female</v>
      </c>
      <c r="X556" t="str">
        <f>_xlfn.XLOOKUP(Sales_DB[[#This Row],[Customer_ID]],Final_Cust_db[Customer_ID],Final_Cust_db[City])</f>
        <v>Ramosmouth</v>
      </c>
      <c r="Y556" t="str">
        <f>_xlfn.XLOOKUP(Sales_DB[[#This Row],[Customer_ID]],Final_Cust_db[Customer_ID],Final_Cust_db[State])</f>
        <v>Louisiana</v>
      </c>
      <c r="Z556" t="str">
        <f>_xlfn.XLOOKUP(Sales_DB[[#This Row],[Customer_ID]],Final_Cust_db[Customer_ID],Final_Cust_db[Country])</f>
        <v>USA</v>
      </c>
      <c r="AA556" t="str">
        <f>_xlfn.XLOOKUP(Sales_DB[[#This Row],[Customer_ID]],Final_Cust_db[Customer_ID],Final_Cust_db[Loyality_Level])</f>
        <v>Gold</v>
      </c>
      <c r="AB556" s="8">
        <f>Sales_DB[[#This Row],[Cost]]*Sales_DB[[#This Row],[Quantity]]</f>
        <v>64.02</v>
      </c>
      <c r="AC556" s="8">
        <f>Sales_DB[[#This Row],[Total_Amount]]-Sales_DB[[#This Row],[Spend]]</f>
        <v>1484.1569999999999</v>
      </c>
      <c r="AD556" s="8">
        <f>MONTH(Sales_DB[[#This Row],[Order_Date]])</f>
        <v>4</v>
      </c>
    </row>
    <row r="557" spans="1:30" x14ac:dyDescent="0.35">
      <c r="A557" t="s">
        <v>2514</v>
      </c>
      <c r="B557" s="2">
        <v>45677</v>
      </c>
      <c r="C557" t="s">
        <v>893</v>
      </c>
      <c r="D557" t="s">
        <v>1845</v>
      </c>
      <c r="E557" t="s">
        <v>1894</v>
      </c>
      <c r="F557">
        <v>3</v>
      </c>
      <c r="G557" s="5">
        <v>691.02</v>
      </c>
      <c r="H557">
        <v>0.12</v>
      </c>
      <c r="I557" t="s">
        <v>1962</v>
      </c>
      <c r="J557">
        <v>1824.2927999999999</v>
      </c>
      <c r="K557" t="str">
        <f>_xlfn.XLOOKUP(Sales_DB[[#This Row],[Store_ID]],Store_DB[Store_ID],Store_DB[Region])</f>
        <v>South</v>
      </c>
      <c r="L557" t="str">
        <f>_xlfn.XLOOKUP(Sales_DB[[#This Row],[Store_ID]],Store_DB[Store_ID],Store_DB[Store_Name])</f>
        <v>Black-Horn</v>
      </c>
      <c r="M557" t="str">
        <f>_xlfn.XLOOKUP(Sales_DB[[#This Row],[Store_ID]],Store_DB[Store_ID],Store_DB[City])</f>
        <v>North Nancyview</v>
      </c>
      <c r="N557" t="str">
        <f>_xlfn.XLOOKUP(Sales_DB[[#This Row],[Store_ID]],Store_DB[Store_ID],Store_DB[Store_Type])</f>
        <v>Outlet</v>
      </c>
      <c r="O557" t="str">
        <f>_xlfn.XLOOKUP(Sales_DB[[#This Row],[Product_ID]],Product_DB[Product_ID],Product_DB[Product_Name])</f>
        <v>Sports Wrist Sweatbands</v>
      </c>
      <c r="P557" t="str">
        <f>_xlfn.XLOOKUP(Sales_DB[[#This Row],[Product_ID]],Product_DB[Product_ID],Product_DB[Category])</f>
        <v>Sports</v>
      </c>
      <c r="Q557" t="str">
        <f>_xlfn.XLOOKUP(Sales_DB[[#This Row],[Product_ID]],Product_DB[Product_ID],Product_DB[Sub_Category])</f>
        <v>Accessories</v>
      </c>
      <c r="R557" t="str">
        <f>_xlfn.XLOOKUP(Sales_DB[[#This Row],[Product_ID]],Product_DB[Product_ID],Product_DB[Brand])</f>
        <v>Olsen-Daniels</v>
      </c>
      <c r="S557">
        <f>_xlfn.XLOOKUP(Sales_DB[[#This Row],[Product_ID]],Product_DB[Product_ID],Product_DB[Cost])</f>
        <v>131.24</v>
      </c>
      <c r="T557">
        <f>_xlfn.XLOOKUP(Sales_DB[[#This Row],[Product_ID]],Product_DB[Product_ID],Product_DB[Stock])</f>
        <v>232</v>
      </c>
      <c r="U557" t="str">
        <f>_xlfn.XLOOKUP(Sales_DB[[#This Row],[Customer_ID]],Final_Cust_db[Customer_ID],Final_Cust_db[Name])</f>
        <v>Stephen Fowler</v>
      </c>
      <c r="V557">
        <f>_xlfn.XLOOKUP(Sales_DB[[#This Row],[Customer_ID]],Final_Cust_db[Customer_ID],Final_Cust_db[Age])</f>
        <v>42</v>
      </c>
      <c r="W557" t="str">
        <f>_xlfn.XLOOKUP(Sales_DB[[#This Row],[Customer_ID]],Final_Cust_db[Customer_ID],Final_Cust_db[Gender])</f>
        <v>Female</v>
      </c>
      <c r="X557" t="str">
        <f>_xlfn.XLOOKUP(Sales_DB[[#This Row],[Customer_ID]],Final_Cust_db[Customer_ID],Final_Cust_db[City])</f>
        <v>Port Mariastad</v>
      </c>
      <c r="Y557" t="str">
        <f>_xlfn.XLOOKUP(Sales_DB[[#This Row],[Customer_ID]],Final_Cust_db[Customer_ID],Final_Cust_db[State])</f>
        <v>Rhode Island</v>
      </c>
      <c r="Z557" t="str">
        <f>_xlfn.XLOOKUP(Sales_DB[[#This Row],[Customer_ID]],Final_Cust_db[Customer_ID],Final_Cust_db[Country])</f>
        <v>USA</v>
      </c>
      <c r="AA557" t="str">
        <f>_xlfn.XLOOKUP(Sales_DB[[#This Row],[Customer_ID]],Final_Cust_db[Customer_ID],Final_Cust_db[Loyality_Level])</f>
        <v>Platinum</v>
      </c>
      <c r="AB557" s="8">
        <f>Sales_DB[[#This Row],[Cost]]*Sales_DB[[#This Row],[Quantity]]</f>
        <v>393.72</v>
      </c>
      <c r="AC557" s="8">
        <f>Sales_DB[[#This Row],[Total_Amount]]-Sales_DB[[#This Row],[Spend]]</f>
        <v>1430.5727999999999</v>
      </c>
      <c r="AD557" s="8">
        <f>MONTH(Sales_DB[[#This Row],[Order_Date]])</f>
        <v>1</v>
      </c>
    </row>
    <row r="558" spans="1:30" x14ac:dyDescent="0.35">
      <c r="A558" t="s">
        <v>2515</v>
      </c>
      <c r="B558" s="2">
        <v>45253</v>
      </c>
      <c r="C558" t="s">
        <v>318</v>
      </c>
      <c r="D558" t="s">
        <v>1839</v>
      </c>
      <c r="E558" t="s">
        <v>1940</v>
      </c>
      <c r="F558">
        <v>4</v>
      </c>
      <c r="G558" s="5">
        <v>338.73</v>
      </c>
      <c r="H558">
        <v>0.18</v>
      </c>
      <c r="I558" t="s">
        <v>1957</v>
      </c>
      <c r="J558">
        <v>1111.0344</v>
      </c>
      <c r="K558" t="str">
        <f>_xlfn.XLOOKUP(Sales_DB[[#This Row],[Store_ID]],Store_DB[Store_ID],Store_DB[Region])</f>
        <v>North</v>
      </c>
      <c r="L558" t="str">
        <f>_xlfn.XLOOKUP(Sales_DB[[#This Row],[Store_ID]],Store_DB[Store_ID],Store_DB[Store_Name])</f>
        <v>Holloway Ltd</v>
      </c>
      <c r="M558" t="str">
        <f>_xlfn.XLOOKUP(Sales_DB[[#This Row],[Store_ID]],Store_DB[Store_ID],Store_DB[City])</f>
        <v>Bensonhaven</v>
      </c>
      <c r="N558" t="str">
        <f>_xlfn.XLOOKUP(Sales_DB[[#This Row],[Store_ID]],Store_DB[Store_ID],Store_DB[Store_Type])</f>
        <v>Flagship</v>
      </c>
      <c r="O558" t="str">
        <f>_xlfn.XLOOKUP(Sales_DB[[#This Row],[Product_ID]],Product_DB[Product_ID],Product_DB[Product_Name])</f>
        <v>Kitchen Cutting Board</v>
      </c>
      <c r="P558" t="str">
        <f>_xlfn.XLOOKUP(Sales_DB[[#This Row],[Product_ID]],Product_DB[Product_ID],Product_DB[Category])</f>
        <v>Home</v>
      </c>
      <c r="Q558" t="str">
        <f>_xlfn.XLOOKUP(Sales_DB[[#This Row],[Product_ID]],Product_DB[Product_ID],Product_DB[Sub_Category])</f>
        <v>Kitchen</v>
      </c>
      <c r="R558" t="str">
        <f>_xlfn.XLOOKUP(Sales_DB[[#This Row],[Product_ID]],Product_DB[Product_ID],Product_DB[Brand])</f>
        <v>Taylor, Dodson and Johnston</v>
      </c>
      <c r="S558">
        <f>_xlfn.XLOOKUP(Sales_DB[[#This Row],[Product_ID]],Product_DB[Product_ID],Product_DB[Cost])</f>
        <v>176.07</v>
      </c>
      <c r="T558">
        <f>_xlfn.XLOOKUP(Sales_DB[[#This Row],[Product_ID]],Product_DB[Product_ID],Product_DB[Stock])</f>
        <v>82</v>
      </c>
      <c r="U558" t="str">
        <f>_xlfn.XLOOKUP(Sales_DB[[#This Row],[Customer_ID]],Final_Cust_db[Customer_ID],Final_Cust_db[Name])</f>
        <v>Melissa Duffy Md</v>
      </c>
      <c r="V558">
        <f>_xlfn.XLOOKUP(Sales_DB[[#This Row],[Customer_ID]],Final_Cust_db[Customer_ID],Final_Cust_db[Age])</f>
        <v>58</v>
      </c>
      <c r="W558" t="str">
        <f>_xlfn.XLOOKUP(Sales_DB[[#This Row],[Customer_ID]],Final_Cust_db[Customer_ID],Final_Cust_db[Gender])</f>
        <v>Female</v>
      </c>
      <c r="X558" t="str">
        <f>_xlfn.XLOOKUP(Sales_DB[[#This Row],[Customer_ID]],Final_Cust_db[Customer_ID],Final_Cust_db[City])</f>
        <v>East Jenna</v>
      </c>
      <c r="Y558" t="str">
        <f>_xlfn.XLOOKUP(Sales_DB[[#This Row],[Customer_ID]],Final_Cust_db[Customer_ID],Final_Cust_db[State])</f>
        <v>South Carolina</v>
      </c>
      <c r="Z558" t="str">
        <f>_xlfn.XLOOKUP(Sales_DB[[#This Row],[Customer_ID]],Final_Cust_db[Customer_ID],Final_Cust_db[Country])</f>
        <v>USA</v>
      </c>
      <c r="AA558" t="str">
        <f>_xlfn.XLOOKUP(Sales_DB[[#This Row],[Customer_ID]],Final_Cust_db[Customer_ID],Final_Cust_db[Loyality_Level])</f>
        <v>Bronze</v>
      </c>
      <c r="AB558" s="8">
        <f>Sales_DB[[#This Row],[Cost]]*Sales_DB[[#This Row],[Quantity]]</f>
        <v>704.28</v>
      </c>
      <c r="AC558" s="8">
        <f>Sales_DB[[#This Row],[Total_Amount]]-Sales_DB[[#This Row],[Spend]]</f>
        <v>406.75440000000003</v>
      </c>
      <c r="AD558" s="8">
        <f>MONTH(Sales_DB[[#This Row],[Order_Date]])</f>
        <v>11</v>
      </c>
    </row>
    <row r="559" spans="1:30" x14ac:dyDescent="0.35">
      <c r="A559" t="s">
        <v>2516</v>
      </c>
      <c r="B559" s="2">
        <v>45389</v>
      </c>
      <c r="C559" t="s">
        <v>234</v>
      </c>
      <c r="D559" t="s">
        <v>1833</v>
      </c>
      <c r="E559" t="s">
        <v>1937</v>
      </c>
      <c r="F559">
        <v>3</v>
      </c>
      <c r="G559" s="5">
        <v>366.08</v>
      </c>
      <c r="H559">
        <v>0.05</v>
      </c>
      <c r="I559" t="s">
        <v>1957</v>
      </c>
      <c r="J559">
        <v>1043.328</v>
      </c>
      <c r="K559" t="str">
        <f>_xlfn.XLOOKUP(Sales_DB[[#This Row],[Store_ID]],Store_DB[Store_ID],Store_DB[Region])</f>
        <v>West</v>
      </c>
      <c r="L559" t="str">
        <f>_xlfn.XLOOKUP(Sales_DB[[#This Row],[Store_ID]],Store_DB[Store_ID],Store_DB[Store_Name])</f>
        <v>Frederick-Wright</v>
      </c>
      <c r="M559" t="str">
        <f>_xlfn.XLOOKUP(Sales_DB[[#This Row],[Store_ID]],Store_DB[Store_ID],Store_DB[City])</f>
        <v>New Jimmymouth</v>
      </c>
      <c r="N559" t="str">
        <f>_xlfn.XLOOKUP(Sales_DB[[#This Row],[Store_ID]],Store_DB[Store_ID],Store_DB[Store_Type])</f>
        <v>Flagship</v>
      </c>
      <c r="O559" t="str">
        <f>_xlfn.XLOOKUP(Sales_DB[[#This Row],[Product_ID]],Product_DB[Product_ID],Product_DB[Product_Name])</f>
        <v>Wooden Bookshelf</v>
      </c>
      <c r="P559" t="str">
        <f>_xlfn.XLOOKUP(Sales_DB[[#This Row],[Product_ID]],Product_DB[Product_ID],Product_DB[Category])</f>
        <v>Home</v>
      </c>
      <c r="Q559" t="str">
        <f>_xlfn.XLOOKUP(Sales_DB[[#This Row],[Product_ID]],Product_DB[Product_ID],Product_DB[Sub_Category])</f>
        <v>Furniture</v>
      </c>
      <c r="R559" t="str">
        <f>_xlfn.XLOOKUP(Sales_DB[[#This Row],[Product_ID]],Product_DB[Product_ID],Product_DB[Brand])</f>
        <v>Collins-Stephenson</v>
      </c>
      <c r="S559">
        <f>_xlfn.XLOOKUP(Sales_DB[[#This Row],[Product_ID]],Product_DB[Product_ID],Product_DB[Cost])</f>
        <v>388.46</v>
      </c>
      <c r="T559">
        <f>_xlfn.XLOOKUP(Sales_DB[[#This Row],[Product_ID]],Product_DB[Product_ID],Product_DB[Stock])</f>
        <v>208</v>
      </c>
      <c r="U559" t="str">
        <f>_xlfn.XLOOKUP(Sales_DB[[#This Row],[Customer_ID]],Final_Cust_db[Customer_ID],Final_Cust_db[Name])</f>
        <v>James Bean</v>
      </c>
      <c r="V559">
        <f>_xlfn.XLOOKUP(Sales_DB[[#This Row],[Customer_ID]],Final_Cust_db[Customer_ID],Final_Cust_db[Age])</f>
        <v>50</v>
      </c>
      <c r="W559" t="str">
        <f>_xlfn.XLOOKUP(Sales_DB[[#This Row],[Customer_ID]],Final_Cust_db[Customer_ID],Final_Cust_db[Gender])</f>
        <v>Male</v>
      </c>
      <c r="X559" t="str">
        <f>_xlfn.XLOOKUP(Sales_DB[[#This Row],[Customer_ID]],Final_Cust_db[Customer_ID],Final_Cust_db[City])</f>
        <v>Stevensonton</v>
      </c>
      <c r="Y559" t="str">
        <f>_xlfn.XLOOKUP(Sales_DB[[#This Row],[Customer_ID]],Final_Cust_db[Customer_ID],Final_Cust_db[State])</f>
        <v>New Mexico</v>
      </c>
      <c r="Z559" t="str">
        <f>_xlfn.XLOOKUP(Sales_DB[[#This Row],[Customer_ID]],Final_Cust_db[Customer_ID],Final_Cust_db[Country])</f>
        <v>USA</v>
      </c>
      <c r="AA559" t="str">
        <f>_xlfn.XLOOKUP(Sales_DB[[#This Row],[Customer_ID]],Final_Cust_db[Customer_ID],Final_Cust_db[Loyality_Level])</f>
        <v>Bronze</v>
      </c>
      <c r="AB559" s="8">
        <f>Sales_DB[[#This Row],[Cost]]*Sales_DB[[#This Row],[Quantity]]</f>
        <v>1165.3799999999999</v>
      </c>
      <c r="AC559" s="8">
        <f>Sales_DB[[#This Row],[Total_Amount]]-Sales_DB[[#This Row],[Spend]]</f>
        <v>-122.05199999999991</v>
      </c>
      <c r="AD559" s="8">
        <f>MONTH(Sales_DB[[#This Row],[Order_Date]])</f>
        <v>4</v>
      </c>
    </row>
    <row r="560" spans="1:30" x14ac:dyDescent="0.35">
      <c r="A560" t="s">
        <v>2517</v>
      </c>
      <c r="B560" s="2">
        <v>45840</v>
      </c>
      <c r="C560" t="s">
        <v>376</v>
      </c>
      <c r="D560" t="s">
        <v>1608</v>
      </c>
      <c r="E560" t="s">
        <v>1930</v>
      </c>
      <c r="F560">
        <v>4</v>
      </c>
      <c r="G560" s="5">
        <v>539.48</v>
      </c>
      <c r="H560">
        <v>0.28000000000000003</v>
      </c>
      <c r="I560" t="s">
        <v>1962</v>
      </c>
      <c r="J560">
        <v>1553.7023999999999</v>
      </c>
      <c r="K560" t="str">
        <f>_xlfn.XLOOKUP(Sales_DB[[#This Row],[Store_ID]],Store_DB[Store_ID],Store_DB[Region])</f>
        <v>East</v>
      </c>
      <c r="L560" t="str">
        <f>_xlfn.XLOOKUP(Sales_DB[[#This Row],[Store_ID]],Store_DB[Store_ID],Store_DB[Store_Name])</f>
        <v>Gardner, Humphrey and Contreras</v>
      </c>
      <c r="M560" t="str">
        <f>_xlfn.XLOOKUP(Sales_DB[[#This Row],[Store_ID]],Store_DB[Store_ID],Store_DB[City])</f>
        <v>Johnsonville</v>
      </c>
      <c r="N560" t="str">
        <f>_xlfn.XLOOKUP(Sales_DB[[#This Row],[Store_ID]],Store_DB[Store_ID],Store_DB[Store_Type])</f>
        <v>Flagship</v>
      </c>
      <c r="O560" t="str">
        <f>_xlfn.XLOOKUP(Sales_DB[[#This Row],[Product_ID]],Product_DB[Product_ID],Product_DB[Product_Name])</f>
        <v>Usb-C Fast Charger</v>
      </c>
      <c r="P560" t="str">
        <f>_xlfn.XLOOKUP(Sales_DB[[#This Row],[Product_ID]],Product_DB[Product_ID],Product_DB[Category])</f>
        <v>Electronics</v>
      </c>
      <c r="Q560" t="str">
        <f>_xlfn.XLOOKUP(Sales_DB[[#This Row],[Product_ID]],Product_DB[Product_ID],Product_DB[Sub_Category])</f>
        <v>Accessories</v>
      </c>
      <c r="R560" t="str">
        <f>_xlfn.XLOOKUP(Sales_DB[[#This Row],[Product_ID]],Product_DB[Product_ID],Product_DB[Brand])</f>
        <v>Dawson-Perkins</v>
      </c>
      <c r="S560">
        <f>_xlfn.XLOOKUP(Sales_DB[[#This Row],[Product_ID]],Product_DB[Product_ID],Product_DB[Cost])</f>
        <v>242.23</v>
      </c>
      <c r="T560">
        <f>_xlfn.XLOOKUP(Sales_DB[[#This Row],[Product_ID]],Product_DB[Product_ID],Product_DB[Stock])</f>
        <v>453</v>
      </c>
      <c r="U560" t="str">
        <f>_xlfn.XLOOKUP(Sales_DB[[#This Row],[Customer_ID]],Final_Cust_db[Customer_ID],Final_Cust_db[Name])</f>
        <v>Lance Baker</v>
      </c>
      <c r="V560">
        <f>_xlfn.XLOOKUP(Sales_DB[[#This Row],[Customer_ID]],Final_Cust_db[Customer_ID],Final_Cust_db[Age])</f>
        <v>50</v>
      </c>
      <c r="W560" t="str">
        <f>_xlfn.XLOOKUP(Sales_DB[[#This Row],[Customer_ID]],Final_Cust_db[Customer_ID],Final_Cust_db[Gender])</f>
        <v>Female</v>
      </c>
      <c r="X560" t="str">
        <f>_xlfn.XLOOKUP(Sales_DB[[#This Row],[Customer_ID]],Final_Cust_db[Customer_ID],Final_Cust_db[City])</f>
        <v>Port Victoria</v>
      </c>
      <c r="Y560" t="str">
        <f>_xlfn.XLOOKUP(Sales_DB[[#This Row],[Customer_ID]],Final_Cust_db[Customer_ID],Final_Cust_db[State])</f>
        <v>Florida</v>
      </c>
      <c r="Z560" t="str">
        <f>_xlfn.XLOOKUP(Sales_DB[[#This Row],[Customer_ID]],Final_Cust_db[Customer_ID],Final_Cust_db[Country])</f>
        <v>USA</v>
      </c>
      <c r="AA560" t="str">
        <f>_xlfn.XLOOKUP(Sales_DB[[#This Row],[Customer_ID]],Final_Cust_db[Customer_ID],Final_Cust_db[Loyality_Level])</f>
        <v>Gold</v>
      </c>
      <c r="AB560" s="8">
        <f>Sales_DB[[#This Row],[Cost]]*Sales_DB[[#This Row],[Quantity]]</f>
        <v>968.92</v>
      </c>
      <c r="AC560" s="8">
        <f>Sales_DB[[#This Row],[Total_Amount]]-Sales_DB[[#This Row],[Spend]]</f>
        <v>584.78239999999994</v>
      </c>
      <c r="AD560" s="8">
        <f>MONTH(Sales_DB[[#This Row],[Order_Date]])</f>
        <v>7</v>
      </c>
    </row>
    <row r="561" spans="1:30" x14ac:dyDescent="0.35">
      <c r="A561" t="s">
        <v>2518</v>
      </c>
      <c r="B561" s="2">
        <v>45256</v>
      </c>
      <c r="C561" t="s">
        <v>1224</v>
      </c>
      <c r="D561" t="s">
        <v>1854</v>
      </c>
      <c r="E561" t="s">
        <v>1937</v>
      </c>
      <c r="F561">
        <v>1</v>
      </c>
      <c r="G561" s="5">
        <v>499.59</v>
      </c>
      <c r="H561">
        <v>0.03</v>
      </c>
      <c r="I561" t="s">
        <v>1962</v>
      </c>
      <c r="J561">
        <v>484.60230000000001</v>
      </c>
      <c r="K561" t="str">
        <f>_xlfn.XLOOKUP(Sales_DB[[#This Row],[Store_ID]],Store_DB[Store_ID],Store_DB[Region])</f>
        <v>West</v>
      </c>
      <c r="L561" t="str">
        <f>_xlfn.XLOOKUP(Sales_DB[[#This Row],[Store_ID]],Store_DB[Store_ID],Store_DB[Store_Name])</f>
        <v>Frederick-Wright</v>
      </c>
      <c r="M561" t="str">
        <f>_xlfn.XLOOKUP(Sales_DB[[#This Row],[Store_ID]],Store_DB[Store_ID],Store_DB[City])</f>
        <v>New Jimmymouth</v>
      </c>
      <c r="N561" t="str">
        <f>_xlfn.XLOOKUP(Sales_DB[[#This Row],[Store_ID]],Store_DB[Store_ID],Store_DB[Store_Type])</f>
        <v>Flagship</v>
      </c>
      <c r="O561" t="str">
        <f>_xlfn.XLOOKUP(Sales_DB[[#This Row],[Product_ID]],Product_DB[Product_ID],Product_DB[Product_Name])</f>
        <v>Women'S High Heels</v>
      </c>
      <c r="P561" t="str">
        <f>_xlfn.XLOOKUP(Sales_DB[[#This Row],[Product_ID]],Product_DB[Product_ID],Product_DB[Category])</f>
        <v>Clothing</v>
      </c>
      <c r="Q561" t="str">
        <f>_xlfn.XLOOKUP(Sales_DB[[#This Row],[Product_ID]],Product_DB[Product_ID],Product_DB[Sub_Category])</f>
        <v>Footwear</v>
      </c>
      <c r="R561" t="str">
        <f>_xlfn.XLOOKUP(Sales_DB[[#This Row],[Product_ID]],Product_DB[Product_ID],Product_DB[Brand])</f>
        <v>Smith-Charles</v>
      </c>
      <c r="S561">
        <f>_xlfn.XLOOKUP(Sales_DB[[#This Row],[Product_ID]],Product_DB[Product_ID],Product_DB[Cost])</f>
        <v>438.25</v>
      </c>
      <c r="T561">
        <f>_xlfn.XLOOKUP(Sales_DB[[#This Row],[Product_ID]],Product_DB[Product_ID],Product_DB[Stock])</f>
        <v>496</v>
      </c>
      <c r="U561" t="str">
        <f>_xlfn.XLOOKUP(Sales_DB[[#This Row],[Customer_ID]],Final_Cust_db[Customer_ID],Final_Cust_db[Name])</f>
        <v>Cynthia Lopez</v>
      </c>
      <c r="V561">
        <f>_xlfn.XLOOKUP(Sales_DB[[#This Row],[Customer_ID]],Final_Cust_db[Customer_ID],Final_Cust_db[Age])</f>
        <v>50</v>
      </c>
      <c r="W561" t="str">
        <f>_xlfn.XLOOKUP(Sales_DB[[#This Row],[Customer_ID]],Final_Cust_db[Customer_ID],Final_Cust_db[Gender])</f>
        <v>Male</v>
      </c>
      <c r="X561" t="str">
        <f>_xlfn.XLOOKUP(Sales_DB[[#This Row],[Customer_ID]],Final_Cust_db[Customer_ID],Final_Cust_db[City])</f>
        <v>Joseland</v>
      </c>
      <c r="Y561" t="str">
        <f>_xlfn.XLOOKUP(Sales_DB[[#This Row],[Customer_ID]],Final_Cust_db[Customer_ID],Final_Cust_db[State])</f>
        <v>Nebraska</v>
      </c>
      <c r="Z561" t="str">
        <f>_xlfn.XLOOKUP(Sales_DB[[#This Row],[Customer_ID]],Final_Cust_db[Customer_ID],Final_Cust_db[Country])</f>
        <v>USA</v>
      </c>
      <c r="AA561" t="str">
        <f>_xlfn.XLOOKUP(Sales_DB[[#This Row],[Customer_ID]],Final_Cust_db[Customer_ID],Final_Cust_db[Loyality_Level])</f>
        <v>Platinum</v>
      </c>
      <c r="AB561" s="8">
        <f>Sales_DB[[#This Row],[Cost]]*Sales_DB[[#This Row],[Quantity]]</f>
        <v>438.25</v>
      </c>
      <c r="AC561" s="8">
        <f>Sales_DB[[#This Row],[Total_Amount]]-Sales_DB[[#This Row],[Spend]]</f>
        <v>46.352300000000014</v>
      </c>
      <c r="AD561" s="8">
        <f>MONTH(Sales_DB[[#This Row],[Order_Date]])</f>
        <v>11</v>
      </c>
    </row>
    <row r="562" spans="1:30" x14ac:dyDescent="0.35">
      <c r="A562" t="s">
        <v>2519</v>
      </c>
      <c r="B562" s="2">
        <v>45326</v>
      </c>
      <c r="C562" t="s">
        <v>625</v>
      </c>
      <c r="D562" t="s">
        <v>1665</v>
      </c>
      <c r="E562" t="s">
        <v>1915</v>
      </c>
      <c r="F562">
        <v>3</v>
      </c>
      <c r="G562" s="5">
        <v>330.04</v>
      </c>
      <c r="H562">
        <v>0.2</v>
      </c>
      <c r="I562" t="s">
        <v>1957</v>
      </c>
      <c r="J562">
        <v>792.09600000000012</v>
      </c>
      <c r="K562" t="str">
        <f>_xlfn.XLOOKUP(Sales_DB[[#This Row],[Store_ID]],Store_DB[Store_ID],Store_DB[Region])</f>
        <v>West</v>
      </c>
      <c r="L562" t="str">
        <f>_xlfn.XLOOKUP(Sales_DB[[#This Row],[Store_ID]],Store_DB[Store_ID],Store_DB[Store_Name])</f>
        <v>Bean, Jones and Park</v>
      </c>
      <c r="M562" t="str">
        <f>_xlfn.XLOOKUP(Sales_DB[[#This Row],[Store_ID]],Store_DB[Store_ID],Store_DB[City])</f>
        <v>Thompsonborough</v>
      </c>
      <c r="N562" t="str">
        <f>_xlfn.XLOOKUP(Sales_DB[[#This Row],[Store_ID]],Store_DB[Store_ID],Store_DB[Store_Type])</f>
        <v>Online</v>
      </c>
      <c r="O562" t="str">
        <f>_xlfn.XLOOKUP(Sales_DB[[#This Row],[Product_ID]],Product_DB[Product_ID],Product_DB[Product_Name])</f>
        <v>Stainless Steel Cutlery Set</v>
      </c>
      <c r="P562" t="str">
        <f>_xlfn.XLOOKUP(Sales_DB[[#This Row],[Product_ID]],Product_DB[Product_ID],Product_DB[Category])</f>
        <v>Home</v>
      </c>
      <c r="Q562" t="str">
        <f>_xlfn.XLOOKUP(Sales_DB[[#This Row],[Product_ID]],Product_DB[Product_ID],Product_DB[Sub_Category])</f>
        <v>Kitchen</v>
      </c>
      <c r="R562" t="str">
        <f>_xlfn.XLOOKUP(Sales_DB[[#This Row],[Product_ID]],Product_DB[Product_ID],Product_DB[Brand])</f>
        <v>Stevens, Fernandez and Martin</v>
      </c>
      <c r="S562">
        <f>_xlfn.XLOOKUP(Sales_DB[[#This Row],[Product_ID]],Product_DB[Product_ID],Product_DB[Cost])</f>
        <v>19.52</v>
      </c>
      <c r="T562">
        <f>_xlfn.XLOOKUP(Sales_DB[[#This Row],[Product_ID]],Product_DB[Product_ID],Product_DB[Stock])</f>
        <v>57</v>
      </c>
      <c r="U562" t="str">
        <f>_xlfn.XLOOKUP(Sales_DB[[#This Row],[Customer_ID]],Final_Cust_db[Customer_ID],Final_Cust_db[Name])</f>
        <v>Kimberly Brooks</v>
      </c>
      <c r="V562">
        <f>_xlfn.XLOOKUP(Sales_DB[[#This Row],[Customer_ID]],Final_Cust_db[Customer_ID],Final_Cust_db[Age])</f>
        <v>42</v>
      </c>
      <c r="W562" t="str">
        <f>_xlfn.XLOOKUP(Sales_DB[[#This Row],[Customer_ID]],Final_Cust_db[Customer_ID],Final_Cust_db[Gender])</f>
        <v>Male</v>
      </c>
      <c r="X562" t="str">
        <f>_xlfn.XLOOKUP(Sales_DB[[#This Row],[Customer_ID]],Final_Cust_db[Customer_ID],Final_Cust_db[City])</f>
        <v>Kingfort</v>
      </c>
      <c r="Y562" t="str">
        <f>_xlfn.XLOOKUP(Sales_DB[[#This Row],[Customer_ID]],Final_Cust_db[Customer_ID],Final_Cust_db[State])</f>
        <v>New Mexico</v>
      </c>
      <c r="Z562" t="str">
        <f>_xlfn.XLOOKUP(Sales_DB[[#This Row],[Customer_ID]],Final_Cust_db[Customer_ID],Final_Cust_db[Country])</f>
        <v>USA</v>
      </c>
      <c r="AA562" t="str">
        <f>_xlfn.XLOOKUP(Sales_DB[[#This Row],[Customer_ID]],Final_Cust_db[Customer_ID],Final_Cust_db[Loyality_Level])</f>
        <v>Silver</v>
      </c>
      <c r="AB562" s="8">
        <f>Sales_DB[[#This Row],[Cost]]*Sales_DB[[#This Row],[Quantity]]</f>
        <v>58.56</v>
      </c>
      <c r="AC562" s="8">
        <f>Sales_DB[[#This Row],[Total_Amount]]-Sales_DB[[#This Row],[Spend]]</f>
        <v>733.53600000000006</v>
      </c>
      <c r="AD562" s="8">
        <f>MONTH(Sales_DB[[#This Row],[Order_Date]])</f>
        <v>2</v>
      </c>
    </row>
    <row r="563" spans="1:30" x14ac:dyDescent="0.35">
      <c r="A563" t="s">
        <v>2520</v>
      </c>
      <c r="B563" s="2">
        <v>45459</v>
      </c>
      <c r="C563" t="s">
        <v>607</v>
      </c>
      <c r="D563" t="s">
        <v>1601</v>
      </c>
      <c r="E563" t="s">
        <v>1940</v>
      </c>
      <c r="F563">
        <v>2</v>
      </c>
      <c r="G563" s="5">
        <v>813.01</v>
      </c>
      <c r="H563">
        <v>0.06</v>
      </c>
      <c r="I563" t="s">
        <v>1959</v>
      </c>
      <c r="J563">
        <v>1528.4588000000001</v>
      </c>
      <c r="K563" t="str">
        <f>_xlfn.XLOOKUP(Sales_DB[[#This Row],[Store_ID]],Store_DB[Store_ID],Store_DB[Region])</f>
        <v>North</v>
      </c>
      <c r="L563" t="str">
        <f>_xlfn.XLOOKUP(Sales_DB[[#This Row],[Store_ID]],Store_DB[Store_ID],Store_DB[Store_Name])</f>
        <v>Holloway Ltd</v>
      </c>
      <c r="M563" t="str">
        <f>_xlfn.XLOOKUP(Sales_DB[[#This Row],[Store_ID]],Store_DB[Store_ID],Store_DB[City])</f>
        <v>Bensonhaven</v>
      </c>
      <c r="N563" t="str">
        <f>_xlfn.XLOOKUP(Sales_DB[[#This Row],[Store_ID]],Store_DB[Store_ID],Store_DB[Store_Type])</f>
        <v>Flagship</v>
      </c>
      <c r="O563" t="str">
        <f>_xlfn.XLOOKUP(Sales_DB[[#This Row],[Product_ID]],Product_DB[Product_ID],Product_DB[Product_Name])</f>
        <v>Hd Smart Tv Stick</v>
      </c>
      <c r="P563" t="str">
        <f>_xlfn.XLOOKUP(Sales_DB[[#This Row],[Product_ID]],Product_DB[Product_ID],Product_DB[Category])</f>
        <v>Electronics</v>
      </c>
      <c r="Q563" t="str">
        <f>_xlfn.XLOOKUP(Sales_DB[[#This Row],[Product_ID]],Product_DB[Product_ID],Product_DB[Sub_Category])</f>
        <v>Accessories</v>
      </c>
      <c r="R563" t="str">
        <f>_xlfn.XLOOKUP(Sales_DB[[#This Row],[Product_ID]],Product_DB[Product_ID],Product_DB[Brand])</f>
        <v>Gibson, Hobbs and Weaver</v>
      </c>
      <c r="S563">
        <f>_xlfn.XLOOKUP(Sales_DB[[#This Row],[Product_ID]],Product_DB[Product_ID],Product_DB[Cost])</f>
        <v>449.4</v>
      </c>
      <c r="T563">
        <f>_xlfn.XLOOKUP(Sales_DB[[#This Row],[Product_ID]],Product_DB[Product_ID],Product_DB[Stock])</f>
        <v>265</v>
      </c>
      <c r="U563" t="str">
        <f>_xlfn.XLOOKUP(Sales_DB[[#This Row],[Customer_ID]],Final_Cust_db[Customer_ID],Final_Cust_db[Name])</f>
        <v>Melissa Hamilton</v>
      </c>
      <c r="V563">
        <f>_xlfn.XLOOKUP(Sales_DB[[#This Row],[Customer_ID]],Final_Cust_db[Customer_ID],Final_Cust_db[Age])</f>
        <v>23</v>
      </c>
      <c r="W563" t="str">
        <f>_xlfn.XLOOKUP(Sales_DB[[#This Row],[Customer_ID]],Final_Cust_db[Customer_ID],Final_Cust_db[Gender])</f>
        <v>Female</v>
      </c>
      <c r="X563" t="str">
        <f>_xlfn.XLOOKUP(Sales_DB[[#This Row],[Customer_ID]],Final_Cust_db[Customer_ID],Final_Cust_db[City])</f>
        <v>Hutchinsonville</v>
      </c>
      <c r="Y563" t="str">
        <f>_xlfn.XLOOKUP(Sales_DB[[#This Row],[Customer_ID]],Final_Cust_db[Customer_ID],Final_Cust_db[State])</f>
        <v>Oklahoma</v>
      </c>
      <c r="Z563" t="str">
        <f>_xlfn.XLOOKUP(Sales_DB[[#This Row],[Customer_ID]],Final_Cust_db[Customer_ID],Final_Cust_db[Country])</f>
        <v>USA</v>
      </c>
      <c r="AA563" t="str">
        <f>_xlfn.XLOOKUP(Sales_DB[[#This Row],[Customer_ID]],Final_Cust_db[Customer_ID],Final_Cust_db[Loyality_Level])</f>
        <v>Silver</v>
      </c>
      <c r="AB563" s="8">
        <f>Sales_DB[[#This Row],[Cost]]*Sales_DB[[#This Row],[Quantity]]</f>
        <v>898.8</v>
      </c>
      <c r="AC563" s="8">
        <f>Sales_DB[[#This Row],[Total_Amount]]-Sales_DB[[#This Row],[Spend]]</f>
        <v>629.65880000000016</v>
      </c>
      <c r="AD563" s="8">
        <f>MONTH(Sales_DB[[#This Row],[Order_Date]])</f>
        <v>6</v>
      </c>
    </row>
    <row r="564" spans="1:30" x14ac:dyDescent="0.35">
      <c r="A564" t="s">
        <v>2521</v>
      </c>
      <c r="B564" s="2">
        <v>45715</v>
      </c>
      <c r="C564" t="s">
        <v>114</v>
      </c>
      <c r="D564" t="s">
        <v>1558</v>
      </c>
      <c r="E564" t="s">
        <v>1894</v>
      </c>
      <c r="F564">
        <v>4</v>
      </c>
      <c r="G564" s="5">
        <v>204.8</v>
      </c>
      <c r="H564">
        <v>0.03</v>
      </c>
      <c r="I564" t="s">
        <v>1959</v>
      </c>
      <c r="J564">
        <v>794.62400000000002</v>
      </c>
      <c r="K564" t="str">
        <f>_xlfn.XLOOKUP(Sales_DB[[#This Row],[Store_ID]],Store_DB[Store_ID],Store_DB[Region])</f>
        <v>South</v>
      </c>
      <c r="L564" t="str">
        <f>_xlfn.XLOOKUP(Sales_DB[[#This Row],[Store_ID]],Store_DB[Store_ID],Store_DB[Store_Name])</f>
        <v>Black-Horn</v>
      </c>
      <c r="M564" t="str">
        <f>_xlfn.XLOOKUP(Sales_DB[[#This Row],[Store_ID]],Store_DB[Store_ID],Store_DB[City])</f>
        <v>North Nancyview</v>
      </c>
      <c r="N564" t="str">
        <f>_xlfn.XLOOKUP(Sales_DB[[#This Row],[Store_ID]],Store_DB[Store_ID],Store_DB[Store_Type])</f>
        <v>Outlet</v>
      </c>
      <c r="O564" t="str">
        <f>_xlfn.XLOOKUP(Sales_DB[[#This Row],[Product_ID]],Product_DB[Product_ID],Product_DB[Product_Name])</f>
        <v>Men'S Graphic T-Shirt</v>
      </c>
      <c r="P564" t="str">
        <f>_xlfn.XLOOKUP(Sales_DB[[#This Row],[Product_ID]],Product_DB[Product_ID],Product_DB[Category])</f>
        <v>Clothing</v>
      </c>
      <c r="Q564" t="str">
        <f>_xlfn.XLOOKUP(Sales_DB[[#This Row],[Product_ID]],Product_DB[Product_ID],Product_DB[Sub_Category])</f>
        <v>Tops</v>
      </c>
      <c r="R564" t="str">
        <f>_xlfn.XLOOKUP(Sales_DB[[#This Row],[Product_ID]],Product_DB[Product_ID],Product_DB[Brand])</f>
        <v>Terry-Moore</v>
      </c>
      <c r="S564">
        <f>_xlfn.XLOOKUP(Sales_DB[[#This Row],[Product_ID]],Product_DB[Product_ID],Product_DB[Cost])</f>
        <v>342.56</v>
      </c>
      <c r="T564">
        <f>_xlfn.XLOOKUP(Sales_DB[[#This Row],[Product_ID]],Product_DB[Product_ID],Product_DB[Stock])</f>
        <v>181</v>
      </c>
      <c r="U564" t="str">
        <f>_xlfn.XLOOKUP(Sales_DB[[#This Row],[Customer_ID]],Final_Cust_db[Customer_ID],Final_Cust_db[Name])</f>
        <v>Amber Carlson</v>
      </c>
      <c r="V564">
        <f>_xlfn.XLOOKUP(Sales_DB[[#This Row],[Customer_ID]],Final_Cust_db[Customer_ID],Final_Cust_db[Age])</f>
        <v>18</v>
      </c>
      <c r="W564" t="str">
        <f>_xlfn.XLOOKUP(Sales_DB[[#This Row],[Customer_ID]],Final_Cust_db[Customer_ID],Final_Cust_db[Gender])</f>
        <v>Female</v>
      </c>
      <c r="X564" t="str">
        <f>_xlfn.XLOOKUP(Sales_DB[[#This Row],[Customer_ID]],Final_Cust_db[Customer_ID],Final_Cust_db[City])</f>
        <v>East Michellemouth</v>
      </c>
      <c r="Y564" t="str">
        <f>_xlfn.XLOOKUP(Sales_DB[[#This Row],[Customer_ID]],Final_Cust_db[Customer_ID],Final_Cust_db[State])</f>
        <v>Missouri</v>
      </c>
      <c r="Z564" t="str">
        <f>_xlfn.XLOOKUP(Sales_DB[[#This Row],[Customer_ID]],Final_Cust_db[Customer_ID],Final_Cust_db[Country])</f>
        <v>USA</v>
      </c>
      <c r="AA564" t="str">
        <f>_xlfn.XLOOKUP(Sales_DB[[#This Row],[Customer_ID]],Final_Cust_db[Customer_ID],Final_Cust_db[Loyality_Level])</f>
        <v>Gold</v>
      </c>
      <c r="AB564" s="8">
        <f>Sales_DB[[#This Row],[Cost]]*Sales_DB[[#This Row],[Quantity]]</f>
        <v>1370.24</v>
      </c>
      <c r="AC564" s="8">
        <f>Sales_DB[[#This Row],[Total_Amount]]-Sales_DB[[#This Row],[Spend]]</f>
        <v>-575.61599999999999</v>
      </c>
      <c r="AD564" s="8">
        <f>MONTH(Sales_DB[[#This Row],[Order_Date]])</f>
        <v>2</v>
      </c>
    </row>
    <row r="565" spans="1:30" x14ac:dyDescent="0.35">
      <c r="A565" t="s">
        <v>2522</v>
      </c>
      <c r="B565" s="2">
        <v>45223</v>
      </c>
      <c r="C565" t="s">
        <v>58</v>
      </c>
      <c r="D565" t="s">
        <v>1567</v>
      </c>
      <c r="E565" t="s">
        <v>1899</v>
      </c>
      <c r="F565">
        <v>3</v>
      </c>
      <c r="G565" s="5">
        <v>728.32</v>
      </c>
      <c r="H565">
        <v>0.01</v>
      </c>
      <c r="I565" t="s">
        <v>1957</v>
      </c>
      <c r="J565">
        <v>2163.1104</v>
      </c>
      <c r="K565" t="str">
        <f>_xlfn.XLOOKUP(Sales_DB[[#This Row],[Store_ID]],Store_DB[Store_ID],Store_DB[Region])</f>
        <v>North</v>
      </c>
      <c r="L565" t="str">
        <f>_xlfn.XLOOKUP(Sales_DB[[#This Row],[Store_ID]],Store_DB[Store_ID],Store_DB[Store_Name])</f>
        <v>Johnson-Wright</v>
      </c>
      <c r="M565" t="str">
        <f>_xlfn.XLOOKUP(Sales_DB[[#This Row],[Store_ID]],Store_DB[Store_ID],Store_DB[City])</f>
        <v>Hoodberg</v>
      </c>
      <c r="N565" t="str">
        <f>_xlfn.XLOOKUP(Sales_DB[[#This Row],[Store_ID]],Store_DB[Store_ID],Store_DB[Store_Type])</f>
        <v>Outlet</v>
      </c>
      <c r="O565" t="str">
        <f>_xlfn.XLOOKUP(Sales_DB[[#This Row],[Product_ID]],Product_DB[Product_ID],Product_DB[Product_Name])</f>
        <v>Men'S Running Jacket</v>
      </c>
      <c r="P565" t="str">
        <f>_xlfn.XLOOKUP(Sales_DB[[#This Row],[Product_ID]],Product_DB[Product_ID],Product_DB[Category])</f>
        <v>Clothing</v>
      </c>
      <c r="Q565" t="str">
        <f>_xlfn.XLOOKUP(Sales_DB[[#This Row],[Product_ID]],Product_DB[Product_ID],Product_DB[Sub_Category])</f>
        <v>Outerwear</v>
      </c>
      <c r="R565" t="str">
        <f>_xlfn.XLOOKUP(Sales_DB[[#This Row],[Product_ID]],Product_DB[Product_ID],Product_DB[Brand])</f>
        <v>Pineda Ltd</v>
      </c>
      <c r="S565">
        <f>_xlfn.XLOOKUP(Sales_DB[[#This Row],[Product_ID]],Product_DB[Product_ID],Product_DB[Cost])</f>
        <v>364.67</v>
      </c>
      <c r="T565">
        <f>_xlfn.XLOOKUP(Sales_DB[[#This Row],[Product_ID]],Product_DB[Product_ID],Product_DB[Stock])</f>
        <v>452</v>
      </c>
      <c r="U565" t="str">
        <f>_xlfn.XLOOKUP(Sales_DB[[#This Row],[Customer_ID]],Final_Cust_db[Customer_ID],Final_Cust_db[Name])</f>
        <v>Brian Lopez</v>
      </c>
      <c r="V565">
        <f>_xlfn.XLOOKUP(Sales_DB[[#This Row],[Customer_ID]],Final_Cust_db[Customer_ID],Final_Cust_db[Age])</f>
        <v>28</v>
      </c>
      <c r="W565" t="str">
        <f>_xlfn.XLOOKUP(Sales_DB[[#This Row],[Customer_ID]],Final_Cust_db[Customer_ID],Final_Cust_db[Gender])</f>
        <v>Female</v>
      </c>
      <c r="X565" t="str">
        <f>_xlfn.XLOOKUP(Sales_DB[[#This Row],[Customer_ID]],Final_Cust_db[Customer_ID],Final_Cust_db[City])</f>
        <v>East Krista</v>
      </c>
      <c r="Y565" t="str">
        <f>_xlfn.XLOOKUP(Sales_DB[[#This Row],[Customer_ID]],Final_Cust_db[Customer_ID],Final_Cust_db[State])</f>
        <v>New York</v>
      </c>
      <c r="Z565" t="str">
        <f>_xlfn.XLOOKUP(Sales_DB[[#This Row],[Customer_ID]],Final_Cust_db[Customer_ID],Final_Cust_db[Country])</f>
        <v>USA</v>
      </c>
      <c r="AA565" t="str">
        <f>_xlfn.XLOOKUP(Sales_DB[[#This Row],[Customer_ID]],Final_Cust_db[Customer_ID],Final_Cust_db[Loyality_Level])</f>
        <v>Gold</v>
      </c>
      <c r="AB565" s="8">
        <f>Sales_DB[[#This Row],[Cost]]*Sales_DB[[#This Row],[Quantity]]</f>
        <v>1094.01</v>
      </c>
      <c r="AC565" s="8">
        <f>Sales_DB[[#This Row],[Total_Amount]]-Sales_DB[[#This Row],[Spend]]</f>
        <v>1069.1004</v>
      </c>
      <c r="AD565" s="8">
        <f>MONTH(Sales_DB[[#This Row],[Order_Date]])</f>
        <v>10</v>
      </c>
    </row>
    <row r="566" spans="1:30" x14ac:dyDescent="0.35">
      <c r="A566" t="s">
        <v>2523</v>
      </c>
      <c r="B566" s="2">
        <v>45507</v>
      </c>
      <c r="C566" t="s">
        <v>1407</v>
      </c>
      <c r="D566" t="s">
        <v>1757</v>
      </c>
      <c r="E566" t="s">
        <v>1912</v>
      </c>
      <c r="F566">
        <v>3</v>
      </c>
      <c r="G566" s="5">
        <v>836.4</v>
      </c>
      <c r="H566">
        <v>0.02</v>
      </c>
      <c r="I566" t="s">
        <v>1957</v>
      </c>
      <c r="J566">
        <v>2509.1999999999998</v>
      </c>
      <c r="K566" t="str">
        <f>_xlfn.XLOOKUP(Sales_DB[[#This Row],[Store_ID]],Store_DB[Store_ID],Store_DB[Region])</f>
        <v>South</v>
      </c>
      <c r="L566" t="str">
        <f>_xlfn.XLOOKUP(Sales_DB[[#This Row],[Store_ID]],Store_DB[Store_ID],Store_DB[Store_Name])</f>
        <v>Martinez-Mullins</v>
      </c>
      <c r="M566" t="str">
        <f>_xlfn.XLOOKUP(Sales_DB[[#This Row],[Store_ID]],Store_DB[Store_ID],Store_DB[City])</f>
        <v>Williamsfurt</v>
      </c>
      <c r="N566" t="str">
        <f>_xlfn.XLOOKUP(Sales_DB[[#This Row],[Store_ID]],Store_DB[Store_ID],Store_DB[Store_Type])</f>
        <v>Online</v>
      </c>
      <c r="O566" t="str">
        <f>_xlfn.XLOOKUP(Sales_DB[[#This Row],[Product_ID]],Product_DB[Product_ID],Product_DB[Product_Name])</f>
        <v>Men'S Hair Styling Gel</v>
      </c>
      <c r="P566" t="str">
        <f>_xlfn.XLOOKUP(Sales_DB[[#This Row],[Product_ID]],Product_DB[Product_ID],Product_DB[Category])</f>
        <v>Beauty</v>
      </c>
      <c r="Q566" t="str">
        <f>_xlfn.XLOOKUP(Sales_DB[[#This Row],[Product_ID]],Product_DB[Product_ID],Product_DB[Sub_Category])</f>
        <v>Haircare</v>
      </c>
      <c r="R566" t="str">
        <f>_xlfn.XLOOKUP(Sales_DB[[#This Row],[Product_ID]],Product_DB[Product_ID],Product_DB[Brand])</f>
        <v>Cline-Mccarthy</v>
      </c>
      <c r="S566">
        <f>_xlfn.XLOOKUP(Sales_DB[[#This Row],[Product_ID]],Product_DB[Product_ID],Product_DB[Cost])</f>
        <v>17.309999999999999</v>
      </c>
      <c r="T566">
        <f>_xlfn.XLOOKUP(Sales_DB[[#This Row],[Product_ID]],Product_DB[Product_ID],Product_DB[Stock])</f>
        <v>399</v>
      </c>
      <c r="U566" t="str">
        <f>_xlfn.XLOOKUP(Sales_DB[[#This Row],[Customer_ID]],Final_Cust_db[Customer_ID],Final_Cust_db[Name])</f>
        <v>Jeffery Wolf</v>
      </c>
      <c r="V566">
        <f>_xlfn.XLOOKUP(Sales_DB[[#This Row],[Customer_ID]],Final_Cust_db[Customer_ID],Final_Cust_db[Age])</f>
        <v>60</v>
      </c>
      <c r="W566" t="str">
        <f>_xlfn.XLOOKUP(Sales_DB[[#This Row],[Customer_ID]],Final_Cust_db[Customer_ID],Final_Cust_db[Gender])</f>
        <v>Female</v>
      </c>
      <c r="X566" t="str">
        <f>_xlfn.XLOOKUP(Sales_DB[[#This Row],[Customer_ID]],Final_Cust_db[Customer_ID],Final_Cust_db[City])</f>
        <v>New Laura</v>
      </c>
      <c r="Y566" t="str">
        <f>_xlfn.XLOOKUP(Sales_DB[[#This Row],[Customer_ID]],Final_Cust_db[Customer_ID],Final_Cust_db[State])</f>
        <v>Mississippi</v>
      </c>
      <c r="Z566" t="str">
        <f>_xlfn.XLOOKUP(Sales_DB[[#This Row],[Customer_ID]],Final_Cust_db[Customer_ID],Final_Cust_db[Country])</f>
        <v>USA</v>
      </c>
      <c r="AA566" t="str">
        <f>_xlfn.XLOOKUP(Sales_DB[[#This Row],[Customer_ID]],Final_Cust_db[Customer_ID],Final_Cust_db[Loyality_Level])</f>
        <v>Bronze</v>
      </c>
      <c r="AB566" s="8">
        <f>Sales_DB[[#This Row],[Cost]]*Sales_DB[[#This Row],[Quantity]]</f>
        <v>51.929999999999993</v>
      </c>
      <c r="AC566" s="8">
        <f>Sales_DB[[#This Row],[Total_Amount]]-Sales_DB[[#This Row],[Spend]]</f>
        <v>2457.27</v>
      </c>
      <c r="AD566" s="8">
        <f>MONTH(Sales_DB[[#This Row],[Order_Date]])</f>
        <v>8</v>
      </c>
    </row>
    <row r="567" spans="1:30" x14ac:dyDescent="0.35">
      <c r="A567" t="s">
        <v>2524</v>
      </c>
      <c r="B567" s="2">
        <v>45843</v>
      </c>
      <c r="C567" t="s">
        <v>508</v>
      </c>
      <c r="D567" t="s">
        <v>1851</v>
      </c>
      <c r="E567" t="s">
        <v>1927</v>
      </c>
      <c r="F567">
        <v>1</v>
      </c>
      <c r="G567" s="5">
        <v>780.16</v>
      </c>
      <c r="H567">
        <v>0.02</v>
      </c>
      <c r="I567" t="s">
        <v>1962</v>
      </c>
      <c r="J567">
        <v>764.55679999999995</v>
      </c>
      <c r="K567" t="str">
        <f>_xlfn.XLOOKUP(Sales_DB[[#This Row],[Store_ID]],Store_DB[Store_ID],Store_DB[Region])</f>
        <v>North</v>
      </c>
      <c r="L567" t="str">
        <f>_xlfn.XLOOKUP(Sales_DB[[#This Row],[Store_ID]],Store_DB[Store_ID],Store_DB[Store_Name])</f>
        <v>Thomas, Bridges and Harris</v>
      </c>
      <c r="M567" t="str">
        <f>_xlfn.XLOOKUP(Sales_DB[[#This Row],[Store_ID]],Store_DB[Store_ID],Store_DB[City])</f>
        <v>Sabrinatown</v>
      </c>
      <c r="N567" t="str">
        <f>_xlfn.XLOOKUP(Sales_DB[[#This Row],[Store_ID]],Store_DB[Store_ID],Store_DB[Store_Type])</f>
        <v>Online</v>
      </c>
      <c r="O567" t="str">
        <f>_xlfn.XLOOKUP(Sales_DB[[#This Row],[Product_ID]],Product_DB[Product_ID],Product_DB[Product_Name])</f>
        <v>Gaming Mouse Pad Xl</v>
      </c>
      <c r="P567" t="str">
        <f>_xlfn.XLOOKUP(Sales_DB[[#This Row],[Product_ID]],Product_DB[Product_ID],Product_DB[Category])</f>
        <v>Electronics</v>
      </c>
      <c r="Q567" t="str">
        <f>_xlfn.XLOOKUP(Sales_DB[[#This Row],[Product_ID]],Product_DB[Product_ID],Product_DB[Sub_Category])</f>
        <v>Accessories</v>
      </c>
      <c r="R567" t="str">
        <f>_xlfn.XLOOKUP(Sales_DB[[#This Row],[Product_ID]],Product_DB[Product_ID],Product_DB[Brand])</f>
        <v>Sharp, Taylor and Rodriguez</v>
      </c>
      <c r="S567">
        <f>_xlfn.XLOOKUP(Sales_DB[[#This Row],[Product_ID]],Product_DB[Product_ID],Product_DB[Cost])</f>
        <v>340.14</v>
      </c>
      <c r="T567">
        <f>_xlfn.XLOOKUP(Sales_DB[[#This Row],[Product_ID]],Product_DB[Product_ID],Product_DB[Stock])</f>
        <v>361</v>
      </c>
      <c r="U567" t="str">
        <f>_xlfn.XLOOKUP(Sales_DB[[#This Row],[Customer_ID]],Final_Cust_db[Customer_ID],Final_Cust_db[Name])</f>
        <v>Denise Griffin</v>
      </c>
      <c r="V567">
        <f>_xlfn.XLOOKUP(Sales_DB[[#This Row],[Customer_ID]],Final_Cust_db[Customer_ID],Final_Cust_db[Age])</f>
        <v>33</v>
      </c>
      <c r="W567" t="str">
        <f>_xlfn.XLOOKUP(Sales_DB[[#This Row],[Customer_ID]],Final_Cust_db[Customer_ID],Final_Cust_db[Gender])</f>
        <v>Male</v>
      </c>
      <c r="X567" t="str">
        <f>_xlfn.XLOOKUP(Sales_DB[[#This Row],[Customer_ID]],Final_Cust_db[Customer_ID],Final_Cust_db[City])</f>
        <v>West Markhaven</v>
      </c>
      <c r="Y567" t="str">
        <f>_xlfn.XLOOKUP(Sales_DB[[#This Row],[Customer_ID]],Final_Cust_db[Customer_ID],Final_Cust_db[State])</f>
        <v>Florida</v>
      </c>
      <c r="Z567" t="str">
        <f>_xlfn.XLOOKUP(Sales_DB[[#This Row],[Customer_ID]],Final_Cust_db[Customer_ID],Final_Cust_db[Country])</f>
        <v>USA</v>
      </c>
      <c r="AA567" t="str">
        <f>_xlfn.XLOOKUP(Sales_DB[[#This Row],[Customer_ID]],Final_Cust_db[Customer_ID],Final_Cust_db[Loyality_Level])</f>
        <v>Platinum</v>
      </c>
      <c r="AB567" s="8">
        <f>Sales_DB[[#This Row],[Cost]]*Sales_DB[[#This Row],[Quantity]]</f>
        <v>340.14</v>
      </c>
      <c r="AC567" s="8">
        <f>Sales_DB[[#This Row],[Total_Amount]]-Sales_DB[[#This Row],[Spend]]</f>
        <v>424.41679999999997</v>
      </c>
      <c r="AD567" s="8">
        <f>MONTH(Sales_DB[[#This Row],[Order_Date]])</f>
        <v>7</v>
      </c>
    </row>
    <row r="568" spans="1:30" x14ac:dyDescent="0.35">
      <c r="A568" t="s">
        <v>2525</v>
      </c>
      <c r="B568" s="2">
        <v>45804</v>
      </c>
      <c r="C568" t="s">
        <v>1459</v>
      </c>
      <c r="D568" t="s">
        <v>1716</v>
      </c>
      <c r="E568" t="s">
        <v>1930</v>
      </c>
      <c r="F568">
        <v>4</v>
      </c>
      <c r="G568" s="5">
        <v>354.12</v>
      </c>
      <c r="H568">
        <v>0.06</v>
      </c>
      <c r="I568" t="s">
        <v>1959</v>
      </c>
      <c r="J568">
        <v>1331.4911999999999</v>
      </c>
      <c r="K568" t="str">
        <f>_xlfn.XLOOKUP(Sales_DB[[#This Row],[Store_ID]],Store_DB[Store_ID],Store_DB[Region])</f>
        <v>East</v>
      </c>
      <c r="L568" t="str">
        <f>_xlfn.XLOOKUP(Sales_DB[[#This Row],[Store_ID]],Store_DB[Store_ID],Store_DB[Store_Name])</f>
        <v>Gardner, Humphrey and Contreras</v>
      </c>
      <c r="M568" t="str">
        <f>_xlfn.XLOOKUP(Sales_DB[[#This Row],[Store_ID]],Store_DB[Store_ID],Store_DB[City])</f>
        <v>Johnsonville</v>
      </c>
      <c r="N568" t="str">
        <f>_xlfn.XLOOKUP(Sales_DB[[#This Row],[Store_ID]],Store_DB[Store_ID],Store_DB[Store_Type])</f>
        <v>Flagship</v>
      </c>
      <c r="O568" t="str">
        <f>_xlfn.XLOOKUP(Sales_DB[[#This Row],[Product_ID]],Product_DB[Product_ID],Product_DB[Product_Name])</f>
        <v>Men'S Winter Jacket</v>
      </c>
      <c r="P568" t="str">
        <f>_xlfn.XLOOKUP(Sales_DB[[#This Row],[Product_ID]],Product_DB[Product_ID],Product_DB[Category])</f>
        <v>Clothing</v>
      </c>
      <c r="Q568" t="str">
        <f>_xlfn.XLOOKUP(Sales_DB[[#This Row],[Product_ID]],Product_DB[Product_ID],Product_DB[Sub_Category])</f>
        <v>Outerwear</v>
      </c>
      <c r="R568" t="str">
        <f>_xlfn.XLOOKUP(Sales_DB[[#This Row],[Product_ID]],Product_DB[Product_ID],Product_DB[Brand])</f>
        <v>Kelly, Smith and Perez</v>
      </c>
      <c r="S568">
        <f>_xlfn.XLOOKUP(Sales_DB[[#This Row],[Product_ID]],Product_DB[Product_ID],Product_DB[Cost])</f>
        <v>167.34</v>
      </c>
      <c r="T568">
        <f>_xlfn.XLOOKUP(Sales_DB[[#This Row],[Product_ID]],Product_DB[Product_ID],Product_DB[Stock])</f>
        <v>296</v>
      </c>
      <c r="U568" t="str">
        <f>_xlfn.XLOOKUP(Sales_DB[[#This Row],[Customer_ID]],Final_Cust_db[Customer_ID],Final_Cust_db[Name])</f>
        <v>Manuel Fisher</v>
      </c>
      <c r="V568">
        <f>_xlfn.XLOOKUP(Sales_DB[[#This Row],[Customer_ID]],Final_Cust_db[Customer_ID],Final_Cust_db[Age])</f>
        <v>21</v>
      </c>
      <c r="W568" t="str">
        <f>_xlfn.XLOOKUP(Sales_DB[[#This Row],[Customer_ID]],Final_Cust_db[Customer_ID],Final_Cust_db[Gender])</f>
        <v>Female</v>
      </c>
      <c r="X568" t="str">
        <f>_xlfn.XLOOKUP(Sales_DB[[#This Row],[Customer_ID]],Final_Cust_db[Customer_ID],Final_Cust_db[City])</f>
        <v>Kanebury</v>
      </c>
      <c r="Y568" t="str">
        <f>_xlfn.XLOOKUP(Sales_DB[[#This Row],[Customer_ID]],Final_Cust_db[Customer_ID],Final_Cust_db[State])</f>
        <v>New Hampshire</v>
      </c>
      <c r="Z568" t="str">
        <f>_xlfn.XLOOKUP(Sales_DB[[#This Row],[Customer_ID]],Final_Cust_db[Customer_ID],Final_Cust_db[Country])</f>
        <v>USA</v>
      </c>
      <c r="AA568" t="str">
        <f>_xlfn.XLOOKUP(Sales_DB[[#This Row],[Customer_ID]],Final_Cust_db[Customer_ID],Final_Cust_db[Loyality_Level])</f>
        <v>Gold</v>
      </c>
      <c r="AB568" s="8">
        <f>Sales_DB[[#This Row],[Cost]]*Sales_DB[[#This Row],[Quantity]]</f>
        <v>669.36</v>
      </c>
      <c r="AC568" s="8">
        <f>Sales_DB[[#This Row],[Total_Amount]]-Sales_DB[[#This Row],[Spend]]</f>
        <v>662.13119999999992</v>
      </c>
      <c r="AD568" s="8">
        <f>MONTH(Sales_DB[[#This Row],[Order_Date]])</f>
        <v>5</v>
      </c>
    </row>
    <row r="569" spans="1:30" x14ac:dyDescent="0.35">
      <c r="A569" t="s">
        <v>2526</v>
      </c>
      <c r="B569" s="2">
        <v>45602</v>
      </c>
      <c r="C569" t="s">
        <v>1407</v>
      </c>
      <c r="D569" t="s">
        <v>1769</v>
      </c>
      <c r="E569" t="s">
        <v>1894</v>
      </c>
      <c r="F569">
        <v>4</v>
      </c>
      <c r="G569" s="5">
        <v>282.48</v>
      </c>
      <c r="H569">
        <v>0.11</v>
      </c>
      <c r="I569" t="s">
        <v>1959</v>
      </c>
      <c r="J569">
        <v>1005.6288</v>
      </c>
      <c r="K569" t="str">
        <f>_xlfn.XLOOKUP(Sales_DB[[#This Row],[Store_ID]],Store_DB[Store_ID],Store_DB[Region])</f>
        <v>South</v>
      </c>
      <c r="L569" t="str">
        <f>_xlfn.XLOOKUP(Sales_DB[[#This Row],[Store_ID]],Store_DB[Store_ID],Store_DB[Store_Name])</f>
        <v>Black-Horn</v>
      </c>
      <c r="M569" t="str">
        <f>_xlfn.XLOOKUP(Sales_DB[[#This Row],[Store_ID]],Store_DB[Store_ID],Store_DB[City])</f>
        <v>North Nancyview</v>
      </c>
      <c r="N569" t="str">
        <f>_xlfn.XLOOKUP(Sales_DB[[#This Row],[Store_ID]],Store_DB[Store_ID],Store_DB[Store_Type])</f>
        <v>Outlet</v>
      </c>
      <c r="O569" t="str">
        <f>_xlfn.XLOOKUP(Sales_DB[[#This Row],[Product_ID]],Product_DB[Product_ID],Product_DB[Product_Name])</f>
        <v>Organic Sunscreen Lotion</v>
      </c>
      <c r="P569" t="str">
        <f>_xlfn.XLOOKUP(Sales_DB[[#This Row],[Product_ID]],Product_DB[Product_ID],Product_DB[Category])</f>
        <v>Beauty</v>
      </c>
      <c r="Q569" t="str">
        <f>_xlfn.XLOOKUP(Sales_DB[[#This Row],[Product_ID]],Product_DB[Product_ID],Product_DB[Sub_Category])</f>
        <v>Skincare</v>
      </c>
      <c r="R569" t="str">
        <f>_xlfn.XLOOKUP(Sales_DB[[#This Row],[Product_ID]],Product_DB[Product_ID],Product_DB[Brand])</f>
        <v>Anderson-Riley</v>
      </c>
      <c r="S569">
        <f>_xlfn.XLOOKUP(Sales_DB[[#This Row],[Product_ID]],Product_DB[Product_ID],Product_DB[Cost])</f>
        <v>266.86</v>
      </c>
      <c r="T569">
        <f>_xlfn.XLOOKUP(Sales_DB[[#This Row],[Product_ID]],Product_DB[Product_ID],Product_DB[Stock])</f>
        <v>458</v>
      </c>
      <c r="U569" t="str">
        <f>_xlfn.XLOOKUP(Sales_DB[[#This Row],[Customer_ID]],Final_Cust_db[Customer_ID],Final_Cust_db[Name])</f>
        <v>Jeffery Wolf</v>
      </c>
      <c r="V569">
        <f>_xlfn.XLOOKUP(Sales_DB[[#This Row],[Customer_ID]],Final_Cust_db[Customer_ID],Final_Cust_db[Age])</f>
        <v>60</v>
      </c>
      <c r="W569" t="str">
        <f>_xlfn.XLOOKUP(Sales_DB[[#This Row],[Customer_ID]],Final_Cust_db[Customer_ID],Final_Cust_db[Gender])</f>
        <v>Female</v>
      </c>
      <c r="X569" t="str">
        <f>_xlfn.XLOOKUP(Sales_DB[[#This Row],[Customer_ID]],Final_Cust_db[Customer_ID],Final_Cust_db[City])</f>
        <v>New Laura</v>
      </c>
      <c r="Y569" t="str">
        <f>_xlfn.XLOOKUP(Sales_DB[[#This Row],[Customer_ID]],Final_Cust_db[Customer_ID],Final_Cust_db[State])</f>
        <v>Mississippi</v>
      </c>
      <c r="Z569" t="str">
        <f>_xlfn.XLOOKUP(Sales_DB[[#This Row],[Customer_ID]],Final_Cust_db[Customer_ID],Final_Cust_db[Country])</f>
        <v>USA</v>
      </c>
      <c r="AA569" t="str">
        <f>_xlfn.XLOOKUP(Sales_DB[[#This Row],[Customer_ID]],Final_Cust_db[Customer_ID],Final_Cust_db[Loyality_Level])</f>
        <v>Bronze</v>
      </c>
      <c r="AB569" s="8">
        <f>Sales_DB[[#This Row],[Cost]]*Sales_DB[[#This Row],[Quantity]]</f>
        <v>1067.44</v>
      </c>
      <c r="AC569" s="8">
        <f>Sales_DB[[#This Row],[Total_Amount]]-Sales_DB[[#This Row],[Spend]]</f>
        <v>-61.811200000000099</v>
      </c>
      <c r="AD569" s="8">
        <f>MONTH(Sales_DB[[#This Row],[Order_Date]])</f>
        <v>11</v>
      </c>
    </row>
    <row r="570" spans="1:30" x14ac:dyDescent="0.35">
      <c r="A570" t="s">
        <v>2527</v>
      </c>
      <c r="B570" s="2">
        <v>45446</v>
      </c>
      <c r="C570" t="s">
        <v>1041</v>
      </c>
      <c r="D570" t="s">
        <v>1633</v>
      </c>
      <c r="E570" t="s">
        <v>1909</v>
      </c>
      <c r="F570">
        <v>2</v>
      </c>
      <c r="G570" s="5">
        <v>740.68</v>
      </c>
      <c r="H570">
        <v>0.02</v>
      </c>
      <c r="I570" t="s">
        <v>1959</v>
      </c>
      <c r="J570">
        <v>1451.7328</v>
      </c>
      <c r="K570" t="str">
        <f>_xlfn.XLOOKUP(Sales_DB[[#This Row],[Store_ID]],Store_DB[Store_ID],Store_DB[Region])</f>
        <v>East</v>
      </c>
      <c r="L570" t="str">
        <f>_xlfn.XLOOKUP(Sales_DB[[#This Row],[Store_ID]],Store_DB[Store_ID],Store_DB[Store_Name])</f>
        <v>Benson-Elliott</v>
      </c>
      <c r="M570" t="str">
        <f>_xlfn.XLOOKUP(Sales_DB[[#This Row],[Store_ID]],Store_DB[Store_ID],Store_DB[City])</f>
        <v>Port Josephberg</v>
      </c>
      <c r="N570" t="str">
        <f>_xlfn.XLOOKUP(Sales_DB[[#This Row],[Store_ID]],Store_DB[Store_ID],Store_DB[Store_Type])</f>
        <v>Online</v>
      </c>
      <c r="O570" t="str">
        <f>_xlfn.XLOOKUP(Sales_DB[[#This Row],[Product_ID]],Product_DB[Product_ID],Product_DB[Product_Name])</f>
        <v>Outdoor Sports Water Bottle</v>
      </c>
      <c r="P570" t="str">
        <f>_xlfn.XLOOKUP(Sales_DB[[#This Row],[Product_ID]],Product_DB[Product_ID],Product_DB[Category])</f>
        <v>Sports</v>
      </c>
      <c r="Q570" t="str">
        <f>_xlfn.XLOOKUP(Sales_DB[[#This Row],[Product_ID]],Product_DB[Product_ID],Product_DB[Sub_Category])</f>
        <v>Accessories</v>
      </c>
      <c r="R570" t="str">
        <f>_xlfn.XLOOKUP(Sales_DB[[#This Row],[Product_ID]],Product_DB[Product_ID],Product_DB[Brand])</f>
        <v>Soto-Ellis</v>
      </c>
      <c r="S570">
        <f>_xlfn.XLOOKUP(Sales_DB[[#This Row],[Product_ID]],Product_DB[Product_ID],Product_DB[Cost])</f>
        <v>131.51</v>
      </c>
      <c r="T570">
        <f>_xlfn.XLOOKUP(Sales_DB[[#This Row],[Product_ID]],Product_DB[Product_ID],Product_DB[Stock])</f>
        <v>265</v>
      </c>
      <c r="U570" t="str">
        <f>_xlfn.XLOOKUP(Sales_DB[[#This Row],[Customer_ID]],Final_Cust_db[Customer_ID],Final_Cust_db[Name])</f>
        <v>Mario Harvey Jr.</v>
      </c>
      <c r="V570">
        <f>_xlfn.XLOOKUP(Sales_DB[[#This Row],[Customer_ID]],Final_Cust_db[Customer_ID],Final_Cust_db[Age])</f>
        <v>46</v>
      </c>
      <c r="W570" t="str">
        <f>_xlfn.XLOOKUP(Sales_DB[[#This Row],[Customer_ID]],Final_Cust_db[Customer_ID],Final_Cust_db[Gender])</f>
        <v>Male</v>
      </c>
      <c r="X570" t="str">
        <f>_xlfn.XLOOKUP(Sales_DB[[#This Row],[Customer_ID]],Final_Cust_db[Customer_ID],Final_Cust_db[City])</f>
        <v>Jessicaport</v>
      </c>
      <c r="Y570" t="str">
        <f>_xlfn.XLOOKUP(Sales_DB[[#This Row],[Customer_ID]],Final_Cust_db[Customer_ID],Final_Cust_db[State])</f>
        <v>Minnesota</v>
      </c>
      <c r="Z570" t="str">
        <f>_xlfn.XLOOKUP(Sales_DB[[#This Row],[Customer_ID]],Final_Cust_db[Customer_ID],Final_Cust_db[Country])</f>
        <v>USA</v>
      </c>
      <c r="AA570" t="str">
        <f>_xlfn.XLOOKUP(Sales_DB[[#This Row],[Customer_ID]],Final_Cust_db[Customer_ID],Final_Cust_db[Loyality_Level])</f>
        <v>Platinum</v>
      </c>
      <c r="AB570" s="8">
        <f>Sales_DB[[#This Row],[Cost]]*Sales_DB[[#This Row],[Quantity]]</f>
        <v>263.02</v>
      </c>
      <c r="AC570" s="8">
        <f>Sales_DB[[#This Row],[Total_Amount]]-Sales_DB[[#This Row],[Spend]]</f>
        <v>1188.7128</v>
      </c>
      <c r="AD570" s="8">
        <f>MONTH(Sales_DB[[#This Row],[Order_Date]])</f>
        <v>6</v>
      </c>
    </row>
    <row r="571" spans="1:30" x14ac:dyDescent="0.35">
      <c r="A571" t="s">
        <v>2528</v>
      </c>
      <c r="B571" s="2">
        <v>45384</v>
      </c>
      <c r="C571" t="s">
        <v>376</v>
      </c>
      <c r="D571" t="s">
        <v>1748</v>
      </c>
      <c r="E571" t="s">
        <v>1919</v>
      </c>
      <c r="F571">
        <v>3</v>
      </c>
      <c r="G571" s="5">
        <v>600.58000000000004</v>
      </c>
      <c r="H571">
        <v>0.28999999999999998</v>
      </c>
      <c r="I571" t="s">
        <v>1962</v>
      </c>
      <c r="J571">
        <v>1279.2354</v>
      </c>
      <c r="K571" t="str">
        <f>_xlfn.XLOOKUP(Sales_DB[[#This Row],[Store_ID]],Store_DB[Store_ID],Store_DB[Region])</f>
        <v>South</v>
      </c>
      <c r="L571" t="str">
        <f>_xlfn.XLOOKUP(Sales_DB[[#This Row],[Store_ID]],Store_DB[Store_ID],Store_DB[Store_Name])</f>
        <v>Moore, Padilla and Butler</v>
      </c>
      <c r="M571" t="str">
        <f>_xlfn.XLOOKUP(Sales_DB[[#This Row],[Store_ID]],Store_DB[Store_ID],Store_DB[City])</f>
        <v>East Johnstad</v>
      </c>
      <c r="N571" t="str">
        <f>_xlfn.XLOOKUP(Sales_DB[[#This Row],[Store_ID]],Store_DB[Store_ID],Store_DB[Store_Type])</f>
        <v>Flagship</v>
      </c>
      <c r="O571" t="str">
        <f>_xlfn.XLOOKUP(Sales_DB[[#This Row],[Product_ID]],Product_DB[Product_ID],Product_DB[Product_Name])</f>
        <v>Premium Blanket Throw</v>
      </c>
      <c r="P571" t="str">
        <f>_xlfn.XLOOKUP(Sales_DB[[#This Row],[Product_ID]],Product_DB[Product_ID],Product_DB[Category])</f>
        <v>Home</v>
      </c>
      <c r="Q571" t="str">
        <f>_xlfn.XLOOKUP(Sales_DB[[#This Row],[Product_ID]],Product_DB[Product_ID],Product_DB[Sub_Category])</f>
        <v>Decor</v>
      </c>
      <c r="R571" t="str">
        <f>_xlfn.XLOOKUP(Sales_DB[[#This Row],[Product_ID]],Product_DB[Product_ID],Product_DB[Brand])</f>
        <v>Hernandez, Kennedy and Porter</v>
      </c>
      <c r="S571">
        <f>_xlfn.XLOOKUP(Sales_DB[[#This Row],[Product_ID]],Product_DB[Product_ID],Product_DB[Cost])</f>
        <v>461.47</v>
      </c>
      <c r="T571">
        <f>_xlfn.XLOOKUP(Sales_DB[[#This Row],[Product_ID]],Product_DB[Product_ID],Product_DB[Stock])</f>
        <v>190</v>
      </c>
      <c r="U571" t="str">
        <f>_xlfn.XLOOKUP(Sales_DB[[#This Row],[Customer_ID]],Final_Cust_db[Customer_ID],Final_Cust_db[Name])</f>
        <v>Lance Baker</v>
      </c>
      <c r="V571">
        <f>_xlfn.XLOOKUP(Sales_DB[[#This Row],[Customer_ID]],Final_Cust_db[Customer_ID],Final_Cust_db[Age])</f>
        <v>50</v>
      </c>
      <c r="W571" t="str">
        <f>_xlfn.XLOOKUP(Sales_DB[[#This Row],[Customer_ID]],Final_Cust_db[Customer_ID],Final_Cust_db[Gender])</f>
        <v>Female</v>
      </c>
      <c r="X571" t="str">
        <f>_xlfn.XLOOKUP(Sales_DB[[#This Row],[Customer_ID]],Final_Cust_db[Customer_ID],Final_Cust_db[City])</f>
        <v>Port Victoria</v>
      </c>
      <c r="Y571" t="str">
        <f>_xlfn.XLOOKUP(Sales_DB[[#This Row],[Customer_ID]],Final_Cust_db[Customer_ID],Final_Cust_db[State])</f>
        <v>Florida</v>
      </c>
      <c r="Z571" t="str">
        <f>_xlfn.XLOOKUP(Sales_DB[[#This Row],[Customer_ID]],Final_Cust_db[Customer_ID],Final_Cust_db[Country])</f>
        <v>USA</v>
      </c>
      <c r="AA571" t="str">
        <f>_xlfn.XLOOKUP(Sales_DB[[#This Row],[Customer_ID]],Final_Cust_db[Customer_ID],Final_Cust_db[Loyality_Level])</f>
        <v>Gold</v>
      </c>
      <c r="AB571" s="8">
        <f>Sales_DB[[#This Row],[Cost]]*Sales_DB[[#This Row],[Quantity]]</f>
        <v>1384.41</v>
      </c>
      <c r="AC571" s="8">
        <f>Sales_DB[[#This Row],[Total_Amount]]-Sales_DB[[#This Row],[Spend]]</f>
        <v>-105.17460000000005</v>
      </c>
      <c r="AD571" s="8">
        <f>MONTH(Sales_DB[[#This Row],[Order_Date]])</f>
        <v>4</v>
      </c>
    </row>
    <row r="572" spans="1:30" x14ac:dyDescent="0.35">
      <c r="A572" t="s">
        <v>2529</v>
      </c>
      <c r="B572" s="2">
        <v>45348</v>
      </c>
      <c r="C572" t="s">
        <v>1432</v>
      </c>
      <c r="D572" t="s">
        <v>1775</v>
      </c>
      <c r="E572" t="s">
        <v>1899</v>
      </c>
      <c r="F572">
        <v>3</v>
      </c>
      <c r="G572" s="5">
        <v>345.58</v>
      </c>
      <c r="H572">
        <v>0.22</v>
      </c>
      <c r="I572" t="s">
        <v>1957</v>
      </c>
      <c r="J572">
        <v>808.65719999999999</v>
      </c>
      <c r="K572" t="str">
        <f>_xlfn.XLOOKUP(Sales_DB[[#This Row],[Store_ID]],Store_DB[Store_ID],Store_DB[Region])</f>
        <v>North</v>
      </c>
      <c r="L572" t="str">
        <f>_xlfn.XLOOKUP(Sales_DB[[#This Row],[Store_ID]],Store_DB[Store_ID],Store_DB[Store_Name])</f>
        <v>Johnson-Wright</v>
      </c>
      <c r="M572" t="str">
        <f>_xlfn.XLOOKUP(Sales_DB[[#This Row],[Store_ID]],Store_DB[Store_ID],Store_DB[City])</f>
        <v>Hoodberg</v>
      </c>
      <c r="N572" t="str">
        <f>_xlfn.XLOOKUP(Sales_DB[[#This Row],[Store_ID]],Store_DB[Store_ID],Store_DB[Store_Type])</f>
        <v>Outlet</v>
      </c>
      <c r="O572" t="str">
        <f>_xlfn.XLOOKUP(Sales_DB[[#This Row],[Product_ID]],Product_DB[Product_ID],Product_DB[Product_Name])</f>
        <v>Adjustable Dumbbells 20Kg</v>
      </c>
      <c r="P572" t="str">
        <f>_xlfn.XLOOKUP(Sales_DB[[#This Row],[Product_ID]],Product_DB[Product_ID],Product_DB[Category])</f>
        <v>Sports</v>
      </c>
      <c r="Q572" t="str">
        <f>_xlfn.XLOOKUP(Sales_DB[[#This Row],[Product_ID]],Product_DB[Product_ID],Product_DB[Sub_Category])</f>
        <v>Fitness</v>
      </c>
      <c r="R572" t="str">
        <f>_xlfn.XLOOKUP(Sales_DB[[#This Row],[Product_ID]],Product_DB[Product_ID],Product_DB[Brand])</f>
        <v>Montgomery, Benton and Miller</v>
      </c>
      <c r="S572">
        <f>_xlfn.XLOOKUP(Sales_DB[[#This Row],[Product_ID]],Product_DB[Product_ID],Product_DB[Cost])</f>
        <v>240.63</v>
      </c>
      <c r="T572">
        <f>_xlfn.XLOOKUP(Sales_DB[[#This Row],[Product_ID]],Product_DB[Product_ID],Product_DB[Stock])</f>
        <v>423</v>
      </c>
      <c r="U572" t="str">
        <f>_xlfn.XLOOKUP(Sales_DB[[#This Row],[Customer_ID]],Final_Cust_db[Customer_ID],Final_Cust_db[Name])</f>
        <v>Paul Cox</v>
      </c>
      <c r="V572">
        <f>_xlfn.XLOOKUP(Sales_DB[[#This Row],[Customer_ID]],Final_Cust_db[Customer_ID],Final_Cust_db[Age])</f>
        <v>60</v>
      </c>
      <c r="W572" t="str">
        <f>_xlfn.XLOOKUP(Sales_DB[[#This Row],[Customer_ID]],Final_Cust_db[Customer_ID],Final_Cust_db[Gender])</f>
        <v>Female</v>
      </c>
      <c r="X572" t="str">
        <f>_xlfn.XLOOKUP(Sales_DB[[#This Row],[Customer_ID]],Final_Cust_db[Customer_ID],Final_Cust_db[City])</f>
        <v>East Julie</v>
      </c>
      <c r="Y572" t="str">
        <f>_xlfn.XLOOKUP(Sales_DB[[#This Row],[Customer_ID]],Final_Cust_db[Customer_ID],Final_Cust_db[State])</f>
        <v>Kansas</v>
      </c>
      <c r="Z572" t="str">
        <f>_xlfn.XLOOKUP(Sales_DB[[#This Row],[Customer_ID]],Final_Cust_db[Customer_ID],Final_Cust_db[Country])</f>
        <v>USA</v>
      </c>
      <c r="AA572" t="str">
        <f>_xlfn.XLOOKUP(Sales_DB[[#This Row],[Customer_ID]],Final_Cust_db[Customer_ID],Final_Cust_db[Loyality_Level])</f>
        <v>Silver</v>
      </c>
      <c r="AB572" s="8">
        <f>Sales_DB[[#This Row],[Cost]]*Sales_DB[[#This Row],[Quantity]]</f>
        <v>721.89</v>
      </c>
      <c r="AC572" s="8">
        <f>Sales_DB[[#This Row],[Total_Amount]]-Sales_DB[[#This Row],[Spend]]</f>
        <v>86.767200000000003</v>
      </c>
      <c r="AD572" s="8">
        <f>MONTH(Sales_DB[[#This Row],[Order_Date]])</f>
        <v>2</v>
      </c>
    </row>
    <row r="573" spans="1:30" x14ac:dyDescent="0.35">
      <c r="A573" t="s">
        <v>2530</v>
      </c>
      <c r="B573" s="2">
        <v>45688</v>
      </c>
      <c r="C573" t="s">
        <v>911</v>
      </c>
      <c r="D573" t="s">
        <v>1626</v>
      </c>
      <c r="E573" t="s">
        <v>1925</v>
      </c>
      <c r="F573">
        <v>1</v>
      </c>
      <c r="G573" s="5">
        <v>974.52</v>
      </c>
      <c r="H573">
        <v>0.01</v>
      </c>
      <c r="I573" t="s">
        <v>1959</v>
      </c>
      <c r="J573">
        <v>964.77480000000003</v>
      </c>
      <c r="K573" t="str">
        <f>_xlfn.XLOOKUP(Sales_DB[[#This Row],[Store_ID]],Store_DB[Store_ID],Store_DB[Region])</f>
        <v>South</v>
      </c>
      <c r="L573" t="str">
        <f>_xlfn.XLOOKUP(Sales_DB[[#This Row],[Store_ID]],Store_DB[Store_ID],Store_DB[Store_Name])</f>
        <v>Aguirre-Keller</v>
      </c>
      <c r="M573" t="str">
        <f>_xlfn.XLOOKUP(Sales_DB[[#This Row],[Store_ID]],Store_DB[Store_ID],Store_DB[City])</f>
        <v>Lake Michael</v>
      </c>
      <c r="N573" t="str">
        <f>_xlfn.XLOOKUP(Sales_DB[[#This Row],[Store_ID]],Store_DB[Store_ID],Store_DB[Store_Type])</f>
        <v>Online</v>
      </c>
      <c r="O573" t="str">
        <f>_xlfn.XLOOKUP(Sales_DB[[#This Row],[Product_ID]],Product_DB[Product_ID],Product_DB[Product_Name])</f>
        <v>Women'S Denim Jeans</v>
      </c>
      <c r="P573" t="str">
        <f>_xlfn.XLOOKUP(Sales_DB[[#This Row],[Product_ID]],Product_DB[Product_ID],Product_DB[Category])</f>
        <v>Clothing</v>
      </c>
      <c r="Q573" t="str">
        <f>_xlfn.XLOOKUP(Sales_DB[[#This Row],[Product_ID]],Product_DB[Product_ID],Product_DB[Sub_Category])</f>
        <v>Bottoms</v>
      </c>
      <c r="R573" t="str">
        <f>_xlfn.XLOOKUP(Sales_DB[[#This Row],[Product_ID]],Product_DB[Product_ID],Product_DB[Brand])</f>
        <v>Guerra-Hendrix</v>
      </c>
      <c r="S573">
        <f>_xlfn.XLOOKUP(Sales_DB[[#This Row],[Product_ID]],Product_DB[Product_ID],Product_DB[Cost])</f>
        <v>238.8</v>
      </c>
      <c r="T573">
        <f>_xlfn.XLOOKUP(Sales_DB[[#This Row],[Product_ID]],Product_DB[Product_ID],Product_DB[Stock])</f>
        <v>343</v>
      </c>
      <c r="U573" t="str">
        <f>_xlfn.XLOOKUP(Sales_DB[[#This Row],[Customer_ID]],Final_Cust_db[Customer_ID],Final_Cust_db[Name])</f>
        <v>Hunter Sutton</v>
      </c>
      <c r="V573">
        <f>_xlfn.XLOOKUP(Sales_DB[[#This Row],[Customer_ID]],Final_Cust_db[Customer_ID],Final_Cust_db[Age])</f>
        <v>54</v>
      </c>
      <c r="W573" t="str">
        <f>_xlfn.XLOOKUP(Sales_DB[[#This Row],[Customer_ID]],Final_Cust_db[Customer_ID],Final_Cust_db[Gender])</f>
        <v>Male</v>
      </c>
      <c r="X573" t="str">
        <f>_xlfn.XLOOKUP(Sales_DB[[#This Row],[Customer_ID]],Final_Cust_db[Customer_ID],Final_Cust_db[City])</f>
        <v>Patrickshire</v>
      </c>
      <c r="Y573" t="str">
        <f>_xlfn.XLOOKUP(Sales_DB[[#This Row],[Customer_ID]],Final_Cust_db[Customer_ID],Final_Cust_db[State])</f>
        <v>Connecticut</v>
      </c>
      <c r="Z573" t="str">
        <f>_xlfn.XLOOKUP(Sales_DB[[#This Row],[Customer_ID]],Final_Cust_db[Customer_ID],Final_Cust_db[Country])</f>
        <v>USA</v>
      </c>
      <c r="AA573" t="str">
        <f>_xlfn.XLOOKUP(Sales_DB[[#This Row],[Customer_ID]],Final_Cust_db[Customer_ID],Final_Cust_db[Loyality_Level])</f>
        <v>Gold</v>
      </c>
      <c r="AB573" s="8">
        <f>Sales_DB[[#This Row],[Cost]]*Sales_DB[[#This Row],[Quantity]]</f>
        <v>238.8</v>
      </c>
      <c r="AC573" s="8">
        <f>Sales_DB[[#This Row],[Total_Amount]]-Sales_DB[[#This Row],[Spend]]</f>
        <v>725.97479999999996</v>
      </c>
      <c r="AD573" s="8">
        <f>MONTH(Sales_DB[[#This Row],[Order_Date]])</f>
        <v>1</v>
      </c>
    </row>
    <row r="574" spans="1:30" x14ac:dyDescent="0.35">
      <c r="A574" t="s">
        <v>2531</v>
      </c>
      <c r="B574" s="2">
        <v>45249</v>
      </c>
      <c r="C574" t="s">
        <v>161</v>
      </c>
      <c r="D574" t="s">
        <v>1623</v>
      </c>
      <c r="E574" t="s">
        <v>1890</v>
      </c>
      <c r="F574">
        <v>3</v>
      </c>
      <c r="G574" s="5">
        <v>282.33</v>
      </c>
      <c r="H574">
        <v>7.0000000000000007E-2</v>
      </c>
      <c r="I574" t="s">
        <v>1957</v>
      </c>
      <c r="J574">
        <v>787.70069999999998</v>
      </c>
      <c r="K574" t="str">
        <f>_xlfn.XLOOKUP(Sales_DB[[#This Row],[Store_ID]],Store_DB[Store_ID],Store_DB[Region])</f>
        <v>North</v>
      </c>
      <c r="L574" t="str">
        <f>_xlfn.XLOOKUP(Sales_DB[[#This Row],[Store_ID]],Store_DB[Store_ID],Store_DB[Store_Name])</f>
        <v>Martinez, Adkins and Johnson</v>
      </c>
      <c r="M574" t="str">
        <f>_xlfn.XLOOKUP(Sales_DB[[#This Row],[Store_ID]],Store_DB[Store_ID],Store_DB[City])</f>
        <v>Danielmouth</v>
      </c>
      <c r="N574" t="str">
        <f>_xlfn.XLOOKUP(Sales_DB[[#This Row],[Store_ID]],Store_DB[Store_ID],Store_DB[Store_Type])</f>
        <v>Flagship</v>
      </c>
      <c r="O574" t="str">
        <f>_xlfn.XLOOKUP(Sales_DB[[#This Row],[Product_ID]],Product_DB[Product_ID],Product_DB[Product_Name])</f>
        <v>Soccer Training Cone Set</v>
      </c>
      <c r="P574" t="str">
        <f>_xlfn.XLOOKUP(Sales_DB[[#This Row],[Product_ID]],Product_DB[Product_ID],Product_DB[Category])</f>
        <v>Sports</v>
      </c>
      <c r="Q574" t="str">
        <f>_xlfn.XLOOKUP(Sales_DB[[#This Row],[Product_ID]],Product_DB[Product_ID],Product_DB[Sub_Category])</f>
        <v>Accessories</v>
      </c>
      <c r="R574" t="str">
        <f>_xlfn.XLOOKUP(Sales_DB[[#This Row],[Product_ID]],Product_DB[Product_ID],Product_DB[Brand])</f>
        <v>Ford, Murphy and Wilson</v>
      </c>
      <c r="S574">
        <f>_xlfn.XLOOKUP(Sales_DB[[#This Row],[Product_ID]],Product_DB[Product_ID],Product_DB[Cost])</f>
        <v>144.53</v>
      </c>
      <c r="T574">
        <f>_xlfn.XLOOKUP(Sales_DB[[#This Row],[Product_ID]],Product_DB[Product_ID],Product_DB[Stock])</f>
        <v>367</v>
      </c>
      <c r="U574" t="str">
        <f>_xlfn.XLOOKUP(Sales_DB[[#This Row],[Customer_ID]],Final_Cust_db[Customer_ID],Final_Cust_db[Name])</f>
        <v>Eric Vega</v>
      </c>
      <c r="V574">
        <f>_xlfn.XLOOKUP(Sales_DB[[#This Row],[Customer_ID]],Final_Cust_db[Customer_ID],Final_Cust_db[Age])</f>
        <v>50</v>
      </c>
      <c r="W574" t="str">
        <f>_xlfn.XLOOKUP(Sales_DB[[#This Row],[Customer_ID]],Final_Cust_db[Customer_ID],Final_Cust_db[Gender])</f>
        <v>Male</v>
      </c>
      <c r="X574" t="str">
        <f>_xlfn.XLOOKUP(Sales_DB[[#This Row],[Customer_ID]],Final_Cust_db[Customer_ID],Final_Cust_db[City])</f>
        <v>Williamsonland</v>
      </c>
      <c r="Y574" t="str">
        <f>_xlfn.XLOOKUP(Sales_DB[[#This Row],[Customer_ID]],Final_Cust_db[Customer_ID],Final_Cust_db[State])</f>
        <v>Kansas</v>
      </c>
      <c r="Z574" t="str">
        <f>_xlfn.XLOOKUP(Sales_DB[[#This Row],[Customer_ID]],Final_Cust_db[Customer_ID],Final_Cust_db[Country])</f>
        <v>USA</v>
      </c>
      <c r="AA574" t="str">
        <f>_xlfn.XLOOKUP(Sales_DB[[#This Row],[Customer_ID]],Final_Cust_db[Customer_ID],Final_Cust_db[Loyality_Level])</f>
        <v>Gold</v>
      </c>
      <c r="AB574" s="8">
        <f>Sales_DB[[#This Row],[Cost]]*Sales_DB[[#This Row],[Quantity]]</f>
        <v>433.59000000000003</v>
      </c>
      <c r="AC574" s="8">
        <f>Sales_DB[[#This Row],[Total_Amount]]-Sales_DB[[#This Row],[Spend]]</f>
        <v>354.11069999999995</v>
      </c>
      <c r="AD574" s="8">
        <f>MONTH(Sales_DB[[#This Row],[Order_Date]])</f>
        <v>11</v>
      </c>
    </row>
    <row r="575" spans="1:30" x14ac:dyDescent="0.35">
      <c r="A575" t="s">
        <v>2532</v>
      </c>
      <c r="B575" s="2">
        <v>45726</v>
      </c>
      <c r="C575" t="s">
        <v>1203</v>
      </c>
      <c r="D575" t="s">
        <v>1809</v>
      </c>
      <c r="E575" t="s">
        <v>1946</v>
      </c>
      <c r="F575">
        <v>4</v>
      </c>
      <c r="G575" s="5">
        <v>158.46</v>
      </c>
      <c r="H575">
        <v>0.09</v>
      </c>
      <c r="I575" t="s">
        <v>1959</v>
      </c>
      <c r="J575">
        <v>576.7944</v>
      </c>
      <c r="K575" t="str">
        <f>_xlfn.XLOOKUP(Sales_DB[[#This Row],[Store_ID]],Store_DB[Store_ID],Store_DB[Region])</f>
        <v>East</v>
      </c>
      <c r="L575" t="str">
        <f>_xlfn.XLOOKUP(Sales_DB[[#This Row],[Store_ID]],Store_DB[Store_ID],Store_DB[Store_Name])</f>
        <v>Mann-Austin</v>
      </c>
      <c r="M575" t="str">
        <f>_xlfn.XLOOKUP(Sales_DB[[#This Row],[Store_ID]],Store_DB[Store_ID],Store_DB[City])</f>
        <v>Vasquezborough</v>
      </c>
      <c r="N575" t="str">
        <f>_xlfn.XLOOKUP(Sales_DB[[#This Row],[Store_ID]],Store_DB[Store_ID],Store_DB[Store_Type])</f>
        <v>Online</v>
      </c>
      <c r="O575" t="str">
        <f>_xlfn.XLOOKUP(Sales_DB[[#This Row],[Product_ID]],Product_DB[Product_ID],Product_DB[Product_Name])</f>
        <v>Wireless Mouse</v>
      </c>
      <c r="P575" t="str">
        <f>_xlfn.XLOOKUP(Sales_DB[[#This Row],[Product_ID]],Product_DB[Product_ID],Product_DB[Category])</f>
        <v>Electronics</v>
      </c>
      <c r="Q575" t="str">
        <f>_xlfn.XLOOKUP(Sales_DB[[#This Row],[Product_ID]],Product_DB[Product_ID],Product_DB[Sub_Category])</f>
        <v>Computer</v>
      </c>
      <c r="R575" t="str">
        <f>_xlfn.XLOOKUP(Sales_DB[[#This Row],[Product_ID]],Product_DB[Product_ID],Product_DB[Brand])</f>
        <v>Larson Ltd</v>
      </c>
      <c r="S575">
        <f>_xlfn.XLOOKUP(Sales_DB[[#This Row],[Product_ID]],Product_DB[Product_ID],Product_DB[Cost])</f>
        <v>392.89</v>
      </c>
      <c r="T575">
        <f>_xlfn.XLOOKUP(Sales_DB[[#This Row],[Product_ID]],Product_DB[Product_ID],Product_DB[Stock])</f>
        <v>320</v>
      </c>
      <c r="U575" t="str">
        <f>_xlfn.XLOOKUP(Sales_DB[[#This Row],[Customer_ID]],Final_Cust_db[Customer_ID],Final_Cust_db[Name])</f>
        <v>Martha Brown</v>
      </c>
      <c r="V575">
        <f>_xlfn.XLOOKUP(Sales_DB[[#This Row],[Customer_ID]],Final_Cust_db[Customer_ID],Final_Cust_db[Age])</f>
        <v>20</v>
      </c>
      <c r="W575" t="str">
        <f>_xlfn.XLOOKUP(Sales_DB[[#This Row],[Customer_ID]],Final_Cust_db[Customer_ID],Final_Cust_db[Gender])</f>
        <v>Female</v>
      </c>
      <c r="X575" t="str">
        <f>_xlfn.XLOOKUP(Sales_DB[[#This Row],[Customer_ID]],Final_Cust_db[Customer_ID],Final_Cust_db[City])</f>
        <v>Novakstad</v>
      </c>
      <c r="Y575" t="str">
        <f>_xlfn.XLOOKUP(Sales_DB[[#This Row],[Customer_ID]],Final_Cust_db[Customer_ID],Final_Cust_db[State])</f>
        <v>California</v>
      </c>
      <c r="Z575" t="str">
        <f>_xlfn.XLOOKUP(Sales_DB[[#This Row],[Customer_ID]],Final_Cust_db[Customer_ID],Final_Cust_db[Country])</f>
        <v>USA</v>
      </c>
      <c r="AA575" t="str">
        <f>_xlfn.XLOOKUP(Sales_DB[[#This Row],[Customer_ID]],Final_Cust_db[Customer_ID],Final_Cust_db[Loyality_Level])</f>
        <v>Gold</v>
      </c>
      <c r="AB575" s="8">
        <f>Sales_DB[[#This Row],[Cost]]*Sales_DB[[#This Row],[Quantity]]</f>
        <v>1571.56</v>
      </c>
      <c r="AC575" s="8">
        <f>Sales_DB[[#This Row],[Total_Amount]]-Sales_DB[[#This Row],[Spend]]</f>
        <v>-994.76559999999995</v>
      </c>
      <c r="AD575" s="8">
        <f>MONTH(Sales_DB[[#This Row],[Order_Date]])</f>
        <v>3</v>
      </c>
    </row>
    <row r="576" spans="1:30" x14ac:dyDescent="0.35">
      <c r="A576" t="s">
        <v>2533</v>
      </c>
      <c r="B576" s="2">
        <v>45283</v>
      </c>
      <c r="C576" t="s">
        <v>1086</v>
      </c>
      <c r="D576" t="s">
        <v>1745</v>
      </c>
      <c r="E576" t="s">
        <v>1912</v>
      </c>
      <c r="F576">
        <v>2</v>
      </c>
      <c r="G576" s="5">
        <v>778.56</v>
      </c>
      <c r="H576">
        <v>0.11</v>
      </c>
      <c r="I576" t="s">
        <v>1962</v>
      </c>
      <c r="J576">
        <v>1385.8368</v>
      </c>
      <c r="K576" t="str">
        <f>_xlfn.XLOOKUP(Sales_DB[[#This Row],[Store_ID]],Store_DB[Store_ID],Store_DB[Region])</f>
        <v>South</v>
      </c>
      <c r="L576" t="str">
        <f>_xlfn.XLOOKUP(Sales_DB[[#This Row],[Store_ID]],Store_DB[Store_ID],Store_DB[Store_Name])</f>
        <v>Martinez-Mullins</v>
      </c>
      <c r="M576" t="str">
        <f>_xlfn.XLOOKUP(Sales_DB[[#This Row],[Store_ID]],Store_DB[Store_ID],Store_DB[City])</f>
        <v>Williamsfurt</v>
      </c>
      <c r="N576" t="str">
        <f>_xlfn.XLOOKUP(Sales_DB[[#This Row],[Store_ID]],Store_DB[Store_ID],Store_DB[Store_Type])</f>
        <v>Online</v>
      </c>
      <c r="O576" t="str">
        <f>_xlfn.XLOOKUP(Sales_DB[[#This Row],[Product_ID]],Product_DB[Product_ID],Product_DB[Product_Name])</f>
        <v>Ceramic Plant Pot</v>
      </c>
      <c r="P576" t="str">
        <f>_xlfn.XLOOKUP(Sales_DB[[#This Row],[Product_ID]],Product_DB[Product_ID],Product_DB[Category])</f>
        <v>Home</v>
      </c>
      <c r="Q576" t="str">
        <f>_xlfn.XLOOKUP(Sales_DB[[#This Row],[Product_ID]],Product_DB[Product_ID],Product_DB[Sub_Category])</f>
        <v>Decor</v>
      </c>
      <c r="R576" t="str">
        <f>_xlfn.XLOOKUP(Sales_DB[[#This Row],[Product_ID]],Product_DB[Product_ID],Product_DB[Brand])</f>
        <v>Hatfield, Baird and Torres</v>
      </c>
      <c r="S576">
        <f>_xlfn.XLOOKUP(Sales_DB[[#This Row],[Product_ID]],Product_DB[Product_ID],Product_DB[Cost])</f>
        <v>81.75</v>
      </c>
      <c r="T576">
        <f>_xlfn.XLOOKUP(Sales_DB[[#This Row],[Product_ID]],Product_DB[Product_ID],Product_DB[Stock])</f>
        <v>265</v>
      </c>
      <c r="U576" t="str">
        <f>_xlfn.XLOOKUP(Sales_DB[[#This Row],[Customer_ID]],Final_Cust_db[Customer_ID],Final_Cust_db[Name])</f>
        <v>Ryan Moore</v>
      </c>
      <c r="V576">
        <f>_xlfn.XLOOKUP(Sales_DB[[#This Row],[Customer_ID]],Final_Cust_db[Customer_ID],Final_Cust_db[Age])</f>
        <v>38</v>
      </c>
      <c r="W576" t="str">
        <f>_xlfn.XLOOKUP(Sales_DB[[#This Row],[Customer_ID]],Final_Cust_db[Customer_ID],Final_Cust_db[Gender])</f>
        <v>Male</v>
      </c>
      <c r="X576" t="str">
        <f>_xlfn.XLOOKUP(Sales_DB[[#This Row],[Customer_ID]],Final_Cust_db[Customer_ID],Final_Cust_db[City])</f>
        <v>Cartershire</v>
      </c>
      <c r="Y576" t="str">
        <f>_xlfn.XLOOKUP(Sales_DB[[#This Row],[Customer_ID]],Final_Cust_db[Customer_ID],Final_Cust_db[State])</f>
        <v>Virginia</v>
      </c>
      <c r="Z576" t="str">
        <f>_xlfn.XLOOKUP(Sales_DB[[#This Row],[Customer_ID]],Final_Cust_db[Customer_ID],Final_Cust_db[Country])</f>
        <v>USA</v>
      </c>
      <c r="AA576" t="str">
        <f>_xlfn.XLOOKUP(Sales_DB[[#This Row],[Customer_ID]],Final_Cust_db[Customer_ID],Final_Cust_db[Loyality_Level])</f>
        <v>Bronze</v>
      </c>
      <c r="AB576" s="8">
        <f>Sales_DB[[#This Row],[Cost]]*Sales_DB[[#This Row],[Quantity]]</f>
        <v>163.5</v>
      </c>
      <c r="AC576" s="8">
        <f>Sales_DB[[#This Row],[Total_Amount]]-Sales_DB[[#This Row],[Spend]]</f>
        <v>1222.3368</v>
      </c>
      <c r="AD576" s="8">
        <f>MONTH(Sales_DB[[#This Row],[Order_Date]])</f>
        <v>12</v>
      </c>
    </row>
    <row r="577" spans="1:30" x14ac:dyDescent="0.35">
      <c r="A577" t="s">
        <v>2534</v>
      </c>
      <c r="B577" s="2">
        <v>45353</v>
      </c>
      <c r="C577" t="s">
        <v>770</v>
      </c>
      <c r="D577" t="s">
        <v>1730</v>
      </c>
      <c r="E577" t="s">
        <v>1946</v>
      </c>
      <c r="F577">
        <v>4</v>
      </c>
      <c r="G577" s="5">
        <v>280.16000000000003</v>
      </c>
      <c r="H577">
        <v>0.18</v>
      </c>
      <c r="I577" t="s">
        <v>1962</v>
      </c>
      <c r="J577">
        <v>918.92480000000012</v>
      </c>
      <c r="K577" t="str">
        <f>_xlfn.XLOOKUP(Sales_DB[[#This Row],[Store_ID]],Store_DB[Store_ID],Store_DB[Region])</f>
        <v>East</v>
      </c>
      <c r="L577" t="str">
        <f>_xlfn.XLOOKUP(Sales_DB[[#This Row],[Store_ID]],Store_DB[Store_ID],Store_DB[Store_Name])</f>
        <v>Mann-Austin</v>
      </c>
      <c r="M577" t="str">
        <f>_xlfn.XLOOKUP(Sales_DB[[#This Row],[Store_ID]],Store_DB[Store_ID],Store_DB[City])</f>
        <v>Vasquezborough</v>
      </c>
      <c r="N577" t="str">
        <f>_xlfn.XLOOKUP(Sales_DB[[#This Row],[Store_ID]],Store_DB[Store_ID],Store_DB[Store_Type])</f>
        <v>Online</v>
      </c>
      <c r="O577" t="str">
        <f>_xlfn.XLOOKUP(Sales_DB[[#This Row],[Product_ID]],Product_DB[Product_ID],Product_DB[Product_Name])</f>
        <v>Boxing Hand Wraps</v>
      </c>
      <c r="P577" t="str">
        <f>_xlfn.XLOOKUP(Sales_DB[[#This Row],[Product_ID]],Product_DB[Product_ID],Product_DB[Category])</f>
        <v>Sports</v>
      </c>
      <c r="Q577" t="str">
        <f>_xlfn.XLOOKUP(Sales_DB[[#This Row],[Product_ID]],Product_DB[Product_ID],Product_DB[Sub_Category])</f>
        <v>Fitness</v>
      </c>
      <c r="R577" t="str">
        <f>_xlfn.XLOOKUP(Sales_DB[[#This Row],[Product_ID]],Product_DB[Product_ID],Product_DB[Brand])</f>
        <v>Smith-King</v>
      </c>
      <c r="S577">
        <f>_xlfn.XLOOKUP(Sales_DB[[#This Row],[Product_ID]],Product_DB[Product_ID],Product_DB[Cost])</f>
        <v>190.29</v>
      </c>
      <c r="T577">
        <f>_xlfn.XLOOKUP(Sales_DB[[#This Row],[Product_ID]],Product_DB[Product_ID],Product_DB[Stock])</f>
        <v>260</v>
      </c>
      <c r="U577" t="str">
        <f>_xlfn.XLOOKUP(Sales_DB[[#This Row],[Customer_ID]],Final_Cust_db[Customer_ID],Final_Cust_db[Name])</f>
        <v>Wesley Short</v>
      </c>
      <c r="V577">
        <f>_xlfn.XLOOKUP(Sales_DB[[#This Row],[Customer_ID]],Final_Cust_db[Customer_ID],Final_Cust_db[Age])</f>
        <v>41</v>
      </c>
      <c r="W577" t="str">
        <f>_xlfn.XLOOKUP(Sales_DB[[#This Row],[Customer_ID]],Final_Cust_db[Customer_ID],Final_Cust_db[Gender])</f>
        <v>Female</v>
      </c>
      <c r="X577" t="str">
        <f>_xlfn.XLOOKUP(Sales_DB[[#This Row],[Customer_ID]],Final_Cust_db[Customer_ID],Final_Cust_db[City])</f>
        <v>Susanstad</v>
      </c>
      <c r="Y577" t="str">
        <f>_xlfn.XLOOKUP(Sales_DB[[#This Row],[Customer_ID]],Final_Cust_db[Customer_ID],Final_Cust_db[State])</f>
        <v>Montana</v>
      </c>
      <c r="Z577" t="str">
        <f>_xlfn.XLOOKUP(Sales_DB[[#This Row],[Customer_ID]],Final_Cust_db[Customer_ID],Final_Cust_db[Country])</f>
        <v>USA</v>
      </c>
      <c r="AA577" t="str">
        <f>_xlfn.XLOOKUP(Sales_DB[[#This Row],[Customer_ID]],Final_Cust_db[Customer_ID],Final_Cust_db[Loyality_Level])</f>
        <v>Gold</v>
      </c>
      <c r="AB577" s="8">
        <f>Sales_DB[[#This Row],[Cost]]*Sales_DB[[#This Row],[Quantity]]</f>
        <v>761.16</v>
      </c>
      <c r="AC577" s="8">
        <f>Sales_DB[[#This Row],[Total_Amount]]-Sales_DB[[#This Row],[Spend]]</f>
        <v>157.76480000000015</v>
      </c>
      <c r="AD577" s="8">
        <f>MONTH(Sales_DB[[#This Row],[Order_Date]])</f>
        <v>3</v>
      </c>
    </row>
    <row r="578" spans="1:30" x14ac:dyDescent="0.35">
      <c r="A578" t="s">
        <v>2535</v>
      </c>
      <c r="B578" s="2">
        <v>45592</v>
      </c>
      <c r="C578" t="s">
        <v>920</v>
      </c>
      <c r="D578" t="s">
        <v>1794</v>
      </c>
      <c r="E578" t="s">
        <v>1930</v>
      </c>
      <c r="F578">
        <v>2</v>
      </c>
      <c r="G578" s="5">
        <v>649.54999999999995</v>
      </c>
      <c r="H578">
        <v>0.28999999999999998</v>
      </c>
      <c r="I578" t="s">
        <v>1959</v>
      </c>
      <c r="J578">
        <v>922.36099999999988</v>
      </c>
      <c r="K578" t="str">
        <f>_xlfn.XLOOKUP(Sales_DB[[#This Row],[Store_ID]],Store_DB[Store_ID],Store_DB[Region])</f>
        <v>East</v>
      </c>
      <c r="L578" t="str">
        <f>_xlfn.XLOOKUP(Sales_DB[[#This Row],[Store_ID]],Store_DB[Store_ID],Store_DB[Store_Name])</f>
        <v>Gardner, Humphrey and Contreras</v>
      </c>
      <c r="M578" t="str">
        <f>_xlfn.XLOOKUP(Sales_DB[[#This Row],[Store_ID]],Store_DB[Store_ID],Store_DB[City])</f>
        <v>Johnsonville</v>
      </c>
      <c r="N578" t="str">
        <f>_xlfn.XLOOKUP(Sales_DB[[#This Row],[Store_ID]],Store_DB[Store_ID],Store_DB[Store_Type])</f>
        <v>Flagship</v>
      </c>
      <c r="O578" t="str">
        <f>_xlfn.XLOOKUP(Sales_DB[[#This Row],[Product_ID]],Product_DB[Product_ID],Product_DB[Product_Name])</f>
        <v>Hair Repair Oil Treatment</v>
      </c>
      <c r="P578" t="str">
        <f>_xlfn.XLOOKUP(Sales_DB[[#This Row],[Product_ID]],Product_DB[Product_ID],Product_DB[Category])</f>
        <v>Beauty</v>
      </c>
      <c r="Q578" t="str">
        <f>_xlfn.XLOOKUP(Sales_DB[[#This Row],[Product_ID]],Product_DB[Product_ID],Product_DB[Sub_Category])</f>
        <v>Haircare</v>
      </c>
      <c r="R578" t="str">
        <f>_xlfn.XLOOKUP(Sales_DB[[#This Row],[Product_ID]],Product_DB[Product_ID],Product_DB[Brand])</f>
        <v>Hopkins Ltd</v>
      </c>
      <c r="S578">
        <f>_xlfn.XLOOKUP(Sales_DB[[#This Row],[Product_ID]],Product_DB[Product_ID],Product_DB[Cost])</f>
        <v>214.32</v>
      </c>
      <c r="T578">
        <f>_xlfn.XLOOKUP(Sales_DB[[#This Row],[Product_ID]],Product_DB[Product_ID],Product_DB[Stock])</f>
        <v>383</v>
      </c>
      <c r="U578" t="str">
        <f>_xlfn.XLOOKUP(Sales_DB[[#This Row],[Customer_ID]],Final_Cust_db[Customer_ID],Final_Cust_db[Name])</f>
        <v>Cynthia Roberts</v>
      </c>
      <c r="V578">
        <f>_xlfn.XLOOKUP(Sales_DB[[#This Row],[Customer_ID]],Final_Cust_db[Customer_ID],Final_Cust_db[Age])</f>
        <v>22</v>
      </c>
      <c r="W578" t="str">
        <f>_xlfn.XLOOKUP(Sales_DB[[#This Row],[Customer_ID]],Final_Cust_db[Customer_ID],Final_Cust_db[Gender])</f>
        <v>Female</v>
      </c>
      <c r="X578" t="str">
        <f>_xlfn.XLOOKUP(Sales_DB[[#This Row],[Customer_ID]],Final_Cust_db[Customer_ID],Final_Cust_db[City])</f>
        <v>Millerfort</v>
      </c>
      <c r="Y578" t="str">
        <f>_xlfn.XLOOKUP(Sales_DB[[#This Row],[Customer_ID]],Final_Cust_db[Customer_ID],Final_Cust_db[State])</f>
        <v>Vermont</v>
      </c>
      <c r="Z578" t="str">
        <f>_xlfn.XLOOKUP(Sales_DB[[#This Row],[Customer_ID]],Final_Cust_db[Customer_ID],Final_Cust_db[Country])</f>
        <v>USA</v>
      </c>
      <c r="AA578" t="str">
        <f>_xlfn.XLOOKUP(Sales_DB[[#This Row],[Customer_ID]],Final_Cust_db[Customer_ID],Final_Cust_db[Loyality_Level])</f>
        <v>Gold</v>
      </c>
      <c r="AB578" s="8">
        <f>Sales_DB[[#This Row],[Cost]]*Sales_DB[[#This Row],[Quantity]]</f>
        <v>428.64</v>
      </c>
      <c r="AC578" s="8">
        <f>Sales_DB[[#This Row],[Total_Amount]]-Sales_DB[[#This Row],[Spend]]</f>
        <v>493.72099999999989</v>
      </c>
      <c r="AD578" s="8">
        <f>MONTH(Sales_DB[[#This Row],[Order_Date]])</f>
        <v>10</v>
      </c>
    </row>
    <row r="579" spans="1:30" x14ac:dyDescent="0.35">
      <c r="A579" t="s">
        <v>2536</v>
      </c>
      <c r="B579" s="2">
        <v>45360</v>
      </c>
      <c r="C579" t="s">
        <v>42</v>
      </c>
      <c r="D579" t="s">
        <v>1845</v>
      </c>
      <c r="E579" t="s">
        <v>1894</v>
      </c>
      <c r="F579">
        <v>2</v>
      </c>
      <c r="G579" s="5">
        <v>994.32</v>
      </c>
      <c r="H579">
        <v>0.27</v>
      </c>
      <c r="I579" t="s">
        <v>1959</v>
      </c>
      <c r="J579">
        <v>1451.7072000000001</v>
      </c>
      <c r="K579" t="str">
        <f>_xlfn.XLOOKUP(Sales_DB[[#This Row],[Store_ID]],Store_DB[Store_ID],Store_DB[Region])</f>
        <v>South</v>
      </c>
      <c r="L579" t="str">
        <f>_xlfn.XLOOKUP(Sales_DB[[#This Row],[Store_ID]],Store_DB[Store_ID],Store_DB[Store_Name])</f>
        <v>Black-Horn</v>
      </c>
      <c r="M579" t="str">
        <f>_xlfn.XLOOKUP(Sales_DB[[#This Row],[Store_ID]],Store_DB[Store_ID],Store_DB[City])</f>
        <v>North Nancyview</v>
      </c>
      <c r="N579" t="str">
        <f>_xlfn.XLOOKUP(Sales_DB[[#This Row],[Store_ID]],Store_DB[Store_ID],Store_DB[Store_Type])</f>
        <v>Outlet</v>
      </c>
      <c r="O579" t="str">
        <f>_xlfn.XLOOKUP(Sales_DB[[#This Row],[Product_ID]],Product_DB[Product_ID],Product_DB[Product_Name])</f>
        <v>Sports Wrist Sweatbands</v>
      </c>
      <c r="P579" t="str">
        <f>_xlfn.XLOOKUP(Sales_DB[[#This Row],[Product_ID]],Product_DB[Product_ID],Product_DB[Category])</f>
        <v>Sports</v>
      </c>
      <c r="Q579" t="str">
        <f>_xlfn.XLOOKUP(Sales_DB[[#This Row],[Product_ID]],Product_DB[Product_ID],Product_DB[Sub_Category])</f>
        <v>Accessories</v>
      </c>
      <c r="R579" t="str">
        <f>_xlfn.XLOOKUP(Sales_DB[[#This Row],[Product_ID]],Product_DB[Product_ID],Product_DB[Brand])</f>
        <v>Olsen-Daniels</v>
      </c>
      <c r="S579">
        <f>_xlfn.XLOOKUP(Sales_DB[[#This Row],[Product_ID]],Product_DB[Product_ID],Product_DB[Cost])</f>
        <v>131.24</v>
      </c>
      <c r="T579">
        <f>_xlfn.XLOOKUP(Sales_DB[[#This Row],[Product_ID]],Product_DB[Product_ID],Product_DB[Stock])</f>
        <v>232</v>
      </c>
      <c r="U579" t="str">
        <f>_xlfn.XLOOKUP(Sales_DB[[#This Row],[Customer_ID]],Final_Cust_db[Customer_ID],Final_Cust_db[Name])</f>
        <v>Daniel Boyd</v>
      </c>
      <c r="V579">
        <f>_xlfn.XLOOKUP(Sales_DB[[#This Row],[Customer_ID]],Final_Cust_db[Customer_ID],Final_Cust_db[Age])</f>
        <v>29</v>
      </c>
      <c r="W579" t="str">
        <f>_xlfn.XLOOKUP(Sales_DB[[#This Row],[Customer_ID]],Final_Cust_db[Customer_ID],Final_Cust_db[Gender])</f>
        <v>Female</v>
      </c>
      <c r="X579" t="str">
        <f>_xlfn.XLOOKUP(Sales_DB[[#This Row],[Customer_ID]],Final_Cust_db[Customer_ID],Final_Cust_db[City])</f>
        <v>West Pamelafurt</v>
      </c>
      <c r="Y579" t="str">
        <f>_xlfn.XLOOKUP(Sales_DB[[#This Row],[Customer_ID]],Final_Cust_db[Customer_ID],Final_Cust_db[State])</f>
        <v>West Virginia</v>
      </c>
      <c r="Z579" t="str">
        <f>_xlfn.XLOOKUP(Sales_DB[[#This Row],[Customer_ID]],Final_Cust_db[Customer_ID],Final_Cust_db[Country])</f>
        <v>USA</v>
      </c>
      <c r="AA579" t="str">
        <f>_xlfn.XLOOKUP(Sales_DB[[#This Row],[Customer_ID]],Final_Cust_db[Customer_ID],Final_Cust_db[Loyality_Level])</f>
        <v>Bronze</v>
      </c>
      <c r="AB579" s="8">
        <f>Sales_DB[[#This Row],[Cost]]*Sales_DB[[#This Row],[Quantity]]</f>
        <v>262.48</v>
      </c>
      <c r="AC579" s="8">
        <f>Sales_DB[[#This Row],[Total_Amount]]-Sales_DB[[#This Row],[Spend]]</f>
        <v>1189.2272</v>
      </c>
      <c r="AD579" s="8">
        <f>MONTH(Sales_DB[[#This Row],[Order_Date]])</f>
        <v>3</v>
      </c>
    </row>
    <row r="580" spans="1:30" x14ac:dyDescent="0.35">
      <c r="A580" t="s">
        <v>2537</v>
      </c>
      <c r="B580" s="2">
        <v>45649</v>
      </c>
      <c r="C580" t="s">
        <v>730</v>
      </c>
      <c r="D580" t="s">
        <v>1824</v>
      </c>
      <c r="E580" t="s">
        <v>1927</v>
      </c>
      <c r="F580">
        <v>1</v>
      </c>
      <c r="G580" s="5">
        <v>64.94</v>
      </c>
      <c r="H580">
        <v>0.21</v>
      </c>
      <c r="I580" t="s">
        <v>1959</v>
      </c>
      <c r="J580">
        <v>51.302599999999998</v>
      </c>
      <c r="K580" t="str">
        <f>_xlfn.XLOOKUP(Sales_DB[[#This Row],[Store_ID]],Store_DB[Store_ID],Store_DB[Region])</f>
        <v>North</v>
      </c>
      <c r="L580" t="str">
        <f>_xlfn.XLOOKUP(Sales_DB[[#This Row],[Store_ID]],Store_DB[Store_ID],Store_DB[Store_Name])</f>
        <v>Thomas, Bridges and Harris</v>
      </c>
      <c r="M580" t="str">
        <f>_xlfn.XLOOKUP(Sales_DB[[#This Row],[Store_ID]],Store_DB[Store_ID],Store_DB[City])</f>
        <v>Sabrinatown</v>
      </c>
      <c r="N580" t="str">
        <f>_xlfn.XLOOKUP(Sales_DB[[#This Row],[Store_ID]],Store_DB[Store_ID],Store_DB[Store_Type])</f>
        <v>Online</v>
      </c>
      <c r="O580" t="str">
        <f>_xlfn.XLOOKUP(Sales_DB[[#This Row],[Product_ID]],Product_DB[Product_ID],Product_DB[Product_Name])</f>
        <v>Badminton Racket Set</v>
      </c>
      <c r="P580" t="str">
        <f>_xlfn.XLOOKUP(Sales_DB[[#This Row],[Product_ID]],Product_DB[Product_ID],Product_DB[Category])</f>
        <v>Sports</v>
      </c>
      <c r="Q580" t="str">
        <f>_xlfn.XLOOKUP(Sales_DB[[#This Row],[Product_ID]],Product_DB[Product_ID],Product_DB[Sub_Category])</f>
        <v>Equipment</v>
      </c>
      <c r="R580" t="str">
        <f>_xlfn.XLOOKUP(Sales_DB[[#This Row],[Product_ID]],Product_DB[Product_ID],Product_DB[Brand])</f>
        <v>Robinson-Brown</v>
      </c>
      <c r="S580">
        <f>_xlfn.XLOOKUP(Sales_DB[[#This Row],[Product_ID]],Product_DB[Product_ID],Product_DB[Cost])</f>
        <v>285.54000000000002</v>
      </c>
      <c r="T580">
        <f>_xlfn.XLOOKUP(Sales_DB[[#This Row],[Product_ID]],Product_DB[Product_ID],Product_DB[Stock])</f>
        <v>358</v>
      </c>
      <c r="U580" t="str">
        <f>_xlfn.XLOOKUP(Sales_DB[[#This Row],[Customer_ID]],Final_Cust_db[Customer_ID],Final_Cust_db[Name])</f>
        <v>Robert Harris</v>
      </c>
      <c r="V580">
        <f>_xlfn.XLOOKUP(Sales_DB[[#This Row],[Customer_ID]],Final_Cust_db[Customer_ID],Final_Cust_db[Age])</f>
        <v>50</v>
      </c>
      <c r="W580" t="str">
        <f>_xlfn.XLOOKUP(Sales_DB[[#This Row],[Customer_ID]],Final_Cust_db[Customer_ID],Final_Cust_db[Gender])</f>
        <v>Male</v>
      </c>
      <c r="X580" t="str">
        <f>_xlfn.XLOOKUP(Sales_DB[[#This Row],[Customer_ID]],Final_Cust_db[Customer_ID],Final_Cust_db[City])</f>
        <v>East Jeremy</v>
      </c>
      <c r="Y580" t="str">
        <f>_xlfn.XLOOKUP(Sales_DB[[#This Row],[Customer_ID]],Final_Cust_db[Customer_ID],Final_Cust_db[State])</f>
        <v>Iowa</v>
      </c>
      <c r="Z580" t="str">
        <f>_xlfn.XLOOKUP(Sales_DB[[#This Row],[Customer_ID]],Final_Cust_db[Customer_ID],Final_Cust_db[Country])</f>
        <v>USA</v>
      </c>
      <c r="AA580" t="str">
        <f>_xlfn.XLOOKUP(Sales_DB[[#This Row],[Customer_ID]],Final_Cust_db[Customer_ID],Final_Cust_db[Loyality_Level])</f>
        <v>Platinum</v>
      </c>
      <c r="AB580" s="8">
        <f>Sales_DB[[#This Row],[Cost]]*Sales_DB[[#This Row],[Quantity]]</f>
        <v>285.54000000000002</v>
      </c>
      <c r="AC580" s="8">
        <f>Sales_DB[[#This Row],[Total_Amount]]-Sales_DB[[#This Row],[Spend]]</f>
        <v>-234.23740000000004</v>
      </c>
      <c r="AD580" s="8">
        <f>MONTH(Sales_DB[[#This Row],[Order_Date]])</f>
        <v>12</v>
      </c>
    </row>
    <row r="581" spans="1:30" x14ac:dyDescent="0.35">
      <c r="A581" t="s">
        <v>2538</v>
      </c>
      <c r="B581" s="2">
        <v>45709</v>
      </c>
      <c r="C581" t="s">
        <v>470</v>
      </c>
      <c r="D581" t="s">
        <v>1694</v>
      </c>
      <c r="E581" t="s">
        <v>1912</v>
      </c>
      <c r="F581">
        <v>2</v>
      </c>
      <c r="G581" s="5">
        <v>507.66</v>
      </c>
      <c r="H581">
        <v>0.02</v>
      </c>
      <c r="I581" t="s">
        <v>1962</v>
      </c>
      <c r="J581">
        <v>1015.32</v>
      </c>
      <c r="K581" t="str">
        <f>_xlfn.XLOOKUP(Sales_DB[[#This Row],[Store_ID]],Store_DB[Store_ID],Store_DB[Region])</f>
        <v>South</v>
      </c>
      <c r="L581" t="str">
        <f>_xlfn.XLOOKUP(Sales_DB[[#This Row],[Store_ID]],Store_DB[Store_ID],Store_DB[Store_Name])</f>
        <v>Martinez-Mullins</v>
      </c>
      <c r="M581" t="str">
        <f>_xlfn.XLOOKUP(Sales_DB[[#This Row],[Store_ID]],Store_DB[Store_ID],Store_DB[City])</f>
        <v>Williamsfurt</v>
      </c>
      <c r="N581" t="str">
        <f>_xlfn.XLOOKUP(Sales_DB[[#This Row],[Store_ID]],Store_DB[Store_ID],Store_DB[Store_Type])</f>
        <v>Online</v>
      </c>
      <c r="O581" t="str">
        <f>_xlfn.XLOOKUP(Sales_DB[[#This Row],[Product_ID]],Product_DB[Product_ID],Product_DB[Product_Name])</f>
        <v>Portable Power Bank</v>
      </c>
      <c r="P581" t="str">
        <f>_xlfn.XLOOKUP(Sales_DB[[#This Row],[Product_ID]],Product_DB[Product_ID],Product_DB[Category])</f>
        <v>Electronics</v>
      </c>
      <c r="Q581" t="str">
        <f>_xlfn.XLOOKUP(Sales_DB[[#This Row],[Product_ID]],Product_DB[Product_ID],Product_DB[Sub_Category])</f>
        <v>Mobile</v>
      </c>
      <c r="R581" t="str">
        <f>_xlfn.XLOOKUP(Sales_DB[[#This Row],[Product_ID]],Product_DB[Product_ID],Product_DB[Brand])</f>
        <v>Cummings and Sons</v>
      </c>
      <c r="S581">
        <f>_xlfn.XLOOKUP(Sales_DB[[#This Row],[Product_ID]],Product_DB[Product_ID],Product_DB[Cost])</f>
        <v>326.06</v>
      </c>
      <c r="T581">
        <f>_xlfn.XLOOKUP(Sales_DB[[#This Row],[Product_ID]],Product_DB[Product_ID],Product_DB[Stock])</f>
        <v>301</v>
      </c>
      <c r="U581" t="str">
        <f>_xlfn.XLOOKUP(Sales_DB[[#This Row],[Customer_ID]],Final_Cust_db[Customer_ID],Final_Cust_db[Name])</f>
        <v>Patrick Coleman</v>
      </c>
      <c r="V581">
        <f>_xlfn.XLOOKUP(Sales_DB[[#This Row],[Customer_ID]],Final_Cust_db[Customer_ID],Final_Cust_db[Age])</f>
        <v>29</v>
      </c>
      <c r="W581" t="str">
        <f>_xlfn.XLOOKUP(Sales_DB[[#This Row],[Customer_ID]],Final_Cust_db[Customer_ID],Final_Cust_db[Gender])</f>
        <v>Male</v>
      </c>
      <c r="X581" t="str">
        <f>_xlfn.XLOOKUP(Sales_DB[[#This Row],[Customer_ID]],Final_Cust_db[Customer_ID],Final_Cust_db[City])</f>
        <v>New Jeffrey</v>
      </c>
      <c r="Y581" t="str">
        <f>_xlfn.XLOOKUP(Sales_DB[[#This Row],[Customer_ID]],Final_Cust_db[Customer_ID],Final_Cust_db[State])</f>
        <v>Nebraska</v>
      </c>
      <c r="Z581" t="str">
        <f>_xlfn.XLOOKUP(Sales_DB[[#This Row],[Customer_ID]],Final_Cust_db[Customer_ID],Final_Cust_db[Country])</f>
        <v>USA</v>
      </c>
      <c r="AA581" t="str">
        <f>_xlfn.XLOOKUP(Sales_DB[[#This Row],[Customer_ID]],Final_Cust_db[Customer_ID],Final_Cust_db[Loyality_Level])</f>
        <v>Silver</v>
      </c>
      <c r="AB581" s="8">
        <f>Sales_DB[[#This Row],[Cost]]*Sales_DB[[#This Row],[Quantity]]</f>
        <v>652.12</v>
      </c>
      <c r="AC581" s="8">
        <f>Sales_DB[[#This Row],[Total_Amount]]-Sales_DB[[#This Row],[Spend]]</f>
        <v>363.20000000000005</v>
      </c>
      <c r="AD581" s="8">
        <f>MONTH(Sales_DB[[#This Row],[Order_Date]])</f>
        <v>2</v>
      </c>
    </row>
    <row r="582" spans="1:30" x14ac:dyDescent="0.35">
      <c r="A582" t="s">
        <v>2539</v>
      </c>
      <c r="B582" s="2">
        <v>45273</v>
      </c>
      <c r="C582" t="s">
        <v>785</v>
      </c>
      <c r="D582" t="s">
        <v>1824</v>
      </c>
      <c r="E582" t="s">
        <v>1902</v>
      </c>
      <c r="F582">
        <v>4</v>
      </c>
      <c r="G582" s="5">
        <v>968.27</v>
      </c>
      <c r="H582">
        <v>0.03</v>
      </c>
      <c r="I582" t="s">
        <v>1959</v>
      </c>
      <c r="J582">
        <v>3756.8876</v>
      </c>
      <c r="K582" t="str">
        <f>_xlfn.XLOOKUP(Sales_DB[[#This Row],[Store_ID]],Store_DB[Store_ID],Store_DB[Region])</f>
        <v>South</v>
      </c>
      <c r="L582" t="str">
        <f>_xlfn.XLOOKUP(Sales_DB[[#This Row],[Store_ID]],Store_DB[Store_ID],Store_DB[Store_Name])</f>
        <v>Alexander Group</v>
      </c>
      <c r="M582" t="str">
        <f>_xlfn.XLOOKUP(Sales_DB[[#This Row],[Store_ID]],Store_DB[Store_ID],Store_DB[City])</f>
        <v>Port Sharon</v>
      </c>
      <c r="N582" t="str">
        <f>_xlfn.XLOOKUP(Sales_DB[[#This Row],[Store_ID]],Store_DB[Store_ID],Store_DB[Store_Type])</f>
        <v>Online</v>
      </c>
      <c r="O582" t="str">
        <f>_xlfn.XLOOKUP(Sales_DB[[#This Row],[Product_ID]],Product_DB[Product_ID],Product_DB[Product_Name])</f>
        <v>Badminton Racket Set</v>
      </c>
      <c r="P582" t="str">
        <f>_xlfn.XLOOKUP(Sales_DB[[#This Row],[Product_ID]],Product_DB[Product_ID],Product_DB[Category])</f>
        <v>Sports</v>
      </c>
      <c r="Q582" t="str">
        <f>_xlfn.XLOOKUP(Sales_DB[[#This Row],[Product_ID]],Product_DB[Product_ID],Product_DB[Sub_Category])</f>
        <v>Equipment</v>
      </c>
      <c r="R582" t="str">
        <f>_xlfn.XLOOKUP(Sales_DB[[#This Row],[Product_ID]],Product_DB[Product_ID],Product_DB[Brand])</f>
        <v>Robinson-Brown</v>
      </c>
      <c r="S582">
        <f>_xlfn.XLOOKUP(Sales_DB[[#This Row],[Product_ID]],Product_DB[Product_ID],Product_DB[Cost])</f>
        <v>285.54000000000002</v>
      </c>
      <c r="T582">
        <f>_xlfn.XLOOKUP(Sales_DB[[#This Row],[Product_ID]],Product_DB[Product_ID],Product_DB[Stock])</f>
        <v>358</v>
      </c>
      <c r="U582" t="str">
        <f>_xlfn.XLOOKUP(Sales_DB[[#This Row],[Customer_ID]],Final_Cust_db[Customer_ID],Final_Cust_db[Name])</f>
        <v>William Jackson</v>
      </c>
      <c r="V582">
        <f>_xlfn.XLOOKUP(Sales_DB[[#This Row],[Customer_ID]],Final_Cust_db[Customer_ID],Final_Cust_db[Age])</f>
        <v>58</v>
      </c>
      <c r="W582" t="str">
        <f>_xlfn.XLOOKUP(Sales_DB[[#This Row],[Customer_ID]],Final_Cust_db[Customer_ID],Final_Cust_db[Gender])</f>
        <v>Female</v>
      </c>
      <c r="X582" t="str">
        <f>_xlfn.XLOOKUP(Sales_DB[[#This Row],[Customer_ID]],Final_Cust_db[Customer_ID],Final_Cust_db[City])</f>
        <v>New Tina</v>
      </c>
      <c r="Y582" t="str">
        <f>_xlfn.XLOOKUP(Sales_DB[[#This Row],[Customer_ID]],Final_Cust_db[Customer_ID],Final_Cust_db[State])</f>
        <v>Connecticut</v>
      </c>
      <c r="Z582" t="str">
        <f>_xlfn.XLOOKUP(Sales_DB[[#This Row],[Customer_ID]],Final_Cust_db[Customer_ID],Final_Cust_db[Country])</f>
        <v>USA</v>
      </c>
      <c r="AA582" t="str">
        <f>_xlfn.XLOOKUP(Sales_DB[[#This Row],[Customer_ID]],Final_Cust_db[Customer_ID],Final_Cust_db[Loyality_Level])</f>
        <v>Silver</v>
      </c>
      <c r="AB582" s="8">
        <f>Sales_DB[[#This Row],[Cost]]*Sales_DB[[#This Row],[Quantity]]</f>
        <v>1142.1600000000001</v>
      </c>
      <c r="AC582" s="8">
        <f>Sales_DB[[#This Row],[Total_Amount]]-Sales_DB[[#This Row],[Spend]]</f>
        <v>2614.7276000000002</v>
      </c>
      <c r="AD582" s="8">
        <f>MONTH(Sales_DB[[#This Row],[Order_Date]])</f>
        <v>12</v>
      </c>
    </row>
    <row r="583" spans="1:30" x14ac:dyDescent="0.35">
      <c r="A583" t="s">
        <v>2540</v>
      </c>
      <c r="B583" s="2">
        <v>45250</v>
      </c>
      <c r="C583" t="s">
        <v>81</v>
      </c>
      <c r="D583" t="s">
        <v>1845</v>
      </c>
      <c r="E583" t="s">
        <v>1906</v>
      </c>
      <c r="F583">
        <v>4</v>
      </c>
      <c r="G583" s="5">
        <v>510.33</v>
      </c>
      <c r="H583">
        <v>0.2</v>
      </c>
      <c r="I583" t="s">
        <v>1959</v>
      </c>
      <c r="J583">
        <v>1633.056</v>
      </c>
      <c r="K583" t="str">
        <f>_xlfn.XLOOKUP(Sales_DB[[#This Row],[Store_ID]],Store_DB[Store_ID],Store_DB[Region])</f>
        <v>North</v>
      </c>
      <c r="L583" t="str">
        <f>_xlfn.XLOOKUP(Sales_DB[[#This Row],[Store_ID]],Store_DB[Store_ID],Store_DB[Store_Name])</f>
        <v>Gray Ltd</v>
      </c>
      <c r="M583" t="str">
        <f>_xlfn.XLOOKUP(Sales_DB[[#This Row],[Store_ID]],Store_DB[Store_ID],Store_DB[City])</f>
        <v>New Michaelchester</v>
      </c>
      <c r="N583" t="str">
        <f>_xlfn.XLOOKUP(Sales_DB[[#This Row],[Store_ID]],Store_DB[Store_ID],Store_DB[Store_Type])</f>
        <v>Outlet</v>
      </c>
      <c r="O583" t="str">
        <f>_xlfn.XLOOKUP(Sales_DB[[#This Row],[Product_ID]],Product_DB[Product_ID],Product_DB[Product_Name])</f>
        <v>Sports Wrist Sweatbands</v>
      </c>
      <c r="P583" t="str">
        <f>_xlfn.XLOOKUP(Sales_DB[[#This Row],[Product_ID]],Product_DB[Product_ID],Product_DB[Category])</f>
        <v>Sports</v>
      </c>
      <c r="Q583" t="str">
        <f>_xlfn.XLOOKUP(Sales_DB[[#This Row],[Product_ID]],Product_DB[Product_ID],Product_DB[Sub_Category])</f>
        <v>Accessories</v>
      </c>
      <c r="R583" t="str">
        <f>_xlfn.XLOOKUP(Sales_DB[[#This Row],[Product_ID]],Product_DB[Product_ID],Product_DB[Brand])</f>
        <v>Olsen-Daniels</v>
      </c>
      <c r="S583">
        <f>_xlfn.XLOOKUP(Sales_DB[[#This Row],[Product_ID]],Product_DB[Product_ID],Product_DB[Cost])</f>
        <v>131.24</v>
      </c>
      <c r="T583">
        <f>_xlfn.XLOOKUP(Sales_DB[[#This Row],[Product_ID]],Product_DB[Product_ID],Product_DB[Stock])</f>
        <v>232</v>
      </c>
      <c r="U583" t="str">
        <f>_xlfn.XLOOKUP(Sales_DB[[#This Row],[Customer_ID]],Final_Cust_db[Customer_ID],Final_Cust_db[Name])</f>
        <v>Adam Cruz</v>
      </c>
      <c r="V583">
        <f>_xlfn.XLOOKUP(Sales_DB[[#This Row],[Customer_ID]],Final_Cust_db[Customer_ID],Final_Cust_db[Age])</f>
        <v>60</v>
      </c>
      <c r="W583" t="str">
        <f>_xlfn.XLOOKUP(Sales_DB[[#This Row],[Customer_ID]],Final_Cust_db[Customer_ID],Final_Cust_db[Gender])</f>
        <v>Female</v>
      </c>
      <c r="X583" t="str">
        <f>_xlfn.XLOOKUP(Sales_DB[[#This Row],[Customer_ID]],Final_Cust_db[Customer_ID],Final_Cust_db[City])</f>
        <v>Brandonville</v>
      </c>
      <c r="Y583" t="str">
        <f>_xlfn.XLOOKUP(Sales_DB[[#This Row],[Customer_ID]],Final_Cust_db[Customer_ID],Final_Cust_db[State])</f>
        <v>Georgia</v>
      </c>
      <c r="Z583" t="str">
        <f>_xlfn.XLOOKUP(Sales_DB[[#This Row],[Customer_ID]],Final_Cust_db[Customer_ID],Final_Cust_db[Country])</f>
        <v>USA</v>
      </c>
      <c r="AA583" t="str">
        <f>_xlfn.XLOOKUP(Sales_DB[[#This Row],[Customer_ID]],Final_Cust_db[Customer_ID],Final_Cust_db[Loyality_Level])</f>
        <v>Platinum</v>
      </c>
      <c r="AB583" s="8">
        <f>Sales_DB[[#This Row],[Cost]]*Sales_DB[[#This Row],[Quantity]]</f>
        <v>524.96</v>
      </c>
      <c r="AC583" s="8">
        <f>Sales_DB[[#This Row],[Total_Amount]]-Sales_DB[[#This Row],[Spend]]</f>
        <v>1108.096</v>
      </c>
      <c r="AD583" s="8">
        <f>MONTH(Sales_DB[[#This Row],[Order_Date]])</f>
        <v>11</v>
      </c>
    </row>
    <row r="584" spans="1:30" x14ac:dyDescent="0.35">
      <c r="A584" t="s">
        <v>2541</v>
      </c>
      <c r="B584" s="2">
        <v>45539</v>
      </c>
      <c r="C584" t="s">
        <v>58</v>
      </c>
      <c r="D584" t="s">
        <v>1710</v>
      </c>
      <c r="E584" t="s">
        <v>1946</v>
      </c>
      <c r="F584">
        <v>2</v>
      </c>
      <c r="G584" s="5">
        <v>156.72999999999999</v>
      </c>
      <c r="H584">
        <v>0.18</v>
      </c>
      <c r="I584" t="s">
        <v>1962</v>
      </c>
      <c r="J584">
        <v>257.03719999999998</v>
      </c>
      <c r="K584" t="str">
        <f>_xlfn.XLOOKUP(Sales_DB[[#This Row],[Store_ID]],Store_DB[Store_ID],Store_DB[Region])</f>
        <v>East</v>
      </c>
      <c r="L584" t="str">
        <f>_xlfn.XLOOKUP(Sales_DB[[#This Row],[Store_ID]],Store_DB[Store_ID],Store_DB[Store_Name])</f>
        <v>Mann-Austin</v>
      </c>
      <c r="M584" t="str">
        <f>_xlfn.XLOOKUP(Sales_DB[[#This Row],[Store_ID]],Store_DB[Store_ID],Store_DB[City])</f>
        <v>Vasquezborough</v>
      </c>
      <c r="N584" t="str">
        <f>_xlfn.XLOOKUP(Sales_DB[[#This Row],[Store_ID]],Store_DB[Store_ID],Store_DB[Store_Type])</f>
        <v>Online</v>
      </c>
      <c r="O584" t="str">
        <f>_xlfn.XLOOKUP(Sales_DB[[#This Row],[Product_ID]],Product_DB[Product_ID],Product_DB[Product_Name])</f>
        <v>Adjustable Jump Rope</v>
      </c>
      <c r="P584" t="str">
        <f>_xlfn.XLOOKUP(Sales_DB[[#This Row],[Product_ID]],Product_DB[Product_ID],Product_DB[Category])</f>
        <v>Sports</v>
      </c>
      <c r="Q584" t="str">
        <f>_xlfn.XLOOKUP(Sales_DB[[#This Row],[Product_ID]],Product_DB[Product_ID],Product_DB[Sub_Category])</f>
        <v>Fitness</v>
      </c>
      <c r="R584" t="str">
        <f>_xlfn.XLOOKUP(Sales_DB[[#This Row],[Product_ID]],Product_DB[Product_ID],Product_DB[Brand])</f>
        <v>Cox Inc</v>
      </c>
      <c r="S584">
        <f>_xlfn.XLOOKUP(Sales_DB[[#This Row],[Product_ID]],Product_DB[Product_ID],Product_DB[Cost])</f>
        <v>167.12</v>
      </c>
      <c r="T584">
        <f>_xlfn.XLOOKUP(Sales_DB[[#This Row],[Product_ID]],Product_DB[Product_ID],Product_DB[Stock])</f>
        <v>316</v>
      </c>
      <c r="U584" t="str">
        <f>_xlfn.XLOOKUP(Sales_DB[[#This Row],[Customer_ID]],Final_Cust_db[Customer_ID],Final_Cust_db[Name])</f>
        <v>Brian Lopez</v>
      </c>
      <c r="V584">
        <f>_xlfn.XLOOKUP(Sales_DB[[#This Row],[Customer_ID]],Final_Cust_db[Customer_ID],Final_Cust_db[Age])</f>
        <v>28</v>
      </c>
      <c r="W584" t="str">
        <f>_xlfn.XLOOKUP(Sales_DB[[#This Row],[Customer_ID]],Final_Cust_db[Customer_ID],Final_Cust_db[Gender])</f>
        <v>Female</v>
      </c>
      <c r="X584" t="str">
        <f>_xlfn.XLOOKUP(Sales_DB[[#This Row],[Customer_ID]],Final_Cust_db[Customer_ID],Final_Cust_db[City])</f>
        <v>East Krista</v>
      </c>
      <c r="Y584" t="str">
        <f>_xlfn.XLOOKUP(Sales_DB[[#This Row],[Customer_ID]],Final_Cust_db[Customer_ID],Final_Cust_db[State])</f>
        <v>New York</v>
      </c>
      <c r="Z584" t="str">
        <f>_xlfn.XLOOKUP(Sales_DB[[#This Row],[Customer_ID]],Final_Cust_db[Customer_ID],Final_Cust_db[Country])</f>
        <v>USA</v>
      </c>
      <c r="AA584" t="str">
        <f>_xlfn.XLOOKUP(Sales_DB[[#This Row],[Customer_ID]],Final_Cust_db[Customer_ID],Final_Cust_db[Loyality_Level])</f>
        <v>Gold</v>
      </c>
      <c r="AB584" s="8">
        <f>Sales_DB[[#This Row],[Cost]]*Sales_DB[[#This Row],[Quantity]]</f>
        <v>334.24</v>
      </c>
      <c r="AC584" s="8">
        <f>Sales_DB[[#This Row],[Total_Amount]]-Sales_DB[[#This Row],[Spend]]</f>
        <v>-77.202800000000025</v>
      </c>
      <c r="AD584" s="8">
        <f>MONTH(Sales_DB[[#This Row],[Order_Date]])</f>
        <v>9</v>
      </c>
    </row>
    <row r="585" spans="1:30" x14ac:dyDescent="0.35">
      <c r="A585" t="s">
        <v>2542</v>
      </c>
      <c r="B585" s="2">
        <v>45810</v>
      </c>
      <c r="C585" t="s">
        <v>487</v>
      </c>
      <c r="D585" t="s">
        <v>1878</v>
      </c>
      <c r="E585" t="s">
        <v>1922</v>
      </c>
      <c r="F585">
        <v>3</v>
      </c>
      <c r="G585" s="5">
        <v>53.83</v>
      </c>
      <c r="H585">
        <v>0.24</v>
      </c>
      <c r="I585" t="s">
        <v>1957</v>
      </c>
      <c r="J585">
        <v>122.7324</v>
      </c>
      <c r="K585" t="str">
        <f>_xlfn.XLOOKUP(Sales_DB[[#This Row],[Store_ID]],Store_DB[Store_ID],Store_DB[Region])</f>
        <v>East</v>
      </c>
      <c r="L585" t="str">
        <f>_xlfn.XLOOKUP(Sales_DB[[#This Row],[Store_ID]],Store_DB[Store_ID],Store_DB[Store_Name])</f>
        <v>Hill, Wagner and Ballard</v>
      </c>
      <c r="M585" t="str">
        <f>_xlfn.XLOOKUP(Sales_DB[[#This Row],[Store_ID]],Store_DB[Store_ID],Store_DB[City])</f>
        <v>East Davidville</v>
      </c>
      <c r="N585" t="str">
        <f>_xlfn.XLOOKUP(Sales_DB[[#This Row],[Store_ID]],Store_DB[Store_ID],Store_DB[Store_Type])</f>
        <v>Online</v>
      </c>
      <c r="O585" t="str">
        <f>_xlfn.XLOOKUP(Sales_DB[[#This Row],[Product_ID]],Product_DB[Product_ID],Product_DB[Product_Name])</f>
        <v>Stainless Steel Cookware Set</v>
      </c>
      <c r="P585" t="str">
        <f>_xlfn.XLOOKUP(Sales_DB[[#This Row],[Product_ID]],Product_DB[Product_ID],Product_DB[Category])</f>
        <v>Home</v>
      </c>
      <c r="Q585" t="str">
        <f>_xlfn.XLOOKUP(Sales_DB[[#This Row],[Product_ID]],Product_DB[Product_ID],Product_DB[Sub_Category])</f>
        <v>Kitchen</v>
      </c>
      <c r="R585" t="str">
        <f>_xlfn.XLOOKUP(Sales_DB[[#This Row],[Product_ID]],Product_DB[Product_ID],Product_DB[Brand])</f>
        <v>Campbell Ltd</v>
      </c>
      <c r="S585">
        <f>_xlfn.XLOOKUP(Sales_DB[[#This Row],[Product_ID]],Product_DB[Product_ID],Product_DB[Cost])</f>
        <v>201.41</v>
      </c>
      <c r="T585">
        <f>_xlfn.XLOOKUP(Sales_DB[[#This Row],[Product_ID]],Product_DB[Product_ID],Product_DB[Stock])</f>
        <v>146</v>
      </c>
      <c r="U585" t="str">
        <f>_xlfn.XLOOKUP(Sales_DB[[#This Row],[Customer_ID]],Final_Cust_db[Customer_ID],Final_Cust_db[Name])</f>
        <v>Maria Ramirez</v>
      </c>
      <c r="V585">
        <f>_xlfn.XLOOKUP(Sales_DB[[#This Row],[Customer_ID]],Final_Cust_db[Customer_ID],Final_Cust_db[Age])</f>
        <v>37</v>
      </c>
      <c r="W585" t="str">
        <f>_xlfn.XLOOKUP(Sales_DB[[#This Row],[Customer_ID]],Final_Cust_db[Customer_ID],Final_Cust_db[Gender])</f>
        <v>Male</v>
      </c>
      <c r="X585" t="str">
        <f>_xlfn.XLOOKUP(Sales_DB[[#This Row],[Customer_ID]],Final_Cust_db[Customer_ID],Final_Cust_db[City])</f>
        <v>West Brandon</v>
      </c>
      <c r="Y585" t="str">
        <f>_xlfn.XLOOKUP(Sales_DB[[#This Row],[Customer_ID]],Final_Cust_db[Customer_ID],Final_Cust_db[State])</f>
        <v>Montana</v>
      </c>
      <c r="Z585" t="str">
        <f>_xlfn.XLOOKUP(Sales_DB[[#This Row],[Customer_ID]],Final_Cust_db[Customer_ID],Final_Cust_db[Country])</f>
        <v>USA</v>
      </c>
      <c r="AA585" t="str">
        <f>_xlfn.XLOOKUP(Sales_DB[[#This Row],[Customer_ID]],Final_Cust_db[Customer_ID],Final_Cust_db[Loyality_Level])</f>
        <v>Bronze</v>
      </c>
      <c r="AB585" s="8">
        <f>Sales_DB[[#This Row],[Cost]]*Sales_DB[[#This Row],[Quantity]]</f>
        <v>604.23</v>
      </c>
      <c r="AC585" s="8">
        <f>Sales_DB[[#This Row],[Total_Amount]]-Sales_DB[[#This Row],[Spend]]</f>
        <v>-481.49760000000003</v>
      </c>
      <c r="AD585" s="8">
        <f>MONTH(Sales_DB[[#This Row],[Order_Date]])</f>
        <v>6</v>
      </c>
    </row>
    <row r="586" spans="1:30" x14ac:dyDescent="0.35">
      <c r="A586" t="s">
        <v>2543</v>
      </c>
      <c r="B586" s="2">
        <v>45350</v>
      </c>
      <c r="C586" t="s">
        <v>1188</v>
      </c>
      <c r="D586" t="s">
        <v>1815</v>
      </c>
      <c r="E586" t="s">
        <v>1902</v>
      </c>
      <c r="F586">
        <v>1</v>
      </c>
      <c r="G586" s="5">
        <v>34.71</v>
      </c>
      <c r="H586">
        <v>0.1</v>
      </c>
      <c r="I586" t="s">
        <v>1962</v>
      </c>
      <c r="J586">
        <v>31.239000000000001</v>
      </c>
      <c r="K586" t="str">
        <f>_xlfn.XLOOKUP(Sales_DB[[#This Row],[Store_ID]],Store_DB[Store_ID],Store_DB[Region])</f>
        <v>South</v>
      </c>
      <c r="L586" t="str">
        <f>_xlfn.XLOOKUP(Sales_DB[[#This Row],[Store_ID]],Store_DB[Store_ID],Store_DB[Store_Name])</f>
        <v>Alexander Group</v>
      </c>
      <c r="M586" t="str">
        <f>_xlfn.XLOOKUP(Sales_DB[[#This Row],[Store_ID]],Store_DB[Store_ID],Store_DB[City])</f>
        <v>Port Sharon</v>
      </c>
      <c r="N586" t="str">
        <f>_xlfn.XLOOKUP(Sales_DB[[#This Row],[Store_ID]],Store_DB[Store_ID],Store_DB[Store_Type])</f>
        <v>Online</v>
      </c>
      <c r="O586" t="str">
        <f>_xlfn.XLOOKUP(Sales_DB[[#This Row],[Product_ID]],Product_DB[Product_ID],Product_DB[Product_Name])</f>
        <v>Essential Oil Diffuser</v>
      </c>
      <c r="P586" t="str">
        <f>_xlfn.XLOOKUP(Sales_DB[[#This Row],[Product_ID]],Product_DB[Product_ID],Product_DB[Category])</f>
        <v>Home</v>
      </c>
      <c r="Q586" t="str">
        <f>_xlfn.XLOOKUP(Sales_DB[[#This Row],[Product_ID]],Product_DB[Product_ID],Product_DB[Sub_Category])</f>
        <v>Decor</v>
      </c>
      <c r="R586" t="str">
        <f>_xlfn.XLOOKUP(Sales_DB[[#This Row],[Product_ID]],Product_DB[Product_ID],Product_DB[Brand])</f>
        <v>Hernandez Inc</v>
      </c>
      <c r="S586">
        <f>_xlfn.XLOOKUP(Sales_DB[[#This Row],[Product_ID]],Product_DB[Product_ID],Product_DB[Cost])</f>
        <v>325.26</v>
      </c>
      <c r="T586">
        <f>_xlfn.XLOOKUP(Sales_DB[[#This Row],[Product_ID]],Product_DB[Product_ID],Product_DB[Stock])</f>
        <v>400</v>
      </c>
      <c r="U586" t="str">
        <f>_xlfn.XLOOKUP(Sales_DB[[#This Row],[Customer_ID]],Final_Cust_db[Customer_ID],Final_Cust_db[Name])</f>
        <v>Charles Conley</v>
      </c>
      <c r="V586">
        <f>_xlfn.XLOOKUP(Sales_DB[[#This Row],[Customer_ID]],Final_Cust_db[Customer_ID],Final_Cust_db[Age])</f>
        <v>39</v>
      </c>
      <c r="W586" t="str">
        <f>_xlfn.XLOOKUP(Sales_DB[[#This Row],[Customer_ID]],Final_Cust_db[Customer_ID],Final_Cust_db[Gender])</f>
        <v>Female</v>
      </c>
      <c r="X586" t="str">
        <f>_xlfn.XLOOKUP(Sales_DB[[#This Row],[Customer_ID]],Final_Cust_db[Customer_ID],Final_Cust_db[City])</f>
        <v>Nathanshire</v>
      </c>
      <c r="Y586" t="str">
        <f>_xlfn.XLOOKUP(Sales_DB[[#This Row],[Customer_ID]],Final_Cust_db[Customer_ID],Final_Cust_db[State])</f>
        <v>Maine</v>
      </c>
      <c r="Z586" t="str">
        <f>_xlfn.XLOOKUP(Sales_DB[[#This Row],[Customer_ID]],Final_Cust_db[Customer_ID],Final_Cust_db[Country])</f>
        <v>USA</v>
      </c>
      <c r="AA586" t="str">
        <f>_xlfn.XLOOKUP(Sales_DB[[#This Row],[Customer_ID]],Final_Cust_db[Customer_ID],Final_Cust_db[Loyality_Level])</f>
        <v>Gold</v>
      </c>
      <c r="AB586" s="8">
        <f>Sales_DB[[#This Row],[Cost]]*Sales_DB[[#This Row],[Quantity]]</f>
        <v>325.26</v>
      </c>
      <c r="AC586" s="8">
        <f>Sales_DB[[#This Row],[Total_Amount]]-Sales_DB[[#This Row],[Spend]]</f>
        <v>-294.02100000000002</v>
      </c>
      <c r="AD586" s="8">
        <f>MONTH(Sales_DB[[#This Row],[Order_Date]])</f>
        <v>2</v>
      </c>
    </row>
    <row r="587" spans="1:30" x14ac:dyDescent="0.35">
      <c r="A587" t="s">
        <v>2544</v>
      </c>
      <c r="B587" s="2">
        <v>45633</v>
      </c>
      <c r="C587" t="s">
        <v>746</v>
      </c>
      <c r="D587" t="s">
        <v>1812</v>
      </c>
      <c r="E587" t="s">
        <v>1890</v>
      </c>
      <c r="F587">
        <v>2</v>
      </c>
      <c r="G587" s="5">
        <v>829.15</v>
      </c>
      <c r="H587">
        <v>0.11</v>
      </c>
      <c r="I587" t="s">
        <v>1959</v>
      </c>
      <c r="J587">
        <v>1475.8869999999999</v>
      </c>
      <c r="K587" t="str">
        <f>_xlfn.XLOOKUP(Sales_DB[[#This Row],[Store_ID]],Store_DB[Store_ID],Store_DB[Region])</f>
        <v>North</v>
      </c>
      <c r="L587" t="str">
        <f>_xlfn.XLOOKUP(Sales_DB[[#This Row],[Store_ID]],Store_DB[Store_ID],Store_DB[Store_Name])</f>
        <v>Martinez, Adkins and Johnson</v>
      </c>
      <c r="M587" t="str">
        <f>_xlfn.XLOOKUP(Sales_DB[[#This Row],[Store_ID]],Store_DB[Store_ID],Store_DB[City])</f>
        <v>Danielmouth</v>
      </c>
      <c r="N587" t="str">
        <f>_xlfn.XLOOKUP(Sales_DB[[#This Row],[Store_ID]],Store_DB[Store_ID],Store_DB[Store_Type])</f>
        <v>Flagship</v>
      </c>
      <c r="O587" t="str">
        <f>_xlfn.XLOOKUP(Sales_DB[[#This Row],[Product_ID]],Product_DB[Product_ID],Product_DB[Product_Name])</f>
        <v>Wifi Mesh Router</v>
      </c>
      <c r="P587" t="str">
        <f>_xlfn.XLOOKUP(Sales_DB[[#This Row],[Product_ID]],Product_DB[Product_ID],Product_DB[Category])</f>
        <v>Electronics</v>
      </c>
      <c r="Q587" t="str">
        <f>_xlfn.XLOOKUP(Sales_DB[[#This Row],[Product_ID]],Product_DB[Product_ID],Product_DB[Sub_Category])</f>
        <v>Appliances</v>
      </c>
      <c r="R587" t="str">
        <f>_xlfn.XLOOKUP(Sales_DB[[#This Row],[Product_ID]],Product_DB[Product_ID],Product_DB[Brand])</f>
        <v>White, Reeves and Woods</v>
      </c>
      <c r="S587">
        <f>_xlfn.XLOOKUP(Sales_DB[[#This Row],[Product_ID]],Product_DB[Product_ID],Product_DB[Cost])</f>
        <v>480.9</v>
      </c>
      <c r="T587">
        <f>_xlfn.XLOOKUP(Sales_DB[[#This Row],[Product_ID]],Product_DB[Product_ID],Product_DB[Stock])</f>
        <v>104</v>
      </c>
      <c r="U587" t="str">
        <f>_xlfn.XLOOKUP(Sales_DB[[#This Row],[Customer_ID]],Final_Cust_db[Customer_ID],Final_Cust_db[Name])</f>
        <v>Tanner Thompson</v>
      </c>
      <c r="V587">
        <f>_xlfn.XLOOKUP(Sales_DB[[#This Row],[Customer_ID]],Final_Cust_db[Customer_ID],Final_Cust_db[Age])</f>
        <v>32</v>
      </c>
      <c r="W587" t="str">
        <f>_xlfn.XLOOKUP(Sales_DB[[#This Row],[Customer_ID]],Final_Cust_db[Customer_ID],Final_Cust_db[Gender])</f>
        <v>Female</v>
      </c>
      <c r="X587" t="str">
        <f>_xlfn.XLOOKUP(Sales_DB[[#This Row],[Customer_ID]],Final_Cust_db[Customer_ID],Final_Cust_db[City])</f>
        <v>Port Lisashire</v>
      </c>
      <c r="Y587" t="str">
        <f>_xlfn.XLOOKUP(Sales_DB[[#This Row],[Customer_ID]],Final_Cust_db[Customer_ID],Final_Cust_db[State])</f>
        <v>Maryland</v>
      </c>
      <c r="Z587" t="str">
        <f>_xlfn.XLOOKUP(Sales_DB[[#This Row],[Customer_ID]],Final_Cust_db[Customer_ID],Final_Cust_db[Country])</f>
        <v>USA</v>
      </c>
      <c r="AA587" t="str">
        <f>_xlfn.XLOOKUP(Sales_DB[[#This Row],[Customer_ID]],Final_Cust_db[Customer_ID],Final_Cust_db[Loyality_Level])</f>
        <v>Bronze</v>
      </c>
      <c r="AB587" s="8">
        <f>Sales_DB[[#This Row],[Cost]]*Sales_DB[[#This Row],[Quantity]]</f>
        <v>961.8</v>
      </c>
      <c r="AC587" s="8">
        <f>Sales_DB[[#This Row],[Total_Amount]]-Sales_DB[[#This Row],[Spend]]</f>
        <v>514.08699999999999</v>
      </c>
      <c r="AD587" s="8">
        <f>MONTH(Sales_DB[[#This Row],[Order_Date]])</f>
        <v>12</v>
      </c>
    </row>
    <row r="588" spans="1:30" x14ac:dyDescent="0.35">
      <c r="A588" t="s">
        <v>2545</v>
      </c>
      <c r="B588" s="2">
        <v>45798</v>
      </c>
      <c r="C588" t="s">
        <v>851</v>
      </c>
      <c r="D588" t="s">
        <v>1875</v>
      </c>
      <c r="E588" t="s">
        <v>1899</v>
      </c>
      <c r="F588">
        <v>2</v>
      </c>
      <c r="G588" s="5">
        <v>481.86</v>
      </c>
      <c r="H588">
        <v>0.1</v>
      </c>
      <c r="I588" t="s">
        <v>1962</v>
      </c>
      <c r="J588">
        <v>867.34800000000007</v>
      </c>
      <c r="K588" t="str">
        <f>_xlfn.XLOOKUP(Sales_DB[[#This Row],[Store_ID]],Store_DB[Store_ID],Store_DB[Region])</f>
        <v>North</v>
      </c>
      <c r="L588" t="str">
        <f>_xlfn.XLOOKUP(Sales_DB[[#This Row],[Store_ID]],Store_DB[Store_ID],Store_DB[Store_Name])</f>
        <v>Johnson-Wright</v>
      </c>
      <c r="M588" t="str">
        <f>_xlfn.XLOOKUP(Sales_DB[[#This Row],[Store_ID]],Store_DB[Store_ID],Store_DB[City])</f>
        <v>Hoodberg</v>
      </c>
      <c r="N588" t="str">
        <f>_xlfn.XLOOKUP(Sales_DB[[#This Row],[Store_ID]],Store_DB[Store_ID],Store_DB[Store_Type])</f>
        <v>Outlet</v>
      </c>
      <c r="O588" t="str">
        <f>_xlfn.XLOOKUP(Sales_DB[[#This Row],[Product_ID]],Product_DB[Product_ID],Product_DB[Product_Name])</f>
        <v>Portable Bluetooth Speaker</v>
      </c>
      <c r="P588" t="str">
        <f>_xlfn.XLOOKUP(Sales_DB[[#This Row],[Product_ID]],Product_DB[Product_ID],Product_DB[Category])</f>
        <v>Electronics</v>
      </c>
      <c r="Q588" t="str">
        <f>_xlfn.XLOOKUP(Sales_DB[[#This Row],[Product_ID]],Product_DB[Product_ID],Product_DB[Sub_Category])</f>
        <v>Audio</v>
      </c>
      <c r="R588" t="str">
        <f>_xlfn.XLOOKUP(Sales_DB[[#This Row],[Product_ID]],Product_DB[Product_ID],Product_DB[Brand])</f>
        <v>Flores-King</v>
      </c>
      <c r="S588">
        <f>_xlfn.XLOOKUP(Sales_DB[[#This Row],[Product_ID]],Product_DB[Product_ID],Product_DB[Cost])</f>
        <v>431.67</v>
      </c>
      <c r="T588">
        <f>_xlfn.XLOOKUP(Sales_DB[[#This Row],[Product_ID]],Product_DB[Product_ID],Product_DB[Stock])</f>
        <v>73</v>
      </c>
      <c r="U588" t="str">
        <f>_xlfn.XLOOKUP(Sales_DB[[#This Row],[Customer_ID]],Final_Cust_db[Customer_ID],Final_Cust_db[Name])</f>
        <v>Matthew Payne</v>
      </c>
      <c r="V588">
        <f>_xlfn.XLOOKUP(Sales_DB[[#This Row],[Customer_ID]],Final_Cust_db[Customer_ID],Final_Cust_db[Age])</f>
        <v>25</v>
      </c>
      <c r="W588" t="str">
        <f>_xlfn.XLOOKUP(Sales_DB[[#This Row],[Customer_ID]],Final_Cust_db[Customer_ID],Final_Cust_db[Gender])</f>
        <v>Male</v>
      </c>
      <c r="X588" t="str">
        <f>_xlfn.XLOOKUP(Sales_DB[[#This Row],[Customer_ID]],Final_Cust_db[Customer_ID],Final_Cust_db[City])</f>
        <v>Grahamfurt</v>
      </c>
      <c r="Y588" t="str">
        <f>_xlfn.XLOOKUP(Sales_DB[[#This Row],[Customer_ID]],Final_Cust_db[Customer_ID],Final_Cust_db[State])</f>
        <v>Wyoming</v>
      </c>
      <c r="Z588" t="str">
        <f>_xlfn.XLOOKUP(Sales_DB[[#This Row],[Customer_ID]],Final_Cust_db[Customer_ID],Final_Cust_db[Country])</f>
        <v>USA</v>
      </c>
      <c r="AA588" t="str">
        <f>_xlfn.XLOOKUP(Sales_DB[[#This Row],[Customer_ID]],Final_Cust_db[Customer_ID],Final_Cust_db[Loyality_Level])</f>
        <v>Gold</v>
      </c>
      <c r="AB588" s="8">
        <f>Sales_DB[[#This Row],[Cost]]*Sales_DB[[#This Row],[Quantity]]</f>
        <v>863.34</v>
      </c>
      <c r="AC588" s="8">
        <f>Sales_DB[[#This Row],[Total_Amount]]-Sales_DB[[#This Row],[Spend]]</f>
        <v>4.0080000000000382</v>
      </c>
      <c r="AD588" s="8">
        <f>MONTH(Sales_DB[[#This Row],[Order_Date]])</f>
        <v>5</v>
      </c>
    </row>
    <row r="589" spans="1:30" x14ac:dyDescent="0.35">
      <c r="A589" t="s">
        <v>2546</v>
      </c>
      <c r="B589" s="2">
        <v>45354</v>
      </c>
      <c r="C589" t="s">
        <v>502</v>
      </c>
      <c r="D589" t="s">
        <v>1736</v>
      </c>
      <c r="E589" t="s">
        <v>1912</v>
      </c>
      <c r="F589">
        <v>4</v>
      </c>
      <c r="G589" s="5">
        <v>915.17</v>
      </c>
      <c r="H589">
        <v>0.19</v>
      </c>
      <c r="I589" t="s">
        <v>1962</v>
      </c>
      <c r="J589">
        <v>2965.1507999999999</v>
      </c>
      <c r="K589" t="str">
        <f>_xlfn.XLOOKUP(Sales_DB[[#This Row],[Store_ID]],Store_DB[Store_ID],Store_DB[Region])</f>
        <v>South</v>
      </c>
      <c r="L589" t="str">
        <f>_xlfn.XLOOKUP(Sales_DB[[#This Row],[Store_ID]],Store_DB[Store_ID],Store_DB[Store_Name])</f>
        <v>Martinez-Mullins</v>
      </c>
      <c r="M589" t="str">
        <f>_xlfn.XLOOKUP(Sales_DB[[#This Row],[Store_ID]],Store_DB[Store_ID],Store_DB[City])</f>
        <v>Williamsfurt</v>
      </c>
      <c r="N589" t="str">
        <f>_xlfn.XLOOKUP(Sales_DB[[#This Row],[Store_ID]],Store_DB[Store_ID],Store_DB[Store_Type])</f>
        <v>Online</v>
      </c>
      <c r="O589" t="str">
        <f>_xlfn.XLOOKUP(Sales_DB[[#This Row],[Product_ID]],Product_DB[Product_ID],Product_DB[Product_Name])</f>
        <v>Rugby Ball</v>
      </c>
      <c r="P589" t="str">
        <f>_xlfn.XLOOKUP(Sales_DB[[#This Row],[Product_ID]],Product_DB[Product_ID],Product_DB[Category])</f>
        <v>Sports</v>
      </c>
      <c r="Q589" t="str">
        <f>_xlfn.XLOOKUP(Sales_DB[[#This Row],[Product_ID]],Product_DB[Product_ID],Product_DB[Sub_Category])</f>
        <v>Team Sports</v>
      </c>
      <c r="R589" t="str">
        <f>_xlfn.XLOOKUP(Sales_DB[[#This Row],[Product_ID]],Product_DB[Product_ID],Product_DB[Brand])</f>
        <v>Harris Inc</v>
      </c>
      <c r="S589">
        <f>_xlfn.XLOOKUP(Sales_DB[[#This Row],[Product_ID]],Product_DB[Product_ID],Product_DB[Cost])</f>
        <v>212.26</v>
      </c>
      <c r="T589">
        <f>_xlfn.XLOOKUP(Sales_DB[[#This Row],[Product_ID]],Product_DB[Product_ID],Product_DB[Stock])</f>
        <v>82</v>
      </c>
      <c r="U589" t="str">
        <f>_xlfn.XLOOKUP(Sales_DB[[#This Row],[Customer_ID]],Final_Cust_db[Customer_ID],Final_Cust_db[Name])</f>
        <v>Rhonda Young</v>
      </c>
      <c r="V589">
        <f>_xlfn.XLOOKUP(Sales_DB[[#This Row],[Customer_ID]],Final_Cust_db[Customer_ID],Final_Cust_db[Age])</f>
        <v>49</v>
      </c>
      <c r="W589" t="str">
        <f>_xlfn.XLOOKUP(Sales_DB[[#This Row],[Customer_ID]],Final_Cust_db[Customer_ID],Final_Cust_db[Gender])</f>
        <v>Female</v>
      </c>
      <c r="X589" t="str">
        <f>_xlfn.XLOOKUP(Sales_DB[[#This Row],[Customer_ID]],Final_Cust_db[Customer_ID],Final_Cust_db[City])</f>
        <v>Lake Nathanfort</v>
      </c>
      <c r="Y589" t="str">
        <f>_xlfn.XLOOKUP(Sales_DB[[#This Row],[Customer_ID]],Final_Cust_db[Customer_ID],Final_Cust_db[State])</f>
        <v>Alaska</v>
      </c>
      <c r="Z589" t="str">
        <f>_xlfn.XLOOKUP(Sales_DB[[#This Row],[Customer_ID]],Final_Cust_db[Customer_ID],Final_Cust_db[Country])</f>
        <v>USA</v>
      </c>
      <c r="AA589" t="str">
        <f>_xlfn.XLOOKUP(Sales_DB[[#This Row],[Customer_ID]],Final_Cust_db[Customer_ID],Final_Cust_db[Loyality_Level])</f>
        <v>Platinum</v>
      </c>
      <c r="AB589" s="8">
        <f>Sales_DB[[#This Row],[Cost]]*Sales_DB[[#This Row],[Quantity]]</f>
        <v>849.04</v>
      </c>
      <c r="AC589" s="8">
        <f>Sales_DB[[#This Row],[Total_Amount]]-Sales_DB[[#This Row],[Spend]]</f>
        <v>2116.1107999999999</v>
      </c>
      <c r="AD589" s="8">
        <f>MONTH(Sales_DB[[#This Row],[Order_Date]])</f>
        <v>3</v>
      </c>
    </row>
    <row r="590" spans="1:30" x14ac:dyDescent="0.35">
      <c r="A590" t="s">
        <v>2547</v>
      </c>
      <c r="B590" s="2">
        <v>45357</v>
      </c>
      <c r="C590" t="s">
        <v>702</v>
      </c>
      <c r="D590" t="s">
        <v>1794</v>
      </c>
      <c r="E590" t="s">
        <v>1943</v>
      </c>
      <c r="F590">
        <v>1</v>
      </c>
      <c r="G590" s="5">
        <v>250.95</v>
      </c>
      <c r="H590">
        <v>0.03</v>
      </c>
      <c r="I590" t="s">
        <v>1959</v>
      </c>
      <c r="J590">
        <v>243.42150000000001</v>
      </c>
      <c r="K590" t="str">
        <f>_xlfn.XLOOKUP(Sales_DB[[#This Row],[Store_ID]],Store_DB[Store_ID],Store_DB[Region])</f>
        <v>East</v>
      </c>
      <c r="L590" t="str">
        <f>_xlfn.XLOOKUP(Sales_DB[[#This Row],[Store_ID]],Store_DB[Store_ID],Store_DB[Store_Name])</f>
        <v>Guerrero-Schmitt</v>
      </c>
      <c r="M590" t="str">
        <f>_xlfn.XLOOKUP(Sales_DB[[#This Row],[Store_ID]],Store_DB[Store_ID],Store_DB[City])</f>
        <v>East Stevechester</v>
      </c>
      <c r="N590" t="str">
        <f>_xlfn.XLOOKUP(Sales_DB[[#This Row],[Store_ID]],Store_DB[Store_ID],Store_DB[Store_Type])</f>
        <v>Flagship</v>
      </c>
      <c r="O590" t="str">
        <f>_xlfn.XLOOKUP(Sales_DB[[#This Row],[Product_ID]],Product_DB[Product_ID],Product_DB[Product_Name])</f>
        <v>Hair Repair Oil Treatment</v>
      </c>
      <c r="P590" t="str">
        <f>_xlfn.XLOOKUP(Sales_DB[[#This Row],[Product_ID]],Product_DB[Product_ID],Product_DB[Category])</f>
        <v>Beauty</v>
      </c>
      <c r="Q590" t="str">
        <f>_xlfn.XLOOKUP(Sales_DB[[#This Row],[Product_ID]],Product_DB[Product_ID],Product_DB[Sub_Category])</f>
        <v>Haircare</v>
      </c>
      <c r="R590" t="str">
        <f>_xlfn.XLOOKUP(Sales_DB[[#This Row],[Product_ID]],Product_DB[Product_ID],Product_DB[Brand])</f>
        <v>Hopkins Ltd</v>
      </c>
      <c r="S590">
        <f>_xlfn.XLOOKUP(Sales_DB[[#This Row],[Product_ID]],Product_DB[Product_ID],Product_DB[Cost])</f>
        <v>214.32</v>
      </c>
      <c r="T590">
        <f>_xlfn.XLOOKUP(Sales_DB[[#This Row],[Product_ID]],Product_DB[Product_ID],Product_DB[Stock])</f>
        <v>383</v>
      </c>
      <c r="U590" t="str">
        <f>_xlfn.XLOOKUP(Sales_DB[[#This Row],[Customer_ID]],Final_Cust_db[Customer_ID],Final_Cust_db[Name])</f>
        <v>Eric Todd</v>
      </c>
      <c r="V590">
        <f>_xlfn.XLOOKUP(Sales_DB[[#This Row],[Customer_ID]],Final_Cust_db[Customer_ID],Final_Cust_db[Age])</f>
        <v>61</v>
      </c>
      <c r="W590" t="str">
        <f>_xlfn.XLOOKUP(Sales_DB[[#This Row],[Customer_ID]],Final_Cust_db[Customer_ID],Final_Cust_db[Gender])</f>
        <v>Male</v>
      </c>
      <c r="X590" t="str">
        <f>_xlfn.XLOOKUP(Sales_DB[[#This Row],[Customer_ID]],Final_Cust_db[Customer_ID],Final_Cust_db[City])</f>
        <v>Danielstad</v>
      </c>
      <c r="Y590" t="str">
        <f>_xlfn.XLOOKUP(Sales_DB[[#This Row],[Customer_ID]],Final_Cust_db[Customer_ID],Final_Cust_db[State])</f>
        <v>Montana</v>
      </c>
      <c r="Z590" t="str">
        <f>_xlfn.XLOOKUP(Sales_DB[[#This Row],[Customer_ID]],Final_Cust_db[Customer_ID],Final_Cust_db[Country])</f>
        <v>USA</v>
      </c>
      <c r="AA590" t="str">
        <f>_xlfn.XLOOKUP(Sales_DB[[#This Row],[Customer_ID]],Final_Cust_db[Customer_ID],Final_Cust_db[Loyality_Level])</f>
        <v>Gold</v>
      </c>
      <c r="AB590" s="8">
        <f>Sales_DB[[#This Row],[Cost]]*Sales_DB[[#This Row],[Quantity]]</f>
        <v>214.32</v>
      </c>
      <c r="AC590" s="8">
        <f>Sales_DB[[#This Row],[Total_Amount]]-Sales_DB[[#This Row],[Spend]]</f>
        <v>29.101500000000016</v>
      </c>
      <c r="AD590" s="8">
        <f>MONTH(Sales_DB[[#This Row],[Order_Date]])</f>
        <v>3</v>
      </c>
    </row>
    <row r="591" spans="1:30" x14ac:dyDescent="0.35">
      <c r="A591" t="s">
        <v>2548</v>
      </c>
      <c r="B591" s="2">
        <v>45257</v>
      </c>
      <c r="C591" t="s">
        <v>1032</v>
      </c>
      <c r="D591" t="s">
        <v>1869</v>
      </c>
      <c r="E591" t="s">
        <v>1906</v>
      </c>
      <c r="F591">
        <v>3</v>
      </c>
      <c r="G591" s="5">
        <v>882.84</v>
      </c>
      <c r="H591">
        <v>0.1</v>
      </c>
      <c r="I591" t="s">
        <v>1957</v>
      </c>
      <c r="J591">
        <v>2383.6680000000001</v>
      </c>
      <c r="K591" t="str">
        <f>_xlfn.XLOOKUP(Sales_DB[[#This Row],[Store_ID]],Store_DB[Store_ID],Store_DB[Region])</f>
        <v>North</v>
      </c>
      <c r="L591" t="str">
        <f>_xlfn.XLOOKUP(Sales_DB[[#This Row],[Store_ID]],Store_DB[Store_ID],Store_DB[Store_Name])</f>
        <v>Gray Ltd</v>
      </c>
      <c r="M591" t="str">
        <f>_xlfn.XLOOKUP(Sales_DB[[#This Row],[Store_ID]],Store_DB[Store_ID],Store_DB[City])</f>
        <v>New Michaelchester</v>
      </c>
      <c r="N591" t="str">
        <f>_xlfn.XLOOKUP(Sales_DB[[#This Row],[Store_ID]],Store_DB[Store_ID],Store_DB[Store_Type])</f>
        <v>Outlet</v>
      </c>
      <c r="O591" t="str">
        <f>_xlfn.XLOOKUP(Sales_DB[[#This Row],[Product_ID]],Product_DB[Product_ID],Product_DB[Product_Name])</f>
        <v>Women'S Formal Blazer</v>
      </c>
      <c r="P591" t="str">
        <f>_xlfn.XLOOKUP(Sales_DB[[#This Row],[Product_ID]],Product_DB[Product_ID],Product_DB[Category])</f>
        <v>Clothing</v>
      </c>
      <c r="Q591" t="str">
        <f>_xlfn.XLOOKUP(Sales_DB[[#This Row],[Product_ID]],Product_DB[Product_ID],Product_DB[Sub_Category])</f>
        <v>Outerwear</v>
      </c>
      <c r="R591" t="str">
        <f>_xlfn.XLOOKUP(Sales_DB[[#This Row],[Product_ID]],Product_DB[Product_ID],Product_DB[Brand])</f>
        <v>Phillips and Sons</v>
      </c>
      <c r="S591">
        <f>_xlfn.XLOOKUP(Sales_DB[[#This Row],[Product_ID]],Product_DB[Product_ID],Product_DB[Cost])</f>
        <v>358.47</v>
      </c>
      <c r="T591">
        <f>_xlfn.XLOOKUP(Sales_DB[[#This Row],[Product_ID]],Product_DB[Product_ID],Product_DB[Stock])</f>
        <v>143</v>
      </c>
      <c r="U591" t="str">
        <f>_xlfn.XLOOKUP(Sales_DB[[#This Row],[Customer_ID]],Final_Cust_db[Customer_ID],Final_Cust_db[Name])</f>
        <v>Andrew Smith</v>
      </c>
      <c r="V591">
        <f>_xlfn.XLOOKUP(Sales_DB[[#This Row],[Customer_ID]],Final_Cust_db[Customer_ID],Final_Cust_db[Age])</f>
        <v>60</v>
      </c>
      <c r="W591" t="str">
        <f>_xlfn.XLOOKUP(Sales_DB[[#This Row],[Customer_ID]],Final_Cust_db[Customer_ID],Final_Cust_db[Gender])</f>
        <v>Male</v>
      </c>
      <c r="X591" t="str">
        <f>_xlfn.XLOOKUP(Sales_DB[[#This Row],[Customer_ID]],Final_Cust_db[Customer_ID],Final_Cust_db[City])</f>
        <v>East Matthew</v>
      </c>
      <c r="Y591" t="str">
        <f>_xlfn.XLOOKUP(Sales_DB[[#This Row],[Customer_ID]],Final_Cust_db[Customer_ID],Final_Cust_db[State])</f>
        <v>Wisconsin</v>
      </c>
      <c r="Z591" t="str">
        <f>_xlfn.XLOOKUP(Sales_DB[[#This Row],[Customer_ID]],Final_Cust_db[Customer_ID],Final_Cust_db[Country])</f>
        <v>USA</v>
      </c>
      <c r="AA591" t="str">
        <f>_xlfn.XLOOKUP(Sales_DB[[#This Row],[Customer_ID]],Final_Cust_db[Customer_ID],Final_Cust_db[Loyality_Level])</f>
        <v>Bronze</v>
      </c>
      <c r="AB591" s="8">
        <f>Sales_DB[[#This Row],[Cost]]*Sales_DB[[#This Row],[Quantity]]</f>
        <v>1075.4100000000001</v>
      </c>
      <c r="AC591" s="8">
        <f>Sales_DB[[#This Row],[Total_Amount]]-Sales_DB[[#This Row],[Spend]]</f>
        <v>1308.258</v>
      </c>
      <c r="AD591" s="8">
        <f>MONTH(Sales_DB[[#This Row],[Order_Date]])</f>
        <v>11</v>
      </c>
    </row>
    <row r="592" spans="1:30" x14ac:dyDescent="0.35">
      <c r="A592" t="s">
        <v>2549</v>
      </c>
      <c r="B592" s="2">
        <v>45702</v>
      </c>
      <c r="C592" t="s">
        <v>476</v>
      </c>
      <c r="D592" t="s">
        <v>1629</v>
      </c>
      <c r="E592" t="s">
        <v>1943</v>
      </c>
      <c r="F592">
        <v>4</v>
      </c>
      <c r="G592" s="5">
        <v>573.37</v>
      </c>
      <c r="H592">
        <v>0.04</v>
      </c>
      <c r="I592" t="s">
        <v>1962</v>
      </c>
      <c r="J592">
        <v>2201.7408</v>
      </c>
      <c r="K592" t="str">
        <f>_xlfn.XLOOKUP(Sales_DB[[#This Row],[Store_ID]],Store_DB[Store_ID],Store_DB[Region])</f>
        <v>East</v>
      </c>
      <c r="L592" t="str">
        <f>_xlfn.XLOOKUP(Sales_DB[[#This Row],[Store_ID]],Store_DB[Store_ID],Store_DB[Store_Name])</f>
        <v>Guerrero-Schmitt</v>
      </c>
      <c r="M592" t="str">
        <f>_xlfn.XLOOKUP(Sales_DB[[#This Row],[Store_ID]],Store_DB[Store_ID],Store_DB[City])</f>
        <v>East Stevechester</v>
      </c>
      <c r="N592" t="str">
        <f>_xlfn.XLOOKUP(Sales_DB[[#This Row],[Store_ID]],Store_DB[Store_ID],Store_DB[Store_Type])</f>
        <v>Flagship</v>
      </c>
      <c r="O592" t="str">
        <f>_xlfn.XLOOKUP(Sales_DB[[#This Row],[Product_ID]],Product_DB[Product_ID],Product_DB[Product_Name])</f>
        <v>Knee Support Brace</v>
      </c>
      <c r="P592" t="str">
        <f>_xlfn.XLOOKUP(Sales_DB[[#This Row],[Product_ID]],Product_DB[Product_ID],Product_DB[Category])</f>
        <v>Sports</v>
      </c>
      <c r="Q592" t="str">
        <f>_xlfn.XLOOKUP(Sales_DB[[#This Row],[Product_ID]],Product_DB[Product_ID],Product_DB[Sub_Category])</f>
        <v>Equipment</v>
      </c>
      <c r="R592" t="str">
        <f>_xlfn.XLOOKUP(Sales_DB[[#This Row],[Product_ID]],Product_DB[Product_ID],Product_DB[Brand])</f>
        <v>May-Reese</v>
      </c>
      <c r="S592">
        <f>_xlfn.XLOOKUP(Sales_DB[[#This Row],[Product_ID]],Product_DB[Product_ID],Product_DB[Cost])</f>
        <v>21.34</v>
      </c>
      <c r="T592">
        <f>_xlfn.XLOOKUP(Sales_DB[[#This Row],[Product_ID]],Product_DB[Product_ID],Product_DB[Stock])</f>
        <v>65</v>
      </c>
      <c r="U592" t="str">
        <f>_xlfn.XLOOKUP(Sales_DB[[#This Row],[Customer_ID]],Final_Cust_db[Customer_ID],Final_Cust_db[Name])</f>
        <v>Sean Roth</v>
      </c>
      <c r="V592">
        <f>_xlfn.XLOOKUP(Sales_DB[[#This Row],[Customer_ID]],Final_Cust_db[Customer_ID],Final_Cust_db[Age])</f>
        <v>43</v>
      </c>
      <c r="W592" t="str">
        <f>_xlfn.XLOOKUP(Sales_DB[[#This Row],[Customer_ID]],Final_Cust_db[Customer_ID],Final_Cust_db[Gender])</f>
        <v>Male</v>
      </c>
      <c r="X592" t="str">
        <f>_xlfn.XLOOKUP(Sales_DB[[#This Row],[Customer_ID]],Final_Cust_db[Customer_ID],Final_Cust_db[City])</f>
        <v>Lake Michael</v>
      </c>
      <c r="Y592" t="str">
        <f>_xlfn.XLOOKUP(Sales_DB[[#This Row],[Customer_ID]],Final_Cust_db[Customer_ID],Final_Cust_db[State])</f>
        <v>Virginia</v>
      </c>
      <c r="Z592" t="str">
        <f>_xlfn.XLOOKUP(Sales_DB[[#This Row],[Customer_ID]],Final_Cust_db[Customer_ID],Final_Cust_db[Country])</f>
        <v>USA</v>
      </c>
      <c r="AA592" t="str">
        <f>_xlfn.XLOOKUP(Sales_DB[[#This Row],[Customer_ID]],Final_Cust_db[Customer_ID],Final_Cust_db[Loyality_Level])</f>
        <v>Gold</v>
      </c>
      <c r="AB592" s="8">
        <f>Sales_DB[[#This Row],[Cost]]*Sales_DB[[#This Row],[Quantity]]</f>
        <v>85.36</v>
      </c>
      <c r="AC592" s="8">
        <f>Sales_DB[[#This Row],[Total_Amount]]-Sales_DB[[#This Row],[Spend]]</f>
        <v>2116.3807999999999</v>
      </c>
      <c r="AD592" s="8">
        <f>MONTH(Sales_DB[[#This Row],[Order_Date]])</f>
        <v>2</v>
      </c>
    </row>
    <row r="593" spans="1:30" x14ac:dyDescent="0.35">
      <c r="A593" t="s">
        <v>2550</v>
      </c>
      <c r="B593" s="2">
        <v>45318</v>
      </c>
      <c r="C593" t="s">
        <v>222</v>
      </c>
      <c r="D593" t="s">
        <v>1672</v>
      </c>
      <c r="E593" t="s">
        <v>1927</v>
      </c>
      <c r="F593">
        <v>3</v>
      </c>
      <c r="G593" s="5">
        <v>622.72</v>
      </c>
      <c r="H593">
        <v>0.04</v>
      </c>
      <c r="I593" t="s">
        <v>1957</v>
      </c>
      <c r="J593">
        <v>1793.4336000000001</v>
      </c>
      <c r="K593" t="str">
        <f>_xlfn.XLOOKUP(Sales_DB[[#This Row],[Store_ID]],Store_DB[Store_ID],Store_DB[Region])</f>
        <v>North</v>
      </c>
      <c r="L593" t="str">
        <f>_xlfn.XLOOKUP(Sales_DB[[#This Row],[Store_ID]],Store_DB[Store_ID],Store_DB[Store_Name])</f>
        <v>Thomas, Bridges and Harris</v>
      </c>
      <c r="M593" t="str">
        <f>_xlfn.XLOOKUP(Sales_DB[[#This Row],[Store_ID]],Store_DB[Store_ID],Store_DB[City])</f>
        <v>Sabrinatown</v>
      </c>
      <c r="N593" t="str">
        <f>_xlfn.XLOOKUP(Sales_DB[[#This Row],[Store_ID]],Store_DB[Store_ID],Store_DB[Store_Type])</f>
        <v>Online</v>
      </c>
      <c r="O593" t="str">
        <f>_xlfn.XLOOKUP(Sales_DB[[#This Row],[Product_ID]],Product_DB[Product_ID],Product_DB[Product_Name])</f>
        <v>Vitamin C Face Serum</v>
      </c>
      <c r="P593" t="str">
        <f>_xlfn.XLOOKUP(Sales_DB[[#This Row],[Product_ID]],Product_DB[Product_ID],Product_DB[Category])</f>
        <v>Beauty</v>
      </c>
      <c r="Q593" t="str">
        <f>_xlfn.XLOOKUP(Sales_DB[[#This Row],[Product_ID]],Product_DB[Product_ID],Product_DB[Sub_Category])</f>
        <v>Skincare</v>
      </c>
      <c r="R593" t="str">
        <f>_xlfn.XLOOKUP(Sales_DB[[#This Row],[Product_ID]],Product_DB[Product_ID],Product_DB[Brand])</f>
        <v>Griffin Ltd</v>
      </c>
      <c r="S593">
        <f>_xlfn.XLOOKUP(Sales_DB[[#This Row],[Product_ID]],Product_DB[Product_ID],Product_DB[Cost])</f>
        <v>283.83</v>
      </c>
      <c r="T593">
        <f>_xlfn.XLOOKUP(Sales_DB[[#This Row],[Product_ID]],Product_DB[Product_ID],Product_DB[Stock])</f>
        <v>244</v>
      </c>
      <c r="U593" t="str">
        <f>_xlfn.XLOOKUP(Sales_DB[[#This Row],[Customer_ID]],Final_Cust_db[Customer_ID],Final_Cust_db[Name])</f>
        <v>Cheryl Copeland</v>
      </c>
      <c r="V593">
        <f>_xlfn.XLOOKUP(Sales_DB[[#This Row],[Customer_ID]],Final_Cust_db[Customer_ID],Final_Cust_db[Age])</f>
        <v>51</v>
      </c>
      <c r="W593" t="str">
        <f>_xlfn.XLOOKUP(Sales_DB[[#This Row],[Customer_ID]],Final_Cust_db[Customer_ID],Final_Cust_db[Gender])</f>
        <v>Male</v>
      </c>
      <c r="X593" t="str">
        <f>_xlfn.XLOOKUP(Sales_DB[[#This Row],[Customer_ID]],Final_Cust_db[Customer_ID],Final_Cust_db[City])</f>
        <v>Snowmouth</v>
      </c>
      <c r="Y593" t="str">
        <f>_xlfn.XLOOKUP(Sales_DB[[#This Row],[Customer_ID]],Final_Cust_db[Customer_ID],Final_Cust_db[State])</f>
        <v>Maryland</v>
      </c>
      <c r="Z593" t="str">
        <f>_xlfn.XLOOKUP(Sales_DB[[#This Row],[Customer_ID]],Final_Cust_db[Customer_ID],Final_Cust_db[Country])</f>
        <v>USA</v>
      </c>
      <c r="AA593" t="str">
        <f>_xlfn.XLOOKUP(Sales_DB[[#This Row],[Customer_ID]],Final_Cust_db[Customer_ID],Final_Cust_db[Loyality_Level])</f>
        <v>Platinum</v>
      </c>
      <c r="AB593" s="8">
        <f>Sales_DB[[#This Row],[Cost]]*Sales_DB[[#This Row],[Quantity]]</f>
        <v>851.49</v>
      </c>
      <c r="AC593" s="8">
        <f>Sales_DB[[#This Row],[Total_Amount]]-Sales_DB[[#This Row],[Spend]]</f>
        <v>941.94360000000006</v>
      </c>
      <c r="AD593" s="8">
        <f>MONTH(Sales_DB[[#This Row],[Order_Date]])</f>
        <v>1</v>
      </c>
    </row>
    <row r="594" spans="1:30" x14ac:dyDescent="0.35">
      <c r="A594" t="s">
        <v>2551</v>
      </c>
      <c r="B594" s="2">
        <v>45943</v>
      </c>
      <c r="C594" t="s">
        <v>1221</v>
      </c>
      <c r="D594" t="s">
        <v>1857</v>
      </c>
      <c r="E594" t="s">
        <v>1940</v>
      </c>
      <c r="F594">
        <v>3</v>
      </c>
      <c r="G594" s="5">
        <v>259.74</v>
      </c>
      <c r="H594">
        <v>0.24</v>
      </c>
      <c r="I594" t="s">
        <v>1957</v>
      </c>
      <c r="J594">
        <v>592.20720000000006</v>
      </c>
      <c r="K594" t="str">
        <f>_xlfn.XLOOKUP(Sales_DB[[#This Row],[Store_ID]],Store_DB[Store_ID],Store_DB[Region])</f>
        <v>North</v>
      </c>
      <c r="L594" t="str">
        <f>_xlfn.XLOOKUP(Sales_DB[[#This Row],[Store_ID]],Store_DB[Store_ID],Store_DB[Store_Name])</f>
        <v>Holloway Ltd</v>
      </c>
      <c r="M594" t="str">
        <f>_xlfn.XLOOKUP(Sales_DB[[#This Row],[Store_ID]],Store_DB[Store_ID],Store_DB[City])</f>
        <v>Bensonhaven</v>
      </c>
      <c r="N594" t="str">
        <f>_xlfn.XLOOKUP(Sales_DB[[#This Row],[Store_ID]],Store_DB[Store_ID],Store_DB[Store_Type])</f>
        <v>Flagship</v>
      </c>
      <c r="O594" t="str">
        <f>_xlfn.XLOOKUP(Sales_DB[[#This Row],[Product_ID]],Product_DB[Product_ID],Product_DB[Product_Name])</f>
        <v>Microwave Oven</v>
      </c>
      <c r="P594" t="str">
        <f>_xlfn.XLOOKUP(Sales_DB[[#This Row],[Product_ID]],Product_DB[Product_ID],Product_DB[Category])</f>
        <v>Home</v>
      </c>
      <c r="Q594" t="str">
        <f>_xlfn.XLOOKUP(Sales_DB[[#This Row],[Product_ID]],Product_DB[Product_ID],Product_DB[Sub_Category])</f>
        <v>Appliances</v>
      </c>
      <c r="R594" t="str">
        <f>_xlfn.XLOOKUP(Sales_DB[[#This Row],[Product_ID]],Product_DB[Product_ID],Product_DB[Brand])</f>
        <v>Green, Powell and Palmer</v>
      </c>
      <c r="S594">
        <f>_xlfn.XLOOKUP(Sales_DB[[#This Row],[Product_ID]],Product_DB[Product_ID],Product_DB[Cost])</f>
        <v>447.43</v>
      </c>
      <c r="T594">
        <f>_xlfn.XLOOKUP(Sales_DB[[#This Row],[Product_ID]],Product_DB[Product_ID],Product_DB[Stock])</f>
        <v>191</v>
      </c>
      <c r="U594" t="str">
        <f>_xlfn.XLOOKUP(Sales_DB[[#This Row],[Customer_ID]],Final_Cust_db[Customer_ID],Final_Cust_db[Name])</f>
        <v>Timothy Valenzuela</v>
      </c>
      <c r="V594">
        <f>_xlfn.XLOOKUP(Sales_DB[[#This Row],[Customer_ID]],Final_Cust_db[Customer_ID],Final_Cust_db[Age])</f>
        <v>53</v>
      </c>
      <c r="W594" t="str">
        <f>_xlfn.XLOOKUP(Sales_DB[[#This Row],[Customer_ID]],Final_Cust_db[Customer_ID],Final_Cust_db[Gender])</f>
        <v>Male</v>
      </c>
      <c r="X594" t="str">
        <f>_xlfn.XLOOKUP(Sales_DB[[#This Row],[Customer_ID]],Final_Cust_db[Customer_ID],Final_Cust_db[City])</f>
        <v>Stevensshire</v>
      </c>
      <c r="Y594" t="str">
        <f>_xlfn.XLOOKUP(Sales_DB[[#This Row],[Customer_ID]],Final_Cust_db[Customer_ID],Final_Cust_db[State])</f>
        <v>Missouri</v>
      </c>
      <c r="Z594" t="str">
        <f>_xlfn.XLOOKUP(Sales_DB[[#This Row],[Customer_ID]],Final_Cust_db[Customer_ID],Final_Cust_db[Country])</f>
        <v>USA</v>
      </c>
      <c r="AA594" t="str">
        <f>_xlfn.XLOOKUP(Sales_DB[[#This Row],[Customer_ID]],Final_Cust_db[Customer_ID],Final_Cust_db[Loyality_Level])</f>
        <v>Platinum</v>
      </c>
      <c r="AB594" s="8">
        <f>Sales_DB[[#This Row],[Cost]]*Sales_DB[[#This Row],[Quantity]]</f>
        <v>1342.29</v>
      </c>
      <c r="AC594" s="8">
        <f>Sales_DB[[#This Row],[Total_Amount]]-Sales_DB[[#This Row],[Spend]]</f>
        <v>-750.08279999999991</v>
      </c>
      <c r="AD594" s="8">
        <f>MONTH(Sales_DB[[#This Row],[Order_Date]])</f>
        <v>10</v>
      </c>
    </row>
    <row r="595" spans="1:30" x14ac:dyDescent="0.35">
      <c r="A595" t="s">
        <v>2552</v>
      </c>
      <c r="B595" s="2">
        <v>45769</v>
      </c>
      <c r="C595" t="s">
        <v>209</v>
      </c>
      <c r="D595" t="s">
        <v>1659</v>
      </c>
      <c r="E595" t="s">
        <v>1930</v>
      </c>
      <c r="F595">
        <v>4</v>
      </c>
      <c r="G595" s="5">
        <v>951.09</v>
      </c>
      <c r="H595">
        <v>0.14000000000000001</v>
      </c>
      <c r="I595" t="s">
        <v>1962</v>
      </c>
      <c r="J595">
        <v>3271.7496000000001</v>
      </c>
      <c r="K595" t="str">
        <f>_xlfn.XLOOKUP(Sales_DB[[#This Row],[Store_ID]],Store_DB[Store_ID],Store_DB[Region])</f>
        <v>East</v>
      </c>
      <c r="L595" t="str">
        <f>_xlfn.XLOOKUP(Sales_DB[[#This Row],[Store_ID]],Store_DB[Store_ID],Store_DB[Store_Name])</f>
        <v>Gardner, Humphrey and Contreras</v>
      </c>
      <c r="M595" t="str">
        <f>_xlfn.XLOOKUP(Sales_DB[[#This Row],[Store_ID]],Store_DB[Store_ID],Store_DB[City])</f>
        <v>Johnsonville</v>
      </c>
      <c r="N595" t="str">
        <f>_xlfn.XLOOKUP(Sales_DB[[#This Row],[Store_ID]],Store_DB[Store_ID],Store_DB[Store_Type])</f>
        <v>Flagship</v>
      </c>
      <c r="O595" t="str">
        <f>_xlfn.XLOOKUP(Sales_DB[[#This Row],[Product_ID]],Product_DB[Product_ID],Product_DB[Product_Name])</f>
        <v>Sports Stopwatch Timer</v>
      </c>
      <c r="P595" t="str">
        <f>_xlfn.XLOOKUP(Sales_DB[[#This Row],[Product_ID]],Product_DB[Product_ID],Product_DB[Category])</f>
        <v>Sports</v>
      </c>
      <c r="Q595" t="str">
        <f>_xlfn.XLOOKUP(Sales_DB[[#This Row],[Product_ID]],Product_DB[Product_ID],Product_DB[Sub_Category])</f>
        <v>Accessories</v>
      </c>
      <c r="R595" t="str">
        <f>_xlfn.XLOOKUP(Sales_DB[[#This Row],[Product_ID]],Product_DB[Product_ID],Product_DB[Brand])</f>
        <v>Burns-Hansen</v>
      </c>
      <c r="S595">
        <f>_xlfn.XLOOKUP(Sales_DB[[#This Row],[Product_ID]],Product_DB[Product_ID],Product_DB[Cost])</f>
        <v>38.76</v>
      </c>
      <c r="T595">
        <f>_xlfn.XLOOKUP(Sales_DB[[#This Row],[Product_ID]],Product_DB[Product_ID],Product_DB[Stock])</f>
        <v>137</v>
      </c>
      <c r="U595" t="str">
        <f>_xlfn.XLOOKUP(Sales_DB[[#This Row],[Customer_ID]],Final_Cust_db[Customer_ID],Final_Cust_db[Name])</f>
        <v>Katherine Dorsey</v>
      </c>
      <c r="V595">
        <f>_xlfn.XLOOKUP(Sales_DB[[#This Row],[Customer_ID]],Final_Cust_db[Customer_ID],Final_Cust_db[Age])</f>
        <v>24</v>
      </c>
      <c r="W595" t="str">
        <f>_xlfn.XLOOKUP(Sales_DB[[#This Row],[Customer_ID]],Final_Cust_db[Customer_ID],Final_Cust_db[Gender])</f>
        <v>Male</v>
      </c>
      <c r="X595" t="str">
        <f>_xlfn.XLOOKUP(Sales_DB[[#This Row],[Customer_ID]],Final_Cust_db[Customer_ID],Final_Cust_db[City])</f>
        <v>Christopherland</v>
      </c>
      <c r="Y595" t="str">
        <f>_xlfn.XLOOKUP(Sales_DB[[#This Row],[Customer_ID]],Final_Cust_db[Customer_ID],Final_Cust_db[State])</f>
        <v>Oklahoma</v>
      </c>
      <c r="Z595" t="str">
        <f>_xlfn.XLOOKUP(Sales_DB[[#This Row],[Customer_ID]],Final_Cust_db[Customer_ID],Final_Cust_db[Country])</f>
        <v>USA</v>
      </c>
      <c r="AA595" t="str">
        <f>_xlfn.XLOOKUP(Sales_DB[[#This Row],[Customer_ID]],Final_Cust_db[Customer_ID],Final_Cust_db[Loyality_Level])</f>
        <v>Platinum</v>
      </c>
      <c r="AB595" s="8">
        <f>Sales_DB[[#This Row],[Cost]]*Sales_DB[[#This Row],[Quantity]]</f>
        <v>155.04</v>
      </c>
      <c r="AC595" s="8">
        <f>Sales_DB[[#This Row],[Total_Amount]]-Sales_DB[[#This Row],[Spend]]</f>
        <v>3116.7096000000001</v>
      </c>
      <c r="AD595" s="8">
        <f>MONTH(Sales_DB[[#This Row],[Order_Date]])</f>
        <v>4</v>
      </c>
    </row>
    <row r="596" spans="1:30" x14ac:dyDescent="0.35">
      <c r="A596" t="s">
        <v>2553</v>
      </c>
      <c r="B596" s="2">
        <v>45765</v>
      </c>
      <c r="C596" t="s">
        <v>657</v>
      </c>
      <c r="D596" t="s">
        <v>1878</v>
      </c>
      <c r="E596" t="s">
        <v>1894</v>
      </c>
      <c r="F596">
        <v>1</v>
      </c>
      <c r="G596" s="5">
        <v>71.709999999999994</v>
      </c>
      <c r="H596">
        <v>0.23</v>
      </c>
      <c r="I596" t="s">
        <v>1962</v>
      </c>
      <c r="J596">
        <v>55.216700000000003</v>
      </c>
      <c r="K596" t="str">
        <f>_xlfn.XLOOKUP(Sales_DB[[#This Row],[Store_ID]],Store_DB[Store_ID],Store_DB[Region])</f>
        <v>South</v>
      </c>
      <c r="L596" t="str">
        <f>_xlfn.XLOOKUP(Sales_DB[[#This Row],[Store_ID]],Store_DB[Store_ID],Store_DB[Store_Name])</f>
        <v>Black-Horn</v>
      </c>
      <c r="M596" t="str">
        <f>_xlfn.XLOOKUP(Sales_DB[[#This Row],[Store_ID]],Store_DB[Store_ID],Store_DB[City])</f>
        <v>North Nancyview</v>
      </c>
      <c r="N596" t="str">
        <f>_xlfn.XLOOKUP(Sales_DB[[#This Row],[Store_ID]],Store_DB[Store_ID],Store_DB[Store_Type])</f>
        <v>Outlet</v>
      </c>
      <c r="O596" t="str">
        <f>_xlfn.XLOOKUP(Sales_DB[[#This Row],[Product_ID]],Product_DB[Product_ID],Product_DB[Product_Name])</f>
        <v>Stainless Steel Cookware Set</v>
      </c>
      <c r="P596" t="str">
        <f>_xlfn.XLOOKUP(Sales_DB[[#This Row],[Product_ID]],Product_DB[Product_ID],Product_DB[Category])</f>
        <v>Home</v>
      </c>
      <c r="Q596" t="str">
        <f>_xlfn.XLOOKUP(Sales_DB[[#This Row],[Product_ID]],Product_DB[Product_ID],Product_DB[Sub_Category])</f>
        <v>Kitchen</v>
      </c>
      <c r="R596" t="str">
        <f>_xlfn.XLOOKUP(Sales_DB[[#This Row],[Product_ID]],Product_DB[Product_ID],Product_DB[Brand])</f>
        <v>Campbell Ltd</v>
      </c>
      <c r="S596">
        <f>_xlfn.XLOOKUP(Sales_DB[[#This Row],[Product_ID]],Product_DB[Product_ID],Product_DB[Cost])</f>
        <v>201.41</v>
      </c>
      <c r="T596">
        <f>_xlfn.XLOOKUP(Sales_DB[[#This Row],[Product_ID]],Product_DB[Product_ID],Product_DB[Stock])</f>
        <v>146</v>
      </c>
      <c r="U596" t="str">
        <f>_xlfn.XLOOKUP(Sales_DB[[#This Row],[Customer_ID]],Final_Cust_db[Customer_ID],Final_Cust_db[Name])</f>
        <v>Carmen Price</v>
      </c>
      <c r="V596">
        <f>_xlfn.XLOOKUP(Sales_DB[[#This Row],[Customer_ID]],Final_Cust_db[Customer_ID],Final_Cust_db[Age])</f>
        <v>46</v>
      </c>
      <c r="W596" t="str">
        <f>_xlfn.XLOOKUP(Sales_DB[[#This Row],[Customer_ID]],Final_Cust_db[Customer_ID],Final_Cust_db[Gender])</f>
        <v>Male</v>
      </c>
      <c r="X596" t="str">
        <f>_xlfn.XLOOKUP(Sales_DB[[#This Row],[Customer_ID]],Final_Cust_db[Customer_ID],Final_Cust_db[City])</f>
        <v>North Briannamouth</v>
      </c>
      <c r="Y596" t="str">
        <f>_xlfn.XLOOKUP(Sales_DB[[#This Row],[Customer_ID]],Final_Cust_db[Customer_ID],Final_Cust_db[State])</f>
        <v>Tennessee</v>
      </c>
      <c r="Z596" t="str">
        <f>_xlfn.XLOOKUP(Sales_DB[[#This Row],[Customer_ID]],Final_Cust_db[Customer_ID],Final_Cust_db[Country])</f>
        <v>USA</v>
      </c>
      <c r="AA596" t="str">
        <f>_xlfn.XLOOKUP(Sales_DB[[#This Row],[Customer_ID]],Final_Cust_db[Customer_ID],Final_Cust_db[Loyality_Level])</f>
        <v>Bronze</v>
      </c>
      <c r="AB596" s="8">
        <f>Sales_DB[[#This Row],[Cost]]*Sales_DB[[#This Row],[Quantity]]</f>
        <v>201.41</v>
      </c>
      <c r="AC596" s="8">
        <f>Sales_DB[[#This Row],[Total_Amount]]-Sales_DB[[#This Row],[Spend]]</f>
        <v>-146.19329999999999</v>
      </c>
      <c r="AD596" s="8">
        <f>MONTH(Sales_DB[[#This Row],[Order_Date]])</f>
        <v>4</v>
      </c>
    </row>
    <row r="597" spans="1:30" x14ac:dyDescent="0.35">
      <c r="A597" t="s">
        <v>2554</v>
      </c>
      <c r="B597" s="2">
        <v>45891</v>
      </c>
      <c r="C597" t="s">
        <v>580</v>
      </c>
      <c r="D597" t="s">
        <v>1633</v>
      </c>
      <c r="E597" t="s">
        <v>1912</v>
      </c>
      <c r="F597">
        <v>4</v>
      </c>
      <c r="G597" s="5">
        <v>894.93</v>
      </c>
      <c r="H597">
        <v>0.05</v>
      </c>
      <c r="I597" t="s">
        <v>1962</v>
      </c>
      <c r="J597">
        <v>3400.733999999999</v>
      </c>
      <c r="K597" t="str">
        <f>_xlfn.XLOOKUP(Sales_DB[[#This Row],[Store_ID]],Store_DB[Store_ID],Store_DB[Region])</f>
        <v>South</v>
      </c>
      <c r="L597" t="str">
        <f>_xlfn.XLOOKUP(Sales_DB[[#This Row],[Store_ID]],Store_DB[Store_ID],Store_DB[Store_Name])</f>
        <v>Martinez-Mullins</v>
      </c>
      <c r="M597" t="str">
        <f>_xlfn.XLOOKUP(Sales_DB[[#This Row],[Store_ID]],Store_DB[Store_ID],Store_DB[City])</f>
        <v>Williamsfurt</v>
      </c>
      <c r="N597" t="str">
        <f>_xlfn.XLOOKUP(Sales_DB[[#This Row],[Store_ID]],Store_DB[Store_ID],Store_DB[Store_Type])</f>
        <v>Online</v>
      </c>
      <c r="O597" t="str">
        <f>_xlfn.XLOOKUP(Sales_DB[[#This Row],[Product_ID]],Product_DB[Product_ID],Product_DB[Product_Name])</f>
        <v>Outdoor Sports Water Bottle</v>
      </c>
      <c r="P597" t="str">
        <f>_xlfn.XLOOKUP(Sales_DB[[#This Row],[Product_ID]],Product_DB[Product_ID],Product_DB[Category])</f>
        <v>Sports</v>
      </c>
      <c r="Q597" t="str">
        <f>_xlfn.XLOOKUP(Sales_DB[[#This Row],[Product_ID]],Product_DB[Product_ID],Product_DB[Sub_Category])</f>
        <v>Accessories</v>
      </c>
      <c r="R597" t="str">
        <f>_xlfn.XLOOKUP(Sales_DB[[#This Row],[Product_ID]],Product_DB[Product_ID],Product_DB[Brand])</f>
        <v>Soto-Ellis</v>
      </c>
      <c r="S597">
        <f>_xlfn.XLOOKUP(Sales_DB[[#This Row],[Product_ID]],Product_DB[Product_ID],Product_DB[Cost])</f>
        <v>131.51</v>
      </c>
      <c r="T597">
        <f>_xlfn.XLOOKUP(Sales_DB[[#This Row],[Product_ID]],Product_DB[Product_ID],Product_DB[Stock])</f>
        <v>265</v>
      </c>
      <c r="U597" t="str">
        <f>_xlfn.XLOOKUP(Sales_DB[[#This Row],[Customer_ID]],Final_Cust_db[Customer_ID],Final_Cust_db[Name])</f>
        <v>Teresa Stokes</v>
      </c>
      <c r="V597">
        <f>_xlfn.XLOOKUP(Sales_DB[[#This Row],[Customer_ID]],Final_Cust_db[Customer_ID],Final_Cust_db[Age])</f>
        <v>41</v>
      </c>
      <c r="W597" t="str">
        <f>_xlfn.XLOOKUP(Sales_DB[[#This Row],[Customer_ID]],Final_Cust_db[Customer_ID],Final_Cust_db[Gender])</f>
        <v>Female</v>
      </c>
      <c r="X597" t="str">
        <f>_xlfn.XLOOKUP(Sales_DB[[#This Row],[Customer_ID]],Final_Cust_db[Customer_ID],Final_Cust_db[City])</f>
        <v>New William</v>
      </c>
      <c r="Y597" t="str">
        <f>_xlfn.XLOOKUP(Sales_DB[[#This Row],[Customer_ID]],Final_Cust_db[Customer_ID],Final_Cust_db[State])</f>
        <v>Iowa</v>
      </c>
      <c r="Z597" t="str">
        <f>_xlfn.XLOOKUP(Sales_DB[[#This Row],[Customer_ID]],Final_Cust_db[Customer_ID],Final_Cust_db[Country])</f>
        <v>USA</v>
      </c>
      <c r="AA597" t="str">
        <f>_xlfn.XLOOKUP(Sales_DB[[#This Row],[Customer_ID]],Final_Cust_db[Customer_ID],Final_Cust_db[Loyality_Level])</f>
        <v>Platinum</v>
      </c>
      <c r="AB597" s="8">
        <f>Sales_DB[[#This Row],[Cost]]*Sales_DB[[#This Row],[Quantity]]</f>
        <v>526.04</v>
      </c>
      <c r="AC597" s="8">
        <f>Sales_DB[[#This Row],[Total_Amount]]-Sales_DB[[#This Row],[Spend]]</f>
        <v>2874.6939999999991</v>
      </c>
      <c r="AD597" s="8">
        <f>MONTH(Sales_DB[[#This Row],[Order_Date]])</f>
        <v>8</v>
      </c>
    </row>
    <row r="598" spans="1:30" x14ac:dyDescent="0.35">
      <c r="A598" t="s">
        <v>2555</v>
      </c>
      <c r="B598" s="2">
        <v>45842</v>
      </c>
      <c r="C598" t="s">
        <v>666</v>
      </c>
      <c r="D598" t="s">
        <v>1815</v>
      </c>
      <c r="E598" t="s">
        <v>1915</v>
      </c>
      <c r="F598">
        <v>4</v>
      </c>
      <c r="G598" s="5">
        <v>870.18</v>
      </c>
      <c r="H598">
        <v>0.13</v>
      </c>
      <c r="I598" t="s">
        <v>1962</v>
      </c>
      <c r="J598">
        <v>3028.2264</v>
      </c>
      <c r="K598" t="str">
        <f>_xlfn.XLOOKUP(Sales_DB[[#This Row],[Store_ID]],Store_DB[Store_ID],Store_DB[Region])</f>
        <v>West</v>
      </c>
      <c r="L598" t="str">
        <f>_xlfn.XLOOKUP(Sales_DB[[#This Row],[Store_ID]],Store_DB[Store_ID],Store_DB[Store_Name])</f>
        <v>Bean, Jones and Park</v>
      </c>
      <c r="M598" t="str">
        <f>_xlfn.XLOOKUP(Sales_DB[[#This Row],[Store_ID]],Store_DB[Store_ID],Store_DB[City])</f>
        <v>Thompsonborough</v>
      </c>
      <c r="N598" t="str">
        <f>_xlfn.XLOOKUP(Sales_DB[[#This Row],[Store_ID]],Store_DB[Store_ID],Store_DB[Store_Type])</f>
        <v>Online</v>
      </c>
      <c r="O598" t="str">
        <f>_xlfn.XLOOKUP(Sales_DB[[#This Row],[Product_ID]],Product_DB[Product_ID],Product_DB[Product_Name])</f>
        <v>Essential Oil Diffuser</v>
      </c>
      <c r="P598" t="str">
        <f>_xlfn.XLOOKUP(Sales_DB[[#This Row],[Product_ID]],Product_DB[Product_ID],Product_DB[Category])</f>
        <v>Home</v>
      </c>
      <c r="Q598" t="str">
        <f>_xlfn.XLOOKUP(Sales_DB[[#This Row],[Product_ID]],Product_DB[Product_ID],Product_DB[Sub_Category])</f>
        <v>Decor</v>
      </c>
      <c r="R598" t="str">
        <f>_xlfn.XLOOKUP(Sales_DB[[#This Row],[Product_ID]],Product_DB[Product_ID],Product_DB[Brand])</f>
        <v>Hernandez Inc</v>
      </c>
      <c r="S598">
        <f>_xlfn.XLOOKUP(Sales_DB[[#This Row],[Product_ID]],Product_DB[Product_ID],Product_DB[Cost])</f>
        <v>325.26</v>
      </c>
      <c r="T598">
        <f>_xlfn.XLOOKUP(Sales_DB[[#This Row],[Product_ID]],Product_DB[Product_ID],Product_DB[Stock])</f>
        <v>400</v>
      </c>
      <c r="U598" t="str">
        <f>_xlfn.XLOOKUP(Sales_DB[[#This Row],[Customer_ID]],Final_Cust_db[Customer_ID],Final_Cust_db[Name])</f>
        <v>Christina Garcia</v>
      </c>
      <c r="V598">
        <f>_xlfn.XLOOKUP(Sales_DB[[#This Row],[Customer_ID]],Final_Cust_db[Customer_ID],Final_Cust_db[Age])</f>
        <v>37</v>
      </c>
      <c r="W598" t="str">
        <f>_xlfn.XLOOKUP(Sales_DB[[#This Row],[Customer_ID]],Final_Cust_db[Customer_ID],Final_Cust_db[Gender])</f>
        <v>Female</v>
      </c>
      <c r="X598" t="str">
        <f>_xlfn.XLOOKUP(Sales_DB[[#This Row],[Customer_ID]],Final_Cust_db[Customer_ID],Final_Cust_db[City])</f>
        <v>Clarkeside</v>
      </c>
      <c r="Y598" t="str">
        <f>_xlfn.XLOOKUP(Sales_DB[[#This Row],[Customer_ID]],Final_Cust_db[Customer_ID],Final_Cust_db[State])</f>
        <v>Kansas</v>
      </c>
      <c r="Z598" t="str">
        <f>_xlfn.XLOOKUP(Sales_DB[[#This Row],[Customer_ID]],Final_Cust_db[Customer_ID],Final_Cust_db[Country])</f>
        <v>USA</v>
      </c>
      <c r="AA598" t="str">
        <f>_xlfn.XLOOKUP(Sales_DB[[#This Row],[Customer_ID]],Final_Cust_db[Customer_ID],Final_Cust_db[Loyality_Level])</f>
        <v>Platinum</v>
      </c>
      <c r="AB598" s="8">
        <f>Sales_DB[[#This Row],[Cost]]*Sales_DB[[#This Row],[Quantity]]</f>
        <v>1301.04</v>
      </c>
      <c r="AC598" s="8">
        <f>Sales_DB[[#This Row],[Total_Amount]]-Sales_DB[[#This Row],[Spend]]</f>
        <v>1727.1864</v>
      </c>
      <c r="AD598" s="8">
        <f>MONTH(Sales_DB[[#This Row],[Order_Date]])</f>
        <v>7</v>
      </c>
    </row>
    <row r="599" spans="1:30" x14ac:dyDescent="0.35">
      <c r="A599" t="s">
        <v>2556</v>
      </c>
      <c r="B599" s="2">
        <v>45382</v>
      </c>
      <c r="C599" t="s">
        <v>893</v>
      </c>
      <c r="D599" t="s">
        <v>1772</v>
      </c>
      <c r="E599" t="s">
        <v>1894</v>
      </c>
      <c r="F599">
        <v>2</v>
      </c>
      <c r="G599" s="5">
        <v>552.72</v>
      </c>
      <c r="H599">
        <v>0.06</v>
      </c>
      <c r="I599" t="s">
        <v>1959</v>
      </c>
      <c r="J599">
        <v>1039.1135999999999</v>
      </c>
      <c r="K599" t="str">
        <f>_xlfn.XLOOKUP(Sales_DB[[#This Row],[Store_ID]],Store_DB[Store_ID],Store_DB[Region])</f>
        <v>South</v>
      </c>
      <c r="L599" t="str">
        <f>_xlfn.XLOOKUP(Sales_DB[[#This Row],[Store_ID]],Store_DB[Store_ID],Store_DB[Store_Name])</f>
        <v>Black-Horn</v>
      </c>
      <c r="M599" t="str">
        <f>_xlfn.XLOOKUP(Sales_DB[[#This Row],[Store_ID]],Store_DB[Store_ID],Store_DB[City])</f>
        <v>North Nancyview</v>
      </c>
      <c r="N599" t="str">
        <f>_xlfn.XLOOKUP(Sales_DB[[#This Row],[Store_ID]],Store_DB[Store_ID],Store_DB[Store_Type])</f>
        <v>Outlet</v>
      </c>
      <c r="O599" t="str">
        <f>_xlfn.XLOOKUP(Sales_DB[[#This Row],[Product_ID]],Product_DB[Product_ID],Product_DB[Product_Name])</f>
        <v>Matte Lipstick Set</v>
      </c>
      <c r="P599" t="str">
        <f>_xlfn.XLOOKUP(Sales_DB[[#This Row],[Product_ID]],Product_DB[Product_ID],Product_DB[Category])</f>
        <v>Beauty</v>
      </c>
      <c r="Q599" t="str">
        <f>_xlfn.XLOOKUP(Sales_DB[[#This Row],[Product_ID]],Product_DB[Product_ID],Product_DB[Sub_Category])</f>
        <v>Makeup</v>
      </c>
      <c r="R599" t="str">
        <f>_xlfn.XLOOKUP(Sales_DB[[#This Row],[Product_ID]],Product_DB[Product_ID],Product_DB[Brand])</f>
        <v>Zhang Inc</v>
      </c>
      <c r="S599">
        <f>_xlfn.XLOOKUP(Sales_DB[[#This Row],[Product_ID]],Product_DB[Product_ID],Product_DB[Cost])</f>
        <v>299.11</v>
      </c>
      <c r="T599">
        <f>_xlfn.XLOOKUP(Sales_DB[[#This Row],[Product_ID]],Product_DB[Product_ID],Product_DB[Stock])</f>
        <v>118</v>
      </c>
      <c r="U599" t="str">
        <f>_xlfn.XLOOKUP(Sales_DB[[#This Row],[Customer_ID]],Final_Cust_db[Customer_ID],Final_Cust_db[Name])</f>
        <v>Stephen Fowler</v>
      </c>
      <c r="V599">
        <f>_xlfn.XLOOKUP(Sales_DB[[#This Row],[Customer_ID]],Final_Cust_db[Customer_ID],Final_Cust_db[Age])</f>
        <v>42</v>
      </c>
      <c r="W599" t="str">
        <f>_xlfn.XLOOKUP(Sales_DB[[#This Row],[Customer_ID]],Final_Cust_db[Customer_ID],Final_Cust_db[Gender])</f>
        <v>Female</v>
      </c>
      <c r="X599" t="str">
        <f>_xlfn.XLOOKUP(Sales_DB[[#This Row],[Customer_ID]],Final_Cust_db[Customer_ID],Final_Cust_db[City])</f>
        <v>Port Mariastad</v>
      </c>
      <c r="Y599" t="str">
        <f>_xlfn.XLOOKUP(Sales_DB[[#This Row],[Customer_ID]],Final_Cust_db[Customer_ID],Final_Cust_db[State])</f>
        <v>Rhode Island</v>
      </c>
      <c r="Z599" t="str">
        <f>_xlfn.XLOOKUP(Sales_DB[[#This Row],[Customer_ID]],Final_Cust_db[Customer_ID],Final_Cust_db[Country])</f>
        <v>USA</v>
      </c>
      <c r="AA599" t="str">
        <f>_xlfn.XLOOKUP(Sales_DB[[#This Row],[Customer_ID]],Final_Cust_db[Customer_ID],Final_Cust_db[Loyality_Level])</f>
        <v>Platinum</v>
      </c>
      <c r="AB599" s="8">
        <f>Sales_DB[[#This Row],[Cost]]*Sales_DB[[#This Row],[Quantity]]</f>
        <v>598.22</v>
      </c>
      <c r="AC599" s="8">
        <f>Sales_DB[[#This Row],[Total_Amount]]-Sales_DB[[#This Row],[Spend]]</f>
        <v>440.89359999999988</v>
      </c>
      <c r="AD599" s="8">
        <f>MONTH(Sales_DB[[#This Row],[Order_Date]])</f>
        <v>3</v>
      </c>
    </row>
    <row r="600" spans="1:30" x14ac:dyDescent="0.35">
      <c r="A600" t="s">
        <v>2557</v>
      </c>
      <c r="B600" s="2">
        <v>45236</v>
      </c>
      <c r="C600" t="s">
        <v>797</v>
      </c>
      <c r="D600" t="s">
        <v>1694</v>
      </c>
      <c r="E600" t="s">
        <v>1915</v>
      </c>
      <c r="F600">
        <v>3</v>
      </c>
      <c r="G600" s="5">
        <v>700.43</v>
      </c>
      <c r="H600">
        <v>0.01</v>
      </c>
      <c r="I600" t="s">
        <v>1962</v>
      </c>
      <c r="J600">
        <v>2080.2770999999998</v>
      </c>
      <c r="K600" t="str">
        <f>_xlfn.XLOOKUP(Sales_DB[[#This Row],[Store_ID]],Store_DB[Store_ID],Store_DB[Region])</f>
        <v>West</v>
      </c>
      <c r="L600" t="str">
        <f>_xlfn.XLOOKUP(Sales_DB[[#This Row],[Store_ID]],Store_DB[Store_ID],Store_DB[Store_Name])</f>
        <v>Bean, Jones and Park</v>
      </c>
      <c r="M600" t="str">
        <f>_xlfn.XLOOKUP(Sales_DB[[#This Row],[Store_ID]],Store_DB[Store_ID],Store_DB[City])</f>
        <v>Thompsonborough</v>
      </c>
      <c r="N600" t="str">
        <f>_xlfn.XLOOKUP(Sales_DB[[#This Row],[Store_ID]],Store_DB[Store_ID],Store_DB[Store_Type])</f>
        <v>Online</v>
      </c>
      <c r="O600" t="str">
        <f>_xlfn.XLOOKUP(Sales_DB[[#This Row],[Product_ID]],Product_DB[Product_ID],Product_DB[Product_Name])</f>
        <v>Portable Power Bank</v>
      </c>
      <c r="P600" t="str">
        <f>_xlfn.XLOOKUP(Sales_DB[[#This Row],[Product_ID]],Product_DB[Product_ID],Product_DB[Category])</f>
        <v>Electronics</v>
      </c>
      <c r="Q600" t="str">
        <f>_xlfn.XLOOKUP(Sales_DB[[#This Row],[Product_ID]],Product_DB[Product_ID],Product_DB[Sub_Category])</f>
        <v>Mobile</v>
      </c>
      <c r="R600" t="str">
        <f>_xlfn.XLOOKUP(Sales_DB[[#This Row],[Product_ID]],Product_DB[Product_ID],Product_DB[Brand])</f>
        <v>Cummings and Sons</v>
      </c>
      <c r="S600">
        <f>_xlfn.XLOOKUP(Sales_DB[[#This Row],[Product_ID]],Product_DB[Product_ID],Product_DB[Cost])</f>
        <v>326.06</v>
      </c>
      <c r="T600">
        <f>_xlfn.XLOOKUP(Sales_DB[[#This Row],[Product_ID]],Product_DB[Product_ID],Product_DB[Stock])</f>
        <v>301</v>
      </c>
      <c r="U600" t="str">
        <f>_xlfn.XLOOKUP(Sales_DB[[#This Row],[Customer_ID]],Final_Cust_db[Customer_ID],Final_Cust_db[Name])</f>
        <v>Mary Russell</v>
      </c>
      <c r="V600">
        <f>_xlfn.XLOOKUP(Sales_DB[[#This Row],[Customer_ID]],Final_Cust_db[Customer_ID],Final_Cust_db[Age])</f>
        <v>58</v>
      </c>
      <c r="W600" t="str">
        <f>_xlfn.XLOOKUP(Sales_DB[[#This Row],[Customer_ID]],Final_Cust_db[Customer_ID],Final_Cust_db[Gender])</f>
        <v>Male</v>
      </c>
      <c r="X600" t="str">
        <f>_xlfn.XLOOKUP(Sales_DB[[#This Row],[Customer_ID]],Final_Cust_db[Customer_ID],Final_Cust_db[City])</f>
        <v>South Regina</v>
      </c>
      <c r="Y600" t="str">
        <f>_xlfn.XLOOKUP(Sales_DB[[#This Row],[Customer_ID]],Final_Cust_db[Customer_ID],Final_Cust_db[State])</f>
        <v>Arkansas</v>
      </c>
      <c r="Z600" t="str">
        <f>_xlfn.XLOOKUP(Sales_DB[[#This Row],[Customer_ID]],Final_Cust_db[Customer_ID],Final_Cust_db[Country])</f>
        <v>USA</v>
      </c>
      <c r="AA600" t="str">
        <f>_xlfn.XLOOKUP(Sales_DB[[#This Row],[Customer_ID]],Final_Cust_db[Customer_ID],Final_Cust_db[Loyality_Level])</f>
        <v>Bronze</v>
      </c>
      <c r="AB600" s="8">
        <f>Sales_DB[[#This Row],[Cost]]*Sales_DB[[#This Row],[Quantity]]</f>
        <v>978.18000000000006</v>
      </c>
      <c r="AC600" s="8">
        <f>Sales_DB[[#This Row],[Total_Amount]]-Sales_DB[[#This Row],[Spend]]</f>
        <v>1102.0970999999997</v>
      </c>
      <c r="AD600" s="8">
        <f>MONTH(Sales_DB[[#This Row],[Order_Date]])</f>
        <v>11</v>
      </c>
    </row>
    <row r="601" spans="1:30" x14ac:dyDescent="0.35">
      <c r="A601" t="s">
        <v>2558</v>
      </c>
      <c r="B601" s="2">
        <v>45806</v>
      </c>
      <c r="C601" t="s">
        <v>1074</v>
      </c>
      <c r="D601" t="s">
        <v>1592</v>
      </c>
      <c r="E601" t="s">
        <v>1894</v>
      </c>
      <c r="F601">
        <v>2</v>
      </c>
      <c r="G601" s="5">
        <v>823.03</v>
      </c>
      <c r="H601">
        <v>0.18</v>
      </c>
      <c r="I601" t="s">
        <v>1959</v>
      </c>
      <c r="J601">
        <v>1349.7692</v>
      </c>
      <c r="K601" t="str">
        <f>_xlfn.XLOOKUP(Sales_DB[[#This Row],[Store_ID]],Store_DB[Store_ID],Store_DB[Region])</f>
        <v>South</v>
      </c>
      <c r="L601" t="str">
        <f>_xlfn.XLOOKUP(Sales_DB[[#This Row],[Store_ID]],Store_DB[Store_ID],Store_DB[Store_Name])</f>
        <v>Black-Horn</v>
      </c>
      <c r="M601" t="str">
        <f>_xlfn.XLOOKUP(Sales_DB[[#This Row],[Store_ID]],Store_DB[Store_ID],Store_DB[City])</f>
        <v>North Nancyview</v>
      </c>
      <c r="N601" t="str">
        <f>_xlfn.XLOOKUP(Sales_DB[[#This Row],[Store_ID]],Store_DB[Store_ID],Store_DB[Store_Type])</f>
        <v>Outlet</v>
      </c>
      <c r="O601" t="str">
        <f>_xlfn.XLOOKUP(Sales_DB[[#This Row],[Product_ID]],Product_DB[Product_ID],Product_DB[Product_Name])</f>
        <v>Adjustable Dumbbell Set</v>
      </c>
      <c r="P601" t="str">
        <f>_xlfn.XLOOKUP(Sales_DB[[#This Row],[Product_ID]],Product_DB[Product_ID],Product_DB[Category])</f>
        <v>Sports</v>
      </c>
      <c r="Q601" t="str">
        <f>_xlfn.XLOOKUP(Sales_DB[[#This Row],[Product_ID]],Product_DB[Product_ID],Product_DB[Sub_Category])</f>
        <v>Fitness</v>
      </c>
      <c r="R601" t="str">
        <f>_xlfn.XLOOKUP(Sales_DB[[#This Row],[Product_ID]],Product_DB[Product_ID],Product_DB[Brand])</f>
        <v>Hill PLC</v>
      </c>
      <c r="S601">
        <f>_xlfn.XLOOKUP(Sales_DB[[#This Row],[Product_ID]],Product_DB[Product_ID],Product_DB[Cost])</f>
        <v>495.72</v>
      </c>
      <c r="T601">
        <f>_xlfn.XLOOKUP(Sales_DB[[#This Row],[Product_ID]],Product_DB[Product_ID],Product_DB[Stock])</f>
        <v>323</v>
      </c>
      <c r="U601" t="str">
        <f>_xlfn.XLOOKUP(Sales_DB[[#This Row],[Customer_ID]],Final_Cust_db[Customer_ID],Final_Cust_db[Name])</f>
        <v>Mrs.Susan Buckley</v>
      </c>
      <c r="V601">
        <f>_xlfn.XLOOKUP(Sales_DB[[#This Row],[Customer_ID]],Final_Cust_db[Customer_ID],Final_Cust_db[Age])</f>
        <v>52</v>
      </c>
      <c r="W601" t="str">
        <f>_xlfn.XLOOKUP(Sales_DB[[#This Row],[Customer_ID]],Final_Cust_db[Customer_ID],Final_Cust_db[Gender])</f>
        <v>Female</v>
      </c>
      <c r="X601" t="str">
        <f>_xlfn.XLOOKUP(Sales_DB[[#This Row],[Customer_ID]],Final_Cust_db[Customer_ID],Final_Cust_db[City])</f>
        <v>Stevensbury</v>
      </c>
      <c r="Y601" t="str">
        <f>_xlfn.XLOOKUP(Sales_DB[[#This Row],[Customer_ID]],Final_Cust_db[Customer_ID],Final_Cust_db[State])</f>
        <v>Arizona</v>
      </c>
      <c r="Z601" t="str">
        <f>_xlfn.XLOOKUP(Sales_DB[[#This Row],[Customer_ID]],Final_Cust_db[Customer_ID],Final_Cust_db[Country])</f>
        <v>USA</v>
      </c>
      <c r="AA601" t="str">
        <f>_xlfn.XLOOKUP(Sales_DB[[#This Row],[Customer_ID]],Final_Cust_db[Customer_ID],Final_Cust_db[Loyality_Level])</f>
        <v>Platinum</v>
      </c>
      <c r="AB601" s="8">
        <f>Sales_DB[[#This Row],[Cost]]*Sales_DB[[#This Row],[Quantity]]</f>
        <v>991.44</v>
      </c>
      <c r="AC601" s="8">
        <f>Sales_DB[[#This Row],[Total_Amount]]-Sales_DB[[#This Row],[Spend]]</f>
        <v>358.3291999999999</v>
      </c>
      <c r="AD601" s="8">
        <f>MONTH(Sales_DB[[#This Row],[Order_Date]])</f>
        <v>5</v>
      </c>
    </row>
    <row r="602" spans="1:30" x14ac:dyDescent="0.35">
      <c r="A602" t="s">
        <v>2559</v>
      </c>
      <c r="B602" s="2">
        <v>45401</v>
      </c>
      <c r="C602" t="s">
        <v>824</v>
      </c>
      <c r="D602" t="s">
        <v>1857</v>
      </c>
      <c r="E602" t="s">
        <v>1909</v>
      </c>
      <c r="F602">
        <v>1</v>
      </c>
      <c r="G602" s="5">
        <v>117.37</v>
      </c>
      <c r="H602">
        <v>0.21</v>
      </c>
      <c r="I602" t="s">
        <v>1957</v>
      </c>
      <c r="J602">
        <v>92.722300000000004</v>
      </c>
      <c r="K602" t="str">
        <f>_xlfn.XLOOKUP(Sales_DB[[#This Row],[Store_ID]],Store_DB[Store_ID],Store_DB[Region])</f>
        <v>East</v>
      </c>
      <c r="L602" t="str">
        <f>_xlfn.XLOOKUP(Sales_DB[[#This Row],[Store_ID]],Store_DB[Store_ID],Store_DB[Store_Name])</f>
        <v>Benson-Elliott</v>
      </c>
      <c r="M602" t="str">
        <f>_xlfn.XLOOKUP(Sales_DB[[#This Row],[Store_ID]],Store_DB[Store_ID],Store_DB[City])</f>
        <v>Port Josephberg</v>
      </c>
      <c r="N602" t="str">
        <f>_xlfn.XLOOKUP(Sales_DB[[#This Row],[Store_ID]],Store_DB[Store_ID],Store_DB[Store_Type])</f>
        <v>Online</v>
      </c>
      <c r="O602" t="str">
        <f>_xlfn.XLOOKUP(Sales_DB[[#This Row],[Product_ID]],Product_DB[Product_ID],Product_DB[Product_Name])</f>
        <v>Microwave Oven</v>
      </c>
      <c r="P602" t="str">
        <f>_xlfn.XLOOKUP(Sales_DB[[#This Row],[Product_ID]],Product_DB[Product_ID],Product_DB[Category])</f>
        <v>Home</v>
      </c>
      <c r="Q602" t="str">
        <f>_xlfn.XLOOKUP(Sales_DB[[#This Row],[Product_ID]],Product_DB[Product_ID],Product_DB[Sub_Category])</f>
        <v>Appliances</v>
      </c>
      <c r="R602" t="str">
        <f>_xlfn.XLOOKUP(Sales_DB[[#This Row],[Product_ID]],Product_DB[Product_ID],Product_DB[Brand])</f>
        <v>Green, Powell and Palmer</v>
      </c>
      <c r="S602">
        <f>_xlfn.XLOOKUP(Sales_DB[[#This Row],[Product_ID]],Product_DB[Product_ID],Product_DB[Cost])</f>
        <v>447.43</v>
      </c>
      <c r="T602">
        <f>_xlfn.XLOOKUP(Sales_DB[[#This Row],[Product_ID]],Product_DB[Product_ID],Product_DB[Stock])</f>
        <v>191</v>
      </c>
      <c r="U602" t="str">
        <f>_xlfn.XLOOKUP(Sales_DB[[#This Row],[Customer_ID]],Final_Cust_db[Customer_ID],Final_Cust_db[Name])</f>
        <v>Damon Perez</v>
      </c>
      <c r="V602">
        <f>_xlfn.XLOOKUP(Sales_DB[[#This Row],[Customer_ID]],Final_Cust_db[Customer_ID],Final_Cust_db[Age])</f>
        <v>21</v>
      </c>
      <c r="W602" t="str">
        <f>_xlfn.XLOOKUP(Sales_DB[[#This Row],[Customer_ID]],Final_Cust_db[Customer_ID],Final_Cust_db[Gender])</f>
        <v>Male</v>
      </c>
      <c r="X602" t="str">
        <f>_xlfn.XLOOKUP(Sales_DB[[#This Row],[Customer_ID]],Final_Cust_db[Customer_ID],Final_Cust_db[City])</f>
        <v>Jasonton</v>
      </c>
      <c r="Y602" t="str">
        <f>_xlfn.XLOOKUP(Sales_DB[[#This Row],[Customer_ID]],Final_Cust_db[Customer_ID],Final_Cust_db[State])</f>
        <v>Ohio</v>
      </c>
      <c r="Z602" t="str">
        <f>_xlfn.XLOOKUP(Sales_DB[[#This Row],[Customer_ID]],Final_Cust_db[Customer_ID],Final_Cust_db[Country])</f>
        <v>USA</v>
      </c>
      <c r="AA602" t="str">
        <f>_xlfn.XLOOKUP(Sales_DB[[#This Row],[Customer_ID]],Final_Cust_db[Customer_ID],Final_Cust_db[Loyality_Level])</f>
        <v>Gold</v>
      </c>
      <c r="AB602" s="8">
        <f>Sales_DB[[#This Row],[Cost]]*Sales_DB[[#This Row],[Quantity]]</f>
        <v>447.43</v>
      </c>
      <c r="AC602" s="8">
        <f>Sales_DB[[#This Row],[Total_Amount]]-Sales_DB[[#This Row],[Spend]]</f>
        <v>-354.70769999999999</v>
      </c>
      <c r="AD602" s="8">
        <f>MONTH(Sales_DB[[#This Row],[Order_Date]])</f>
        <v>4</v>
      </c>
    </row>
    <row r="603" spans="1:30" x14ac:dyDescent="0.35">
      <c r="A603" t="s">
        <v>2560</v>
      </c>
      <c r="B603" s="2">
        <v>45716</v>
      </c>
      <c r="C603" t="s">
        <v>373</v>
      </c>
      <c r="D603" t="s">
        <v>1748</v>
      </c>
      <c r="E603" t="s">
        <v>1890</v>
      </c>
      <c r="F603">
        <v>4</v>
      </c>
      <c r="G603" s="5">
        <v>165.37</v>
      </c>
      <c r="H603">
        <v>0.28999999999999998</v>
      </c>
      <c r="I603" t="s">
        <v>1957</v>
      </c>
      <c r="J603">
        <v>469.6508</v>
      </c>
      <c r="K603" t="str">
        <f>_xlfn.XLOOKUP(Sales_DB[[#This Row],[Store_ID]],Store_DB[Store_ID],Store_DB[Region])</f>
        <v>North</v>
      </c>
      <c r="L603" t="str">
        <f>_xlfn.XLOOKUP(Sales_DB[[#This Row],[Store_ID]],Store_DB[Store_ID],Store_DB[Store_Name])</f>
        <v>Martinez, Adkins and Johnson</v>
      </c>
      <c r="M603" t="str">
        <f>_xlfn.XLOOKUP(Sales_DB[[#This Row],[Store_ID]],Store_DB[Store_ID],Store_DB[City])</f>
        <v>Danielmouth</v>
      </c>
      <c r="N603" t="str">
        <f>_xlfn.XLOOKUP(Sales_DB[[#This Row],[Store_ID]],Store_DB[Store_ID],Store_DB[Store_Type])</f>
        <v>Flagship</v>
      </c>
      <c r="O603" t="str">
        <f>_xlfn.XLOOKUP(Sales_DB[[#This Row],[Product_ID]],Product_DB[Product_ID],Product_DB[Product_Name])</f>
        <v>Premium Blanket Throw</v>
      </c>
      <c r="P603" t="str">
        <f>_xlfn.XLOOKUP(Sales_DB[[#This Row],[Product_ID]],Product_DB[Product_ID],Product_DB[Category])</f>
        <v>Home</v>
      </c>
      <c r="Q603" t="str">
        <f>_xlfn.XLOOKUP(Sales_DB[[#This Row],[Product_ID]],Product_DB[Product_ID],Product_DB[Sub_Category])</f>
        <v>Decor</v>
      </c>
      <c r="R603" t="str">
        <f>_xlfn.XLOOKUP(Sales_DB[[#This Row],[Product_ID]],Product_DB[Product_ID],Product_DB[Brand])</f>
        <v>Hernandez, Kennedy and Porter</v>
      </c>
      <c r="S603">
        <f>_xlfn.XLOOKUP(Sales_DB[[#This Row],[Product_ID]],Product_DB[Product_ID],Product_DB[Cost])</f>
        <v>461.47</v>
      </c>
      <c r="T603">
        <f>_xlfn.XLOOKUP(Sales_DB[[#This Row],[Product_ID]],Product_DB[Product_ID],Product_DB[Stock])</f>
        <v>190</v>
      </c>
      <c r="U603" t="str">
        <f>_xlfn.XLOOKUP(Sales_DB[[#This Row],[Customer_ID]],Final_Cust_db[Customer_ID],Final_Cust_db[Name])</f>
        <v>Christopher Lester</v>
      </c>
      <c r="V603">
        <f>_xlfn.XLOOKUP(Sales_DB[[#This Row],[Customer_ID]],Final_Cust_db[Customer_ID],Final_Cust_db[Age])</f>
        <v>64</v>
      </c>
      <c r="W603" t="str">
        <f>_xlfn.XLOOKUP(Sales_DB[[#This Row],[Customer_ID]],Final_Cust_db[Customer_ID],Final_Cust_db[Gender])</f>
        <v>Male</v>
      </c>
      <c r="X603" t="str">
        <f>_xlfn.XLOOKUP(Sales_DB[[#This Row],[Customer_ID]],Final_Cust_db[Customer_ID],Final_Cust_db[City])</f>
        <v>South Jenniferville</v>
      </c>
      <c r="Y603" t="str">
        <f>_xlfn.XLOOKUP(Sales_DB[[#This Row],[Customer_ID]],Final_Cust_db[Customer_ID],Final_Cust_db[State])</f>
        <v>Georgia</v>
      </c>
      <c r="Z603" t="str">
        <f>_xlfn.XLOOKUP(Sales_DB[[#This Row],[Customer_ID]],Final_Cust_db[Customer_ID],Final_Cust_db[Country])</f>
        <v>USA</v>
      </c>
      <c r="AA603" t="str">
        <f>_xlfn.XLOOKUP(Sales_DB[[#This Row],[Customer_ID]],Final_Cust_db[Customer_ID],Final_Cust_db[Loyality_Level])</f>
        <v>Silver</v>
      </c>
      <c r="AB603" s="8">
        <f>Sales_DB[[#This Row],[Cost]]*Sales_DB[[#This Row],[Quantity]]</f>
        <v>1845.88</v>
      </c>
      <c r="AC603" s="8">
        <f>Sales_DB[[#This Row],[Total_Amount]]-Sales_DB[[#This Row],[Spend]]</f>
        <v>-1376.2292000000002</v>
      </c>
      <c r="AD603" s="8">
        <f>MONTH(Sales_DB[[#This Row],[Order_Date]])</f>
        <v>2</v>
      </c>
    </row>
    <row r="604" spans="1:30" x14ac:dyDescent="0.35">
      <c r="A604" t="s">
        <v>2561</v>
      </c>
      <c r="B604" s="2">
        <v>45718</v>
      </c>
      <c r="C604" t="s">
        <v>1191</v>
      </c>
      <c r="D604" t="s">
        <v>1578</v>
      </c>
      <c r="E604" t="s">
        <v>1922</v>
      </c>
      <c r="F604">
        <v>3</v>
      </c>
      <c r="G604" s="5">
        <v>483.06</v>
      </c>
      <c r="H604">
        <v>0.05</v>
      </c>
      <c r="I604" t="s">
        <v>1957</v>
      </c>
      <c r="J604">
        <v>1376.721</v>
      </c>
      <c r="K604" t="str">
        <f>_xlfn.XLOOKUP(Sales_DB[[#This Row],[Store_ID]],Store_DB[Store_ID],Store_DB[Region])</f>
        <v>East</v>
      </c>
      <c r="L604" t="str">
        <f>_xlfn.XLOOKUP(Sales_DB[[#This Row],[Store_ID]],Store_DB[Store_ID],Store_DB[Store_Name])</f>
        <v>Hill, Wagner and Ballard</v>
      </c>
      <c r="M604" t="str">
        <f>_xlfn.XLOOKUP(Sales_DB[[#This Row],[Store_ID]],Store_DB[Store_ID],Store_DB[City])</f>
        <v>East Davidville</v>
      </c>
      <c r="N604" t="str">
        <f>_xlfn.XLOOKUP(Sales_DB[[#This Row],[Store_ID]],Store_DB[Store_ID],Store_DB[Store_Type])</f>
        <v>Online</v>
      </c>
      <c r="O604" t="str">
        <f>_xlfn.XLOOKUP(Sales_DB[[#This Row],[Product_ID]],Product_DB[Product_ID],Product_DB[Product_Name])</f>
        <v>Herbal Face Moisturizer</v>
      </c>
      <c r="P604" t="str">
        <f>_xlfn.XLOOKUP(Sales_DB[[#This Row],[Product_ID]],Product_DB[Product_ID],Product_DB[Category])</f>
        <v>Beauty</v>
      </c>
      <c r="Q604" t="str">
        <f>_xlfn.XLOOKUP(Sales_DB[[#This Row],[Product_ID]],Product_DB[Product_ID],Product_DB[Sub_Category])</f>
        <v>Skincare</v>
      </c>
      <c r="R604" t="str">
        <f>_xlfn.XLOOKUP(Sales_DB[[#This Row],[Product_ID]],Product_DB[Product_ID],Product_DB[Brand])</f>
        <v>Davidson PLC</v>
      </c>
      <c r="S604">
        <f>_xlfn.XLOOKUP(Sales_DB[[#This Row],[Product_ID]],Product_DB[Product_ID],Product_DB[Cost])</f>
        <v>312.8</v>
      </c>
      <c r="T604">
        <f>_xlfn.XLOOKUP(Sales_DB[[#This Row],[Product_ID]],Product_DB[Product_ID],Product_DB[Stock])</f>
        <v>350</v>
      </c>
      <c r="U604" t="str">
        <f>_xlfn.XLOOKUP(Sales_DB[[#This Row],[Customer_ID]],Final_Cust_db[Customer_ID],Final_Cust_db[Name])</f>
        <v>Frank Stewart</v>
      </c>
      <c r="V604">
        <f>_xlfn.XLOOKUP(Sales_DB[[#This Row],[Customer_ID]],Final_Cust_db[Customer_ID],Final_Cust_db[Age])</f>
        <v>44</v>
      </c>
      <c r="W604" t="str">
        <f>_xlfn.XLOOKUP(Sales_DB[[#This Row],[Customer_ID]],Final_Cust_db[Customer_ID],Final_Cust_db[Gender])</f>
        <v>Female</v>
      </c>
      <c r="X604" t="str">
        <f>_xlfn.XLOOKUP(Sales_DB[[#This Row],[Customer_ID]],Final_Cust_db[Customer_ID],Final_Cust_db[City])</f>
        <v>Fischerborough</v>
      </c>
      <c r="Y604" t="str">
        <f>_xlfn.XLOOKUP(Sales_DB[[#This Row],[Customer_ID]],Final_Cust_db[Customer_ID],Final_Cust_db[State])</f>
        <v>Delaware</v>
      </c>
      <c r="Z604" t="str">
        <f>_xlfn.XLOOKUP(Sales_DB[[#This Row],[Customer_ID]],Final_Cust_db[Customer_ID],Final_Cust_db[Country])</f>
        <v>USA</v>
      </c>
      <c r="AA604" t="str">
        <f>_xlfn.XLOOKUP(Sales_DB[[#This Row],[Customer_ID]],Final_Cust_db[Customer_ID],Final_Cust_db[Loyality_Level])</f>
        <v>Bronze</v>
      </c>
      <c r="AB604" s="8">
        <f>Sales_DB[[#This Row],[Cost]]*Sales_DB[[#This Row],[Quantity]]</f>
        <v>938.40000000000009</v>
      </c>
      <c r="AC604" s="8">
        <f>Sales_DB[[#This Row],[Total_Amount]]-Sales_DB[[#This Row],[Spend]]</f>
        <v>438.32099999999991</v>
      </c>
      <c r="AD604" s="8">
        <f>MONTH(Sales_DB[[#This Row],[Order_Date]])</f>
        <v>3</v>
      </c>
    </row>
    <row r="605" spans="1:30" x14ac:dyDescent="0.35">
      <c r="A605" t="s">
        <v>2562</v>
      </c>
      <c r="B605" s="2">
        <v>45379</v>
      </c>
      <c r="C605" t="s">
        <v>938</v>
      </c>
      <c r="D605" t="s">
        <v>1824</v>
      </c>
      <c r="E605" t="s">
        <v>1912</v>
      </c>
      <c r="F605">
        <v>4</v>
      </c>
      <c r="G605" s="5">
        <v>262.05</v>
      </c>
      <c r="H605">
        <v>0.24</v>
      </c>
      <c r="I605" t="s">
        <v>1959</v>
      </c>
      <c r="J605">
        <v>796.63200000000006</v>
      </c>
      <c r="K605" t="str">
        <f>_xlfn.XLOOKUP(Sales_DB[[#This Row],[Store_ID]],Store_DB[Store_ID],Store_DB[Region])</f>
        <v>South</v>
      </c>
      <c r="L605" t="str">
        <f>_xlfn.XLOOKUP(Sales_DB[[#This Row],[Store_ID]],Store_DB[Store_ID],Store_DB[Store_Name])</f>
        <v>Martinez-Mullins</v>
      </c>
      <c r="M605" t="str">
        <f>_xlfn.XLOOKUP(Sales_DB[[#This Row],[Store_ID]],Store_DB[Store_ID],Store_DB[City])</f>
        <v>Williamsfurt</v>
      </c>
      <c r="N605" t="str">
        <f>_xlfn.XLOOKUP(Sales_DB[[#This Row],[Store_ID]],Store_DB[Store_ID],Store_DB[Store_Type])</f>
        <v>Online</v>
      </c>
      <c r="O605" t="str">
        <f>_xlfn.XLOOKUP(Sales_DB[[#This Row],[Product_ID]],Product_DB[Product_ID],Product_DB[Product_Name])</f>
        <v>Badminton Racket Set</v>
      </c>
      <c r="P605" t="str">
        <f>_xlfn.XLOOKUP(Sales_DB[[#This Row],[Product_ID]],Product_DB[Product_ID],Product_DB[Category])</f>
        <v>Sports</v>
      </c>
      <c r="Q605" t="str">
        <f>_xlfn.XLOOKUP(Sales_DB[[#This Row],[Product_ID]],Product_DB[Product_ID],Product_DB[Sub_Category])</f>
        <v>Equipment</v>
      </c>
      <c r="R605" t="str">
        <f>_xlfn.XLOOKUP(Sales_DB[[#This Row],[Product_ID]],Product_DB[Product_ID],Product_DB[Brand])</f>
        <v>Robinson-Brown</v>
      </c>
      <c r="S605">
        <f>_xlfn.XLOOKUP(Sales_DB[[#This Row],[Product_ID]],Product_DB[Product_ID],Product_DB[Cost])</f>
        <v>285.54000000000002</v>
      </c>
      <c r="T605">
        <f>_xlfn.XLOOKUP(Sales_DB[[#This Row],[Product_ID]],Product_DB[Product_ID],Product_DB[Stock])</f>
        <v>358</v>
      </c>
      <c r="U605" t="str">
        <f>_xlfn.XLOOKUP(Sales_DB[[#This Row],[Customer_ID]],Final_Cust_db[Customer_ID],Final_Cust_db[Name])</f>
        <v>Gloria Taylor</v>
      </c>
      <c r="V605">
        <f>_xlfn.XLOOKUP(Sales_DB[[#This Row],[Customer_ID]],Final_Cust_db[Customer_ID],Final_Cust_db[Age])</f>
        <v>56</v>
      </c>
      <c r="W605" t="str">
        <f>_xlfn.XLOOKUP(Sales_DB[[#This Row],[Customer_ID]],Final_Cust_db[Customer_ID],Final_Cust_db[Gender])</f>
        <v>Female</v>
      </c>
      <c r="X605" t="str">
        <f>_xlfn.XLOOKUP(Sales_DB[[#This Row],[Customer_ID]],Final_Cust_db[Customer_ID],Final_Cust_db[City])</f>
        <v>North Daniel</v>
      </c>
      <c r="Y605" t="str">
        <f>_xlfn.XLOOKUP(Sales_DB[[#This Row],[Customer_ID]],Final_Cust_db[Customer_ID],Final_Cust_db[State])</f>
        <v>Louisiana</v>
      </c>
      <c r="Z605" t="str">
        <f>_xlfn.XLOOKUP(Sales_DB[[#This Row],[Customer_ID]],Final_Cust_db[Customer_ID],Final_Cust_db[Country])</f>
        <v>USA</v>
      </c>
      <c r="AA605" t="str">
        <f>_xlfn.XLOOKUP(Sales_DB[[#This Row],[Customer_ID]],Final_Cust_db[Customer_ID],Final_Cust_db[Loyality_Level])</f>
        <v>Platinum</v>
      </c>
      <c r="AB605" s="8">
        <f>Sales_DB[[#This Row],[Cost]]*Sales_DB[[#This Row],[Quantity]]</f>
        <v>1142.1600000000001</v>
      </c>
      <c r="AC605" s="8">
        <f>Sales_DB[[#This Row],[Total_Amount]]-Sales_DB[[#This Row],[Spend]]</f>
        <v>-345.52800000000002</v>
      </c>
      <c r="AD605" s="8">
        <f>MONTH(Sales_DB[[#This Row],[Order_Date]])</f>
        <v>3</v>
      </c>
    </row>
    <row r="606" spans="1:30" x14ac:dyDescent="0.35">
      <c r="A606" t="s">
        <v>2563</v>
      </c>
      <c r="B606" s="2">
        <v>45635</v>
      </c>
      <c r="C606" t="s">
        <v>1438</v>
      </c>
      <c r="D606" t="s">
        <v>1611</v>
      </c>
      <c r="E606" t="s">
        <v>1932</v>
      </c>
      <c r="F606">
        <v>3</v>
      </c>
      <c r="G606" s="5">
        <v>970.89</v>
      </c>
      <c r="H606">
        <v>0.11</v>
      </c>
      <c r="I606" t="s">
        <v>1962</v>
      </c>
      <c r="J606">
        <v>2592.2763</v>
      </c>
      <c r="K606" t="str">
        <f>_xlfn.XLOOKUP(Sales_DB[[#This Row],[Store_ID]],Store_DB[Store_ID],Store_DB[Region])</f>
        <v>South</v>
      </c>
      <c r="L606" t="str">
        <f>_xlfn.XLOOKUP(Sales_DB[[#This Row],[Store_ID]],Store_DB[Store_ID],Store_DB[Store_Name])</f>
        <v>Mcdonald Inc</v>
      </c>
      <c r="M606" t="str">
        <f>_xlfn.XLOOKUP(Sales_DB[[#This Row],[Store_ID]],Store_DB[Store_ID],Store_DB[City])</f>
        <v>Christopherland</v>
      </c>
      <c r="N606" t="str">
        <f>_xlfn.XLOOKUP(Sales_DB[[#This Row],[Store_ID]],Store_DB[Store_ID],Store_DB[Store_Type])</f>
        <v>Outlet</v>
      </c>
      <c r="O606" t="str">
        <f>_xlfn.XLOOKUP(Sales_DB[[#This Row],[Product_ID]],Product_DB[Product_ID],Product_DB[Product_Name])</f>
        <v>Decorative Wall Mirror</v>
      </c>
      <c r="P606" t="str">
        <f>_xlfn.XLOOKUP(Sales_DB[[#This Row],[Product_ID]],Product_DB[Product_ID],Product_DB[Category])</f>
        <v>Home</v>
      </c>
      <c r="Q606" t="str">
        <f>_xlfn.XLOOKUP(Sales_DB[[#This Row],[Product_ID]],Product_DB[Product_ID],Product_DB[Sub_Category])</f>
        <v>Decor</v>
      </c>
      <c r="R606" t="str">
        <f>_xlfn.XLOOKUP(Sales_DB[[#This Row],[Product_ID]],Product_DB[Product_ID],Product_DB[Brand])</f>
        <v>Luna, Anderson and Bowman</v>
      </c>
      <c r="S606">
        <f>_xlfn.XLOOKUP(Sales_DB[[#This Row],[Product_ID]],Product_DB[Product_ID],Product_DB[Cost])</f>
        <v>48.01</v>
      </c>
      <c r="T606">
        <f>_xlfn.XLOOKUP(Sales_DB[[#This Row],[Product_ID]],Product_DB[Product_ID],Product_DB[Stock])</f>
        <v>439</v>
      </c>
      <c r="U606" t="str">
        <f>_xlfn.XLOOKUP(Sales_DB[[#This Row],[Customer_ID]],Final_Cust_db[Customer_ID],Final_Cust_db[Name])</f>
        <v>Samantha Lee</v>
      </c>
      <c r="V606">
        <f>_xlfn.XLOOKUP(Sales_DB[[#This Row],[Customer_ID]],Final_Cust_db[Customer_ID],Final_Cust_db[Age])</f>
        <v>36</v>
      </c>
      <c r="W606" t="str">
        <f>_xlfn.XLOOKUP(Sales_DB[[#This Row],[Customer_ID]],Final_Cust_db[Customer_ID],Final_Cust_db[Gender])</f>
        <v>Female</v>
      </c>
      <c r="X606" t="str">
        <f>_xlfn.XLOOKUP(Sales_DB[[#This Row],[Customer_ID]],Final_Cust_db[Customer_ID],Final_Cust_db[City])</f>
        <v>Port Anthony</v>
      </c>
      <c r="Y606" t="str">
        <f>_xlfn.XLOOKUP(Sales_DB[[#This Row],[Customer_ID]],Final_Cust_db[Customer_ID],Final_Cust_db[State])</f>
        <v>Connecticut</v>
      </c>
      <c r="Z606" t="str">
        <f>_xlfn.XLOOKUP(Sales_DB[[#This Row],[Customer_ID]],Final_Cust_db[Customer_ID],Final_Cust_db[Country])</f>
        <v>USA</v>
      </c>
      <c r="AA606" t="str">
        <f>_xlfn.XLOOKUP(Sales_DB[[#This Row],[Customer_ID]],Final_Cust_db[Customer_ID],Final_Cust_db[Loyality_Level])</f>
        <v>Bronze</v>
      </c>
      <c r="AB606" s="8">
        <f>Sales_DB[[#This Row],[Cost]]*Sales_DB[[#This Row],[Quantity]]</f>
        <v>144.03</v>
      </c>
      <c r="AC606" s="8">
        <f>Sales_DB[[#This Row],[Total_Amount]]-Sales_DB[[#This Row],[Spend]]</f>
        <v>2448.2462999999998</v>
      </c>
      <c r="AD606" s="8">
        <f>MONTH(Sales_DB[[#This Row],[Order_Date]])</f>
        <v>12</v>
      </c>
    </row>
    <row r="607" spans="1:30" x14ac:dyDescent="0.35">
      <c r="A607" t="s">
        <v>2564</v>
      </c>
      <c r="B607" s="2">
        <v>45222</v>
      </c>
      <c r="C607" t="s">
        <v>708</v>
      </c>
      <c r="D607" t="s">
        <v>1797</v>
      </c>
      <c r="E607" t="s">
        <v>1885</v>
      </c>
      <c r="F607">
        <v>1</v>
      </c>
      <c r="G607" s="5">
        <v>61.11</v>
      </c>
      <c r="H607">
        <v>0.1</v>
      </c>
      <c r="I607" t="s">
        <v>1959</v>
      </c>
      <c r="J607">
        <v>54.999000000000002</v>
      </c>
      <c r="K607" t="str">
        <f>_xlfn.XLOOKUP(Sales_DB[[#This Row],[Store_ID]],Store_DB[Store_ID],Store_DB[Region])</f>
        <v>East</v>
      </c>
      <c r="L607" t="str">
        <f>_xlfn.XLOOKUP(Sales_DB[[#This Row],[Store_ID]],Store_DB[Store_ID],Store_DB[Store_Name])</f>
        <v>Rivera-Warner</v>
      </c>
      <c r="M607" t="str">
        <f>_xlfn.XLOOKUP(Sales_DB[[#This Row],[Store_ID]],Store_DB[Store_ID],Store_DB[City])</f>
        <v>Washingtonfurt</v>
      </c>
      <c r="N607" t="str">
        <f>_xlfn.XLOOKUP(Sales_DB[[#This Row],[Store_ID]],Store_DB[Store_ID],Store_DB[Store_Type])</f>
        <v>Flagship</v>
      </c>
      <c r="O607" t="str">
        <f>_xlfn.XLOOKUP(Sales_DB[[#This Row],[Product_ID]],Product_DB[Product_ID],Product_DB[Product_Name])</f>
        <v>Professional Jump Rope</v>
      </c>
      <c r="P607" t="str">
        <f>_xlfn.XLOOKUP(Sales_DB[[#This Row],[Product_ID]],Product_DB[Product_ID],Product_DB[Category])</f>
        <v>Sports</v>
      </c>
      <c r="Q607" t="str">
        <f>_xlfn.XLOOKUP(Sales_DB[[#This Row],[Product_ID]],Product_DB[Product_ID],Product_DB[Sub_Category])</f>
        <v>Fitness</v>
      </c>
      <c r="R607" t="str">
        <f>_xlfn.XLOOKUP(Sales_DB[[#This Row],[Product_ID]],Product_DB[Product_ID],Product_DB[Brand])</f>
        <v>Davis PLC</v>
      </c>
      <c r="S607">
        <f>_xlfn.XLOOKUP(Sales_DB[[#This Row],[Product_ID]],Product_DB[Product_ID],Product_DB[Cost])</f>
        <v>477.61</v>
      </c>
      <c r="T607">
        <f>_xlfn.XLOOKUP(Sales_DB[[#This Row],[Product_ID]],Product_DB[Product_ID],Product_DB[Stock])</f>
        <v>300</v>
      </c>
      <c r="U607" t="str">
        <f>_xlfn.XLOOKUP(Sales_DB[[#This Row],[Customer_ID]],Final_Cust_db[Customer_ID],Final_Cust_db[Name])</f>
        <v>Kathryn Garcia</v>
      </c>
      <c r="V607">
        <f>_xlfn.XLOOKUP(Sales_DB[[#This Row],[Customer_ID]],Final_Cust_db[Customer_ID],Final_Cust_db[Age])</f>
        <v>44</v>
      </c>
      <c r="W607" t="str">
        <f>_xlfn.XLOOKUP(Sales_DB[[#This Row],[Customer_ID]],Final_Cust_db[Customer_ID],Final_Cust_db[Gender])</f>
        <v>Male</v>
      </c>
      <c r="X607" t="str">
        <f>_xlfn.XLOOKUP(Sales_DB[[#This Row],[Customer_ID]],Final_Cust_db[Customer_ID],Final_Cust_db[City])</f>
        <v>Morrismouth</v>
      </c>
      <c r="Y607" t="str">
        <f>_xlfn.XLOOKUP(Sales_DB[[#This Row],[Customer_ID]],Final_Cust_db[Customer_ID],Final_Cust_db[State])</f>
        <v>California</v>
      </c>
      <c r="Z607" t="str">
        <f>_xlfn.XLOOKUP(Sales_DB[[#This Row],[Customer_ID]],Final_Cust_db[Customer_ID],Final_Cust_db[Country])</f>
        <v>USA</v>
      </c>
      <c r="AA607" t="str">
        <f>_xlfn.XLOOKUP(Sales_DB[[#This Row],[Customer_ID]],Final_Cust_db[Customer_ID],Final_Cust_db[Loyality_Level])</f>
        <v>Platinum</v>
      </c>
      <c r="AB607" s="8">
        <f>Sales_DB[[#This Row],[Cost]]*Sales_DB[[#This Row],[Quantity]]</f>
        <v>477.61</v>
      </c>
      <c r="AC607" s="8">
        <f>Sales_DB[[#This Row],[Total_Amount]]-Sales_DB[[#This Row],[Spend]]</f>
        <v>-422.61099999999999</v>
      </c>
      <c r="AD607" s="8">
        <f>MONTH(Sales_DB[[#This Row],[Order_Date]])</f>
        <v>10</v>
      </c>
    </row>
    <row r="608" spans="1:30" x14ac:dyDescent="0.35">
      <c r="A608" t="s">
        <v>2565</v>
      </c>
      <c r="B608" s="2">
        <v>45555</v>
      </c>
      <c r="C608" t="s">
        <v>125</v>
      </c>
      <c r="D608" t="s">
        <v>1656</v>
      </c>
      <c r="E608" t="s">
        <v>1915</v>
      </c>
      <c r="F608">
        <v>3</v>
      </c>
      <c r="G608" s="5">
        <v>827.88</v>
      </c>
      <c r="H608">
        <v>0.19</v>
      </c>
      <c r="I608" t="s">
        <v>1959</v>
      </c>
      <c r="J608">
        <v>2011.7483999999999</v>
      </c>
      <c r="K608" t="str">
        <f>_xlfn.XLOOKUP(Sales_DB[[#This Row],[Store_ID]],Store_DB[Store_ID],Store_DB[Region])</f>
        <v>West</v>
      </c>
      <c r="L608" t="str">
        <f>_xlfn.XLOOKUP(Sales_DB[[#This Row],[Store_ID]],Store_DB[Store_ID],Store_DB[Store_Name])</f>
        <v>Bean, Jones and Park</v>
      </c>
      <c r="M608" t="str">
        <f>_xlfn.XLOOKUP(Sales_DB[[#This Row],[Store_ID]],Store_DB[Store_ID],Store_DB[City])</f>
        <v>Thompsonborough</v>
      </c>
      <c r="N608" t="str">
        <f>_xlfn.XLOOKUP(Sales_DB[[#This Row],[Store_ID]],Store_DB[Store_ID],Store_DB[Store_Type])</f>
        <v>Online</v>
      </c>
      <c r="O608" t="str">
        <f>_xlfn.XLOOKUP(Sales_DB[[#This Row],[Product_ID]],Product_DB[Product_ID],Product_DB[Product_Name])</f>
        <v>Decorative Floor Vase</v>
      </c>
      <c r="P608" t="str">
        <f>_xlfn.XLOOKUP(Sales_DB[[#This Row],[Product_ID]],Product_DB[Product_ID],Product_DB[Category])</f>
        <v>Home</v>
      </c>
      <c r="Q608" t="str">
        <f>_xlfn.XLOOKUP(Sales_DB[[#This Row],[Product_ID]],Product_DB[Product_ID],Product_DB[Sub_Category])</f>
        <v>Decor</v>
      </c>
      <c r="R608" t="str">
        <f>_xlfn.XLOOKUP(Sales_DB[[#This Row],[Product_ID]],Product_DB[Product_ID],Product_DB[Brand])</f>
        <v>Khan, Jones and Paul</v>
      </c>
      <c r="S608">
        <f>_xlfn.XLOOKUP(Sales_DB[[#This Row],[Product_ID]],Product_DB[Product_ID],Product_DB[Cost])</f>
        <v>238.8</v>
      </c>
      <c r="T608">
        <f>_xlfn.XLOOKUP(Sales_DB[[#This Row],[Product_ID]],Product_DB[Product_ID],Product_DB[Stock])</f>
        <v>378</v>
      </c>
      <c r="U608" t="str">
        <f>_xlfn.XLOOKUP(Sales_DB[[#This Row],[Customer_ID]],Final_Cust_db[Customer_ID],Final_Cust_db[Name])</f>
        <v>David Arnold</v>
      </c>
      <c r="V608">
        <f>_xlfn.XLOOKUP(Sales_DB[[#This Row],[Customer_ID]],Final_Cust_db[Customer_ID],Final_Cust_db[Age])</f>
        <v>54</v>
      </c>
      <c r="W608" t="str">
        <f>_xlfn.XLOOKUP(Sales_DB[[#This Row],[Customer_ID]],Final_Cust_db[Customer_ID],Final_Cust_db[Gender])</f>
        <v>Female</v>
      </c>
      <c r="X608" t="str">
        <f>_xlfn.XLOOKUP(Sales_DB[[#This Row],[Customer_ID]],Final_Cust_db[Customer_ID],Final_Cust_db[City])</f>
        <v>East Jennifer</v>
      </c>
      <c r="Y608" t="str">
        <f>_xlfn.XLOOKUP(Sales_DB[[#This Row],[Customer_ID]],Final_Cust_db[Customer_ID],Final_Cust_db[State])</f>
        <v>California</v>
      </c>
      <c r="Z608" t="str">
        <f>_xlfn.XLOOKUP(Sales_DB[[#This Row],[Customer_ID]],Final_Cust_db[Customer_ID],Final_Cust_db[Country])</f>
        <v>USA</v>
      </c>
      <c r="AA608" t="str">
        <f>_xlfn.XLOOKUP(Sales_DB[[#This Row],[Customer_ID]],Final_Cust_db[Customer_ID],Final_Cust_db[Loyality_Level])</f>
        <v>Silver</v>
      </c>
      <c r="AB608" s="8">
        <f>Sales_DB[[#This Row],[Cost]]*Sales_DB[[#This Row],[Quantity]]</f>
        <v>716.40000000000009</v>
      </c>
      <c r="AC608" s="8">
        <f>Sales_DB[[#This Row],[Total_Amount]]-Sales_DB[[#This Row],[Spend]]</f>
        <v>1295.3483999999999</v>
      </c>
      <c r="AD608" s="8">
        <f>MONTH(Sales_DB[[#This Row],[Order_Date]])</f>
        <v>9</v>
      </c>
    </row>
    <row r="609" spans="1:30" x14ac:dyDescent="0.35">
      <c r="A609" t="s">
        <v>2566</v>
      </c>
      <c r="B609" s="2">
        <v>45583</v>
      </c>
      <c r="C609" t="s">
        <v>1344</v>
      </c>
      <c r="D609" t="s">
        <v>1842</v>
      </c>
      <c r="E609" t="s">
        <v>1930</v>
      </c>
      <c r="F609">
        <v>3</v>
      </c>
      <c r="G609" s="5">
        <v>926.85</v>
      </c>
      <c r="H609">
        <v>0.18</v>
      </c>
      <c r="I609" t="s">
        <v>1962</v>
      </c>
      <c r="J609">
        <v>2280.0509999999999</v>
      </c>
      <c r="K609" t="str">
        <f>_xlfn.XLOOKUP(Sales_DB[[#This Row],[Store_ID]],Store_DB[Store_ID],Store_DB[Region])</f>
        <v>East</v>
      </c>
      <c r="L609" t="str">
        <f>_xlfn.XLOOKUP(Sales_DB[[#This Row],[Store_ID]],Store_DB[Store_ID],Store_DB[Store_Name])</f>
        <v>Gardner, Humphrey and Contreras</v>
      </c>
      <c r="M609" t="str">
        <f>_xlfn.XLOOKUP(Sales_DB[[#This Row],[Store_ID]],Store_DB[Store_ID],Store_DB[City])</f>
        <v>Johnsonville</v>
      </c>
      <c r="N609" t="str">
        <f>_xlfn.XLOOKUP(Sales_DB[[#This Row],[Store_ID]],Store_DB[Store_ID],Store_DB[Store_Type])</f>
        <v>Flagship</v>
      </c>
      <c r="O609" t="str">
        <f>_xlfn.XLOOKUP(Sales_DB[[#This Row],[Product_ID]],Product_DB[Product_ID],Product_DB[Product_Name])</f>
        <v>Led Bedside Lamp</v>
      </c>
      <c r="P609" t="str">
        <f>_xlfn.XLOOKUP(Sales_DB[[#This Row],[Product_ID]],Product_DB[Product_ID],Product_DB[Category])</f>
        <v>Home</v>
      </c>
      <c r="Q609" t="str">
        <f>_xlfn.XLOOKUP(Sales_DB[[#This Row],[Product_ID]],Product_DB[Product_ID],Product_DB[Sub_Category])</f>
        <v>Lighting</v>
      </c>
      <c r="R609" t="str">
        <f>_xlfn.XLOOKUP(Sales_DB[[#This Row],[Product_ID]],Product_DB[Product_ID],Product_DB[Brand])</f>
        <v>Aguilar, Horton and Lewis</v>
      </c>
      <c r="S609">
        <f>_xlfn.XLOOKUP(Sales_DB[[#This Row],[Product_ID]],Product_DB[Product_ID],Product_DB[Cost])</f>
        <v>371.38</v>
      </c>
      <c r="T609">
        <f>_xlfn.XLOOKUP(Sales_DB[[#This Row],[Product_ID]],Product_DB[Product_ID],Product_DB[Stock])</f>
        <v>220</v>
      </c>
      <c r="U609" t="str">
        <f>_xlfn.XLOOKUP(Sales_DB[[#This Row],[Customer_ID]],Final_Cust_db[Customer_ID],Final_Cust_db[Name])</f>
        <v>Kimberly Roberts</v>
      </c>
      <c r="V609">
        <f>_xlfn.XLOOKUP(Sales_DB[[#This Row],[Customer_ID]],Final_Cust_db[Customer_ID],Final_Cust_db[Age])</f>
        <v>36</v>
      </c>
      <c r="W609" t="str">
        <f>_xlfn.XLOOKUP(Sales_DB[[#This Row],[Customer_ID]],Final_Cust_db[Customer_ID],Final_Cust_db[Gender])</f>
        <v>Female</v>
      </c>
      <c r="X609" t="str">
        <f>_xlfn.XLOOKUP(Sales_DB[[#This Row],[Customer_ID]],Final_Cust_db[Customer_ID],Final_Cust_db[City])</f>
        <v>Josephchester</v>
      </c>
      <c r="Y609" t="str">
        <f>_xlfn.XLOOKUP(Sales_DB[[#This Row],[Customer_ID]],Final_Cust_db[Customer_ID],Final_Cust_db[State])</f>
        <v>New Jersey</v>
      </c>
      <c r="Z609" t="str">
        <f>_xlfn.XLOOKUP(Sales_DB[[#This Row],[Customer_ID]],Final_Cust_db[Customer_ID],Final_Cust_db[Country])</f>
        <v>USA</v>
      </c>
      <c r="AA609" t="str">
        <f>_xlfn.XLOOKUP(Sales_DB[[#This Row],[Customer_ID]],Final_Cust_db[Customer_ID],Final_Cust_db[Loyality_Level])</f>
        <v>Gold</v>
      </c>
      <c r="AB609" s="8">
        <f>Sales_DB[[#This Row],[Cost]]*Sales_DB[[#This Row],[Quantity]]</f>
        <v>1114.1399999999999</v>
      </c>
      <c r="AC609" s="8">
        <f>Sales_DB[[#This Row],[Total_Amount]]-Sales_DB[[#This Row],[Spend]]</f>
        <v>1165.9110000000001</v>
      </c>
      <c r="AD609" s="8">
        <f>MONTH(Sales_DB[[#This Row],[Order_Date]])</f>
        <v>10</v>
      </c>
    </row>
    <row r="610" spans="1:30" x14ac:dyDescent="0.35">
      <c r="A610" t="s">
        <v>2567</v>
      </c>
      <c r="B610" s="2">
        <v>45662</v>
      </c>
      <c r="C610" t="s">
        <v>1008</v>
      </c>
      <c r="D610" t="s">
        <v>1597</v>
      </c>
      <c r="E610" t="s">
        <v>1932</v>
      </c>
      <c r="F610">
        <v>1</v>
      </c>
      <c r="G610" s="5">
        <v>874.59</v>
      </c>
      <c r="H610">
        <v>0.28999999999999998</v>
      </c>
      <c r="I610" t="s">
        <v>1959</v>
      </c>
      <c r="J610">
        <v>620.95889999999997</v>
      </c>
      <c r="K610" t="str">
        <f>_xlfn.XLOOKUP(Sales_DB[[#This Row],[Store_ID]],Store_DB[Store_ID],Store_DB[Region])</f>
        <v>South</v>
      </c>
      <c r="L610" t="str">
        <f>_xlfn.XLOOKUP(Sales_DB[[#This Row],[Store_ID]],Store_DB[Store_ID],Store_DB[Store_Name])</f>
        <v>Mcdonald Inc</v>
      </c>
      <c r="M610" t="str">
        <f>_xlfn.XLOOKUP(Sales_DB[[#This Row],[Store_ID]],Store_DB[Store_ID],Store_DB[City])</f>
        <v>Christopherland</v>
      </c>
      <c r="N610" t="str">
        <f>_xlfn.XLOOKUP(Sales_DB[[#This Row],[Store_ID]],Store_DB[Store_ID],Store_DB[Store_Type])</f>
        <v>Outlet</v>
      </c>
      <c r="O610" t="str">
        <f>_xlfn.XLOOKUP(Sales_DB[[#This Row],[Product_ID]],Product_DB[Product_ID],Product_DB[Product_Name])</f>
        <v>Ceramic Kitchen Bowl Set</v>
      </c>
      <c r="P610" t="str">
        <f>_xlfn.XLOOKUP(Sales_DB[[#This Row],[Product_ID]],Product_DB[Product_ID],Product_DB[Category])</f>
        <v>Home</v>
      </c>
      <c r="Q610" t="str">
        <f>_xlfn.XLOOKUP(Sales_DB[[#This Row],[Product_ID]],Product_DB[Product_ID],Product_DB[Sub_Category])</f>
        <v>Kitchen</v>
      </c>
      <c r="R610" t="str">
        <f>_xlfn.XLOOKUP(Sales_DB[[#This Row],[Product_ID]],Product_DB[Product_ID],Product_DB[Brand])</f>
        <v>Hamilton Group</v>
      </c>
      <c r="S610">
        <f>_xlfn.XLOOKUP(Sales_DB[[#This Row],[Product_ID]],Product_DB[Product_ID],Product_DB[Cost])</f>
        <v>298.86</v>
      </c>
      <c r="T610">
        <f>_xlfn.XLOOKUP(Sales_DB[[#This Row],[Product_ID]],Product_DB[Product_ID],Product_DB[Stock])</f>
        <v>308</v>
      </c>
      <c r="U610" t="str">
        <f>_xlfn.XLOOKUP(Sales_DB[[#This Row],[Customer_ID]],Final_Cust_db[Customer_ID],Final_Cust_db[Name])</f>
        <v>Tiffany Williams</v>
      </c>
      <c r="V610">
        <f>_xlfn.XLOOKUP(Sales_DB[[#This Row],[Customer_ID]],Final_Cust_db[Customer_ID],Final_Cust_db[Age])</f>
        <v>64</v>
      </c>
      <c r="W610" t="str">
        <f>_xlfn.XLOOKUP(Sales_DB[[#This Row],[Customer_ID]],Final_Cust_db[Customer_ID],Final_Cust_db[Gender])</f>
        <v>Female</v>
      </c>
      <c r="X610" t="str">
        <f>_xlfn.XLOOKUP(Sales_DB[[#This Row],[Customer_ID]],Final_Cust_db[Customer_ID],Final_Cust_db[City])</f>
        <v>Richardsport</v>
      </c>
      <c r="Y610" t="str">
        <f>_xlfn.XLOOKUP(Sales_DB[[#This Row],[Customer_ID]],Final_Cust_db[Customer_ID],Final_Cust_db[State])</f>
        <v>New Hampshire</v>
      </c>
      <c r="Z610" t="str">
        <f>_xlfn.XLOOKUP(Sales_DB[[#This Row],[Customer_ID]],Final_Cust_db[Customer_ID],Final_Cust_db[Country])</f>
        <v>USA</v>
      </c>
      <c r="AA610" t="str">
        <f>_xlfn.XLOOKUP(Sales_DB[[#This Row],[Customer_ID]],Final_Cust_db[Customer_ID],Final_Cust_db[Loyality_Level])</f>
        <v>Gold</v>
      </c>
      <c r="AB610" s="8">
        <f>Sales_DB[[#This Row],[Cost]]*Sales_DB[[#This Row],[Quantity]]</f>
        <v>298.86</v>
      </c>
      <c r="AC610" s="8">
        <f>Sales_DB[[#This Row],[Total_Amount]]-Sales_DB[[#This Row],[Spend]]</f>
        <v>322.09889999999996</v>
      </c>
      <c r="AD610" s="8">
        <f>MONTH(Sales_DB[[#This Row],[Order_Date]])</f>
        <v>1</v>
      </c>
    </row>
    <row r="611" spans="1:30" x14ac:dyDescent="0.35">
      <c r="A611" t="s">
        <v>2568</v>
      </c>
      <c r="B611" s="2">
        <v>45921</v>
      </c>
      <c r="C611" t="s">
        <v>1459</v>
      </c>
      <c r="D611" t="s">
        <v>1615</v>
      </c>
      <c r="E611" t="s">
        <v>1890</v>
      </c>
      <c r="F611">
        <v>4</v>
      </c>
      <c r="G611" s="5">
        <v>479.11</v>
      </c>
      <c r="H611">
        <v>0.24</v>
      </c>
      <c r="I611" t="s">
        <v>1959</v>
      </c>
      <c r="J611">
        <v>1456.4944</v>
      </c>
      <c r="K611" t="str">
        <f>_xlfn.XLOOKUP(Sales_DB[[#This Row],[Store_ID]],Store_DB[Store_ID],Store_DB[Region])</f>
        <v>North</v>
      </c>
      <c r="L611" t="str">
        <f>_xlfn.XLOOKUP(Sales_DB[[#This Row],[Store_ID]],Store_DB[Store_ID],Store_DB[Store_Name])</f>
        <v>Martinez, Adkins and Johnson</v>
      </c>
      <c r="M611" t="str">
        <f>_xlfn.XLOOKUP(Sales_DB[[#This Row],[Store_ID]],Store_DB[Store_ID],Store_DB[City])</f>
        <v>Danielmouth</v>
      </c>
      <c r="N611" t="str">
        <f>_xlfn.XLOOKUP(Sales_DB[[#This Row],[Store_ID]],Store_DB[Store_ID],Store_DB[Store_Type])</f>
        <v>Flagship</v>
      </c>
      <c r="O611" t="str">
        <f>_xlfn.XLOOKUP(Sales_DB[[#This Row],[Product_ID]],Product_DB[Product_ID],Product_DB[Product_Name])</f>
        <v>4K Home Projector</v>
      </c>
      <c r="P611" t="str">
        <f>_xlfn.XLOOKUP(Sales_DB[[#This Row],[Product_ID]],Product_DB[Product_ID],Product_DB[Category])</f>
        <v>Electronics</v>
      </c>
      <c r="Q611" t="str">
        <f>_xlfn.XLOOKUP(Sales_DB[[#This Row],[Product_ID]],Product_DB[Product_ID],Product_DB[Sub_Category])</f>
        <v>Appliances</v>
      </c>
      <c r="R611" t="str">
        <f>_xlfn.XLOOKUP(Sales_DB[[#This Row],[Product_ID]],Product_DB[Product_ID],Product_DB[Brand])</f>
        <v>Thomas LLC</v>
      </c>
      <c r="S611">
        <f>_xlfn.XLOOKUP(Sales_DB[[#This Row],[Product_ID]],Product_DB[Product_ID],Product_DB[Cost])</f>
        <v>465.34</v>
      </c>
      <c r="T611">
        <f>_xlfn.XLOOKUP(Sales_DB[[#This Row],[Product_ID]],Product_DB[Product_ID],Product_DB[Stock])</f>
        <v>301</v>
      </c>
      <c r="U611" t="str">
        <f>_xlfn.XLOOKUP(Sales_DB[[#This Row],[Customer_ID]],Final_Cust_db[Customer_ID],Final_Cust_db[Name])</f>
        <v>Manuel Fisher</v>
      </c>
      <c r="V611">
        <f>_xlfn.XLOOKUP(Sales_DB[[#This Row],[Customer_ID]],Final_Cust_db[Customer_ID],Final_Cust_db[Age])</f>
        <v>21</v>
      </c>
      <c r="W611" t="str">
        <f>_xlfn.XLOOKUP(Sales_DB[[#This Row],[Customer_ID]],Final_Cust_db[Customer_ID],Final_Cust_db[Gender])</f>
        <v>Female</v>
      </c>
      <c r="X611" t="str">
        <f>_xlfn.XLOOKUP(Sales_DB[[#This Row],[Customer_ID]],Final_Cust_db[Customer_ID],Final_Cust_db[City])</f>
        <v>Kanebury</v>
      </c>
      <c r="Y611" t="str">
        <f>_xlfn.XLOOKUP(Sales_DB[[#This Row],[Customer_ID]],Final_Cust_db[Customer_ID],Final_Cust_db[State])</f>
        <v>New Hampshire</v>
      </c>
      <c r="Z611" t="str">
        <f>_xlfn.XLOOKUP(Sales_DB[[#This Row],[Customer_ID]],Final_Cust_db[Customer_ID],Final_Cust_db[Country])</f>
        <v>USA</v>
      </c>
      <c r="AA611" t="str">
        <f>_xlfn.XLOOKUP(Sales_DB[[#This Row],[Customer_ID]],Final_Cust_db[Customer_ID],Final_Cust_db[Loyality_Level])</f>
        <v>Gold</v>
      </c>
      <c r="AB611" s="8">
        <f>Sales_DB[[#This Row],[Cost]]*Sales_DB[[#This Row],[Quantity]]</f>
        <v>1861.36</v>
      </c>
      <c r="AC611" s="8">
        <f>Sales_DB[[#This Row],[Total_Amount]]-Sales_DB[[#This Row],[Spend]]</f>
        <v>-404.86559999999986</v>
      </c>
      <c r="AD611" s="8">
        <f>MONTH(Sales_DB[[#This Row],[Order_Date]])</f>
        <v>9</v>
      </c>
    </row>
    <row r="612" spans="1:30" x14ac:dyDescent="0.35">
      <c r="A612" t="s">
        <v>2569</v>
      </c>
      <c r="B612" s="2">
        <v>45490</v>
      </c>
      <c r="C612" t="s">
        <v>699</v>
      </c>
      <c r="D612" t="s">
        <v>1672</v>
      </c>
      <c r="E612" t="s">
        <v>1940</v>
      </c>
      <c r="F612">
        <v>3</v>
      </c>
      <c r="G612" s="5">
        <v>182.91</v>
      </c>
      <c r="H612">
        <v>0.28999999999999998</v>
      </c>
      <c r="I612" t="s">
        <v>1957</v>
      </c>
      <c r="J612">
        <v>389.59829999999999</v>
      </c>
      <c r="K612" t="str">
        <f>_xlfn.XLOOKUP(Sales_DB[[#This Row],[Store_ID]],Store_DB[Store_ID],Store_DB[Region])</f>
        <v>North</v>
      </c>
      <c r="L612" t="str">
        <f>_xlfn.XLOOKUP(Sales_DB[[#This Row],[Store_ID]],Store_DB[Store_ID],Store_DB[Store_Name])</f>
        <v>Holloway Ltd</v>
      </c>
      <c r="M612" t="str">
        <f>_xlfn.XLOOKUP(Sales_DB[[#This Row],[Store_ID]],Store_DB[Store_ID],Store_DB[City])</f>
        <v>Bensonhaven</v>
      </c>
      <c r="N612" t="str">
        <f>_xlfn.XLOOKUP(Sales_DB[[#This Row],[Store_ID]],Store_DB[Store_ID],Store_DB[Store_Type])</f>
        <v>Flagship</v>
      </c>
      <c r="O612" t="str">
        <f>_xlfn.XLOOKUP(Sales_DB[[#This Row],[Product_ID]],Product_DB[Product_ID],Product_DB[Product_Name])</f>
        <v>Vitamin C Face Serum</v>
      </c>
      <c r="P612" t="str">
        <f>_xlfn.XLOOKUP(Sales_DB[[#This Row],[Product_ID]],Product_DB[Product_ID],Product_DB[Category])</f>
        <v>Beauty</v>
      </c>
      <c r="Q612" t="str">
        <f>_xlfn.XLOOKUP(Sales_DB[[#This Row],[Product_ID]],Product_DB[Product_ID],Product_DB[Sub_Category])</f>
        <v>Skincare</v>
      </c>
      <c r="R612" t="str">
        <f>_xlfn.XLOOKUP(Sales_DB[[#This Row],[Product_ID]],Product_DB[Product_ID],Product_DB[Brand])</f>
        <v>Griffin Ltd</v>
      </c>
      <c r="S612">
        <f>_xlfn.XLOOKUP(Sales_DB[[#This Row],[Product_ID]],Product_DB[Product_ID],Product_DB[Cost])</f>
        <v>283.83</v>
      </c>
      <c r="T612">
        <f>_xlfn.XLOOKUP(Sales_DB[[#This Row],[Product_ID]],Product_DB[Product_ID],Product_DB[Stock])</f>
        <v>244</v>
      </c>
      <c r="U612" t="str">
        <f>_xlfn.XLOOKUP(Sales_DB[[#This Row],[Customer_ID]],Final_Cust_db[Customer_ID],Final_Cust_db[Name])</f>
        <v>Stuart Johnson</v>
      </c>
      <c r="V612">
        <f>_xlfn.XLOOKUP(Sales_DB[[#This Row],[Customer_ID]],Final_Cust_db[Customer_ID],Final_Cust_db[Age])</f>
        <v>42</v>
      </c>
      <c r="W612" t="str">
        <f>_xlfn.XLOOKUP(Sales_DB[[#This Row],[Customer_ID]],Final_Cust_db[Customer_ID],Final_Cust_db[Gender])</f>
        <v>Female</v>
      </c>
      <c r="X612" t="str">
        <f>_xlfn.XLOOKUP(Sales_DB[[#This Row],[Customer_ID]],Final_Cust_db[Customer_ID],Final_Cust_db[City])</f>
        <v>West Markport</v>
      </c>
      <c r="Y612" t="str">
        <f>_xlfn.XLOOKUP(Sales_DB[[#This Row],[Customer_ID]],Final_Cust_db[Customer_ID],Final_Cust_db[State])</f>
        <v>North Dakota</v>
      </c>
      <c r="Z612" t="str">
        <f>_xlfn.XLOOKUP(Sales_DB[[#This Row],[Customer_ID]],Final_Cust_db[Customer_ID],Final_Cust_db[Country])</f>
        <v>USA</v>
      </c>
      <c r="AA612" t="str">
        <f>_xlfn.XLOOKUP(Sales_DB[[#This Row],[Customer_ID]],Final_Cust_db[Customer_ID],Final_Cust_db[Loyality_Level])</f>
        <v>Platinum</v>
      </c>
      <c r="AB612" s="8">
        <f>Sales_DB[[#This Row],[Cost]]*Sales_DB[[#This Row],[Quantity]]</f>
        <v>851.49</v>
      </c>
      <c r="AC612" s="8">
        <f>Sales_DB[[#This Row],[Total_Amount]]-Sales_DB[[#This Row],[Spend]]</f>
        <v>-461.89170000000001</v>
      </c>
      <c r="AD612" s="8">
        <f>MONTH(Sales_DB[[#This Row],[Order_Date]])</f>
        <v>7</v>
      </c>
    </row>
    <row r="613" spans="1:30" x14ac:dyDescent="0.35">
      <c r="A613" t="s">
        <v>2570</v>
      </c>
      <c r="B613" s="2">
        <v>45652</v>
      </c>
      <c r="C613" t="s">
        <v>875</v>
      </c>
      <c r="D613" t="s">
        <v>1678</v>
      </c>
      <c r="E613" t="s">
        <v>1906</v>
      </c>
      <c r="F613">
        <v>4</v>
      </c>
      <c r="G613" s="5">
        <v>745.51</v>
      </c>
      <c r="H613">
        <v>0.05</v>
      </c>
      <c r="I613" t="s">
        <v>1957</v>
      </c>
      <c r="J613">
        <v>2832.9380000000001</v>
      </c>
      <c r="K613" t="str">
        <f>_xlfn.XLOOKUP(Sales_DB[[#This Row],[Store_ID]],Store_DB[Store_ID],Store_DB[Region])</f>
        <v>North</v>
      </c>
      <c r="L613" t="str">
        <f>_xlfn.XLOOKUP(Sales_DB[[#This Row],[Store_ID]],Store_DB[Store_ID],Store_DB[Store_Name])</f>
        <v>Gray Ltd</v>
      </c>
      <c r="M613" t="str">
        <f>_xlfn.XLOOKUP(Sales_DB[[#This Row],[Store_ID]],Store_DB[Store_ID],Store_DB[City])</f>
        <v>New Michaelchester</v>
      </c>
      <c r="N613" t="str">
        <f>_xlfn.XLOOKUP(Sales_DB[[#This Row],[Store_ID]],Store_DB[Store_ID],Store_DB[Store_Type])</f>
        <v>Outlet</v>
      </c>
      <c r="O613" t="str">
        <f>_xlfn.XLOOKUP(Sales_DB[[#This Row],[Product_ID]],Product_DB[Product_ID],Product_DB[Product_Name])</f>
        <v>Gaming Mechanical Keyboard</v>
      </c>
      <c r="P613" t="str">
        <f>_xlfn.XLOOKUP(Sales_DB[[#This Row],[Product_ID]],Product_DB[Product_ID],Product_DB[Category])</f>
        <v>Electronics</v>
      </c>
      <c r="Q613" t="str">
        <f>_xlfn.XLOOKUP(Sales_DB[[#This Row],[Product_ID]],Product_DB[Product_ID],Product_DB[Sub_Category])</f>
        <v>Computer</v>
      </c>
      <c r="R613" t="str">
        <f>_xlfn.XLOOKUP(Sales_DB[[#This Row],[Product_ID]],Product_DB[Product_ID],Product_DB[Brand])</f>
        <v>Lucero LLC</v>
      </c>
      <c r="S613">
        <f>_xlfn.XLOOKUP(Sales_DB[[#This Row],[Product_ID]],Product_DB[Product_ID],Product_DB[Cost])</f>
        <v>419.28</v>
      </c>
      <c r="T613">
        <f>_xlfn.XLOOKUP(Sales_DB[[#This Row],[Product_ID]],Product_DB[Product_ID],Product_DB[Stock])</f>
        <v>86</v>
      </c>
      <c r="U613" t="str">
        <f>_xlfn.XLOOKUP(Sales_DB[[#This Row],[Customer_ID]],Final_Cust_db[Customer_ID],Final_Cust_db[Name])</f>
        <v>Adam Rowland</v>
      </c>
      <c r="V613">
        <f>_xlfn.XLOOKUP(Sales_DB[[#This Row],[Customer_ID]],Final_Cust_db[Customer_ID],Final_Cust_db[Age])</f>
        <v>48</v>
      </c>
      <c r="W613" t="str">
        <f>_xlfn.XLOOKUP(Sales_DB[[#This Row],[Customer_ID]],Final_Cust_db[Customer_ID],Final_Cust_db[Gender])</f>
        <v>Female</v>
      </c>
      <c r="X613" t="str">
        <f>_xlfn.XLOOKUP(Sales_DB[[#This Row],[Customer_ID]],Final_Cust_db[Customer_ID],Final_Cust_db[City])</f>
        <v>Welchview</v>
      </c>
      <c r="Y613" t="str">
        <f>_xlfn.XLOOKUP(Sales_DB[[#This Row],[Customer_ID]],Final_Cust_db[Customer_ID],Final_Cust_db[State])</f>
        <v>California</v>
      </c>
      <c r="Z613" t="str">
        <f>_xlfn.XLOOKUP(Sales_DB[[#This Row],[Customer_ID]],Final_Cust_db[Customer_ID],Final_Cust_db[Country])</f>
        <v>USA</v>
      </c>
      <c r="AA613" t="str">
        <f>_xlfn.XLOOKUP(Sales_DB[[#This Row],[Customer_ID]],Final_Cust_db[Customer_ID],Final_Cust_db[Loyality_Level])</f>
        <v>Gold</v>
      </c>
      <c r="AB613" s="8">
        <f>Sales_DB[[#This Row],[Cost]]*Sales_DB[[#This Row],[Quantity]]</f>
        <v>1677.12</v>
      </c>
      <c r="AC613" s="8">
        <f>Sales_DB[[#This Row],[Total_Amount]]-Sales_DB[[#This Row],[Spend]]</f>
        <v>1155.8180000000002</v>
      </c>
      <c r="AD613" s="8">
        <f>MONTH(Sales_DB[[#This Row],[Order_Date]])</f>
        <v>12</v>
      </c>
    </row>
    <row r="614" spans="1:30" x14ac:dyDescent="0.35">
      <c r="A614" t="s">
        <v>2571</v>
      </c>
      <c r="B614" s="2">
        <v>45598</v>
      </c>
      <c r="C614" t="s">
        <v>1491</v>
      </c>
      <c r="D614" t="s">
        <v>1845</v>
      </c>
      <c r="E614" t="s">
        <v>1934</v>
      </c>
      <c r="F614">
        <v>3</v>
      </c>
      <c r="G614" s="5">
        <v>920.61</v>
      </c>
      <c r="H614">
        <v>0.04</v>
      </c>
      <c r="I614" t="s">
        <v>1957</v>
      </c>
      <c r="J614">
        <v>2651.3568</v>
      </c>
      <c r="K614" t="str">
        <f>_xlfn.XLOOKUP(Sales_DB[[#This Row],[Store_ID]],Store_DB[Store_ID],Store_DB[Region])</f>
        <v>North</v>
      </c>
      <c r="L614" t="str">
        <f>_xlfn.XLOOKUP(Sales_DB[[#This Row],[Store_ID]],Store_DB[Store_ID],Store_DB[Store_Name])</f>
        <v>Shelton PLC</v>
      </c>
      <c r="M614" t="str">
        <f>_xlfn.XLOOKUP(Sales_DB[[#This Row],[Store_ID]],Store_DB[Store_ID],Store_DB[City])</f>
        <v>East Jenniferstad</v>
      </c>
      <c r="N614" t="str">
        <f>_xlfn.XLOOKUP(Sales_DB[[#This Row],[Store_ID]],Store_DB[Store_ID],Store_DB[Store_Type])</f>
        <v>Flagship</v>
      </c>
      <c r="O614" t="str">
        <f>_xlfn.XLOOKUP(Sales_DB[[#This Row],[Product_ID]],Product_DB[Product_ID],Product_DB[Product_Name])</f>
        <v>Sports Wrist Sweatbands</v>
      </c>
      <c r="P614" t="str">
        <f>_xlfn.XLOOKUP(Sales_DB[[#This Row],[Product_ID]],Product_DB[Product_ID],Product_DB[Category])</f>
        <v>Sports</v>
      </c>
      <c r="Q614" t="str">
        <f>_xlfn.XLOOKUP(Sales_DB[[#This Row],[Product_ID]],Product_DB[Product_ID],Product_DB[Sub_Category])</f>
        <v>Accessories</v>
      </c>
      <c r="R614" t="str">
        <f>_xlfn.XLOOKUP(Sales_DB[[#This Row],[Product_ID]],Product_DB[Product_ID],Product_DB[Brand])</f>
        <v>Olsen-Daniels</v>
      </c>
      <c r="S614">
        <f>_xlfn.XLOOKUP(Sales_DB[[#This Row],[Product_ID]],Product_DB[Product_ID],Product_DB[Cost])</f>
        <v>131.24</v>
      </c>
      <c r="T614">
        <f>_xlfn.XLOOKUP(Sales_DB[[#This Row],[Product_ID]],Product_DB[Product_ID],Product_DB[Stock])</f>
        <v>232</v>
      </c>
      <c r="U614" t="str">
        <f>_xlfn.XLOOKUP(Sales_DB[[#This Row],[Customer_ID]],Final_Cust_db[Customer_ID],Final_Cust_db[Name])</f>
        <v>Bryan Tran</v>
      </c>
      <c r="V614">
        <f>_xlfn.XLOOKUP(Sales_DB[[#This Row],[Customer_ID]],Final_Cust_db[Customer_ID],Final_Cust_db[Age])</f>
        <v>21</v>
      </c>
      <c r="W614" t="str">
        <f>_xlfn.XLOOKUP(Sales_DB[[#This Row],[Customer_ID]],Final_Cust_db[Customer_ID],Final_Cust_db[Gender])</f>
        <v>Male</v>
      </c>
      <c r="X614" t="str">
        <f>_xlfn.XLOOKUP(Sales_DB[[#This Row],[Customer_ID]],Final_Cust_db[Customer_ID],Final_Cust_db[City])</f>
        <v>Kelseybury</v>
      </c>
      <c r="Y614" t="str">
        <f>_xlfn.XLOOKUP(Sales_DB[[#This Row],[Customer_ID]],Final_Cust_db[Customer_ID],Final_Cust_db[State])</f>
        <v>Georgia</v>
      </c>
      <c r="Z614" t="str">
        <f>_xlfn.XLOOKUP(Sales_DB[[#This Row],[Customer_ID]],Final_Cust_db[Customer_ID],Final_Cust_db[Country])</f>
        <v>USA</v>
      </c>
      <c r="AA614" t="str">
        <f>_xlfn.XLOOKUP(Sales_DB[[#This Row],[Customer_ID]],Final_Cust_db[Customer_ID],Final_Cust_db[Loyality_Level])</f>
        <v>Gold</v>
      </c>
      <c r="AB614" s="8">
        <f>Sales_DB[[#This Row],[Cost]]*Sales_DB[[#This Row],[Quantity]]</f>
        <v>393.72</v>
      </c>
      <c r="AC614" s="8">
        <f>Sales_DB[[#This Row],[Total_Amount]]-Sales_DB[[#This Row],[Spend]]</f>
        <v>2257.6368000000002</v>
      </c>
      <c r="AD614" s="8">
        <f>MONTH(Sales_DB[[#This Row],[Order_Date]])</f>
        <v>11</v>
      </c>
    </row>
    <row r="615" spans="1:30" x14ac:dyDescent="0.35">
      <c r="A615" t="s">
        <v>2572</v>
      </c>
      <c r="B615" s="2">
        <v>45772</v>
      </c>
      <c r="C615" t="s">
        <v>1329</v>
      </c>
      <c r="D615" t="s">
        <v>1806</v>
      </c>
      <c r="E615" t="s">
        <v>1922</v>
      </c>
      <c r="F615">
        <v>4</v>
      </c>
      <c r="G615" s="5">
        <v>659.03</v>
      </c>
      <c r="H615">
        <v>0.15</v>
      </c>
      <c r="I615" t="s">
        <v>1957</v>
      </c>
      <c r="J615">
        <v>2240.7020000000002</v>
      </c>
      <c r="K615" t="str">
        <f>_xlfn.XLOOKUP(Sales_DB[[#This Row],[Store_ID]],Store_DB[Store_ID],Store_DB[Region])</f>
        <v>East</v>
      </c>
      <c r="L615" t="str">
        <f>_xlfn.XLOOKUP(Sales_DB[[#This Row],[Store_ID]],Store_DB[Store_ID],Store_DB[Store_Name])</f>
        <v>Hill, Wagner and Ballard</v>
      </c>
      <c r="M615" t="str">
        <f>_xlfn.XLOOKUP(Sales_DB[[#This Row],[Store_ID]],Store_DB[Store_ID],Store_DB[City])</f>
        <v>East Davidville</v>
      </c>
      <c r="N615" t="str">
        <f>_xlfn.XLOOKUP(Sales_DB[[#This Row],[Store_ID]],Store_DB[Store_ID],Store_DB[Store_Type])</f>
        <v>Online</v>
      </c>
      <c r="O615" t="str">
        <f>_xlfn.XLOOKUP(Sales_DB[[#This Row],[Product_ID]],Product_DB[Product_ID],Product_DB[Product_Name])</f>
        <v>Women'S Ankle Boots</v>
      </c>
      <c r="P615" t="str">
        <f>_xlfn.XLOOKUP(Sales_DB[[#This Row],[Product_ID]],Product_DB[Product_ID],Product_DB[Category])</f>
        <v>Clothing</v>
      </c>
      <c r="Q615" t="str">
        <f>_xlfn.XLOOKUP(Sales_DB[[#This Row],[Product_ID]],Product_DB[Product_ID],Product_DB[Sub_Category])</f>
        <v>Footwear</v>
      </c>
      <c r="R615" t="str">
        <f>_xlfn.XLOOKUP(Sales_DB[[#This Row],[Product_ID]],Product_DB[Product_ID],Product_DB[Brand])</f>
        <v>Poole PLC</v>
      </c>
      <c r="S615">
        <f>_xlfn.XLOOKUP(Sales_DB[[#This Row],[Product_ID]],Product_DB[Product_ID],Product_DB[Cost])</f>
        <v>158.13999999999999</v>
      </c>
      <c r="T615">
        <f>_xlfn.XLOOKUP(Sales_DB[[#This Row],[Product_ID]],Product_DB[Product_ID],Product_DB[Stock])</f>
        <v>82</v>
      </c>
      <c r="U615" t="str">
        <f>_xlfn.XLOOKUP(Sales_DB[[#This Row],[Customer_ID]],Final_Cust_db[Customer_ID],Final_Cust_db[Name])</f>
        <v>Bryce Hawkins</v>
      </c>
      <c r="V615">
        <f>_xlfn.XLOOKUP(Sales_DB[[#This Row],[Customer_ID]],Final_Cust_db[Customer_ID],Final_Cust_db[Age])</f>
        <v>40</v>
      </c>
      <c r="W615" t="str">
        <f>_xlfn.XLOOKUP(Sales_DB[[#This Row],[Customer_ID]],Final_Cust_db[Customer_ID],Final_Cust_db[Gender])</f>
        <v>Male</v>
      </c>
      <c r="X615" t="str">
        <f>_xlfn.XLOOKUP(Sales_DB[[#This Row],[Customer_ID]],Final_Cust_db[Customer_ID],Final_Cust_db[City])</f>
        <v>Lake Monique</v>
      </c>
      <c r="Y615" t="str">
        <f>_xlfn.XLOOKUP(Sales_DB[[#This Row],[Customer_ID]],Final_Cust_db[Customer_ID],Final_Cust_db[State])</f>
        <v>Utah</v>
      </c>
      <c r="Z615" t="str">
        <f>_xlfn.XLOOKUP(Sales_DB[[#This Row],[Customer_ID]],Final_Cust_db[Customer_ID],Final_Cust_db[Country])</f>
        <v>USA</v>
      </c>
      <c r="AA615" t="str">
        <f>_xlfn.XLOOKUP(Sales_DB[[#This Row],[Customer_ID]],Final_Cust_db[Customer_ID],Final_Cust_db[Loyality_Level])</f>
        <v>Bronze</v>
      </c>
      <c r="AB615" s="8">
        <f>Sales_DB[[#This Row],[Cost]]*Sales_DB[[#This Row],[Quantity]]</f>
        <v>632.55999999999995</v>
      </c>
      <c r="AC615" s="8">
        <f>Sales_DB[[#This Row],[Total_Amount]]-Sales_DB[[#This Row],[Spend]]</f>
        <v>1608.1420000000003</v>
      </c>
      <c r="AD615" s="8">
        <f>MONTH(Sales_DB[[#This Row],[Order_Date]])</f>
        <v>4</v>
      </c>
    </row>
    <row r="616" spans="1:30" x14ac:dyDescent="0.35">
      <c r="A616" t="s">
        <v>2573</v>
      </c>
      <c r="B616" s="2">
        <v>45338</v>
      </c>
      <c r="C616" t="s">
        <v>1520</v>
      </c>
      <c r="D616" t="s">
        <v>1592</v>
      </c>
      <c r="E616" t="s">
        <v>1894</v>
      </c>
      <c r="F616">
        <v>1</v>
      </c>
      <c r="G616" s="5">
        <v>312.91000000000003</v>
      </c>
      <c r="H616">
        <v>0.12</v>
      </c>
      <c r="I616" t="s">
        <v>1959</v>
      </c>
      <c r="J616">
        <v>275.36079999999998</v>
      </c>
      <c r="K616" t="str">
        <f>_xlfn.XLOOKUP(Sales_DB[[#This Row],[Store_ID]],Store_DB[Store_ID],Store_DB[Region])</f>
        <v>South</v>
      </c>
      <c r="L616" t="str">
        <f>_xlfn.XLOOKUP(Sales_DB[[#This Row],[Store_ID]],Store_DB[Store_ID],Store_DB[Store_Name])</f>
        <v>Black-Horn</v>
      </c>
      <c r="M616" t="str">
        <f>_xlfn.XLOOKUP(Sales_DB[[#This Row],[Store_ID]],Store_DB[Store_ID],Store_DB[City])</f>
        <v>North Nancyview</v>
      </c>
      <c r="N616" t="str">
        <f>_xlfn.XLOOKUP(Sales_DB[[#This Row],[Store_ID]],Store_DB[Store_ID],Store_DB[Store_Type])</f>
        <v>Outlet</v>
      </c>
      <c r="O616" t="str">
        <f>_xlfn.XLOOKUP(Sales_DB[[#This Row],[Product_ID]],Product_DB[Product_ID],Product_DB[Product_Name])</f>
        <v>Adjustable Dumbbell Set</v>
      </c>
      <c r="P616" t="str">
        <f>_xlfn.XLOOKUP(Sales_DB[[#This Row],[Product_ID]],Product_DB[Product_ID],Product_DB[Category])</f>
        <v>Sports</v>
      </c>
      <c r="Q616" t="str">
        <f>_xlfn.XLOOKUP(Sales_DB[[#This Row],[Product_ID]],Product_DB[Product_ID],Product_DB[Sub_Category])</f>
        <v>Fitness</v>
      </c>
      <c r="R616" t="str">
        <f>_xlfn.XLOOKUP(Sales_DB[[#This Row],[Product_ID]],Product_DB[Product_ID],Product_DB[Brand])</f>
        <v>Hill PLC</v>
      </c>
      <c r="S616">
        <f>_xlfn.XLOOKUP(Sales_DB[[#This Row],[Product_ID]],Product_DB[Product_ID],Product_DB[Cost])</f>
        <v>495.72</v>
      </c>
      <c r="T616">
        <f>_xlfn.XLOOKUP(Sales_DB[[#This Row],[Product_ID]],Product_DB[Product_ID],Product_DB[Stock])</f>
        <v>323</v>
      </c>
      <c r="U616" t="str">
        <f>_xlfn.XLOOKUP(Sales_DB[[#This Row],[Customer_ID]],Final_Cust_db[Customer_ID],Final_Cust_db[Name])</f>
        <v>Kaitlin Brown</v>
      </c>
      <c r="V616">
        <f>_xlfn.XLOOKUP(Sales_DB[[#This Row],[Customer_ID]],Final_Cust_db[Customer_ID],Final_Cust_db[Age])</f>
        <v>52</v>
      </c>
      <c r="W616" t="str">
        <f>_xlfn.XLOOKUP(Sales_DB[[#This Row],[Customer_ID]],Final_Cust_db[Customer_ID],Final_Cust_db[Gender])</f>
        <v>Female</v>
      </c>
      <c r="X616" t="str">
        <f>_xlfn.XLOOKUP(Sales_DB[[#This Row],[Customer_ID]],Final_Cust_db[Customer_ID],Final_Cust_db[City])</f>
        <v>Kellyberg</v>
      </c>
      <c r="Y616" t="str">
        <f>_xlfn.XLOOKUP(Sales_DB[[#This Row],[Customer_ID]],Final_Cust_db[Customer_ID],Final_Cust_db[State])</f>
        <v>South Dakota</v>
      </c>
      <c r="Z616" t="str">
        <f>_xlfn.XLOOKUP(Sales_DB[[#This Row],[Customer_ID]],Final_Cust_db[Customer_ID],Final_Cust_db[Country])</f>
        <v>USA</v>
      </c>
      <c r="AA616" t="str">
        <f>_xlfn.XLOOKUP(Sales_DB[[#This Row],[Customer_ID]],Final_Cust_db[Customer_ID],Final_Cust_db[Loyality_Level])</f>
        <v>Gold</v>
      </c>
      <c r="AB616" s="8">
        <f>Sales_DB[[#This Row],[Cost]]*Sales_DB[[#This Row],[Quantity]]</f>
        <v>495.72</v>
      </c>
      <c r="AC616" s="8">
        <f>Sales_DB[[#This Row],[Total_Amount]]-Sales_DB[[#This Row],[Spend]]</f>
        <v>-220.35920000000004</v>
      </c>
      <c r="AD616" s="8">
        <f>MONTH(Sales_DB[[#This Row],[Order_Date]])</f>
        <v>2</v>
      </c>
    </row>
    <row r="617" spans="1:30" x14ac:dyDescent="0.35">
      <c r="A617" t="s">
        <v>2574</v>
      </c>
      <c r="B617" s="2">
        <v>45524</v>
      </c>
      <c r="C617" t="s">
        <v>744</v>
      </c>
      <c r="D617" t="s">
        <v>1604</v>
      </c>
      <c r="E617" t="s">
        <v>1943</v>
      </c>
      <c r="F617">
        <v>4</v>
      </c>
      <c r="G617" s="5">
        <v>705.64</v>
      </c>
      <c r="H617">
        <v>0.11</v>
      </c>
      <c r="I617" t="s">
        <v>1959</v>
      </c>
      <c r="J617">
        <v>2512.0783999999999</v>
      </c>
      <c r="K617" t="str">
        <f>_xlfn.XLOOKUP(Sales_DB[[#This Row],[Store_ID]],Store_DB[Store_ID],Store_DB[Region])</f>
        <v>East</v>
      </c>
      <c r="L617" t="str">
        <f>_xlfn.XLOOKUP(Sales_DB[[#This Row],[Store_ID]],Store_DB[Store_ID],Store_DB[Store_Name])</f>
        <v>Guerrero-Schmitt</v>
      </c>
      <c r="M617" t="str">
        <f>_xlfn.XLOOKUP(Sales_DB[[#This Row],[Store_ID]],Store_DB[Store_ID],Store_DB[City])</f>
        <v>East Stevechester</v>
      </c>
      <c r="N617" t="str">
        <f>_xlfn.XLOOKUP(Sales_DB[[#This Row],[Store_ID]],Store_DB[Store_ID],Store_DB[Store_Type])</f>
        <v>Flagship</v>
      </c>
      <c r="O617" t="str">
        <f>_xlfn.XLOOKUP(Sales_DB[[#This Row],[Product_ID]],Product_DB[Product_ID],Product_DB[Product_Name])</f>
        <v>Hair Strengthening Shampoo</v>
      </c>
      <c r="P617" t="str">
        <f>_xlfn.XLOOKUP(Sales_DB[[#This Row],[Product_ID]],Product_DB[Product_ID],Product_DB[Category])</f>
        <v>Beauty</v>
      </c>
      <c r="Q617" t="str">
        <f>_xlfn.XLOOKUP(Sales_DB[[#This Row],[Product_ID]],Product_DB[Product_ID],Product_DB[Sub_Category])</f>
        <v>Haircare</v>
      </c>
      <c r="R617" t="str">
        <f>_xlfn.XLOOKUP(Sales_DB[[#This Row],[Product_ID]],Product_DB[Product_ID],Product_DB[Brand])</f>
        <v>Rice LLC</v>
      </c>
      <c r="S617">
        <f>_xlfn.XLOOKUP(Sales_DB[[#This Row],[Product_ID]],Product_DB[Product_ID],Product_DB[Cost])</f>
        <v>115.82</v>
      </c>
      <c r="T617">
        <f>_xlfn.XLOOKUP(Sales_DB[[#This Row],[Product_ID]],Product_DB[Product_ID],Product_DB[Stock])</f>
        <v>460</v>
      </c>
      <c r="U617" t="str">
        <f>_xlfn.XLOOKUP(Sales_DB[[#This Row],[Customer_ID]],Final_Cust_db[Customer_ID],Final_Cust_db[Name])</f>
        <v>Casey Flores</v>
      </c>
      <c r="V617">
        <f>_xlfn.XLOOKUP(Sales_DB[[#This Row],[Customer_ID]],Final_Cust_db[Customer_ID],Final_Cust_db[Age])</f>
        <v>52</v>
      </c>
      <c r="W617" t="str">
        <f>_xlfn.XLOOKUP(Sales_DB[[#This Row],[Customer_ID]],Final_Cust_db[Customer_ID],Final_Cust_db[Gender])</f>
        <v>Female</v>
      </c>
      <c r="X617" t="str">
        <f>_xlfn.XLOOKUP(Sales_DB[[#This Row],[Customer_ID]],Final_Cust_db[Customer_ID],Final_Cust_db[City])</f>
        <v>Lake Michael</v>
      </c>
      <c r="Y617" t="str">
        <f>_xlfn.XLOOKUP(Sales_DB[[#This Row],[Customer_ID]],Final_Cust_db[Customer_ID],Final_Cust_db[State])</f>
        <v>Utah</v>
      </c>
      <c r="Z617" t="str">
        <f>_xlfn.XLOOKUP(Sales_DB[[#This Row],[Customer_ID]],Final_Cust_db[Customer_ID],Final_Cust_db[Country])</f>
        <v>USA</v>
      </c>
      <c r="AA617" t="str">
        <f>_xlfn.XLOOKUP(Sales_DB[[#This Row],[Customer_ID]],Final_Cust_db[Customer_ID],Final_Cust_db[Loyality_Level])</f>
        <v>Gold</v>
      </c>
      <c r="AB617" s="8">
        <f>Sales_DB[[#This Row],[Cost]]*Sales_DB[[#This Row],[Quantity]]</f>
        <v>463.28</v>
      </c>
      <c r="AC617" s="8">
        <f>Sales_DB[[#This Row],[Total_Amount]]-Sales_DB[[#This Row],[Spend]]</f>
        <v>2048.7983999999997</v>
      </c>
      <c r="AD617" s="8">
        <f>MONTH(Sales_DB[[#This Row],[Order_Date]])</f>
        <v>8</v>
      </c>
    </row>
    <row r="618" spans="1:30" x14ac:dyDescent="0.35">
      <c r="A618" t="s">
        <v>2575</v>
      </c>
      <c r="B618" s="2">
        <v>45497</v>
      </c>
      <c r="C618" t="s">
        <v>493</v>
      </c>
      <c r="D618" t="s">
        <v>1592</v>
      </c>
      <c r="E618" t="s">
        <v>1922</v>
      </c>
      <c r="F618">
        <v>4</v>
      </c>
      <c r="G618" s="5">
        <v>386.41</v>
      </c>
      <c r="H618">
        <v>0.13</v>
      </c>
      <c r="I618" t="s">
        <v>1962</v>
      </c>
      <c r="J618">
        <v>1344.7067999999999</v>
      </c>
      <c r="K618" t="str">
        <f>_xlfn.XLOOKUP(Sales_DB[[#This Row],[Store_ID]],Store_DB[Store_ID],Store_DB[Region])</f>
        <v>East</v>
      </c>
      <c r="L618" t="str">
        <f>_xlfn.XLOOKUP(Sales_DB[[#This Row],[Store_ID]],Store_DB[Store_ID],Store_DB[Store_Name])</f>
        <v>Hill, Wagner and Ballard</v>
      </c>
      <c r="M618" t="str">
        <f>_xlfn.XLOOKUP(Sales_DB[[#This Row],[Store_ID]],Store_DB[Store_ID],Store_DB[City])</f>
        <v>East Davidville</v>
      </c>
      <c r="N618" t="str">
        <f>_xlfn.XLOOKUP(Sales_DB[[#This Row],[Store_ID]],Store_DB[Store_ID],Store_DB[Store_Type])</f>
        <v>Online</v>
      </c>
      <c r="O618" t="str">
        <f>_xlfn.XLOOKUP(Sales_DB[[#This Row],[Product_ID]],Product_DB[Product_ID],Product_DB[Product_Name])</f>
        <v>Adjustable Dumbbell Set</v>
      </c>
      <c r="P618" t="str">
        <f>_xlfn.XLOOKUP(Sales_DB[[#This Row],[Product_ID]],Product_DB[Product_ID],Product_DB[Category])</f>
        <v>Sports</v>
      </c>
      <c r="Q618" t="str">
        <f>_xlfn.XLOOKUP(Sales_DB[[#This Row],[Product_ID]],Product_DB[Product_ID],Product_DB[Sub_Category])</f>
        <v>Fitness</v>
      </c>
      <c r="R618" t="str">
        <f>_xlfn.XLOOKUP(Sales_DB[[#This Row],[Product_ID]],Product_DB[Product_ID],Product_DB[Brand])</f>
        <v>Hill PLC</v>
      </c>
      <c r="S618">
        <f>_xlfn.XLOOKUP(Sales_DB[[#This Row],[Product_ID]],Product_DB[Product_ID],Product_DB[Cost])</f>
        <v>495.72</v>
      </c>
      <c r="T618">
        <f>_xlfn.XLOOKUP(Sales_DB[[#This Row],[Product_ID]],Product_DB[Product_ID],Product_DB[Stock])</f>
        <v>323</v>
      </c>
      <c r="U618" t="str">
        <f>_xlfn.XLOOKUP(Sales_DB[[#This Row],[Customer_ID]],Final_Cust_db[Customer_ID],Final_Cust_db[Name])</f>
        <v>Justin Cross</v>
      </c>
      <c r="V618">
        <f>_xlfn.XLOOKUP(Sales_DB[[#This Row],[Customer_ID]],Final_Cust_db[Customer_ID],Final_Cust_db[Age])</f>
        <v>62</v>
      </c>
      <c r="W618" t="str">
        <f>_xlfn.XLOOKUP(Sales_DB[[#This Row],[Customer_ID]],Final_Cust_db[Customer_ID],Final_Cust_db[Gender])</f>
        <v>Female</v>
      </c>
      <c r="X618" t="str">
        <f>_xlfn.XLOOKUP(Sales_DB[[#This Row],[Customer_ID]],Final_Cust_db[Customer_ID],Final_Cust_db[City])</f>
        <v>North Anthonychester</v>
      </c>
      <c r="Y618" t="str">
        <f>_xlfn.XLOOKUP(Sales_DB[[#This Row],[Customer_ID]],Final_Cust_db[Customer_ID],Final_Cust_db[State])</f>
        <v>Nevada</v>
      </c>
      <c r="Z618" t="str">
        <f>_xlfn.XLOOKUP(Sales_DB[[#This Row],[Customer_ID]],Final_Cust_db[Customer_ID],Final_Cust_db[Country])</f>
        <v>USA</v>
      </c>
      <c r="AA618" t="str">
        <f>_xlfn.XLOOKUP(Sales_DB[[#This Row],[Customer_ID]],Final_Cust_db[Customer_ID],Final_Cust_db[Loyality_Level])</f>
        <v>Bronze</v>
      </c>
      <c r="AB618" s="8">
        <f>Sales_DB[[#This Row],[Cost]]*Sales_DB[[#This Row],[Quantity]]</f>
        <v>1982.88</v>
      </c>
      <c r="AC618" s="8">
        <f>Sales_DB[[#This Row],[Total_Amount]]-Sales_DB[[#This Row],[Spend]]</f>
        <v>-638.17320000000018</v>
      </c>
      <c r="AD618" s="8">
        <f>MONTH(Sales_DB[[#This Row],[Order_Date]])</f>
        <v>7</v>
      </c>
    </row>
    <row r="619" spans="1:30" x14ac:dyDescent="0.35">
      <c r="A619" t="s">
        <v>2576</v>
      </c>
      <c r="B619" s="2">
        <v>45534</v>
      </c>
      <c r="C619" t="s">
        <v>125</v>
      </c>
      <c r="D619" t="s">
        <v>1863</v>
      </c>
      <c r="E619" t="s">
        <v>1925</v>
      </c>
      <c r="F619">
        <v>3</v>
      </c>
      <c r="G619" s="5">
        <v>265.89</v>
      </c>
      <c r="H619">
        <v>0.08</v>
      </c>
      <c r="I619" t="s">
        <v>1962</v>
      </c>
      <c r="J619">
        <v>733.85640000000001</v>
      </c>
      <c r="K619" t="str">
        <f>_xlfn.XLOOKUP(Sales_DB[[#This Row],[Store_ID]],Store_DB[Store_ID],Store_DB[Region])</f>
        <v>South</v>
      </c>
      <c r="L619" t="str">
        <f>_xlfn.XLOOKUP(Sales_DB[[#This Row],[Store_ID]],Store_DB[Store_ID],Store_DB[Store_Name])</f>
        <v>Aguirre-Keller</v>
      </c>
      <c r="M619" t="str">
        <f>_xlfn.XLOOKUP(Sales_DB[[#This Row],[Store_ID]],Store_DB[Store_ID],Store_DB[City])</f>
        <v>Lake Michael</v>
      </c>
      <c r="N619" t="str">
        <f>_xlfn.XLOOKUP(Sales_DB[[#This Row],[Store_ID]],Store_DB[Store_ID],Store_DB[Store_Type])</f>
        <v>Online</v>
      </c>
      <c r="O619" t="str">
        <f>_xlfn.XLOOKUP(Sales_DB[[#This Row],[Product_ID]],Product_DB[Product_ID],Product_DB[Product_Name])</f>
        <v>Vitamin E Body Lotion</v>
      </c>
      <c r="P619" t="str">
        <f>_xlfn.XLOOKUP(Sales_DB[[#This Row],[Product_ID]],Product_DB[Product_ID],Product_DB[Category])</f>
        <v>Beauty</v>
      </c>
      <c r="Q619" t="str">
        <f>_xlfn.XLOOKUP(Sales_DB[[#This Row],[Product_ID]],Product_DB[Product_ID],Product_DB[Sub_Category])</f>
        <v>Skincare</v>
      </c>
      <c r="R619" t="str">
        <f>_xlfn.XLOOKUP(Sales_DB[[#This Row],[Product_ID]],Product_DB[Product_ID],Product_DB[Brand])</f>
        <v>Hoffman-Williams</v>
      </c>
      <c r="S619">
        <f>_xlfn.XLOOKUP(Sales_DB[[#This Row],[Product_ID]],Product_DB[Product_ID],Product_DB[Cost])</f>
        <v>358.47</v>
      </c>
      <c r="T619">
        <f>_xlfn.XLOOKUP(Sales_DB[[#This Row],[Product_ID]],Product_DB[Product_ID],Product_DB[Stock])</f>
        <v>213</v>
      </c>
      <c r="U619" t="str">
        <f>_xlfn.XLOOKUP(Sales_DB[[#This Row],[Customer_ID]],Final_Cust_db[Customer_ID],Final_Cust_db[Name])</f>
        <v>David Arnold</v>
      </c>
      <c r="V619">
        <f>_xlfn.XLOOKUP(Sales_DB[[#This Row],[Customer_ID]],Final_Cust_db[Customer_ID],Final_Cust_db[Age])</f>
        <v>54</v>
      </c>
      <c r="W619" t="str">
        <f>_xlfn.XLOOKUP(Sales_DB[[#This Row],[Customer_ID]],Final_Cust_db[Customer_ID],Final_Cust_db[Gender])</f>
        <v>Female</v>
      </c>
      <c r="X619" t="str">
        <f>_xlfn.XLOOKUP(Sales_DB[[#This Row],[Customer_ID]],Final_Cust_db[Customer_ID],Final_Cust_db[City])</f>
        <v>East Jennifer</v>
      </c>
      <c r="Y619" t="str">
        <f>_xlfn.XLOOKUP(Sales_DB[[#This Row],[Customer_ID]],Final_Cust_db[Customer_ID],Final_Cust_db[State])</f>
        <v>California</v>
      </c>
      <c r="Z619" t="str">
        <f>_xlfn.XLOOKUP(Sales_DB[[#This Row],[Customer_ID]],Final_Cust_db[Customer_ID],Final_Cust_db[Country])</f>
        <v>USA</v>
      </c>
      <c r="AA619" t="str">
        <f>_xlfn.XLOOKUP(Sales_DB[[#This Row],[Customer_ID]],Final_Cust_db[Customer_ID],Final_Cust_db[Loyality_Level])</f>
        <v>Silver</v>
      </c>
      <c r="AB619" s="8">
        <f>Sales_DB[[#This Row],[Cost]]*Sales_DB[[#This Row],[Quantity]]</f>
        <v>1075.4100000000001</v>
      </c>
      <c r="AC619" s="8">
        <f>Sales_DB[[#This Row],[Total_Amount]]-Sales_DB[[#This Row],[Spend]]</f>
        <v>-341.55360000000007</v>
      </c>
      <c r="AD619" s="8">
        <f>MONTH(Sales_DB[[#This Row],[Order_Date]])</f>
        <v>8</v>
      </c>
    </row>
    <row r="620" spans="1:30" x14ac:dyDescent="0.35">
      <c r="A620" t="s">
        <v>2577</v>
      </c>
      <c r="B620" s="2">
        <v>45925</v>
      </c>
      <c r="C620" t="s">
        <v>279</v>
      </c>
      <c r="D620" t="s">
        <v>1665</v>
      </c>
      <c r="E620" t="s">
        <v>1937</v>
      </c>
      <c r="F620">
        <v>1</v>
      </c>
      <c r="G620" s="5">
        <v>703.16</v>
      </c>
      <c r="H620">
        <v>0.28999999999999998</v>
      </c>
      <c r="I620" t="s">
        <v>1957</v>
      </c>
      <c r="J620">
        <v>499.24360000000001</v>
      </c>
      <c r="K620" t="str">
        <f>_xlfn.XLOOKUP(Sales_DB[[#This Row],[Store_ID]],Store_DB[Store_ID],Store_DB[Region])</f>
        <v>West</v>
      </c>
      <c r="L620" t="str">
        <f>_xlfn.XLOOKUP(Sales_DB[[#This Row],[Store_ID]],Store_DB[Store_ID],Store_DB[Store_Name])</f>
        <v>Frederick-Wright</v>
      </c>
      <c r="M620" t="str">
        <f>_xlfn.XLOOKUP(Sales_DB[[#This Row],[Store_ID]],Store_DB[Store_ID],Store_DB[City])</f>
        <v>New Jimmymouth</v>
      </c>
      <c r="N620" t="str">
        <f>_xlfn.XLOOKUP(Sales_DB[[#This Row],[Store_ID]],Store_DB[Store_ID],Store_DB[Store_Type])</f>
        <v>Flagship</v>
      </c>
      <c r="O620" t="str">
        <f>_xlfn.XLOOKUP(Sales_DB[[#This Row],[Product_ID]],Product_DB[Product_ID],Product_DB[Product_Name])</f>
        <v>Stainless Steel Cutlery Set</v>
      </c>
      <c r="P620" t="str">
        <f>_xlfn.XLOOKUP(Sales_DB[[#This Row],[Product_ID]],Product_DB[Product_ID],Product_DB[Category])</f>
        <v>Home</v>
      </c>
      <c r="Q620" t="str">
        <f>_xlfn.XLOOKUP(Sales_DB[[#This Row],[Product_ID]],Product_DB[Product_ID],Product_DB[Sub_Category])</f>
        <v>Kitchen</v>
      </c>
      <c r="R620" t="str">
        <f>_xlfn.XLOOKUP(Sales_DB[[#This Row],[Product_ID]],Product_DB[Product_ID],Product_DB[Brand])</f>
        <v>Stevens, Fernandez and Martin</v>
      </c>
      <c r="S620">
        <f>_xlfn.XLOOKUP(Sales_DB[[#This Row],[Product_ID]],Product_DB[Product_ID],Product_DB[Cost])</f>
        <v>19.52</v>
      </c>
      <c r="T620">
        <f>_xlfn.XLOOKUP(Sales_DB[[#This Row],[Product_ID]],Product_DB[Product_ID],Product_DB[Stock])</f>
        <v>57</v>
      </c>
      <c r="U620" t="str">
        <f>_xlfn.XLOOKUP(Sales_DB[[#This Row],[Customer_ID]],Final_Cust_db[Customer_ID],Final_Cust_db[Name])</f>
        <v>Rhonda Morales</v>
      </c>
      <c r="V620">
        <f>_xlfn.XLOOKUP(Sales_DB[[#This Row],[Customer_ID]],Final_Cust_db[Customer_ID],Final_Cust_db[Age])</f>
        <v>61</v>
      </c>
      <c r="W620" t="str">
        <f>_xlfn.XLOOKUP(Sales_DB[[#This Row],[Customer_ID]],Final_Cust_db[Customer_ID],Final_Cust_db[Gender])</f>
        <v>Female</v>
      </c>
      <c r="X620" t="str">
        <f>_xlfn.XLOOKUP(Sales_DB[[#This Row],[Customer_ID]],Final_Cust_db[Customer_ID],Final_Cust_db[City])</f>
        <v>Lake Barryfurt</v>
      </c>
      <c r="Y620" t="str">
        <f>_xlfn.XLOOKUP(Sales_DB[[#This Row],[Customer_ID]],Final_Cust_db[Customer_ID],Final_Cust_db[State])</f>
        <v>California</v>
      </c>
      <c r="Z620" t="str">
        <f>_xlfn.XLOOKUP(Sales_DB[[#This Row],[Customer_ID]],Final_Cust_db[Customer_ID],Final_Cust_db[Country])</f>
        <v>USA</v>
      </c>
      <c r="AA620" t="str">
        <f>_xlfn.XLOOKUP(Sales_DB[[#This Row],[Customer_ID]],Final_Cust_db[Customer_ID],Final_Cust_db[Loyality_Level])</f>
        <v>Gold</v>
      </c>
      <c r="AB620" s="8">
        <f>Sales_DB[[#This Row],[Cost]]*Sales_DB[[#This Row],[Quantity]]</f>
        <v>19.52</v>
      </c>
      <c r="AC620" s="8">
        <f>Sales_DB[[#This Row],[Total_Amount]]-Sales_DB[[#This Row],[Spend]]</f>
        <v>479.72360000000003</v>
      </c>
      <c r="AD620" s="8">
        <f>MONTH(Sales_DB[[#This Row],[Order_Date]])</f>
        <v>9</v>
      </c>
    </row>
    <row r="621" spans="1:30" x14ac:dyDescent="0.35">
      <c r="A621" t="s">
        <v>2578</v>
      </c>
      <c r="B621" s="2">
        <v>45765</v>
      </c>
      <c r="C621" t="s">
        <v>1462</v>
      </c>
      <c r="D621" t="s">
        <v>1872</v>
      </c>
      <c r="E621" t="s">
        <v>1930</v>
      </c>
      <c r="F621">
        <v>2</v>
      </c>
      <c r="G621" s="5">
        <v>394.5</v>
      </c>
      <c r="H621">
        <v>0.28999999999999998</v>
      </c>
      <c r="I621" t="s">
        <v>1962</v>
      </c>
      <c r="J621">
        <v>560.18999999999994</v>
      </c>
      <c r="K621" t="str">
        <f>_xlfn.XLOOKUP(Sales_DB[[#This Row],[Store_ID]],Store_DB[Store_ID],Store_DB[Region])</f>
        <v>East</v>
      </c>
      <c r="L621" t="str">
        <f>_xlfn.XLOOKUP(Sales_DB[[#This Row],[Store_ID]],Store_DB[Store_ID],Store_DB[Store_Name])</f>
        <v>Gardner, Humphrey and Contreras</v>
      </c>
      <c r="M621" t="str">
        <f>_xlfn.XLOOKUP(Sales_DB[[#This Row],[Store_ID]],Store_DB[Store_ID],Store_DB[City])</f>
        <v>Johnsonville</v>
      </c>
      <c r="N621" t="str">
        <f>_xlfn.XLOOKUP(Sales_DB[[#This Row],[Store_ID]],Store_DB[Store_ID],Store_DB[Store_Type])</f>
        <v>Flagship</v>
      </c>
      <c r="O621" t="str">
        <f>_xlfn.XLOOKUP(Sales_DB[[#This Row],[Product_ID]],Product_DB[Product_ID],Product_DB[Product_Name])</f>
        <v>Cricket Bat</v>
      </c>
      <c r="P621" t="str">
        <f>_xlfn.XLOOKUP(Sales_DB[[#This Row],[Product_ID]],Product_DB[Product_ID],Product_DB[Category])</f>
        <v>Sports</v>
      </c>
      <c r="Q621" t="str">
        <f>_xlfn.XLOOKUP(Sales_DB[[#This Row],[Product_ID]],Product_DB[Product_ID],Product_DB[Sub_Category])</f>
        <v>Team Sports</v>
      </c>
      <c r="R621" t="str">
        <f>_xlfn.XLOOKUP(Sales_DB[[#This Row],[Product_ID]],Product_DB[Product_ID],Product_DB[Brand])</f>
        <v>Khan LLC</v>
      </c>
      <c r="S621">
        <f>_xlfn.XLOOKUP(Sales_DB[[#This Row],[Product_ID]],Product_DB[Product_ID],Product_DB[Cost])</f>
        <v>245.98</v>
      </c>
      <c r="T621">
        <f>_xlfn.XLOOKUP(Sales_DB[[#This Row],[Product_ID]],Product_DB[Product_ID],Product_DB[Stock])</f>
        <v>471</v>
      </c>
      <c r="U621" t="str">
        <f>_xlfn.XLOOKUP(Sales_DB[[#This Row],[Customer_ID]],Final_Cust_db[Customer_ID],Final_Cust_db[Name])</f>
        <v>Debra Mccullough</v>
      </c>
      <c r="V621">
        <f>_xlfn.XLOOKUP(Sales_DB[[#This Row],[Customer_ID]],Final_Cust_db[Customer_ID],Final_Cust_db[Age])</f>
        <v>42</v>
      </c>
      <c r="W621" t="str">
        <f>_xlfn.XLOOKUP(Sales_DB[[#This Row],[Customer_ID]],Final_Cust_db[Customer_ID],Final_Cust_db[Gender])</f>
        <v>Male</v>
      </c>
      <c r="X621" t="str">
        <f>_xlfn.XLOOKUP(Sales_DB[[#This Row],[Customer_ID]],Final_Cust_db[Customer_ID],Final_Cust_db[City])</f>
        <v>Mcdanielfurt</v>
      </c>
      <c r="Y621" t="str">
        <f>_xlfn.XLOOKUP(Sales_DB[[#This Row],[Customer_ID]],Final_Cust_db[Customer_ID],Final_Cust_db[State])</f>
        <v>Montana</v>
      </c>
      <c r="Z621" t="str">
        <f>_xlfn.XLOOKUP(Sales_DB[[#This Row],[Customer_ID]],Final_Cust_db[Customer_ID],Final_Cust_db[Country])</f>
        <v>USA</v>
      </c>
      <c r="AA621" t="str">
        <f>_xlfn.XLOOKUP(Sales_DB[[#This Row],[Customer_ID]],Final_Cust_db[Customer_ID],Final_Cust_db[Loyality_Level])</f>
        <v>Platinum</v>
      </c>
      <c r="AB621" s="8">
        <f>Sales_DB[[#This Row],[Cost]]*Sales_DB[[#This Row],[Quantity]]</f>
        <v>491.96</v>
      </c>
      <c r="AC621" s="8">
        <f>Sales_DB[[#This Row],[Total_Amount]]-Sales_DB[[#This Row],[Spend]]</f>
        <v>68.229999999999961</v>
      </c>
      <c r="AD621" s="8">
        <f>MONTH(Sales_DB[[#This Row],[Order_Date]])</f>
        <v>4</v>
      </c>
    </row>
    <row r="622" spans="1:30" x14ac:dyDescent="0.35">
      <c r="A622" t="s">
        <v>2579</v>
      </c>
      <c r="B622" s="2">
        <v>45882</v>
      </c>
      <c r="C622" t="s">
        <v>412</v>
      </c>
      <c r="D622" t="s">
        <v>1872</v>
      </c>
      <c r="E622" t="s">
        <v>1912</v>
      </c>
      <c r="F622">
        <v>3</v>
      </c>
      <c r="G622" s="5">
        <v>411.25</v>
      </c>
      <c r="H622">
        <v>0.05</v>
      </c>
      <c r="I622" t="s">
        <v>1957</v>
      </c>
      <c r="J622">
        <v>1172.0625</v>
      </c>
      <c r="K622" t="str">
        <f>_xlfn.XLOOKUP(Sales_DB[[#This Row],[Store_ID]],Store_DB[Store_ID],Store_DB[Region])</f>
        <v>South</v>
      </c>
      <c r="L622" t="str">
        <f>_xlfn.XLOOKUP(Sales_DB[[#This Row],[Store_ID]],Store_DB[Store_ID],Store_DB[Store_Name])</f>
        <v>Martinez-Mullins</v>
      </c>
      <c r="M622" t="str">
        <f>_xlfn.XLOOKUP(Sales_DB[[#This Row],[Store_ID]],Store_DB[Store_ID],Store_DB[City])</f>
        <v>Williamsfurt</v>
      </c>
      <c r="N622" t="str">
        <f>_xlfn.XLOOKUP(Sales_DB[[#This Row],[Store_ID]],Store_DB[Store_ID],Store_DB[Store_Type])</f>
        <v>Online</v>
      </c>
      <c r="O622" t="str">
        <f>_xlfn.XLOOKUP(Sales_DB[[#This Row],[Product_ID]],Product_DB[Product_ID],Product_DB[Product_Name])</f>
        <v>Cricket Bat</v>
      </c>
      <c r="P622" t="str">
        <f>_xlfn.XLOOKUP(Sales_DB[[#This Row],[Product_ID]],Product_DB[Product_ID],Product_DB[Category])</f>
        <v>Sports</v>
      </c>
      <c r="Q622" t="str">
        <f>_xlfn.XLOOKUP(Sales_DB[[#This Row],[Product_ID]],Product_DB[Product_ID],Product_DB[Sub_Category])</f>
        <v>Team Sports</v>
      </c>
      <c r="R622" t="str">
        <f>_xlfn.XLOOKUP(Sales_DB[[#This Row],[Product_ID]],Product_DB[Product_ID],Product_DB[Brand])</f>
        <v>Khan LLC</v>
      </c>
      <c r="S622">
        <f>_xlfn.XLOOKUP(Sales_DB[[#This Row],[Product_ID]],Product_DB[Product_ID],Product_DB[Cost])</f>
        <v>245.98</v>
      </c>
      <c r="T622">
        <f>_xlfn.XLOOKUP(Sales_DB[[#This Row],[Product_ID]],Product_DB[Product_ID],Product_DB[Stock])</f>
        <v>471</v>
      </c>
      <c r="U622" t="str">
        <f>_xlfn.XLOOKUP(Sales_DB[[#This Row],[Customer_ID]],Final_Cust_db[Customer_ID],Final_Cust_db[Name])</f>
        <v>Colleen Mccarthy</v>
      </c>
      <c r="V622">
        <f>_xlfn.XLOOKUP(Sales_DB[[#This Row],[Customer_ID]],Final_Cust_db[Customer_ID],Final_Cust_db[Age])</f>
        <v>21</v>
      </c>
      <c r="W622" t="str">
        <f>_xlfn.XLOOKUP(Sales_DB[[#This Row],[Customer_ID]],Final_Cust_db[Customer_ID],Final_Cust_db[Gender])</f>
        <v>Female</v>
      </c>
      <c r="X622" t="str">
        <f>_xlfn.XLOOKUP(Sales_DB[[#This Row],[Customer_ID]],Final_Cust_db[Customer_ID],Final_Cust_db[City])</f>
        <v>North Katherine</v>
      </c>
      <c r="Y622" t="str">
        <f>_xlfn.XLOOKUP(Sales_DB[[#This Row],[Customer_ID]],Final_Cust_db[Customer_ID],Final_Cust_db[State])</f>
        <v>Washington</v>
      </c>
      <c r="Z622" t="str">
        <f>_xlfn.XLOOKUP(Sales_DB[[#This Row],[Customer_ID]],Final_Cust_db[Customer_ID],Final_Cust_db[Country])</f>
        <v>USA</v>
      </c>
      <c r="AA622" t="str">
        <f>_xlfn.XLOOKUP(Sales_DB[[#This Row],[Customer_ID]],Final_Cust_db[Customer_ID],Final_Cust_db[Loyality_Level])</f>
        <v>Platinum</v>
      </c>
      <c r="AB622" s="8">
        <f>Sales_DB[[#This Row],[Cost]]*Sales_DB[[#This Row],[Quantity]]</f>
        <v>737.93999999999994</v>
      </c>
      <c r="AC622" s="8">
        <f>Sales_DB[[#This Row],[Total_Amount]]-Sales_DB[[#This Row],[Spend]]</f>
        <v>434.12250000000006</v>
      </c>
      <c r="AD622" s="8">
        <f>MONTH(Sales_DB[[#This Row],[Order_Date]])</f>
        <v>8</v>
      </c>
    </row>
    <row r="623" spans="1:30" x14ac:dyDescent="0.35">
      <c r="A623" t="s">
        <v>2580</v>
      </c>
      <c r="B623" s="2">
        <v>45923</v>
      </c>
      <c r="C623" t="s">
        <v>1116</v>
      </c>
      <c r="D623" t="s">
        <v>1723</v>
      </c>
      <c r="E623" t="s">
        <v>1894</v>
      </c>
      <c r="F623">
        <v>4</v>
      </c>
      <c r="G623" s="5">
        <v>395.45</v>
      </c>
      <c r="H623">
        <v>0.01</v>
      </c>
      <c r="I623" t="s">
        <v>1957</v>
      </c>
      <c r="J623">
        <v>1565.982</v>
      </c>
      <c r="K623" t="str">
        <f>_xlfn.XLOOKUP(Sales_DB[[#This Row],[Store_ID]],Store_DB[Store_ID],Store_DB[Region])</f>
        <v>South</v>
      </c>
      <c r="L623" t="str">
        <f>_xlfn.XLOOKUP(Sales_DB[[#This Row],[Store_ID]],Store_DB[Store_ID],Store_DB[Store_Name])</f>
        <v>Black-Horn</v>
      </c>
      <c r="M623" t="str">
        <f>_xlfn.XLOOKUP(Sales_DB[[#This Row],[Store_ID]],Store_DB[Store_ID],Store_DB[City])</f>
        <v>North Nancyview</v>
      </c>
      <c r="N623" t="str">
        <f>_xlfn.XLOOKUP(Sales_DB[[#This Row],[Store_ID]],Store_DB[Store_ID],Store_DB[Store_Type])</f>
        <v>Outlet</v>
      </c>
      <c r="O623" t="str">
        <f>_xlfn.XLOOKUP(Sales_DB[[#This Row],[Product_ID]],Product_DB[Product_ID],Product_DB[Product_Name])</f>
        <v>Car Dashboard Phone Holder</v>
      </c>
      <c r="P623" t="str">
        <f>_xlfn.XLOOKUP(Sales_DB[[#This Row],[Product_ID]],Product_DB[Product_ID],Product_DB[Category])</f>
        <v>Electronics</v>
      </c>
      <c r="Q623" t="str">
        <f>_xlfn.XLOOKUP(Sales_DB[[#This Row],[Product_ID]],Product_DB[Product_ID],Product_DB[Sub_Category])</f>
        <v>Accessories</v>
      </c>
      <c r="R623" t="str">
        <f>_xlfn.XLOOKUP(Sales_DB[[#This Row],[Product_ID]],Product_DB[Product_ID],Product_DB[Brand])</f>
        <v>Byrd, Stewart and Valdez</v>
      </c>
      <c r="S623">
        <f>_xlfn.XLOOKUP(Sales_DB[[#This Row],[Product_ID]],Product_DB[Product_ID],Product_DB[Cost])</f>
        <v>177.98</v>
      </c>
      <c r="T623">
        <f>_xlfn.XLOOKUP(Sales_DB[[#This Row],[Product_ID]],Product_DB[Product_ID],Product_DB[Stock])</f>
        <v>103</v>
      </c>
      <c r="U623" t="str">
        <f>_xlfn.XLOOKUP(Sales_DB[[#This Row],[Customer_ID]],Final_Cust_db[Customer_ID],Final_Cust_db[Name])</f>
        <v>Laura Green</v>
      </c>
      <c r="V623">
        <f>_xlfn.XLOOKUP(Sales_DB[[#This Row],[Customer_ID]],Final_Cust_db[Customer_ID],Final_Cust_db[Age])</f>
        <v>56</v>
      </c>
      <c r="W623" t="str">
        <f>_xlfn.XLOOKUP(Sales_DB[[#This Row],[Customer_ID]],Final_Cust_db[Customer_ID],Final_Cust_db[Gender])</f>
        <v>Female</v>
      </c>
      <c r="X623" t="str">
        <f>_xlfn.XLOOKUP(Sales_DB[[#This Row],[Customer_ID]],Final_Cust_db[Customer_ID],Final_Cust_db[City])</f>
        <v>Westbury</v>
      </c>
      <c r="Y623" t="str">
        <f>_xlfn.XLOOKUP(Sales_DB[[#This Row],[Customer_ID]],Final_Cust_db[Customer_ID],Final_Cust_db[State])</f>
        <v>Oregon</v>
      </c>
      <c r="Z623" t="str">
        <f>_xlfn.XLOOKUP(Sales_DB[[#This Row],[Customer_ID]],Final_Cust_db[Customer_ID],Final_Cust_db[Country])</f>
        <v>USA</v>
      </c>
      <c r="AA623" t="str">
        <f>_xlfn.XLOOKUP(Sales_DB[[#This Row],[Customer_ID]],Final_Cust_db[Customer_ID],Final_Cust_db[Loyality_Level])</f>
        <v>Platinum</v>
      </c>
      <c r="AB623" s="8">
        <f>Sales_DB[[#This Row],[Cost]]*Sales_DB[[#This Row],[Quantity]]</f>
        <v>711.92</v>
      </c>
      <c r="AC623" s="8">
        <f>Sales_DB[[#This Row],[Total_Amount]]-Sales_DB[[#This Row],[Spend]]</f>
        <v>854.06200000000001</v>
      </c>
      <c r="AD623" s="8">
        <f>MONTH(Sales_DB[[#This Row],[Order_Date]])</f>
        <v>9</v>
      </c>
    </row>
    <row r="624" spans="1:30" x14ac:dyDescent="0.35">
      <c r="A624" t="s">
        <v>2581</v>
      </c>
      <c r="B624" s="2">
        <v>45421</v>
      </c>
      <c r="C624" t="s">
        <v>148</v>
      </c>
      <c r="D624" t="s">
        <v>1851</v>
      </c>
      <c r="E624" t="s">
        <v>1906</v>
      </c>
      <c r="F624">
        <v>2</v>
      </c>
      <c r="G624" s="5">
        <v>678.98</v>
      </c>
      <c r="H624">
        <v>0.23</v>
      </c>
      <c r="I624" t="s">
        <v>1957</v>
      </c>
      <c r="J624">
        <v>1045.6292000000001</v>
      </c>
      <c r="K624" t="str">
        <f>_xlfn.XLOOKUP(Sales_DB[[#This Row],[Store_ID]],Store_DB[Store_ID],Store_DB[Region])</f>
        <v>North</v>
      </c>
      <c r="L624" t="str">
        <f>_xlfn.XLOOKUP(Sales_DB[[#This Row],[Store_ID]],Store_DB[Store_ID],Store_DB[Store_Name])</f>
        <v>Gray Ltd</v>
      </c>
      <c r="M624" t="str">
        <f>_xlfn.XLOOKUP(Sales_DB[[#This Row],[Store_ID]],Store_DB[Store_ID],Store_DB[City])</f>
        <v>New Michaelchester</v>
      </c>
      <c r="N624" t="str">
        <f>_xlfn.XLOOKUP(Sales_DB[[#This Row],[Store_ID]],Store_DB[Store_ID],Store_DB[Store_Type])</f>
        <v>Outlet</v>
      </c>
      <c r="O624" t="str">
        <f>_xlfn.XLOOKUP(Sales_DB[[#This Row],[Product_ID]],Product_DB[Product_ID],Product_DB[Product_Name])</f>
        <v>Gaming Mouse Pad Xl</v>
      </c>
      <c r="P624" t="str">
        <f>_xlfn.XLOOKUP(Sales_DB[[#This Row],[Product_ID]],Product_DB[Product_ID],Product_DB[Category])</f>
        <v>Electronics</v>
      </c>
      <c r="Q624" t="str">
        <f>_xlfn.XLOOKUP(Sales_DB[[#This Row],[Product_ID]],Product_DB[Product_ID],Product_DB[Sub_Category])</f>
        <v>Accessories</v>
      </c>
      <c r="R624" t="str">
        <f>_xlfn.XLOOKUP(Sales_DB[[#This Row],[Product_ID]],Product_DB[Product_ID],Product_DB[Brand])</f>
        <v>Sharp, Taylor and Rodriguez</v>
      </c>
      <c r="S624">
        <f>_xlfn.XLOOKUP(Sales_DB[[#This Row],[Product_ID]],Product_DB[Product_ID],Product_DB[Cost])</f>
        <v>340.14</v>
      </c>
      <c r="T624">
        <f>_xlfn.XLOOKUP(Sales_DB[[#This Row],[Product_ID]],Product_DB[Product_ID],Product_DB[Stock])</f>
        <v>361</v>
      </c>
      <c r="U624" t="str">
        <f>_xlfn.XLOOKUP(Sales_DB[[#This Row],[Customer_ID]],Final_Cust_db[Customer_ID],Final_Cust_db[Name])</f>
        <v>Thomas Phillips</v>
      </c>
      <c r="V624">
        <f>_xlfn.XLOOKUP(Sales_DB[[#This Row],[Customer_ID]],Final_Cust_db[Customer_ID],Final_Cust_db[Age])</f>
        <v>20</v>
      </c>
      <c r="W624" t="str">
        <f>_xlfn.XLOOKUP(Sales_DB[[#This Row],[Customer_ID]],Final_Cust_db[Customer_ID],Final_Cust_db[Gender])</f>
        <v>Female</v>
      </c>
      <c r="X624" t="str">
        <f>_xlfn.XLOOKUP(Sales_DB[[#This Row],[Customer_ID]],Final_Cust_db[Customer_ID],Final_Cust_db[City])</f>
        <v>Luisfurt</v>
      </c>
      <c r="Y624" t="str">
        <f>_xlfn.XLOOKUP(Sales_DB[[#This Row],[Customer_ID]],Final_Cust_db[Customer_ID],Final_Cust_db[State])</f>
        <v>Georgia</v>
      </c>
      <c r="Z624" t="str">
        <f>_xlfn.XLOOKUP(Sales_DB[[#This Row],[Customer_ID]],Final_Cust_db[Customer_ID],Final_Cust_db[Country])</f>
        <v>USA</v>
      </c>
      <c r="AA624" t="str">
        <f>_xlfn.XLOOKUP(Sales_DB[[#This Row],[Customer_ID]],Final_Cust_db[Customer_ID],Final_Cust_db[Loyality_Level])</f>
        <v>Gold</v>
      </c>
      <c r="AB624" s="8">
        <f>Sales_DB[[#This Row],[Cost]]*Sales_DB[[#This Row],[Quantity]]</f>
        <v>680.28</v>
      </c>
      <c r="AC624" s="8">
        <f>Sales_DB[[#This Row],[Total_Amount]]-Sales_DB[[#This Row],[Spend]]</f>
        <v>365.34920000000011</v>
      </c>
      <c r="AD624" s="8">
        <f>MONTH(Sales_DB[[#This Row],[Order_Date]])</f>
        <v>5</v>
      </c>
    </row>
    <row r="625" spans="1:30" x14ac:dyDescent="0.35">
      <c r="A625" t="s">
        <v>2582</v>
      </c>
      <c r="B625" s="2">
        <v>45608</v>
      </c>
      <c r="C625" t="s">
        <v>268</v>
      </c>
      <c r="D625" t="s">
        <v>1656</v>
      </c>
      <c r="E625" t="s">
        <v>1932</v>
      </c>
      <c r="F625">
        <v>4</v>
      </c>
      <c r="G625" s="5">
        <v>757.71</v>
      </c>
      <c r="H625">
        <v>0.26</v>
      </c>
      <c r="I625" t="s">
        <v>1962</v>
      </c>
      <c r="J625">
        <v>2242.8216000000002</v>
      </c>
      <c r="K625" t="str">
        <f>_xlfn.XLOOKUP(Sales_DB[[#This Row],[Store_ID]],Store_DB[Store_ID],Store_DB[Region])</f>
        <v>South</v>
      </c>
      <c r="L625" t="str">
        <f>_xlfn.XLOOKUP(Sales_DB[[#This Row],[Store_ID]],Store_DB[Store_ID],Store_DB[Store_Name])</f>
        <v>Mcdonald Inc</v>
      </c>
      <c r="M625" t="str">
        <f>_xlfn.XLOOKUP(Sales_DB[[#This Row],[Store_ID]],Store_DB[Store_ID],Store_DB[City])</f>
        <v>Christopherland</v>
      </c>
      <c r="N625" t="str">
        <f>_xlfn.XLOOKUP(Sales_DB[[#This Row],[Store_ID]],Store_DB[Store_ID],Store_DB[Store_Type])</f>
        <v>Outlet</v>
      </c>
      <c r="O625" t="str">
        <f>_xlfn.XLOOKUP(Sales_DB[[#This Row],[Product_ID]],Product_DB[Product_ID],Product_DB[Product_Name])</f>
        <v>Decorative Floor Vase</v>
      </c>
      <c r="P625" t="str">
        <f>_xlfn.XLOOKUP(Sales_DB[[#This Row],[Product_ID]],Product_DB[Product_ID],Product_DB[Category])</f>
        <v>Home</v>
      </c>
      <c r="Q625" t="str">
        <f>_xlfn.XLOOKUP(Sales_DB[[#This Row],[Product_ID]],Product_DB[Product_ID],Product_DB[Sub_Category])</f>
        <v>Decor</v>
      </c>
      <c r="R625" t="str">
        <f>_xlfn.XLOOKUP(Sales_DB[[#This Row],[Product_ID]],Product_DB[Product_ID],Product_DB[Brand])</f>
        <v>Khan, Jones and Paul</v>
      </c>
      <c r="S625">
        <f>_xlfn.XLOOKUP(Sales_DB[[#This Row],[Product_ID]],Product_DB[Product_ID],Product_DB[Cost])</f>
        <v>238.8</v>
      </c>
      <c r="T625">
        <f>_xlfn.XLOOKUP(Sales_DB[[#This Row],[Product_ID]],Product_DB[Product_ID],Product_DB[Stock])</f>
        <v>378</v>
      </c>
      <c r="U625" t="str">
        <f>_xlfn.XLOOKUP(Sales_DB[[#This Row],[Customer_ID]],Final_Cust_db[Customer_ID],Final_Cust_db[Name])</f>
        <v>Tonya Burch</v>
      </c>
      <c r="V625">
        <f>_xlfn.XLOOKUP(Sales_DB[[#This Row],[Customer_ID]],Final_Cust_db[Customer_ID],Final_Cust_db[Age])</f>
        <v>39</v>
      </c>
      <c r="W625" t="str">
        <f>_xlfn.XLOOKUP(Sales_DB[[#This Row],[Customer_ID]],Final_Cust_db[Customer_ID],Final_Cust_db[Gender])</f>
        <v>Female</v>
      </c>
      <c r="X625" t="str">
        <f>_xlfn.XLOOKUP(Sales_DB[[#This Row],[Customer_ID]],Final_Cust_db[Customer_ID],Final_Cust_db[City])</f>
        <v>Olsonhaven</v>
      </c>
      <c r="Y625" t="str">
        <f>_xlfn.XLOOKUP(Sales_DB[[#This Row],[Customer_ID]],Final_Cust_db[Customer_ID],Final_Cust_db[State])</f>
        <v>Iowa</v>
      </c>
      <c r="Z625" t="str">
        <f>_xlfn.XLOOKUP(Sales_DB[[#This Row],[Customer_ID]],Final_Cust_db[Customer_ID],Final_Cust_db[Country])</f>
        <v>USA</v>
      </c>
      <c r="AA625" t="str">
        <f>_xlfn.XLOOKUP(Sales_DB[[#This Row],[Customer_ID]],Final_Cust_db[Customer_ID],Final_Cust_db[Loyality_Level])</f>
        <v>Gold</v>
      </c>
      <c r="AB625" s="8">
        <f>Sales_DB[[#This Row],[Cost]]*Sales_DB[[#This Row],[Quantity]]</f>
        <v>955.2</v>
      </c>
      <c r="AC625" s="8">
        <f>Sales_DB[[#This Row],[Total_Amount]]-Sales_DB[[#This Row],[Spend]]</f>
        <v>1287.6216000000002</v>
      </c>
      <c r="AD625" s="8">
        <f>MONTH(Sales_DB[[#This Row],[Order_Date]])</f>
        <v>11</v>
      </c>
    </row>
    <row r="626" spans="1:30" x14ac:dyDescent="0.35">
      <c r="A626" t="s">
        <v>2583</v>
      </c>
      <c r="B626" s="2">
        <v>45644</v>
      </c>
      <c r="C626" t="s">
        <v>225</v>
      </c>
      <c r="D626" t="s">
        <v>1863</v>
      </c>
      <c r="E626" t="s">
        <v>1902</v>
      </c>
      <c r="F626">
        <v>1</v>
      </c>
      <c r="G626" s="5">
        <v>647.86</v>
      </c>
      <c r="H626">
        <v>0.05</v>
      </c>
      <c r="I626" t="s">
        <v>1962</v>
      </c>
      <c r="J626">
        <v>615.46699999999998</v>
      </c>
      <c r="K626" t="str">
        <f>_xlfn.XLOOKUP(Sales_DB[[#This Row],[Store_ID]],Store_DB[Store_ID],Store_DB[Region])</f>
        <v>South</v>
      </c>
      <c r="L626" t="str">
        <f>_xlfn.XLOOKUP(Sales_DB[[#This Row],[Store_ID]],Store_DB[Store_ID],Store_DB[Store_Name])</f>
        <v>Alexander Group</v>
      </c>
      <c r="M626" t="str">
        <f>_xlfn.XLOOKUP(Sales_DB[[#This Row],[Store_ID]],Store_DB[Store_ID],Store_DB[City])</f>
        <v>Port Sharon</v>
      </c>
      <c r="N626" t="str">
        <f>_xlfn.XLOOKUP(Sales_DB[[#This Row],[Store_ID]],Store_DB[Store_ID],Store_DB[Store_Type])</f>
        <v>Online</v>
      </c>
      <c r="O626" t="str">
        <f>_xlfn.XLOOKUP(Sales_DB[[#This Row],[Product_ID]],Product_DB[Product_ID],Product_DB[Product_Name])</f>
        <v>Vitamin E Body Lotion</v>
      </c>
      <c r="P626" t="str">
        <f>_xlfn.XLOOKUP(Sales_DB[[#This Row],[Product_ID]],Product_DB[Product_ID],Product_DB[Category])</f>
        <v>Beauty</v>
      </c>
      <c r="Q626" t="str">
        <f>_xlfn.XLOOKUP(Sales_DB[[#This Row],[Product_ID]],Product_DB[Product_ID],Product_DB[Sub_Category])</f>
        <v>Skincare</v>
      </c>
      <c r="R626" t="str">
        <f>_xlfn.XLOOKUP(Sales_DB[[#This Row],[Product_ID]],Product_DB[Product_ID],Product_DB[Brand])</f>
        <v>Hoffman-Williams</v>
      </c>
      <c r="S626">
        <f>_xlfn.XLOOKUP(Sales_DB[[#This Row],[Product_ID]],Product_DB[Product_ID],Product_DB[Cost])</f>
        <v>358.47</v>
      </c>
      <c r="T626">
        <f>_xlfn.XLOOKUP(Sales_DB[[#This Row],[Product_ID]],Product_DB[Product_ID],Product_DB[Stock])</f>
        <v>213</v>
      </c>
      <c r="U626" t="str">
        <f>_xlfn.XLOOKUP(Sales_DB[[#This Row],[Customer_ID]],Final_Cust_db[Customer_ID],Final_Cust_db[Name])</f>
        <v>Alyssa Vargas</v>
      </c>
      <c r="V626">
        <f>_xlfn.XLOOKUP(Sales_DB[[#This Row],[Customer_ID]],Final_Cust_db[Customer_ID],Final_Cust_db[Age])</f>
        <v>53</v>
      </c>
      <c r="W626" t="str">
        <f>_xlfn.XLOOKUP(Sales_DB[[#This Row],[Customer_ID]],Final_Cust_db[Customer_ID],Final_Cust_db[Gender])</f>
        <v>Male</v>
      </c>
      <c r="X626" t="str">
        <f>_xlfn.XLOOKUP(Sales_DB[[#This Row],[Customer_ID]],Final_Cust_db[Customer_ID],Final_Cust_db[City])</f>
        <v>New Kathrynland</v>
      </c>
      <c r="Y626" t="str">
        <f>_xlfn.XLOOKUP(Sales_DB[[#This Row],[Customer_ID]],Final_Cust_db[Customer_ID],Final_Cust_db[State])</f>
        <v>Montana</v>
      </c>
      <c r="Z626" t="str">
        <f>_xlfn.XLOOKUP(Sales_DB[[#This Row],[Customer_ID]],Final_Cust_db[Customer_ID],Final_Cust_db[Country])</f>
        <v>USA</v>
      </c>
      <c r="AA626" t="str">
        <f>_xlfn.XLOOKUP(Sales_DB[[#This Row],[Customer_ID]],Final_Cust_db[Customer_ID],Final_Cust_db[Loyality_Level])</f>
        <v>Platinum</v>
      </c>
      <c r="AB626" s="8">
        <f>Sales_DB[[#This Row],[Cost]]*Sales_DB[[#This Row],[Quantity]]</f>
        <v>358.47</v>
      </c>
      <c r="AC626" s="8">
        <f>Sales_DB[[#This Row],[Total_Amount]]-Sales_DB[[#This Row],[Spend]]</f>
        <v>256.99699999999996</v>
      </c>
      <c r="AD626" s="8">
        <f>MONTH(Sales_DB[[#This Row],[Order_Date]])</f>
        <v>12</v>
      </c>
    </row>
    <row r="627" spans="1:30" x14ac:dyDescent="0.35">
      <c r="A627" t="s">
        <v>2584</v>
      </c>
      <c r="B627" s="2">
        <v>45517</v>
      </c>
      <c r="C627" t="s">
        <v>467</v>
      </c>
      <c r="D627" t="s">
        <v>1604</v>
      </c>
      <c r="E627" t="s">
        <v>1909</v>
      </c>
      <c r="F627">
        <v>2</v>
      </c>
      <c r="G627" s="5">
        <v>179.64</v>
      </c>
      <c r="H627">
        <v>0.1</v>
      </c>
      <c r="I627" t="s">
        <v>1959</v>
      </c>
      <c r="J627">
        <v>323.35199999999998</v>
      </c>
      <c r="K627" t="str">
        <f>_xlfn.XLOOKUP(Sales_DB[[#This Row],[Store_ID]],Store_DB[Store_ID],Store_DB[Region])</f>
        <v>East</v>
      </c>
      <c r="L627" t="str">
        <f>_xlfn.XLOOKUP(Sales_DB[[#This Row],[Store_ID]],Store_DB[Store_ID],Store_DB[Store_Name])</f>
        <v>Benson-Elliott</v>
      </c>
      <c r="M627" t="str">
        <f>_xlfn.XLOOKUP(Sales_DB[[#This Row],[Store_ID]],Store_DB[Store_ID],Store_DB[City])</f>
        <v>Port Josephberg</v>
      </c>
      <c r="N627" t="str">
        <f>_xlfn.XLOOKUP(Sales_DB[[#This Row],[Store_ID]],Store_DB[Store_ID],Store_DB[Store_Type])</f>
        <v>Online</v>
      </c>
      <c r="O627" t="str">
        <f>_xlfn.XLOOKUP(Sales_DB[[#This Row],[Product_ID]],Product_DB[Product_ID],Product_DB[Product_Name])</f>
        <v>Hair Strengthening Shampoo</v>
      </c>
      <c r="P627" t="str">
        <f>_xlfn.XLOOKUP(Sales_DB[[#This Row],[Product_ID]],Product_DB[Product_ID],Product_DB[Category])</f>
        <v>Beauty</v>
      </c>
      <c r="Q627" t="str">
        <f>_xlfn.XLOOKUP(Sales_DB[[#This Row],[Product_ID]],Product_DB[Product_ID],Product_DB[Sub_Category])</f>
        <v>Haircare</v>
      </c>
      <c r="R627" t="str">
        <f>_xlfn.XLOOKUP(Sales_DB[[#This Row],[Product_ID]],Product_DB[Product_ID],Product_DB[Brand])</f>
        <v>Rice LLC</v>
      </c>
      <c r="S627">
        <f>_xlfn.XLOOKUP(Sales_DB[[#This Row],[Product_ID]],Product_DB[Product_ID],Product_DB[Cost])</f>
        <v>115.82</v>
      </c>
      <c r="T627">
        <f>_xlfn.XLOOKUP(Sales_DB[[#This Row],[Product_ID]],Product_DB[Product_ID],Product_DB[Stock])</f>
        <v>460</v>
      </c>
      <c r="U627" t="str">
        <f>_xlfn.XLOOKUP(Sales_DB[[#This Row],[Customer_ID]],Final_Cust_db[Customer_ID],Final_Cust_db[Name])</f>
        <v>Matthew Hanna</v>
      </c>
      <c r="V627">
        <f>_xlfn.XLOOKUP(Sales_DB[[#This Row],[Customer_ID]],Final_Cust_db[Customer_ID],Final_Cust_db[Age])</f>
        <v>33</v>
      </c>
      <c r="W627" t="str">
        <f>_xlfn.XLOOKUP(Sales_DB[[#This Row],[Customer_ID]],Final_Cust_db[Customer_ID],Final_Cust_db[Gender])</f>
        <v>Female</v>
      </c>
      <c r="X627" t="str">
        <f>_xlfn.XLOOKUP(Sales_DB[[#This Row],[Customer_ID]],Final_Cust_db[Customer_ID],Final_Cust_db[City])</f>
        <v>Gonzalezbury</v>
      </c>
      <c r="Y627" t="str">
        <f>_xlfn.XLOOKUP(Sales_DB[[#This Row],[Customer_ID]],Final_Cust_db[Customer_ID],Final_Cust_db[State])</f>
        <v>Michigan</v>
      </c>
      <c r="Z627" t="str">
        <f>_xlfn.XLOOKUP(Sales_DB[[#This Row],[Customer_ID]],Final_Cust_db[Customer_ID],Final_Cust_db[Country])</f>
        <v>USA</v>
      </c>
      <c r="AA627" t="str">
        <f>_xlfn.XLOOKUP(Sales_DB[[#This Row],[Customer_ID]],Final_Cust_db[Customer_ID],Final_Cust_db[Loyality_Level])</f>
        <v>Platinum</v>
      </c>
      <c r="AB627" s="8">
        <f>Sales_DB[[#This Row],[Cost]]*Sales_DB[[#This Row],[Quantity]]</f>
        <v>231.64</v>
      </c>
      <c r="AC627" s="8">
        <f>Sales_DB[[#This Row],[Total_Amount]]-Sales_DB[[#This Row],[Spend]]</f>
        <v>91.711999999999989</v>
      </c>
      <c r="AD627" s="8">
        <f>MONTH(Sales_DB[[#This Row],[Order_Date]])</f>
        <v>8</v>
      </c>
    </row>
    <row r="628" spans="1:30" x14ac:dyDescent="0.35">
      <c r="A628" t="s">
        <v>2585</v>
      </c>
      <c r="B628" s="2">
        <v>45545</v>
      </c>
      <c r="C628" t="s">
        <v>1245</v>
      </c>
      <c r="D628" t="s">
        <v>1766</v>
      </c>
      <c r="E628" t="s">
        <v>1902</v>
      </c>
      <c r="F628">
        <v>3</v>
      </c>
      <c r="G628" s="5">
        <v>392.65</v>
      </c>
      <c r="H628">
        <v>0.17</v>
      </c>
      <c r="I628" t="s">
        <v>1959</v>
      </c>
      <c r="J628">
        <v>977.69849999999985</v>
      </c>
      <c r="K628" t="str">
        <f>_xlfn.XLOOKUP(Sales_DB[[#This Row],[Store_ID]],Store_DB[Store_ID],Store_DB[Region])</f>
        <v>South</v>
      </c>
      <c r="L628" t="str">
        <f>_xlfn.XLOOKUP(Sales_DB[[#This Row],[Store_ID]],Store_DB[Store_ID],Store_DB[Store_Name])</f>
        <v>Alexander Group</v>
      </c>
      <c r="M628" t="str">
        <f>_xlfn.XLOOKUP(Sales_DB[[#This Row],[Store_ID]],Store_DB[Store_ID],Store_DB[City])</f>
        <v>Port Sharon</v>
      </c>
      <c r="N628" t="str">
        <f>_xlfn.XLOOKUP(Sales_DB[[#This Row],[Store_ID]],Store_DB[Store_ID],Store_DB[Store_Type])</f>
        <v>Online</v>
      </c>
      <c r="O628" t="str">
        <f>_xlfn.XLOOKUP(Sales_DB[[#This Row],[Product_ID]],Product_DB[Product_ID],Product_DB[Product_Name])</f>
        <v>Laptop Cooling Pad</v>
      </c>
      <c r="P628" t="str">
        <f>_xlfn.XLOOKUP(Sales_DB[[#This Row],[Product_ID]],Product_DB[Product_ID],Product_DB[Category])</f>
        <v>Electronics</v>
      </c>
      <c r="Q628" t="str">
        <f>_xlfn.XLOOKUP(Sales_DB[[#This Row],[Product_ID]],Product_DB[Product_ID],Product_DB[Sub_Category])</f>
        <v>Computer</v>
      </c>
      <c r="R628" t="str">
        <f>_xlfn.XLOOKUP(Sales_DB[[#This Row],[Product_ID]],Product_DB[Product_ID],Product_DB[Brand])</f>
        <v>Murray, Gould and Ware</v>
      </c>
      <c r="S628">
        <f>_xlfn.XLOOKUP(Sales_DB[[#This Row],[Product_ID]],Product_DB[Product_ID],Product_DB[Cost])</f>
        <v>86.42</v>
      </c>
      <c r="T628">
        <f>_xlfn.XLOOKUP(Sales_DB[[#This Row],[Product_ID]],Product_DB[Product_ID],Product_DB[Stock])</f>
        <v>222</v>
      </c>
      <c r="U628" t="str">
        <f>_xlfn.XLOOKUP(Sales_DB[[#This Row],[Customer_ID]],Final_Cust_db[Customer_ID],Final_Cust_db[Name])</f>
        <v>Alexander Byrd</v>
      </c>
      <c r="V628">
        <f>_xlfn.XLOOKUP(Sales_DB[[#This Row],[Customer_ID]],Final_Cust_db[Customer_ID],Final_Cust_db[Age])</f>
        <v>25</v>
      </c>
      <c r="W628" t="str">
        <f>_xlfn.XLOOKUP(Sales_DB[[#This Row],[Customer_ID]],Final_Cust_db[Customer_ID],Final_Cust_db[Gender])</f>
        <v>Female</v>
      </c>
      <c r="X628" t="str">
        <f>_xlfn.XLOOKUP(Sales_DB[[#This Row],[Customer_ID]],Final_Cust_db[Customer_ID],Final_Cust_db[City])</f>
        <v>Parkerview</v>
      </c>
      <c r="Y628" t="str">
        <f>_xlfn.XLOOKUP(Sales_DB[[#This Row],[Customer_ID]],Final_Cust_db[Customer_ID],Final_Cust_db[State])</f>
        <v>New York</v>
      </c>
      <c r="Z628" t="str">
        <f>_xlfn.XLOOKUP(Sales_DB[[#This Row],[Customer_ID]],Final_Cust_db[Customer_ID],Final_Cust_db[Country])</f>
        <v>USA</v>
      </c>
      <c r="AA628" t="str">
        <f>_xlfn.XLOOKUP(Sales_DB[[#This Row],[Customer_ID]],Final_Cust_db[Customer_ID],Final_Cust_db[Loyality_Level])</f>
        <v>Silver</v>
      </c>
      <c r="AB628" s="8">
        <f>Sales_DB[[#This Row],[Cost]]*Sales_DB[[#This Row],[Quantity]]</f>
        <v>259.26</v>
      </c>
      <c r="AC628" s="8">
        <f>Sales_DB[[#This Row],[Total_Amount]]-Sales_DB[[#This Row],[Spend]]</f>
        <v>718.43849999999986</v>
      </c>
      <c r="AD628" s="8">
        <f>MONTH(Sales_DB[[#This Row],[Order_Date]])</f>
        <v>9</v>
      </c>
    </row>
    <row r="629" spans="1:30" x14ac:dyDescent="0.35">
      <c r="A629" t="s">
        <v>2586</v>
      </c>
      <c r="B629" s="2">
        <v>45547</v>
      </c>
      <c r="C629" t="s">
        <v>588</v>
      </c>
      <c r="D629" t="s">
        <v>1854</v>
      </c>
      <c r="E629" t="s">
        <v>1937</v>
      </c>
      <c r="F629">
        <v>4</v>
      </c>
      <c r="G629" s="5">
        <v>969.55</v>
      </c>
      <c r="H629">
        <v>0.09</v>
      </c>
      <c r="I629" t="s">
        <v>1962</v>
      </c>
      <c r="J629">
        <v>3529.1619999999998</v>
      </c>
      <c r="K629" t="str">
        <f>_xlfn.XLOOKUP(Sales_DB[[#This Row],[Store_ID]],Store_DB[Store_ID],Store_DB[Region])</f>
        <v>West</v>
      </c>
      <c r="L629" t="str">
        <f>_xlfn.XLOOKUP(Sales_DB[[#This Row],[Store_ID]],Store_DB[Store_ID],Store_DB[Store_Name])</f>
        <v>Frederick-Wright</v>
      </c>
      <c r="M629" t="str">
        <f>_xlfn.XLOOKUP(Sales_DB[[#This Row],[Store_ID]],Store_DB[Store_ID],Store_DB[City])</f>
        <v>New Jimmymouth</v>
      </c>
      <c r="N629" t="str">
        <f>_xlfn.XLOOKUP(Sales_DB[[#This Row],[Store_ID]],Store_DB[Store_ID],Store_DB[Store_Type])</f>
        <v>Flagship</v>
      </c>
      <c r="O629" t="str">
        <f>_xlfn.XLOOKUP(Sales_DB[[#This Row],[Product_ID]],Product_DB[Product_ID],Product_DB[Product_Name])</f>
        <v>Women'S High Heels</v>
      </c>
      <c r="P629" t="str">
        <f>_xlfn.XLOOKUP(Sales_DB[[#This Row],[Product_ID]],Product_DB[Product_ID],Product_DB[Category])</f>
        <v>Clothing</v>
      </c>
      <c r="Q629" t="str">
        <f>_xlfn.XLOOKUP(Sales_DB[[#This Row],[Product_ID]],Product_DB[Product_ID],Product_DB[Sub_Category])</f>
        <v>Footwear</v>
      </c>
      <c r="R629" t="str">
        <f>_xlfn.XLOOKUP(Sales_DB[[#This Row],[Product_ID]],Product_DB[Product_ID],Product_DB[Brand])</f>
        <v>Smith-Charles</v>
      </c>
      <c r="S629">
        <f>_xlfn.XLOOKUP(Sales_DB[[#This Row],[Product_ID]],Product_DB[Product_ID],Product_DB[Cost])</f>
        <v>438.25</v>
      </c>
      <c r="T629">
        <f>_xlfn.XLOOKUP(Sales_DB[[#This Row],[Product_ID]],Product_DB[Product_ID],Product_DB[Stock])</f>
        <v>496</v>
      </c>
      <c r="U629" t="str">
        <f>_xlfn.XLOOKUP(Sales_DB[[#This Row],[Customer_ID]],Final_Cust_db[Customer_ID],Final_Cust_db[Name])</f>
        <v>John Bradford</v>
      </c>
      <c r="V629">
        <f>_xlfn.XLOOKUP(Sales_DB[[#This Row],[Customer_ID]],Final_Cust_db[Customer_ID],Final_Cust_db[Age])</f>
        <v>48</v>
      </c>
      <c r="W629" t="str">
        <f>_xlfn.XLOOKUP(Sales_DB[[#This Row],[Customer_ID]],Final_Cust_db[Customer_ID],Final_Cust_db[Gender])</f>
        <v>Male</v>
      </c>
      <c r="X629" t="str">
        <f>_xlfn.XLOOKUP(Sales_DB[[#This Row],[Customer_ID]],Final_Cust_db[Customer_ID],Final_Cust_db[City])</f>
        <v>Anabury</v>
      </c>
      <c r="Y629" t="str">
        <f>_xlfn.XLOOKUP(Sales_DB[[#This Row],[Customer_ID]],Final_Cust_db[Customer_ID],Final_Cust_db[State])</f>
        <v>Vermont</v>
      </c>
      <c r="Z629" t="str">
        <f>_xlfn.XLOOKUP(Sales_DB[[#This Row],[Customer_ID]],Final_Cust_db[Customer_ID],Final_Cust_db[Country])</f>
        <v>USA</v>
      </c>
      <c r="AA629" t="str">
        <f>_xlfn.XLOOKUP(Sales_DB[[#This Row],[Customer_ID]],Final_Cust_db[Customer_ID],Final_Cust_db[Loyality_Level])</f>
        <v>Silver</v>
      </c>
      <c r="AB629" s="8">
        <f>Sales_DB[[#This Row],[Cost]]*Sales_DB[[#This Row],[Quantity]]</f>
        <v>1753</v>
      </c>
      <c r="AC629" s="8">
        <f>Sales_DB[[#This Row],[Total_Amount]]-Sales_DB[[#This Row],[Spend]]</f>
        <v>1776.1619999999998</v>
      </c>
      <c r="AD629" s="8">
        <f>MONTH(Sales_DB[[#This Row],[Order_Date]])</f>
        <v>9</v>
      </c>
    </row>
    <row r="630" spans="1:30" x14ac:dyDescent="0.35">
      <c r="A630" t="s">
        <v>2587</v>
      </c>
      <c r="B630" s="2">
        <v>45433</v>
      </c>
      <c r="C630" t="s">
        <v>1435</v>
      </c>
      <c r="D630" t="s">
        <v>1803</v>
      </c>
      <c r="E630" t="s">
        <v>1927</v>
      </c>
      <c r="F630">
        <v>3</v>
      </c>
      <c r="G630" s="5">
        <v>322.94</v>
      </c>
      <c r="H630">
        <v>0.01</v>
      </c>
      <c r="I630" t="s">
        <v>1957</v>
      </c>
      <c r="J630">
        <v>959.13179999999988</v>
      </c>
      <c r="K630" t="str">
        <f>_xlfn.XLOOKUP(Sales_DB[[#This Row],[Store_ID]],Store_DB[Store_ID],Store_DB[Region])</f>
        <v>North</v>
      </c>
      <c r="L630" t="str">
        <f>_xlfn.XLOOKUP(Sales_DB[[#This Row],[Store_ID]],Store_DB[Store_ID],Store_DB[Store_Name])</f>
        <v>Thomas, Bridges and Harris</v>
      </c>
      <c r="M630" t="str">
        <f>_xlfn.XLOOKUP(Sales_DB[[#This Row],[Store_ID]],Store_DB[Store_ID],Store_DB[City])</f>
        <v>Sabrinatown</v>
      </c>
      <c r="N630" t="str">
        <f>_xlfn.XLOOKUP(Sales_DB[[#This Row],[Store_ID]],Store_DB[Store_ID],Store_DB[Store_Type])</f>
        <v>Online</v>
      </c>
      <c r="O630" t="str">
        <f>_xlfn.XLOOKUP(Sales_DB[[#This Row],[Product_ID]],Product_DB[Product_ID],Product_DB[Product_Name])</f>
        <v>Bluetooth Car Audio System</v>
      </c>
      <c r="P630" t="str">
        <f>_xlfn.XLOOKUP(Sales_DB[[#This Row],[Product_ID]],Product_DB[Product_ID],Product_DB[Category])</f>
        <v>Electronics</v>
      </c>
      <c r="Q630" t="str">
        <f>_xlfn.XLOOKUP(Sales_DB[[#This Row],[Product_ID]],Product_DB[Product_ID],Product_DB[Sub_Category])</f>
        <v>Audio</v>
      </c>
      <c r="R630" t="str">
        <f>_xlfn.XLOOKUP(Sales_DB[[#This Row],[Product_ID]],Product_DB[Product_ID],Product_DB[Brand])</f>
        <v>Bruce-Bowen</v>
      </c>
      <c r="S630">
        <f>_xlfn.XLOOKUP(Sales_DB[[#This Row],[Product_ID]],Product_DB[Product_ID],Product_DB[Cost])</f>
        <v>403.71</v>
      </c>
      <c r="T630">
        <f>_xlfn.XLOOKUP(Sales_DB[[#This Row],[Product_ID]],Product_DB[Product_ID],Product_DB[Stock])</f>
        <v>159</v>
      </c>
      <c r="U630" t="str">
        <f>_xlfn.XLOOKUP(Sales_DB[[#This Row],[Customer_ID]],Final_Cust_db[Customer_ID],Final_Cust_db[Name])</f>
        <v>Beth Martin</v>
      </c>
      <c r="V630">
        <f>_xlfn.XLOOKUP(Sales_DB[[#This Row],[Customer_ID]],Final_Cust_db[Customer_ID],Final_Cust_db[Age])</f>
        <v>34</v>
      </c>
      <c r="W630" t="str">
        <f>_xlfn.XLOOKUP(Sales_DB[[#This Row],[Customer_ID]],Final_Cust_db[Customer_ID],Final_Cust_db[Gender])</f>
        <v>Female</v>
      </c>
      <c r="X630" t="str">
        <f>_xlfn.XLOOKUP(Sales_DB[[#This Row],[Customer_ID]],Final_Cust_db[Customer_ID],Final_Cust_db[City])</f>
        <v>Burkefurt</v>
      </c>
      <c r="Y630" t="str">
        <f>_xlfn.XLOOKUP(Sales_DB[[#This Row],[Customer_ID]],Final_Cust_db[Customer_ID],Final_Cust_db[State])</f>
        <v>West Virginia</v>
      </c>
      <c r="Z630" t="str">
        <f>_xlfn.XLOOKUP(Sales_DB[[#This Row],[Customer_ID]],Final_Cust_db[Customer_ID],Final_Cust_db[Country])</f>
        <v>USA</v>
      </c>
      <c r="AA630" t="str">
        <f>_xlfn.XLOOKUP(Sales_DB[[#This Row],[Customer_ID]],Final_Cust_db[Customer_ID],Final_Cust_db[Loyality_Level])</f>
        <v>Silver</v>
      </c>
      <c r="AB630" s="8">
        <f>Sales_DB[[#This Row],[Cost]]*Sales_DB[[#This Row],[Quantity]]</f>
        <v>1211.1299999999999</v>
      </c>
      <c r="AC630" s="8">
        <f>Sales_DB[[#This Row],[Total_Amount]]-Sales_DB[[#This Row],[Spend]]</f>
        <v>-251.9982</v>
      </c>
      <c r="AD630" s="8">
        <f>MONTH(Sales_DB[[#This Row],[Order_Date]])</f>
        <v>5</v>
      </c>
    </row>
    <row r="631" spans="1:30" x14ac:dyDescent="0.35">
      <c r="A631" t="s">
        <v>2588</v>
      </c>
      <c r="B631" s="2">
        <v>45792</v>
      </c>
      <c r="C631" t="s">
        <v>1143</v>
      </c>
      <c r="D631" t="s">
        <v>1830</v>
      </c>
      <c r="E631" t="s">
        <v>1885</v>
      </c>
      <c r="F631">
        <v>1</v>
      </c>
      <c r="G631" s="5">
        <v>92.83</v>
      </c>
      <c r="H631">
        <v>0.26</v>
      </c>
      <c r="I631" t="s">
        <v>1959</v>
      </c>
      <c r="J631">
        <v>68.694199999999995</v>
      </c>
      <c r="K631" t="str">
        <f>_xlfn.XLOOKUP(Sales_DB[[#This Row],[Store_ID]],Store_DB[Store_ID],Store_DB[Region])</f>
        <v>East</v>
      </c>
      <c r="L631" t="str">
        <f>_xlfn.XLOOKUP(Sales_DB[[#This Row],[Store_ID]],Store_DB[Store_ID],Store_DB[Store_Name])</f>
        <v>Rivera-Warner</v>
      </c>
      <c r="M631" t="str">
        <f>_xlfn.XLOOKUP(Sales_DB[[#This Row],[Store_ID]],Store_DB[Store_ID],Store_DB[City])</f>
        <v>Washingtonfurt</v>
      </c>
      <c r="N631" t="str">
        <f>_xlfn.XLOOKUP(Sales_DB[[#This Row],[Store_ID]],Store_DB[Store_ID],Store_DB[Store_Type])</f>
        <v>Flagship</v>
      </c>
      <c r="O631" t="str">
        <f>_xlfn.XLOOKUP(Sales_DB[[#This Row],[Product_ID]],Product_DB[Product_ID],Product_DB[Product_Name])</f>
        <v>Hydrating Face Cleanser</v>
      </c>
      <c r="P631" t="str">
        <f>_xlfn.XLOOKUP(Sales_DB[[#This Row],[Product_ID]],Product_DB[Product_ID],Product_DB[Category])</f>
        <v>Beauty</v>
      </c>
      <c r="Q631" t="str">
        <f>_xlfn.XLOOKUP(Sales_DB[[#This Row],[Product_ID]],Product_DB[Product_ID],Product_DB[Sub_Category])</f>
        <v>Skincare</v>
      </c>
      <c r="R631" t="str">
        <f>_xlfn.XLOOKUP(Sales_DB[[#This Row],[Product_ID]],Product_DB[Product_ID],Product_DB[Brand])</f>
        <v>Butler Group</v>
      </c>
      <c r="S631">
        <f>_xlfn.XLOOKUP(Sales_DB[[#This Row],[Product_ID]],Product_DB[Product_ID],Product_DB[Cost])</f>
        <v>238.8</v>
      </c>
      <c r="T631">
        <f>_xlfn.XLOOKUP(Sales_DB[[#This Row],[Product_ID]],Product_DB[Product_ID],Product_DB[Stock])</f>
        <v>159</v>
      </c>
      <c r="U631" t="str">
        <f>_xlfn.XLOOKUP(Sales_DB[[#This Row],[Customer_ID]],Final_Cust_db[Customer_ID],Final_Cust_db[Name])</f>
        <v>Joshua Smith Dvm</v>
      </c>
      <c r="V631">
        <f>_xlfn.XLOOKUP(Sales_DB[[#This Row],[Customer_ID]],Final_Cust_db[Customer_ID],Final_Cust_db[Age])</f>
        <v>60</v>
      </c>
      <c r="W631" t="str">
        <f>_xlfn.XLOOKUP(Sales_DB[[#This Row],[Customer_ID]],Final_Cust_db[Customer_ID],Final_Cust_db[Gender])</f>
        <v>Male</v>
      </c>
      <c r="X631" t="str">
        <f>_xlfn.XLOOKUP(Sales_DB[[#This Row],[Customer_ID]],Final_Cust_db[Customer_ID],Final_Cust_db[City])</f>
        <v>Melvinton</v>
      </c>
      <c r="Y631" t="str">
        <f>_xlfn.XLOOKUP(Sales_DB[[#This Row],[Customer_ID]],Final_Cust_db[Customer_ID],Final_Cust_db[State])</f>
        <v>Alaska</v>
      </c>
      <c r="Z631" t="str">
        <f>_xlfn.XLOOKUP(Sales_DB[[#This Row],[Customer_ID]],Final_Cust_db[Customer_ID],Final_Cust_db[Country])</f>
        <v>USA</v>
      </c>
      <c r="AA631" t="str">
        <f>_xlfn.XLOOKUP(Sales_DB[[#This Row],[Customer_ID]],Final_Cust_db[Customer_ID],Final_Cust_db[Loyality_Level])</f>
        <v>Gold</v>
      </c>
      <c r="AB631" s="8">
        <f>Sales_DB[[#This Row],[Cost]]*Sales_DB[[#This Row],[Quantity]]</f>
        <v>238.8</v>
      </c>
      <c r="AC631" s="8">
        <f>Sales_DB[[#This Row],[Total_Amount]]-Sales_DB[[#This Row],[Spend]]</f>
        <v>-170.10580000000002</v>
      </c>
      <c r="AD631" s="8">
        <f>MONTH(Sales_DB[[#This Row],[Order_Date]])</f>
        <v>5</v>
      </c>
    </row>
    <row r="632" spans="1:30" x14ac:dyDescent="0.35">
      <c r="A632" t="s">
        <v>2589</v>
      </c>
      <c r="B632" s="2">
        <v>45804</v>
      </c>
      <c r="C632" t="s">
        <v>1314</v>
      </c>
      <c r="D632" t="s">
        <v>1588</v>
      </c>
      <c r="E632" t="s">
        <v>1899</v>
      </c>
      <c r="F632">
        <v>4</v>
      </c>
      <c r="G632" s="5">
        <v>432.29</v>
      </c>
      <c r="H632">
        <v>0.16</v>
      </c>
      <c r="I632" t="s">
        <v>1962</v>
      </c>
      <c r="J632">
        <v>1452.4944</v>
      </c>
      <c r="K632" t="str">
        <f>_xlfn.XLOOKUP(Sales_DB[[#This Row],[Store_ID]],Store_DB[Store_ID],Store_DB[Region])</f>
        <v>North</v>
      </c>
      <c r="L632" t="str">
        <f>_xlfn.XLOOKUP(Sales_DB[[#This Row],[Store_ID]],Store_DB[Store_ID],Store_DB[Store_Name])</f>
        <v>Johnson-Wright</v>
      </c>
      <c r="M632" t="str">
        <f>_xlfn.XLOOKUP(Sales_DB[[#This Row],[Store_ID]],Store_DB[Store_ID],Store_DB[City])</f>
        <v>Hoodberg</v>
      </c>
      <c r="N632" t="str">
        <f>_xlfn.XLOOKUP(Sales_DB[[#This Row],[Store_ID]],Store_DB[Store_ID],Store_DB[Store_Type])</f>
        <v>Outlet</v>
      </c>
      <c r="O632" t="str">
        <f>_xlfn.XLOOKUP(Sales_DB[[#This Row],[Product_ID]],Product_DB[Product_ID],Product_DB[Product_Name])</f>
        <v>Wireless Bluetooth Earbuds</v>
      </c>
      <c r="P632" t="str">
        <f>_xlfn.XLOOKUP(Sales_DB[[#This Row],[Product_ID]],Product_DB[Product_ID],Product_DB[Category])</f>
        <v>Electronics</v>
      </c>
      <c r="Q632" t="str">
        <f>_xlfn.XLOOKUP(Sales_DB[[#This Row],[Product_ID]],Product_DB[Product_ID],Product_DB[Sub_Category])</f>
        <v>Audio</v>
      </c>
      <c r="R632" t="str">
        <f>_xlfn.XLOOKUP(Sales_DB[[#This Row],[Product_ID]],Product_DB[Product_ID],Product_DB[Brand])</f>
        <v>Perez-Johnston</v>
      </c>
      <c r="S632">
        <f>_xlfn.XLOOKUP(Sales_DB[[#This Row],[Product_ID]],Product_DB[Product_ID],Product_DB[Cost])</f>
        <v>439.07</v>
      </c>
      <c r="T632">
        <f>_xlfn.XLOOKUP(Sales_DB[[#This Row],[Product_ID]],Product_DB[Product_ID],Product_DB[Stock])</f>
        <v>142</v>
      </c>
      <c r="U632" t="str">
        <f>_xlfn.XLOOKUP(Sales_DB[[#This Row],[Customer_ID]],Final_Cust_db[Customer_ID],Final_Cust_db[Name])</f>
        <v>Dr.Tamara White Md</v>
      </c>
      <c r="V632">
        <f>_xlfn.XLOOKUP(Sales_DB[[#This Row],[Customer_ID]],Final_Cust_db[Customer_ID],Final_Cust_db[Age])</f>
        <v>60</v>
      </c>
      <c r="W632" t="str">
        <f>_xlfn.XLOOKUP(Sales_DB[[#This Row],[Customer_ID]],Final_Cust_db[Customer_ID],Final_Cust_db[Gender])</f>
        <v>Male</v>
      </c>
      <c r="X632" t="str">
        <f>_xlfn.XLOOKUP(Sales_DB[[#This Row],[Customer_ID]],Final_Cust_db[Customer_ID],Final_Cust_db[City])</f>
        <v>New Benjamin</v>
      </c>
      <c r="Y632" t="str">
        <f>_xlfn.XLOOKUP(Sales_DB[[#This Row],[Customer_ID]],Final_Cust_db[Customer_ID],Final_Cust_db[State])</f>
        <v>North Carolina</v>
      </c>
      <c r="Z632" t="str">
        <f>_xlfn.XLOOKUP(Sales_DB[[#This Row],[Customer_ID]],Final_Cust_db[Customer_ID],Final_Cust_db[Country])</f>
        <v>USA</v>
      </c>
      <c r="AA632" t="str">
        <f>_xlfn.XLOOKUP(Sales_DB[[#This Row],[Customer_ID]],Final_Cust_db[Customer_ID],Final_Cust_db[Loyality_Level])</f>
        <v>Bronze</v>
      </c>
      <c r="AB632" s="8">
        <f>Sales_DB[[#This Row],[Cost]]*Sales_DB[[#This Row],[Quantity]]</f>
        <v>1756.28</v>
      </c>
      <c r="AC632" s="8">
        <f>Sales_DB[[#This Row],[Total_Amount]]-Sales_DB[[#This Row],[Spend]]</f>
        <v>-303.78559999999993</v>
      </c>
      <c r="AD632" s="8">
        <f>MONTH(Sales_DB[[#This Row],[Order_Date]])</f>
        <v>5</v>
      </c>
    </row>
    <row r="633" spans="1:30" x14ac:dyDescent="0.35">
      <c r="A633" t="s">
        <v>2590</v>
      </c>
      <c r="B633" s="2">
        <v>45311</v>
      </c>
      <c r="C633" t="s">
        <v>296</v>
      </c>
      <c r="D633" t="s">
        <v>1694</v>
      </c>
      <c r="E633" t="s">
        <v>1930</v>
      </c>
      <c r="F633">
        <v>2</v>
      </c>
      <c r="G633" s="5">
        <v>925.78</v>
      </c>
      <c r="H633">
        <v>0.14000000000000001</v>
      </c>
      <c r="I633" t="s">
        <v>1962</v>
      </c>
      <c r="J633">
        <v>1592.3416</v>
      </c>
      <c r="K633" t="str">
        <f>_xlfn.XLOOKUP(Sales_DB[[#This Row],[Store_ID]],Store_DB[Store_ID],Store_DB[Region])</f>
        <v>East</v>
      </c>
      <c r="L633" t="str">
        <f>_xlfn.XLOOKUP(Sales_DB[[#This Row],[Store_ID]],Store_DB[Store_ID],Store_DB[Store_Name])</f>
        <v>Gardner, Humphrey and Contreras</v>
      </c>
      <c r="M633" t="str">
        <f>_xlfn.XLOOKUP(Sales_DB[[#This Row],[Store_ID]],Store_DB[Store_ID],Store_DB[City])</f>
        <v>Johnsonville</v>
      </c>
      <c r="N633" t="str">
        <f>_xlfn.XLOOKUP(Sales_DB[[#This Row],[Store_ID]],Store_DB[Store_ID],Store_DB[Store_Type])</f>
        <v>Flagship</v>
      </c>
      <c r="O633" t="str">
        <f>_xlfn.XLOOKUP(Sales_DB[[#This Row],[Product_ID]],Product_DB[Product_ID],Product_DB[Product_Name])</f>
        <v>Portable Power Bank</v>
      </c>
      <c r="P633" t="str">
        <f>_xlfn.XLOOKUP(Sales_DB[[#This Row],[Product_ID]],Product_DB[Product_ID],Product_DB[Category])</f>
        <v>Electronics</v>
      </c>
      <c r="Q633" t="str">
        <f>_xlfn.XLOOKUP(Sales_DB[[#This Row],[Product_ID]],Product_DB[Product_ID],Product_DB[Sub_Category])</f>
        <v>Mobile</v>
      </c>
      <c r="R633" t="str">
        <f>_xlfn.XLOOKUP(Sales_DB[[#This Row],[Product_ID]],Product_DB[Product_ID],Product_DB[Brand])</f>
        <v>Cummings and Sons</v>
      </c>
      <c r="S633">
        <f>_xlfn.XLOOKUP(Sales_DB[[#This Row],[Product_ID]],Product_DB[Product_ID],Product_DB[Cost])</f>
        <v>326.06</v>
      </c>
      <c r="T633">
        <f>_xlfn.XLOOKUP(Sales_DB[[#This Row],[Product_ID]],Product_DB[Product_ID],Product_DB[Stock])</f>
        <v>301</v>
      </c>
      <c r="U633" t="str">
        <f>_xlfn.XLOOKUP(Sales_DB[[#This Row],[Customer_ID]],Final_Cust_db[Customer_ID],Final_Cust_db[Name])</f>
        <v>Jennifer Garcia</v>
      </c>
      <c r="V633">
        <f>_xlfn.XLOOKUP(Sales_DB[[#This Row],[Customer_ID]],Final_Cust_db[Customer_ID],Final_Cust_db[Age])</f>
        <v>61</v>
      </c>
      <c r="W633" t="str">
        <f>_xlfn.XLOOKUP(Sales_DB[[#This Row],[Customer_ID]],Final_Cust_db[Customer_ID],Final_Cust_db[Gender])</f>
        <v>Female</v>
      </c>
      <c r="X633" t="str">
        <f>_xlfn.XLOOKUP(Sales_DB[[#This Row],[Customer_ID]],Final_Cust_db[Customer_ID],Final_Cust_db[City])</f>
        <v>New Sean</v>
      </c>
      <c r="Y633" t="str">
        <f>_xlfn.XLOOKUP(Sales_DB[[#This Row],[Customer_ID]],Final_Cust_db[Customer_ID],Final_Cust_db[State])</f>
        <v>New Mexico</v>
      </c>
      <c r="Z633" t="str">
        <f>_xlfn.XLOOKUP(Sales_DB[[#This Row],[Customer_ID]],Final_Cust_db[Customer_ID],Final_Cust_db[Country])</f>
        <v>USA</v>
      </c>
      <c r="AA633" t="str">
        <f>_xlfn.XLOOKUP(Sales_DB[[#This Row],[Customer_ID]],Final_Cust_db[Customer_ID],Final_Cust_db[Loyality_Level])</f>
        <v>Bronze</v>
      </c>
      <c r="AB633" s="8">
        <f>Sales_DB[[#This Row],[Cost]]*Sales_DB[[#This Row],[Quantity]]</f>
        <v>652.12</v>
      </c>
      <c r="AC633" s="8">
        <f>Sales_DB[[#This Row],[Total_Amount]]-Sales_DB[[#This Row],[Spend]]</f>
        <v>940.22159999999997</v>
      </c>
      <c r="AD633" s="8">
        <f>MONTH(Sales_DB[[#This Row],[Order_Date]])</f>
        <v>1</v>
      </c>
    </row>
    <row r="634" spans="1:30" x14ac:dyDescent="0.35">
      <c r="A634" t="s">
        <v>2591</v>
      </c>
      <c r="B634" s="2">
        <v>45605</v>
      </c>
      <c r="C634" t="s">
        <v>1479</v>
      </c>
      <c r="D634" t="s">
        <v>1650</v>
      </c>
      <c r="E634" t="s">
        <v>1925</v>
      </c>
      <c r="F634">
        <v>2</v>
      </c>
      <c r="G634" s="5">
        <v>151.47</v>
      </c>
      <c r="H634">
        <v>0.21</v>
      </c>
      <c r="I634" t="s">
        <v>1959</v>
      </c>
      <c r="J634">
        <v>239.32259999999999</v>
      </c>
      <c r="K634" t="str">
        <f>_xlfn.XLOOKUP(Sales_DB[[#This Row],[Store_ID]],Store_DB[Store_ID],Store_DB[Region])</f>
        <v>South</v>
      </c>
      <c r="L634" t="str">
        <f>_xlfn.XLOOKUP(Sales_DB[[#This Row],[Store_ID]],Store_DB[Store_ID],Store_DB[Store_Name])</f>
        <v>Aguirre-Keller</v>
      </c>
      <c r="M634" t="str">
        <f>_xlfn.XLOOKUP(Sales_DB[[#This Row],[Store_ID]],Store_DB[Store_ID],Store_DB[City])</f>
        <v>Lake Michael</v>
      </c>
      <c r="N634" t="str">
        <f>_xlfn.XLOOKUP(Sales_DB[[#This Row],[Store_ID]],Store_DB[Store_ID],Store_DB[Store_Type])</f>
        <v>Online</v>
      </c>
      <c r="O634" t="str">
        <f>_xlfn.XLOOKUP(Sales_DB[[#This Row],[Product_ID]],Product_DB[Product_ID],Product_DB[Product_Name])</f>
        <v>Women'S Scarf Set</v>
      </c>
      <c r="P634" t="str">
        <f>_xlfn.XLOOKUP(Sales_DB[[#This Row],[Product_ID]],Product_DB[Product_ID],Product_DB[Category])</f>
        <v>Clothing</v>
      </c>
      <c r="Q634" t="str">
        <f>_xlfn.XLOOKUP(Sales_DB[[#This Row],[Product_ID]],Product_DB[Product_ID],Product_DB[Sub_Category])</f>
        <v>Accessories</v>
      </c>
      <c r="R634" t="str">
        <f>_xlfn.XLOOKUP(Sales_DB[[#This Row],[Product_ID]],Product_DB[Product_ID],Product_DB[Brand])</f>
        <v>Brown and Sons</v>
      </c>
      <c r="S634">
        <f>_xlfn.XLOOKUP(Sales_DB[[#This Row],[Product_ID]],Product_DB[Product_ID],Product_DB[Cost])</f>
        <v>174.02</v>
      </c>
      <c r="T634">
        <f>_xlfn.XLOOKUP(Sales_DB[[#This Row],[Product_ID]],Product_DB[Product_ID],Product_DB[Stock])</f>
        <v>268</v>
      </c>
      <c r="U634" t="str">
        <f>_xlfn.XLOOKUP(Sales_DB[[#This Row],[Customer_ID]],Final_Cust_db[Customer_ID],Final_Cust_db[Name])</f>
        <v>Andrea Harris</v>
      </c>
      <c r="V634">
        <f>_xlfn.XLOOKUP(Sales_DB[[#This Row],[Customer_ID]],Final_Cust_db[Customer_ID],Final_Cust_db[Age])</f>
        <v>41</v>
      </c>
      <c r="W634" t="str">
        <f>_xlfn.XLOOKUP(Sales_DB[[#This Row],[Customer_ID]],Final_Cust_db[Customer_ID],Final_Cust_db[Gender])</f>
        <v>Female</v>
      </c>
      <c r="X634" t="str">
        <f>_xlfn.XLOOKUP(Sales_DB[[#This Row],[Customer_ID]],Final_Cust_db[Customer_ID],Final_Cust_db[City])</f>
        <v>West Kelseyberg</v>
      </c>
      <c r="Y634" t="str">
        <f>_xlfn.XLOOKUP(Sales_DB[[#This Row],[Customer_ID]],Final_Cust_db[Customer_ID],Final_Cust_db[State])</f>
        <v>Kansas</v>
      </c>
      <c r="Z634" t="str">
        <f>_xlfn.XLOOKUP(Sales_DB[[#This Row],[Customer_ID]],Final_Cust_db[Customer_ID],Final_Cust_db[Country])</f>
        <v>USA</v>
      </c>
      <c r="AA634" t="str">
        <f>_xlfn.XLOOKUP(Sales_DB[[#This Row],[Customer_ID]],Final_Cust_db[Customer_ID],Final_Cust_db[Loyality_Level])</f>
        <v>Platinum</v>
      </c>
      <c r="AB634" s="8">
        <f>Sales_DB[[#This Row],[Cost]]*Sales_DB[[#This Row],[Quantity]]</f>
        <v>348.04</v>
      </c>
      <c r="AC634" s="8">
        <f>Sales_DB[[#This Row],[Total_Amount]]-Sales_DB[[#This Row],[Spend]]</f>
        <v>-108.71740000000003</v>
      </c>
      <c r="AD634" s="8">
        <f>MONTH(Sales_DB[[#This Row],[Order_Date]])</f>
        <v>11</v>
      </c>
    </row>
    <row r="635" spans="1:30" x14ac:dyDescent="0.35">
      <c r="A635" t="s">
        <v>2592</v>
      </c>
      <c r="B635" s="2">
        <v>45338</v>
      </c>
      <c r="C635" t="s">
        <v>1399</v>
      </c>
      <c r="D635" t="s">
        <v>1830</v>
      </c>
      <c r="E635" t="s">
        <v>1922</v>
      </c>
      <c r="F635">
        <v>1</v>
      </c>
      <c r="G635" s="5">
        <v>343.05</v>
      </c>
      <c r="H635">
        <v>0.28000000000000003</v>
      </c>
      <c r="I635" t="s">
        <v>1959</v>
      </c>
      <c r="J635">
        <v>246.99600000000001</v>
      </c>
      <c r="K635" t="str">
        <f>_xlfn.XLOOKUP(Sales_DB[[#This Row],[Store_ID]],Store_DB[Store_ID],Store_DB[Region])</f>
        <v>East</v>
      </c>
      <c r="L635" t="str">
        <f>_xlfn.XLOOKUP(Sales_DB[[#This Row],[Store_ID]],Store_DB[Store_ID],Store_DB[Store_Name])</f>
        <v>Hill, Wagner and Ballard</v>
      </c>
      <c r="M635" t="str">
        <f>_xlfn.XLOOKUP(Sales_DB[[#This Row],[Store_ID]],Store_DB[Store_ID],Store_DB[City])</f>
        <v>East Davidville</v>
      </c>
      <c r="N635" t="str">
        <f>_xlfn.XLOOKUP(Sales_DB[[#This Row],[Store_ID]],Store_DB[Store_ID],Store_DB[Store_Type])</f>
        <v>Online</v>
      </c>
      <c r="O635" t="str">
        <f>_xlfn.XLOOKUP(Sales_DB[[#This Row],[Product_ID]],Product_DB[Product_ID],Product_DB[Product_Name])</f>
        <v>Hydrating Face Cleanser</v>
      </c>
      <c r="P635" t="str">
        <f>_xlfn.XLOOKUP(Sales_DB[[#This Row],[Product_ID]],Product_DB[Product_ID],Product_DB[Category])</f>
        <v>Beauty</v>
      </c>
      <c r="Q635" t="str">
        <f>_xlfn.XLOOKUP(Sales_DB[[#This Row],[Product_ID]],Product_DB[Product_ID],Product_DB[Sub_Category])</f>
        <v>Skincare</v>
      </c>
      <c r="R635" t="str">
        <f>_xlfn.XLOOKUP(Sales_DB[[#This Row],[Product_ID]],Product_DB[Product_ID],Product_DB[Brand])</f>
        <v>Butler Group</v>
      </c>
      <c r="S635">
        <f>_xlfn.XLOOKUP(Sales_DB[[#This Row],[Product_ID]],Product_DB[Product_ID],Product_DB[Cost])</f>
        <v>238.8</v>
      </c>
      <c r="T635">
        <f>_xlfn.XLOOKUP(Sales_DB[[#This Row],[Product_ID]],Product_DB[Product_ID],Product_DB[Stock])</f>
        <v>159</v>
      </c>
      <c r="U635" t="str">
        <f>_xlfn.XLOOKUP(Sales_DB[[#This Row],[Customer_ID]],Final_Cust_db[Customer_ID],Final_Cust_db[Name])</f>
        <v>William Cortez</v>
      </c>
      <c r="V635">
        <f>_xlfn.XLOOKUP(Sales_DB[[#This Row],[Customer_ID]],Final_Cust_db[Customer_ID],Final_Cust_db[Age])</f>
        <v>29</v>
      </c>
      <c r="W635" t="str">
        <f>_xlfn.XLOOKUP(Sales_DB[[#This Row],[Customer_ID]],Final_Cust_db[Customer_ID],Final_Cust_db[Gender])</f>
        <v>Male</v>
      </c>
      <c r="X635" t="str">
        <f>_xlfn.XLOOKUP(Sales_DB[[#This Row],[Customer_ID]],Final_Cust_db[Customer_ID],Final_Cust_db[City])</f>
        <v>Port Hannahport</v>
      </c>
      <c r="Y635" t="str">
        <f>_xlfn.XLOOKUP(Sales_DB[[#This Row],[Customer_ID]],Final_Cust_db[Customer_ID],Final_Cust_db[State])</f>
        <v>Ohio</v>
      </c>
      <c r="Z635" t="str">
        <f>_xlfn.XLOOKUP(Sales_DB[[#This Row],[Customer_ID]],Final_Cust_db[Customer_ID],Final_Cust_db[Country])</f>
        <v>USA</v>
      </c>
      <c r="AA635" t="str">
        <f>_xlfn.XLOOKUP(Sales_DB[[#This Row],[Customer_ID]],Final_Cust_db[Customer_ID],Final_Cust_db[Loyality_Level])</f>
        <v>Bronze</v>
      </c>
      <c r="AB635" s="8">
        <f>Sales_DB[[#This Row],[Cost]]*Sales_DB[[#This Row],[Quantity]]</f>
        <v>238.8</v>
      </c>
      <c r="AC635" s="8">
        <f>Sales_DB[[#This Row],[Total_Amount]]-Sales_DB[[#This Row],[Spend]]</f>
        <v>8.195999999999998</v>
      </c>
      <c r="AD635" s="8">
        <f>MONTH(Sales_DB[[#This Row],[Order_Date]])</f>
        <v>2</v>
      </c>
    </row>
    <row r="636" spans="1:30" x14ac:dyDescent="0.35">
      <c r="A636" t="s">
        <v>2593</v>
      </c>
      <c r="B636" s="2">
        <v>45642</v>
      </c>
      <c r="C636" t="s">
        <v>248</v>
      </c>
      <c r="D636" t="s">
        <v>1623</v>
      </c>
      <c r="E636" t="s">
        <v>1902</v>
      </c>
      <c r="F636">
        <v>1</v>
      </c>
      <c r="G636" s="5">
        <v>373.06</v>
      </c>
      <c r="H636">
        <v>0.11</v>
      </c>
      <c r="I636" t="s">
        <v>1959</v>
      </c>
      <c r="J636">
        <v>332.02339999999998</v>
      </c>
      <c r="K636" t="str">
        <f>_xlfn.XLOOKUP(Sales_DB[[#This Row],[Store_ID]],Store_DB[Store_ID],Store_DB[Region])</f>
        <v>South</v>
      </c>
      <c r="L636" t="str">
        <f>_xlfn.XLOOKUP(Sales_DB[[#This Row],[Store_ID]],Store_DB[Store_ID],Store_DB[Store_Name])</f>
        <v>Alexander Group</v>
      </c>
      <c r="M636" t="str">
        <f>_xlfn.XLOOKUP(Sales_DB[[#This Row],[Store_ID]],Store_DB[Store_ID],Store_DB[City])</f>
        <v>Port Sharon</v>
      </c>
      <c r="N636" t="str">
        <f>_xlfn.XLOOKUP(Sales_DB[[#This Row],[Store_ID]],Store_DB[Store_ID],Store_DB[Store_Type])</f>
        <v>Online</v>
      </c>
      <c r="O636" t="str">
        <f>_xlfn.XLOOKUP(Sales_DB[[#This Row],[Product_ID]],Product_DB[Product_ID],Product_DB[Product_Name])</f>
        <v>Soccer Training Cone Set</v>
      </c>
      <c r="P636" t="str">
        <f>_xlfn.XLOOKUP(Sales_DB[[#This Row],[Product_ID]],Product_DB[Product_ID],Product_DB[Category])</f>
        <v>Sports</v>
      </c>
      <c r="Q636" t="str">
        <f>_xlfn.XLOOKUP(Sales_DB[[#This Row],[Product_ID]],Product_DB[Product_ID],Product_DB[Sub_Category])</f>
        <v>Accessories</v>
      </c>
      <c r="R636" t="str">
        <f>_xlfn.XLOOKUP(Sales_DB[[#This Row],[Product_ID]],Product_DB[Product_ID],Product_DB[Brand])</f>
        <v>Ford, Murphy and Wilson</v>
      </c>
      <c r="S636">
        <f>_xlfn.XLOOKUP(Sales_DB[[#This Row],[Product_ID]],Product_DB[Product_ID],Product_DB[Cost])</f>
        <v>144.53</v>
      </c>
      <c r="T636">
        <f>_xlfn.XLOOKUP(Sales_DB[[#This Row],[Product_ID]],Product_DB[Product_ID],Product_DB[Stock])</f>
        <v>367</v>
      </c>
      <c r="U636" t="str">
        <f>_xlfn.XLOOKUP(Sales_DB[[#This Row],[Customer_ID]],Final_Cust_db[Customer_ID],Final_Cust_db[Name])</f>
        <v>Cody Diaz</v>
      </c>
      <c r="V636">
        <f>_xlfn.XLOOKUP(Sales_DB[[#This Row],[Customer_ID]],Final_Cust_db[Customer_ID],Final_Cust_db[Age])</f>
        <v>27</v>
      </c>
      <c r="W636" t="str">
        <f>_xlfn.XLOOKUP(Sales_DB[[#This Row],[Customer_ID]],Final_Cust_db[Customer_ID],Final_Cust_db[Gender])</f>
        <v>Female</v>
      </c>
      <c r="X636" t="str">
        <f>_xlfn.XLOOKUP(Sales_DB[[#This Row],[Customer_ID]],Final_Cust_db[Customer_ID],Final_Cust_db[City])</f>
        <v>South Aaronside</v>
      </c>
      <c r="Y636" t="str">
        <f>_xlfn.XLOOKUP(Sales_DB[[#This Row],[Customer_ID]],Final_Cust_db[Customer_ID],Final_Cust_db[State])</f>
        <v>New Hampshire</v>
      </c>
      <c r="Z636" t="str">
        <f>_xlfn.XLOOKUP(Sales_DB[[#This Row],[Customer_ID]],Final_Cust_db[Customer_ID],Final_Cust_db[Country])</f>
        <v>USA</v>
      </c>
      <c r="AA636" t="str">
        <f>_xlfn.XLOOKUP(Sales_DB[[#This Row],[Customer_ID]],Final_Cust_db[Customer_ID],Final_Cust_db[Loyality_Level])</f>
        <v>Silver</v>
      </c>
      <c r="AB636" s="8">
        <f>Sales_DB[[#This Row],[Cost]]*Sales_DB[[#This Row],[Quantity]]</f>
        <v>144.53</v>
      </c>
      <c r="AC636" s="8">
        <f>Sales_DB[[#This Row],[Total_Amount]]-Sales_DB[[#This Row],[Spend]]</f>
        <v>187.49339999999998</v>
      </c>
      <c r="AD636" s="8">
        <f>MONTH(Sales_DB[[#This Row],[Order_Date]])</f>
        <v>12</v>
      </c>
    </row>
    <row r="637" spans="1:30" x14ac:dyDescent="0.35">
      <c r="A637" t="s">
        <v>2594</v>
      </c>
      <c r="B637" s="2">
        <v>45693</v>
      </c>
      <c r="C637" t="s">
        <v>1288</v>
      </c>
      <c r="D637" t="s">
        <v>1626</v>
      </c>
      <c r="E637" t="s">
        <v>1934</v>
      </c>
      <c r="F637">
        <v>1</v>
      </c>
      <c r="G637" s="5">
        <v>124.98</v>
      </c>
      <c r="H637">
        <v>7.0000000000000007E-2</v>
      </c>
      <c r="I637" t="s">
        <v>1962</v>
      </c>
      <c r="J637">
        <v>116.23139999999999</v>
      </c>
      <c r="K637" t="str">
        <f>_xlfn.XLOOKUP(Sales_DB[[#This Row],[Store_ID]],Store_DB[Store_ID],Store_DB[Region])</f>
        <v>North</v>
      </c>
      <c r="L637" t="str">
        <f>_xlfn.XLOOKUP(Sales_DB[[#This Row],[Store_ID]],Store_DB[Store_ID],Store_DB[Store_Name])</f>
        <v>Shelton PLC</v>
      </c>
      <c r="M637" t="str">
        <f>_xlfn.XLOOKUP(Sales_DB[[#This Row],[Store_ID]],Store_DB[Store_ID],Store_DB[City])</f>
        <v>East Jenniferstad</v>
      </c>
      <c r="N637" t="str">
        <f>_xlfn.XLOOKUP(Sales_DB[[#This Row],[Store_ID]],Store_DB[Store_ID],Store_DB[Store_Type])</f>
        <v>Flagship</v>
      </c>
      <c r="O637" t="str">
        <f>_xlfn.XLOOKUP(Sales_DB[[#This Row],[Product_ID]],Product_DB[Product_ID],Product_DB[Product_Name])</f>
        <v>Women'S Denim Jeans</v>
      </c>
      <c r="P637" t="str">
        <f>_xlfn.XLOOKUP(Sales_DB[[#This Row],[Product_ID]],Product_DB[Product_ID],Product_DB[Category])</f>
        <v>Clothing</v>
      </c>
      <c r="Q637" t="str">
        <f>_xlfn.XLOOKUP(Sales_DB[[#This Row],[Product_ID]],Product_DB[Product_ID],Product_DB[Sub_Category])</f>
        <v>Bottoms</v>
      </c>
      <c r="R637" t="str">
        <f>_xlfn.XLOOKUP(Sales_DB[[#This Row],[Product_ID]],Product_DB[Product_ID],Product_DB[Brand])</f>
        <v>Guerra-Hendrix</v>
      </c>
      <c r="S637">
        <f>_xlfn.XLOOKUP(Sales_DB[[#This Row],[Product_ID]],Product_DB[Product_ID],Product_DB[Cost])</f>
        <v>238.8</v>
      </c>
      <c r="T637">
        <f>_xlfn.XLOOKUP(Sales_DB[[#This Row],[Product_ID]],Product_DB[Product_ID],Product_DB[Stock])</f>
        <v>343</v>
      </c>
      <c r="U637" t="str">
        <f>_xlfn.XLOOKUP(Sales_DB[[#This Row],[Customer_ID]],Final_Cust_db[Customer_ID],Final_Cust_db[Name])</f>
        <v>Katrina Perez</v>
      </c>
      <c r="V637">
        <f>_xlfn.XLOOKUP(Sales_DB[[#This Row],[Customer_ID]],Final_Cust_db[Customer_ID],Final_Cust_db[Age])</f>
        <v>63</v>
      </c>
      <c r="W637" t="str">
        <f>_xlfn.XLOOKUP(Sales_DB[[#This Row],[Customer_ID]],Final_Cust_db[Customer_ID],Final_Cust_db[Gender])</f>
        <v>Male</v>
      </c>
      <c r="X637" t="str">
        <f>_xlfn.XLOOKUP(Sales_DB[[#This Row],[Customer_ID]],Final_Cust_db[Customer_ID],Final_Cust_db[City])</f>
        <v>West Rebecca</v>
      </c>
      <c r="Y637" t="str">
        <f>_xlfn.XLOOKUP(Sales_DB[[#This Row],[Customer_ID]],Final_Cust_db[Customer_ID],Final_Cust_db[State])</f>
        <v>Ohio</v>
      </c>
      <c r="Z637" t="str">
        <f>_xlfn.XLOOKUP(Sales_DB[[#This Row],[Customer_ID]],Final_Cust_db[Customer_ID],Final_Cust_db[Country])</f>
        <v>USA</v>
      </c>
      <c r="AA637" t="str">
        <f>_xlfn.XLOOKUP(Sales_DB[[#This Row],[Customer_ID]],Final_Cust_db[Customer_ID],Final_Cust_db[Loyality_Level])</f>
        <v>Silver</v>
      </c>
      <c r="AB637" s="8">
        <f>Sales_DB[[#This Row],[Cost]]*Sales_DB[[#This Row],[Quantity]]</f>
        <v>238.8</v>
      </c>
      <c r="AC637" s="8">
        <f>Sales_DB[[#This Row],[Total_Amount]]-Sales_DB[[#This Row],[Spend]]</f>
        <v>-122.56860000000002</v>
      </c>
      <c r="AD637" s="8">
        <f>MONTH(Sales_DB[[#This Row],[Order_Date]])</f>
        <v>2</v>
      </c>
    </row>
    <row r="638" spans="1:30" x14ac:dyDescent="0.35">
      <c r="A638" t="s">
        <v>2595</v>
      </c>
      <c r="B638" s="2">
        <v>45763</v>
      </c>
      <c r="C638" t="s">
        <v>875</v>
      </c>
      <c r="D638" t="s">
        <v>1800</v>
      </c>
      <c r="E638" t="s">
        <v>1946</v>
      </c>
      <c r="F638">
        <v>4</v>
      </c>
      <c r="G638" s="5">
        <v>221.49</v>
      </c>
      <c r="H638">
        <v>0.26</v>
      </c>
      <c r="I638" t="s">
        <v>1959</v>
      </c>
      <c r="J638">
        <v>655.61040000000003</v>
      </c>
      <c r="K638" t="str">
        <f>_xlfn.XLOOKUP(Sales_DB[[#This Row],[Store_ID]],Store_DB[Store_ID],Store_DB[Region])</f>
        <v>East</v>
      </c>
      <c r="L638" t="str">
        <f>_xlfn.XLOOKUP(Sales_DB[[#This Row],[Store_ID]],Store_DB[Store_ID],Store_DB[Store_Name])</f>
        <v>Mann-Austin</v>
      </c>
      <c r="M638" t="str">
        <f>_xlfn.XLOOKUP(Sales_DB[[#This Row],[Store_ID]],Store_DB[Store_ID],Store_DB[City])</f>
        <v>Vasquezborough</v>
      </c>
      <c r="N638" t="str">
        <f>_xlfn.XLOOKUP(Sales_DB[[#This Row],[Store_ID]],Store_DB[Store_ID],Store_DB[Store_Type])</f>
        <v>Online</v>
      </c>
      <c r="O638" t="str">
        <f>_xlfn.XLOOKUP(Sales_DB[[#This Row],[Product_ID]],Product_DB[Product_ID],Product_DB[Product_Name])</f>
        <v>Shin Guards – Adult</v>
      </c>
      <c r="P638" t="str">
        <f>_xlfn.XLOOKUP(Sales_DB[[#This Row],[Product_ID]],Product_DB[Product_ID],Product_DB[Category])</f>
        <v>Sports</v>
      </c>
      <c r="Q638" t="str">
        <f>_xlfn.XLOOKUP(Sales_DB[[#This Row],[Product_ID]],Product_DB[Product_ID],Product_DB[Sub_Category])</f>
        <v>Team Sports</v>
      </c>
      <c r="R638" t="str">
        <f>_xlfn.XLOOKUP(Sales_DB[[#This Row],[Product_ID]],Product_DB[Product_ID],Product_DB[Brand])</f>
        <v>French Ltd</v>
      </c>
      <c r="S638">
        <f>_xlfn.XLOOKUP(Sales_DB[[#This Row],[Product_ID]],Product_DB[Product_ID],Product_DB[Cost])</f>
        <v>107.06</v>
      </c>
      <c r="T638">
        <f>_xlfn.XLOOKUP(Sales_DB[[#This Row],[Product_ID]],Product_DB[Product_ID],Product_DB[Stock])</f>
        <v>359</v>
      </c>
      <c r="U638" t="str">
        <f>_xlfn.XLOOKUP(Sales_DB[[#This Row],[Customer_ID]],Final_Cust_db[Customer_ID],Final_Cust_db[Name])</f>
        <v>Adam Rowland</v>
      </c>
      <c r="V638">
        <f>_xlfn.XLOOKUP(Sales_DB[[#This Row],[Customer_ID]],Final_Cust_db[Customer_ID],Final_Cust_db[Age])</f>
        <v>48</v>
      </c>
      <c r="W638" t="str">
        <f>_xlfn.XLOOKUP(Sales_DB[[#This Row],[Customer_ID]],Final_Cust_db[Customer_ID],Final_Cust_db[Gender])</f>
        <v>Female</v>
      </c>
      <c r="X638" t="str">
        <f>_xlfn.XLOOKUP(Sales_DB[[#This Row],[Customer_ID]],Final_Cust_db[Customer_ID],Final_Cust_db[City])</f>
        <v>Welchview</v>
      </c>
      <c r="Y638" t="str">
        <f>_xlfn.XLOOKUP(Sales_DB[[#This Row],[Customer_ID]],Final_Cust_db[Customer_ID],Final_Cust_db[State])</f>
        <v>California</v>
      </c>
      <c r="Z638" t="str">
        <f>_xlfn.XLOOKUP(Sales_DB[[#This Row],[Customer_ID]],Final_Cust_db[Customer_ID],Final_Cust_db[Country])</f>
        <v>USA</v>
      </c>
      <c r="AA638" t="str">
        <f>_xlfn.XLOOKUP(Sales_DB[[#This Row],[Customer_ID]],Final_Cust_db[Customer_ID],Final_Cust_db[Loyality_Level])</f>
        <v>Gold</v>
      </c>
      <c r="AB638" s="8">
        <f>Sales_DB[[#This Row],[Cost]]*Sales_DB[[#This Row],[Quantity]]</f>
        <v>428.24</v>
      </c>
      <c r="AC638" s="8">
        <f>Sales_DB[[#This Row],[Total_Amount]]-Sales_DB[[#This Row],[Spend]]</f>
        <v>227.37040000000002</v>
      </c>
      <c r="AD638" s="8">
        <f>MONTH(Sales_DB[[#This Row],[Order_Date]])</f>
        <v>4</v>
      </c>
    </row>
    <row r="639" spans="1:30" x14ac:dyDescent="0.35">
      <c r="A639" t="s">
        <v>2596</v>
      </c>
      <c r="B639" s="2">
        <v>45572</v>
      </c>
      <c r="C639" t="s">
        <v>571</v>
      </c>
      <c r="D639" t="s">
        <v>1643</v>
      </c>
      <c r="E639" t="s">
        <v>1934</v>
      </c>
      <c r="F639">
        <v>1</v>
      </c>
      <c r="G639" s="5">
        <v>563.32000000000005</v>
      </c>
      <c r="H639">
        <v>0.01</v>
      </c>
      <c r="I639" t="s">
        <v>1959</v>
      </c>
      <c r="J639">
        <v>557.68680000000006</v>
      </c>
      <c r="K639" t="str">
        <f>_xlfn.XLOOKUP(Sales_DB[[#This Row],[Store_ID]],Store_DB[Store_ID],Store_DB[Region])</f>
        <v>North</v>
      </c>
      <c r="L639" t="str">
        <f>_xlfn.XLOOKUP(Sales_DB[[#This Row],[Store_ID]],Store_DB[Store_ID],Store_DB[Store_Name])</f>
        <v>Shelton PLC</v>
      </c>
      <c r="M639" t="str">
        <f>_xlfn.XLOOKUP(Sales_DB[[#This Row],[Store_ID]],Store_DB[Store_ID],Store_DB[City])</f>
        <v>East Jenniferstad</v>
      </c>
      <c r="N639" t="str">
        <f>_xlfn.XLOOKUP(Sales_DB[[#This Row],[Store_ID]],Store_DB[Store_ID],Store_DB[Store_Type])</f>
        <v>Flagship</v>
      </c>
      <c r="O639" t="str">
        <f>_xlfn.XLOOKUP(Sales_DB[[#This Row],[Product_ID]],Product_DB[Product_ID],Product_DB[Product_Name])</f>
        <v>Men'S Formal Shirt</v>
      </c>
      <c r="P639" t="str">
        <f>_xlfn.XLOOKUP(Sales_DB[[#This Row],[Product_ID]],Product_DB[Product_ID],Product_DB[Category])</f>
        <v>Clothing</v>
      </c>
      <c r="Q639" t="str">
        <f>_xlfn.XLOOKUP(Sales_DB[[#This Row],[Product_ID]],Product_DB[Product_ID],Product_DB[Sub_Category])</f>
        <v>Tops</v>
      </c>
      <c r="R639" t="str">
        <f>_xlfn.XLOOKUP(Sales_DB[[#This Row],[Product_ID]],Product_DB[Product_ID],Product_DB[Brand])</f>
        <v>Moon, Mora and Santos</v>
      </c>
      <c r="S639">
        <f>_xlfn.XLOOKUP(Sales_DB[[#This Row],[Product_ID]],Product_DB[Product_ID],Product_DB[Cost])</f>
        <v>238.8</v>
      </c>
      <c r="T639">
        <f>_xlfn.XLOOKUP(Sales_DB[[#This Row],[Product_ID]],Product_DB[Product_ID],Product_DB[Stock])</f>
        <v>360</v>
      </c>
      <c r="U639" t="str">
        <f>_xlfn.XLOOKUP(Sales_DB[[#This Row],[Customer_ID]],Final_Cust_db[Customer_ID],Final_Cust_db[Name])</f>
        <v>Christopher Garcia Dds</v>
      </c>
      <c r="V639">
        <f>_xlfn.XLOOKUP(Sales_DB[[#This Row],[Customer_ID]],Final_Cust_db[Customer_ID],Final_Cust_db[Age])</f>
        <v>18</v>
      </c>
      <c r="W639" t="str">
        <f>_xlfn.XLOOKUP(Sales_DB[[#This Row],[Customer_ID]],Final_Cust_db[Customer_ID],Final_Cust_db[Gender])</f>
        <v>Male</v>
      </c>
      <c r="X639" t="str">
        <f>_xlfn.XLOOKUP(Sales_DB[[#This Row],[Customer_ID]],Final_Cust_db[Customer_ID],Final_Cust_db[City])</f>
        <v>New Joseph</v>
      </c>
      <c r="Y639" t="str">
        <f>_xlfn.XLOOKUP(Sales_DB[[#This Row],[Customer_ID]],Final_Cust_db[Customer_ID],Final_Cust_db[State])</f>
        <v>Missouri</v>
      </c>
      <c r="Z639" t="str">
        <f>_xlfn.XLOOKUP(Sales_DB[[#This Row],[Customer_ID]],Final_Cust_db[Customer_ID],Final_Cust_db[Country])</f>
        <v>USA</v>
      </c>
      <c r="AA639" t="str">
        <f>_xlfn.XLOOKUP(Sales_DB[[#This Row],[Customer_ID]],Final_Cust_db[Customer_ID],Final_Cust_db[Loyality_Level])</f>
        <v>Gold</v>
      </c>
      <c r="AB639" s="8">
        <f>Sales_DB[[#This Row],[Cost]]*Sales_DB[[#This Row],[Quantity]]</f>
        <v>238.8</v>
      </c>
      <c r="AC639" s="8">
        <f>Sales_DB[[#This Row],[Total_Amount]]-Sales_DB[[#This Row],[Spend]]</f>
        <v>318.88680000000005</v>
      </c>
      <c r="AD639" s="8">
        <f>MONTH(Sales_DB[[#This Row],[Order_Date]])</f>
        <v>10</v>
      </c>
    </row>
    <row r="640" spans="1:30" x14ac:dyDescent="0.35">
      <c r="A640" t="s">
        <v>2597</v>
      </c>
      <c r="B640" s="2">
        <v>45338</v>
      </c>
      <c r="C640" t="s">
        <v>1227</v>
      </c>
      <c r="D640" t="s">
        <v>1601</v>
      </c>
      <c r="E640" t="s">
        <v>1885</v>
      </c>
      <c r="F640">
        <v>1</v>
      </c>
      <c r="G640" s="5">
        <v>362.93</v>
      </c>
      <c r="H640">
        <v>0.27</v>
      </c>
      <c r="I640" t="s">
        <v>1957</v>
      </c>
      <c r="J640">
        <v>264.93889999999999</v>
      </c>
      <c r="K640" t="str">
        <f>_xlfn.XLOOKUP(Sales_DB[[#This Row],[Store_ID]],Store_DB[Store_ID],Store_DB[Region])</f>
        <v>East</v>
      </c>
      <c r="L640" t="str">
        <f>_xlfn.XLOOKUP(Sales_DB[[#This Row],[Store_ID]],Store_DB[Store_ID],Store_DB[Store_Name])</f>
        <v>Rivera-Warner</v>
      </c>
      <c r="M640" t="str">
        <f>_xlfn.XLOOKUP(Sales_DB[[#This Row],[Store_ID]],Store_DB[Store_ID],Store_DB[City])</f>
        <v>Washingtonfurt</v>
      </c>
      <c r="N640" t="str">
        <f>_xlfn.XLOOKUP(Sales_DB[[#This Row],[Store_ID]],Store_DB[Store_ID],Store_DB[Store_Type])</f>
        <v>Flagship</v>
      </c>
      <c r="O640" t="str">
        <f>_xlfn.XLOOKUP(Sales_DB[[#This Row],[Product_ID]],Product_DB[Product_ID],Product_DB[Product_Name])</f>
        <v>Hd Smart Tv Stick</v>
      </c>
      <c r="P640" t="str">
        <f>_xlfn.XLOOKUP(Sales_DB[[#This Row],[Product_ID]],Product_DB[Product_ID],Product_DB[Category])</f>
        <v>Electronics</v>
      </c>
      <c r="Q640" t="str">
        <f>_xlfn.XLOOKUP(Sales_DB[[#This Row],[Product_ID]],Product_DB[Product_ID],Product_DB[Sub_Category])</f>
        <v>Accessories</v>
      </c>
      <c r="R640" t="str">
        <f>_xlfn.XLOOKUP(Sales_DB[[#This Row],[Product_ID]],Product_DB[Product_ID],Product_DB[Brand])</f>
        <v>Gibson, Hobbs and Weaver</v>
      </c>
      <c r="S640">
        <f>_xlfn.XLOOKUP(Sales_DB[[#This Row],[Product_ID]],Product_DB[Product_ID],Product_DB[Cost])</f>
        <v>449.4</v>
      </c>
      <c r="T640">
        <f>_xlfn.XLOOKUP(Sales_DB[[#This Row],[Product_ID]],Product_DB[Product_ID],Product_DB[Stock])</f>
        <v>265</v>
      </c>
      <c r="U640" t="str">
        <f>_xlfn.XLOOKUP(Sales_DB[[#This Row],[Customer_ID]],Final_Cust_db[Customer_ID],Final_Cust_db[Name])</f>
        <v>Daniel Bell</v>
      </c>
      <c r="V640">
        <f>_xlfn.XLOOKUP(Sales_DB[[#This Row],[Customer_ID]],Final_Cust_db[Customer_ID],Final_Cust_db[Age])</f>
        <v>56</v>
      </c>
      <c r="W640" t="str">
        <f>_xlfn.XLOOKUP(Sales_DB[[#This Row],[Customer_ID]],Final_Cust_db[Customer_ID],Final_Cust_db[Gender])</f>
        <v>Male</v>
      </c>
      <c r="X640" t="str">
        <f>_xlfn.XLOOKUP(Sales_DB[[#This Row],[Customer_ID]],Final_Cust_db[Customer_ID],Final_Cust_db[City])</f>
        <v>Deniseberg</v>
      </c>
      <c r="Y640" t="str">
        <f>_xlfn.XLOOKUP(Sales_DB[[#This Row],[Customer_ID]],Final_Cust_db[Customer_ID],Final_Cust_db[State])</f>
        <v>Arkansas</v>
      </c>
      <c r="Z640" t="str">
        <f>_xlfn.XLOOKUP(Sales_DB[[#This Row],[Customer_ID]],Final_Cust_db[Customer_ID],Final_Cust_db[Country])</f>
        <v>USA</v>
      </c>
      <c r="AA640" t="str">
        <f>_xlfn.XLOOKUP(Sales_DB[[#This Row],[Customer_ID]],Final_Cust_db[Customer_ID],Final_Cust_db[Loyality_Level])</f>
        <v>Silver</v>
      </c>
      <c r="AB640" s="8">
        <f>Sales_DB[[#This Row],[Cost]]*Sales_DB[[#This Row],[Quantity]]</f>
        <v>449.4</v>
      </c>
      <c r="AC640" s="8">
        <f>Sales_DB[[#This Row],[Total_Amount]]-Sales_DB[[#This Row],[Spend]]</f>
        <v>-184.46109999999999</v>
      </c>
      <c r="AD640" s="8">
        <f>MONTH(Sales_DB[[#This Row],[Order_Date]])</f>
        <v>2</v>
      </c>
    </row>
    <row r="641" spans="1:30" x14ac:dyDescent="0.35">
      <c r="A641" t="s">
        <v>2598</v>
      </c>
      <c r="B641" s="2">
        <v>45373</v>
      </c>
      <c r="C641" t="s">
        <v>1065</v>
      </c>
      <c r="D641" t="s">
        <v>1601</v>
      </c>
      <c r="E641" t="s">
        <v>1934</v>
      </c>
      <c r="F641">
        <v>4</v>
      </c>
      <c r="G641" s="5">
        <v>369.22</v>
      </c>
      <c r="H641">
        <v>0.18</v>
      </c>
      <c r="I641" t="s">
        <v>1962</v>
      </c>
      <c r="J641">
        <v>1211.0416</v>
      </c>
      <c r="K641" t="str">
        <f>_xlfn.XLOOKUP(Sales_DB[[#This Row],[Store_ID]],Store_DB[Store_ID],Store_DB[Region])</f>
        <v>North</v>
      </c>
      <c r="L641" t="str">
        <f>_xlfn.XLOOKUP(Sales_DB[[#This Row],[Store_ID]],Store_DB[Store_ID],Store_DB[Store_Name])</f>
        <v>Shelton PLC</v>
      </c>
      <c r="M641" t="str">
        <f>_xlfn.XLOOKUP(Sales_DB[[#This Row],[Store_ID]],Store_DB[Store_ID],Store_DB[City])</f>
        <v>East Jenniferstad</v>
      </c>
      <c r="N641" t="str">
        <f>_xlfn.XLOOKUP(Sales_DB[[#This Row],[Store_ID]],Store_DB[Store_ID],Store_DB[Store_Type])</f>
        <v>Flagship</v>
      </c>
      <c r="O641" t="str">
        <f>_xlfn.XLOOKUP(Sales_DB[[#This Row],[Product_ID]],Product_DB[Product_ID],Product_DB[Product_Name])</f>
        <v>Hd Smart Tv Stick</v>
      </c>
      <c r="P641" t="str">
        <f>_xlfn.XLOOKUP(Sales_DB[[#This Row],[Product_ID]],Product_DB[Product_ID],Product_DB[Category])</f>
        <v>Electronics</v>
      </c>
      <c r="Q641" t="str">
        <f>_xlfn.XLOOKUP(Sales_DB[[#This Row],[Product_ID]],Product_DB[Product_ID],Product_DB[Sub_Category])</f>
        <v>Accessories</v>
      </c>
      <c r="R641" t="str">
        <f>_xlfn.XLOOKUP(Sales_DB[[#This Row],[Product_ID]],Product_DB[Product_ID],Product_DB[Brand])</f>
        <v>Gibson, Hobbs and Weaver</v>
      </c>
      <c r="S641">
        <f>_xlfn.XLOOKUP(Sales_DB[[#This Row],[Product_ID]],Product_DB[Product_ID],Product_DB[Cost])</f>
        <v>449.4</v>
      </c>
      <c r="T641">
        <f>_xlfn.XLOOKUP(Sales_DB[[#This Row],[Product_ID]],Product_DB[Product_ID],Product_DB[Stock])</f>
        <v>265</v>
      </c>
      <c r="U641" t="str">
        <f>_xlfn.XLOOKUP(Sales_DB[[#This Row],[Customer_ID]],Final_Cust_db[Customer_ID],Final_Cust_db[Name])</f>
        <v>John Jones</v>
      </c>
      <c r="V641">
        <f>_xlfn.XLOOKUP(Sales_DB[[#This Row],[Customer_ID]],Final_Cust_db[Customer_ID],Final_Cust_db[Age])</f>
        <v>58</v>
      </c>
      <c r="W641" t="str">
        <f>_xlfn.XLOOKUP(Sales_DB[[#This Row],[Customer_ID]],Final_Cust_db[Customer_ID],Final_Cust_db[Gender])</f>
        <v>Female</v>
      </c>
      <c r="X641" t="str">
        <f>_xlfn.XLOOKUP(Sales_DB[[#This Row],[Customer_ID]],Final_Cust_db[Customer_ID],Final_Cust_db[City])</f>
        <v>North Michaelborough</v>
      </c>
      <c r="Y641" t="str">
        <f>_xlfn.XLOOKUP(Sales_DB[[#This Row],[Customer_ID]],Final_Cust_db[Customer_ID],Final_Cust_db[State])</f>
        <v>Oregon</v>
      </c>
      <c r="Z641" t="str">
        <f>_xlfn.XLOOKUP(Sales_DB[[#This Row],[Customer_ID]],Final_Cust_db[Customer_ID],Final_Cust_db[Country])</f>
        <v>USA</v>
      </c>
      <c r="AA641" t="str">
        <f>_xlfn.XLOOKUP(Sales_DB[[#This Row],[Customer_ID]],Final_Cust_db[Customer_ID],Final_Cust_db[Loyality_Level])</f>
        <v>Silver</v>
      </c>
      <c r="AB641" s="8">
        <f>Sales_DB[[#This Row],[Cost]]*Sales_DB[[#This Row],[Quantity]]</f>
        <v>1797.6</v>
      </c>
      <c r="AC641" s="8">
        <f>Sales_DB[[#This Row],[Total_Amount]]-Sales_DB[[#This Row],[Spend]]</f>
        <v>-586.55839999999989</v>
      </c>
      <c r="AD641" s="8">
        <f>MONTH(Sales_DB[[#This Row],[Order_Date]])</f>
        <v>3</v>
      </c>
    </row>
    <row r="642" spans="1:30" x14ac:dyDescent="0.35">
      <c r="A642" t="s">
        <v>2599</v>
      </c>
      <c r="B642" s="2">
        <v>45590</v>
      </c>
      <c r="C642" t="s">
        <v>1285</v>
      </c>
      <c r="D642" t="s">
        <v>1869</v>
      </c>
      <c r="E642" t="s">
        <v>1932</v>
      </c>
      <c r="F642">
        <v>3</v>
      </c>
      <c r="G642" s="5">
        <v>950.83</v>
      </c>
      <c r="H642">
        <v>0.06</v>
      </c>
      <c r="I642" t="s">
        <v>1959</v>
      </c>
      <c r="J642">
        <v>2681.3406</v>
      </c>
      <c r="K642" t="str">
        <f>_xlfn.XLOOKUP(Sales_DB[[#This Row],[Store_ID]],Store_DB[Store_ID],Store_DB[Region])</f>
        <v>South</v>
      </c>
      <c r="L642" t="str">
        <f>_xlfn.XLOOKUP(Sales_DB[[#This Row],[Store_ID]],Store_DB[Store_ID],Store_DB[Store_Name])</f>
        <v>Mcdonald Inc</v>
      </c>
      <c r="M642" t="str">
        <f>_xlfn.XLOOKUP(Sales_DB[[#This Row],[Store_ID]],Store_DB[Store_ID],Store_DB[City])</f>
        <v>Christopherland</v>
      </c>
      <c r="N642" t="str">
        <f>_xlfn.XLOOKUP(Sales_DB[[#This Row],[Store_ID]],Store_DB[Store_ID],Store_DB[Store_Type])</f>
        <v>Outlet</v>
      </c>
      <c r="O642" t="str">
        <f>_xlfn.XLOOKUP(Sales_DB[[#This Row],[Product_ID]],Product_DB[Product_ID],Product_DB[Product_Name])</f>
        <v>Women'S Formal Blazer</v>
      </c>
      <c r="P642" t="str">
        <f>_xlfn.XLOOKUP(Sales_DB[[#This Row],[Product_ID]],Product_DB[Product_ID],Product_DB[Category])</f>
        <v>Clothing</v>
      </c>
      <c r="Q642" t="str">
        <f>_xlfn.XLOOKUP(Sales_DB[[#This Row],[Product_ID]],Product_DB[Product_ID],Product_DB[Sub_Category])</f>
        <v>Outerwear</v>
      </c>
      <c r="R642" t="str">
        <f>_xlfn.XLOOKUP(Sales_DB[[#This Row],[Product_ID]],Product_DB[Product_ID],Product_DB[Brand])</f>
        <v>Phillips and Sons</v>
      </c>
      <c r="S642">
        <f>_xlfn.XLOOKUP(Sales_DB[[#This Row],[Product_ID]],Product_DB[Product_ID],Product_DB[Cost])</f>
        <v>358.47</v>
      </c>
      <c r="T642">
        <f>_xlfn.XLOOKUP(Sales_DB[[#This Row],[Product_ID]],Product_DB[Product_ID],Product_DB[Stock])</f>
        <v>143</v>
      </c>
      <c r="U642" t="str">
        <f>_xlfn.XLOOKUP(Sales_DB[[#This Row],[Customer_ID]],Final_Cust_db[Customer_ID],Final_Cust_db[Name])</f>
        <v>Jackie Thompson</v>
      </c>
      <c r="V642">
        <f>_xlfn.XLOOKUP(Sales_DB[[#This Row],[Customer_ID]],Final_Cust_db[Customer_ID],Final_Cust_db[Age])</f>
        <v>48</v>
      </c>
      <c r="W642" t="str">
        <f>_xlfn.XLOOKUP(Sales_DB[[#This Row],[Customer_ID]],Final_Cust_db[Customer_ID],Final_Cust_db[Gender])</f>
        <v>Female</v>
      </c>
      <c r="X642" t="str">
        <f>_xlfn.XLOOKUP(Sales_DB[[#This Row],[Customer_ID]],Final_Cust_db[Customer_ID],Final_Cust_db[City])</f>
        <v>South Edwin</v>
      </c>
      <c r="Y642" t="str">
        <f>_xlfn.XLOOKUP(Sales_DB[[#This Row],[Customer_ID]],Final_Cust_db[Customer_ID],Final_Cust_db[State])</f>
        <v>New Jersey</v>
      </c>
      <c r="Z642" t="str">
        <f>_xlfn.XLOOKUP(Sales_DB[[#This Row],[Customer_ID]],Final_Cust_db[Customer_ID],Final_Cust_db[Country])</f>
        <v>USA</v>
      </c>
      <c r="AA642" t="str">
        <f>_xlfn.XLOOKUP(Sales_DB[[#This Row],[Customer_ID]],Final_Cust_db[Customer_ID],Final_Cust_db[Loyality_Level])</f>
        <v>Bronze</v>
      </c>
      <c r="AB642" s="8">
        <f>Sales_DB[[#This Row],[Cost]]*Sales_DB[[#This Row],[Quantity]]</f>
        <v>1075.4100000000001</v>
      </c>
      <c r="AC642" s="8">
        <f>Sales_DB[[#This Row],[Total_Amount]]-Sales_DB[[#This Row],[Spend]]</f>
        <v>1605.9305999999999</v>
      </c>
      <c r="AD642" s="8">
        <f>MONTH(Sales_DB[[#This Row],[Order_Date]])</f>
        <v>10</v>
      </c>
    </row>
    <row r="643" spans="1:30" x14ac:dyDescent="0.35">
      <c r="A643" t="s">
        <v>2600</v>
      </c>
      <c r="B643" s="2">
        <v>45365</v>
      </c>
      <c r="C643" t="s">
        <v>490</v>
      </c>
      <c r="D643" t="s">
        <v>1687</v>
      </c>
      <c r="E643" t="s">
        <v>1930</v>
      </c>
      <c r="F643">
        <v>3</v>
      </c>
      <c r="G643" s="5">
        <v>338.79</v>
      </c>
      <c r="H643">
        <v>0.01</v>
      </c>
      <c r="I643" t="s">
        <v>1957</v>
      </c>
      <c r="J643">
        <v>1006.2063000000001</v>
      </c>
      <c r="K643" t="str">
        <f>_xlfn.XLOOKUP(Sales_DB[[#This Row],[Store_ID]],Store_DB[Store_ID],Store_DB[Region])</f>
        <v>East</v>
      </c>
      <c r="L643" t="str">
        <f>_xlfn.XLOOKUP(Sales_DB[[#This Row],[Store_ID]],Store_DB[Store_ID],Store_DB[Store_Name])</f>
        <v>Gardner, Humphrey and Contreras</v>
      </c>
      <c r="M643" t="str">
        <f>_xlfn.XLOOKUP(Sales_DB[[#This Row],[Store_ID]],Store_DB[Store_ID],Store_DB[City])</f>
        <v>Johnsonville</v>
      </c>
      <c r="N643" t="str">
        <f>_xlfn.XLOOKUP(Sales_DB[[#This Row],[Store_ID]],Store_DB[Store_ID],Store_DB[Store_Type])</f>
        <v>Flagship</v>
      </c>
      <c r="O643" t="str">
        <f>_xlfn.XLOOKUP(Sales_DB[[#This Row],[Product_ID]],Product_DB[Product_ID],Product_DB[Product_Name])</f>
        <v>Men'S Casual Sneakers</v>
      </c>
      <c r="P643" t="str">
        <f>_xlfn.XLOOKUP(Sales_DB[[#This Row],[Product_ID]],Product_DB[Product_ID],Product_DB[Category])</f>
        <v>Clothing</v>
      </c>
      <c r="Q643" t="str">
        <f>_xlfn.XLOOKUP(Sales_DB[[#This Row],[Product_ID]],Product_DB[Product_ID],Product_DB[Sub_Category])</f>
        <v>Footwear</v>
      </c>
      <c r="R643" t="str">
        <f>_xlfn.XLOOKUP(Sales_DB[[#This Row],[Product_ID]],Product_DB[Product_ID],Product_DB[Brand])</f>
        <v>Hogan-Lee</v>
      </c>
      <c r="S643">
        <f>_xlfn.XLOOKUP(Sales_DB[[#This Row],[Product_ID]],Product_DB[Product_ID],Product_DB[Cost])</f>
        <v>353.47</v>
      </c>
      <c r="T643">
        <f>_xlfn.XLOOKUP(Sales_DB[[#This Row],[Product_ID]],Product_DB[Product_ID],Product_DB[Stock])</f>
        <v>214</v>
      </c>
      <c r="U643" t="str">
        <f>_xlfn.XLOOKUP(Sales_DB[[#This Row],[Customer_ID]],Final_Cust_db[Customer_ID],Final_Cust_db[Name])</f>
        <v>Carlos Skinner</v>
      </c>
      <c r="V643">
        <f>_xlfn.XLOOKUP(Sales_DB[[#This Row],[Customer_ID]],Final_Cust_db[Customer_ID],Final_Cust_db[Age])</f>
        <v>46</v>
      </c>
      <c r="W643" t="str">
        <f>_xlfn.XLOOKUP(Sales_DB[[#This Row],[Customer_ID]],Final_Cust_db[Customer_ID],Final_Cust_db[Gender])</f>
        <v>Male</v>
      </c>
      <c r="X643" t="str">
        <f>_xlfn.XLOOKUP(Sales_DB[[#This Row],[Customer_ID]],Final_Cust_db[Customer_ID],Final_Cust_db[City])</f>
        <v>Dwaynemouth</v>
      </c>
      <c r="Y643" t="str">
        <f>_xlfn.XLOOKUP(Sales_DB[[#This Row],[Customer_ID]],Final_Cust_db[Customer_ID],Final_Cust_db[State])</f>
        <v>Alabama</v>
      </c>
      <c r="Z643" t="str">
        <f>_xlfn.XLOOKUP(Sales_DB[[#This Row],[Customer_ID]],Final_Cust_db[Customer_ID],Final_Cust_db[Country])</f>
        <v>USA</v>
      </c>
      <c r="AA643" t="str">
        <f>_xlfn.XLOOKUP(Sales_DB[[#This Row],[Customer_ID]],Final_Cust_db[Customer_ID],Final_Cust_db[Loyality_Level])</f>
        <v>Bronze</v>
      </c>
      <c r="AB643" s="8">
        <f>Sales_DB[[#This Row],[Cost]]*Sales_DB[[#This Row],[Quantity]]</f>
        <v>1060.4100000000001</v>
      </c>
      <c r="AC643" s="8">
        <f>Sales_DB[[#This Row],[Total_Amount]]-Sales_DB[[#This Row],[Spend]]</f>
        <v>-54.203700000000026</v>
      </c>
      <c r="AD643" s="8">
        <f>MONTH(Sales_DB[[#This Row],[Order_Date]])</f>
        <v>3</v>
      </c>
    </row>
    <row r="644" spans="1:30" x14ac:dyDescent="0.35">
      <c r="A644" t="s">
        <v>2601</v>
      </c>
      <c r="B644" s="2">
        <v>45711</v>
      </c>
      <c r="C644" t="s">
        <v>499</v>
      </c>
      <c r="D644" t="s">
        <v>1851</v>
      </c>
      <c r="E644" t="s">
        <v>1890</v>
      </c>
      <c r="F644">
        <v>3</v>
      </c>
      <c r="G644" s="5">
        <v>853.32</v>
      </c>
      <c r="H644">
        <v>7.0000000000000007E-2</v>
      </c>
      <c r="I644" t="s">
        <v>1962</v>
      </c>
      <c r="J644">
        <v>2380.7628</v>
      </c>
      <c r="K644" t="str">
        <f>_xlfn.XLOOKUP(Sales_DB[[#This Row],[Store_ID]],Store_DB[Store_ID],Store_DB[Region])</f>
        <v>North</v>
      </c>
      <c r="L644" t="str">
        <f>_xlfn.XLOOKUP(Sales_DB[[#This Row],[Store_ID]],Store_DB[Store_ID],Store_DB[Store_Name])</f>
        <v>Martinez, Adkins and Johnson</v>
      </c>
      <c r="M644" t="str">
        <f>_xlfn.XLOOKUP(Sales_DB[[#This Row],[Store_ID]],Store_DB[Store_ID],Store_DB[City])</f>
        <v>Danielmouth</v>
      </c>
      <c r="N644" t="str">
        <f>_xlfn.XLOOKUP(Sales_DB[[#This Row],[Store_ID]],Store_DB[Store_ID],Store_DB[Store_Type])</f>
        <v>Flagship</v>
      </c>
      <c r="O644" t="str">
        <f>_xlfn.XLOOKUP(Sales_DB[[#This Row],[Product_ID]],Product_DB[Product_ID],Product_DB[Product_Name])</f>
        <v>Gaming Mouse Pad Xl</v>
      </c>
      <c r="P644" t="str">
        <f>_xlfn.XLOOKUP(Sales_DB[[#This Row],[Product_ID]],Product_DB[Product_ID],Product_DB[Category])</f>
        <v>Electronics</v>
      </c>
      <c r="Q644" t="str">
        <f>_xlfn.XLOOKUP(Sales_DB[[#This Row],[Product_ID]],Product_DB[Product_ID],Product_DB[Sub_Category])</f>
        <v>Accessories</v>
      </c>
      <c r="R644" t="str">
        <f>_xlfn.XLOOKUP(Sales_DB[[#This Row],[Product_ID]],Product_DB[Product_ID],Product_DB[Brand])</f>
        <v>Sharp, Taylor and Rodriguez</v>
      </c>
      <c r="S644">
        <f>_xlfn.XLOOKUP(Sales_DB[[#This Row],[Product_ID]],Product_DB[Product_ID],Product_DB[Cost])</f>
        <v>340.14</v>
      </c>
      <c r="T644">
        <f>_xlfn.XLOOKUP(Sales_DB[[#This Row],[Product_ID]],Product_DB[Product_ID],Product_DB[Stock])</f>
        <v>361</v>
      </c>
      <c r="U644" t="str">
        <f>_xlfn.XLOOKUP(Sales_DB[[#This Row],[Customer_ID]],Final_Cust_db[Customer_ID],Final_Cust_db[Name])</f>
        <v>Edward Rivera</v>
      </c>
      <c r="V644">
        <f>_xlfn.XLOOKUP(Sales_DB[[#This Row],[Customer_ID]],Final_Cust_db[Customer_ID],Final_Cust_db[Age])</f>
        <v>32</v>
      </c>
      <c r="W644" t="str">
        <f>_xlfn.XLOOKUP(Sales_DB[[#This Row],[Customer_ID]],Final_Cust_db[Customer_ID],Final_Cust_db[Gender])</f>
        <v>Female</v>
      </c>
      <c r="X644" t="str">
        <f>_xlfn.XLOOKUP(Sales_DB[[#This Row],[Customer_ID]],Final_Cust_db[Customer_ID],Final_Cust_db[City])</f>
        <v>Chungmouth</v>
      </c>
      <c r="Y644" t="str">
        <f>_xlfn.XLOOKUP(Sales_DB[[#This Row],[Customer_ID]],Final_Cust_db[Customer_ID],Final_Cust_db[State])</f>
        <v>South Carolina</v>
      </c>
      <c r="Z644" t="str">
        <f>_xlfn.XLOOKUP(Sales_DB[[#This Row],[Customer_ID]],Final_Cust_db[Customer_ID],Final_Cust_db[Country])</f>
        <v>USA</v>
      </c>
      <c r="AA644" t="str">
        <f>_xlfn.XLOOKUP(Sales_DB[[#This Row],[Customer_ID]],Final_Cust_db[Customer_ID],Final_Cust_db[Loyality_Level])</f>
        <v>Gold</v>
      </c>
      <c r="AB644" s="8">
        <f>Sales_DB[[#This Row],[Cost]]*Sales_DB[[#This Row],[Quantity]]</f>
        <v>1020.42</v>
      </c>
      <c r="AC644" s="8">
        <f>Sales_DB[[#This Row],[Total_Amount]]-Sales_DB[[#This Row],[Spend]]</f>
        <v>1360.3427999999999</v>
      </c>
      <c r="AD644" s="8">
        <f>MONTH(Sales_DB[[#This Row],[Order_Date]])</f>
        <v>2</v>
      </c>
    </row>
    <row r="645" spans="1:30" x14ac:dyDescent="0.35">
      <c r="A645" t="s">
        <v>2602</v>
      </c>
      <c r="B645" s="2">
        <v>45586</v>
      </c>
      <c r="C645" t="s">
        <v>508</v>
      </c>
      <c r="D645" t="s">
        <v>1809</v>
      </c>
      <c r="E645" t="s">
        <v>1909</v>
      </c>
      <c r="F645">
        <v>3</v>
      </c>
      <c r="G645" s="5">
        <v>89.78</v>
      </c>
      <c r="H645">
        <v>0.2</v>
      </c>
      <c r="I645" t="s">
        <v>1962</v>
      </c>
      <c r="J645">
        <v>215.47200000000001</v>
      </c>
      <c r="K645" t="str">
        <f>_xlfn.XLOOKUP(Sales_DB[[#This Row],[Store_ID]],Store_DB[Store_ID],Store_DB[Region])</f>
        <v>East</v>
      </c>
      <c r="L645" t="str">
        <f>_xlfn.XLOOKUP(Sales_DB[[#This Row],[Store_ID]],Store_DB[Store_ID],Store_DB[Store_Name])</f>
        <v>Benson-Elliott</v>
      </c>
      <c r="M645" t="str">
        <f>_xlfn.XLOOKUP(Sales_DB[[#This Row],[Store_ID]],Store_DB[Store_ID],Store_DB[City])</f>
        <v>Port Josephberg</v>
      </c>
      <c r="N645" t="str">
        <f>_xlfn.XLOOKUP(Sales_DB[[#This Row],[Store_ID]],Store_DB[Store_ID],Store_DB[Store_Type])</f>
        <v>Online</v>
      </c>
      <c r="O645" t="str">
        <f>_xlfn.XLOOKUP(Sales_DB[[#This Row],[Product_ID]],Product_DB[Product_ID],Product_DB[Product_Name])</f>
        <v>Wireless Mouse</v>
      </c>
      <c r="P645" t="str">
        <f>_xlfn.XLOOKUP(Sales_DB[[#This Row],[Product_ID]],Product_DB[Product_ID],Product_DB[Category])</f>
        <v>Electronics</v>
      </c>
      <c r="Q645" t="str">
        <f>_xlfn.XLOOKUP(Sales_DB[[#This Row],[Product_ID]],Product_DB[Product_ID],Product_DB[Sub_Category])</f>
        <v>Computer</v>
      </c>
      <c r="R645" t="str">
        <f>_xlfn.XLOOKUP(Sales_DB[[#This Row],[Product_ID]],Product_DB[Product_ID],Product_DB[Brand])</f>
        <v>Larson Ltd</v>
      </c>
      <c r="S645">
        <f>_xlfn.XLOOKUP(Sales_DB[[#This Row],[Product_ID]],Product_DB[Product_ID],Product_DB[Cost])</f>
        <v>392.89</v>
      </c>
      <c r="T645">
        <f>_xlfn.XLOOKUP(Sales_DB[[#This Row],[Product_ID]],Product_DB[Product_ID],Product_DB[Stock])</f>
        <v>320</v>
      </c>
      <c r="U645" t="str">
        <f>_xlfn.XLOOKUP(Sales_DB[[#This Row],[Customer_ID]],Final_Cust_db[Customer_ID],Final_Cust_db[Name])</f>
        <v>Denise Griffin</v>
      </c>
      <c r="V645">
        <f>_xlfn.XLOOKUP(Sales_DB[[#This Row],[Customer_ID]],Final_Cust_db[Customer_ID],Final_Cust_db[Age])</f>
        <v>33</v>
      </c>
      <c r="W645" t="str">
        <f>_xlfn.XLOOKUP(Sales_DB[[#This Row],[Customer_ID]],Final_Cust_db[Customer_ID],Final_Cust_db[Gender])</f>
        <v>Male</v>
      </c>
      <c r="X645" t="str">
        <f>_xlfn.XLOOKUP(Sales_DB[[#This Row],[Customer_ID]],Final_Cust_db[Customer_ID],Final_Cust_db[City])</f>
        <v>West Markhaven</v>
      </c>
      <c r="Y645" t="str">
        <f>_xlfn.XLOOKUP(Sales_DB[[#This Row],[Customer_ID]],Final_Cust_db[Customer_ID],Final_Cust_db[State])</f>
        <v>Florida</v>
      </c>
      <c r="Z645" t="str">
        <f>_xlfn.XLOOKUP(Sales_DB[[#This Row],[Customer_ID]],Final_Cust_db[Customer_ID],Final_Cust_db[Country])</f>
        <v>USA</v>
      </c>
      <c r="AA645" t="str">
        <f>_xlfn.XLOOKUP(Sales_DB[[#This Row],[Customer_ID]],Final_Cust_db[Customer_ID],Final_Cust_db[Loyality_Level])</f>
        <v>Platinum</v>
      </c>
      <c r="AB645" s="8">
        <f>Sales_DB[[#This Row],[Cost]]*Sales_DB[[#This Row],[Quantity]]</f>
        <v>1178.67</v>
      </c>
      <c r="AC645" s="8">
        <f>Sales_DB[[#This Row],[Total_Amount]]-Sales_DB[[#This Row],[Spend]]</f>
        <v>-963.19800000000009</v>
      </c>
      <c r="AD645" s="8">
        <f>MONTH(Sales_DB[[#This Row],[Order_Date]])</f>
        <v>10</v>
      </c>
    </row>
    <row r="646" spans="1:30" x14ac:dyDescent="0.35">
      <c r="A646" t="s">
        <v>2603</v>
      </c>
      <c r="B646" s="2">
        <v>45334</v>
      </c>
      <c r="C646" t="s">
        <v>634</v>
      </c>
      <c r="D646" t="s">
        <v>1745</v>
      </c>
      <c r="E646" t="s">
        <v>1890</v>
      </c>
      <c r="F646">
        <v>1</v>
      </c>
      <c r="G646" s="5">
        <v>172.04</v>
      </c>
      <c r="H646">
        <v>0.04</v>
      </c>
      <c r="I646" t="s">
        <v>1959</v>
      </c>
      <c r="J646">
        <v>165.1584</v>
      </c>
      <c r="K646" t="str">
        <f>_xlfn.XLOOKUP(Sales_DB[[#This Row],[Store_ID]],Store_DB[Store_ID],Store_DB[Region])</f>
        <v>North</v>
      </c>
      <c r="L646" t="str">
        <f>_xlfn.XLOOKUP(Sales_DB[[#This Row],[Store_ID]],Store_DB[Store_ID],Store_DB[Store_Name])</f>
        <v>Martinez, Adkins and Johnson</v>
      </c>
      <c r="M646" t="str">
        <f>_xlfn.XLOOKUP(Sales_DB[[#This Row],[Store_ID]],Store_DB[Store_ID],Store_DB[City])</f>
        <v>Danielmouth</v>
      </c>
      <c r="N646" t="str">
        <f>_xlfn.XLOOKUP(Sales_DB[[#This Row],[Store_ID]],Store_DB[Store_ID],Store_DB[Store_Type])</f>
        <v>Flagship</v>
      </c>
      <c r="O646" t="str">
        <f>_xlfn.XLOOKUP(Sales_DB[[#This Row],[Product_ID]],Product_DB[Product_ID],Product_DB[Product_Name])</f>
        <v>Ceramic Plant Pot</v>
      </c>
      <c r="P646" t="str">
        <f>_xlfn.XLOOKUP(Sales_DB[[#This Row],[Product_ID]],Product_DB[Product_ID],Product_DB[Category])</f>
        <v>Home</v>
      </c>
      <c r="Q646" t="str">
        <f>_xlfn.XLOOKUP(Sales_DB[[#This Row],[Product_ID]],Product_DB[Product_ID],Product_DB[Sub_Category])</f>
        <v>Decor</v>
      </c>
      <c r="R646" t="str">
        <f>_xlfn.XLOOKUP(Sales_DB[[#This Row],[Product_ID]],Product_DB[Product_ID],Product_DB[Brand])</f>
        <v>Hatfield, Baird and Torres</v>
      </c>
      <c r="S646">
        <f>_xlfn.XLOOKUP(Sales_DB[[#This Row],[Product_ID]],Product_DB[Product_ID],Product_DB[Cost])</f>
        <v>81.75</v>
      </c>
      <c r="T646">
        <f>_xlfn.XLOOKUP(Sales_DB[[#This Row],[Product_ID]],Product_DB[Product_ID],Product_DB[Stock])</f>
        <v>265</v>
      </c>
      <c r="U646" t="str">
        <f>_xlfn.XLOOKUP(Sales_DB[[#This Row],[Customer_ID]],Final_Cust_db[Customer_ID],Final_Cust_db[Name])</f>
        <v>Todd Poole</v>
      </c>
      <c r="V646">
        <f>_xlfn.XLOOKUP(Sales_DB[[#This Row],[Customer_ID]],Final_Cust_db[Customer_ID],Final_Cust_db[Age])</f>
        <v>29</v>
      </c>
      <c r="W646" t="str">
        <f>_xlfn.XLOOKUP(Sales_DB[[#This Row],[Customer_ID]],Final_Cust_db[Customer_ID],Final_Cust_db[Gender])</f>
        <v>Female</v>
      </c>
      <c r="X646" t="str">
        <f>_xlfn.XLOOKUP(Sales_DB[[#This Row],[Customer_ID]],Final_Cust_db[Customer_ID],Final_Cust_db[City])</f>
        <v>Johnsonshire</v>
      </c>
      <c r="Y646" t="str">
        <f>_xlfn.XLOOKUP(Sales_DB[[#This Row],[Customer_ID]],Final_Cust_db[Customer_ID],Final_Cust_db[State])</f>
        <v>Ohio</v>
      </c>
      <c r="Z646" t="str">
        <f>_xlfn.XLOOKUP(Sales_DB[[#This Row],[Customer_ID]],Final_Cust_db[Customer_ID],Final_Cust_db[Country])</f>
        <v>USA</v>
      </c>
      <c r="AA646" t="str">
        <f>_xlfn.XLOOKUP(Sales_DB[[#This Row],[Customer_ID]],Final_Cust_db[Customer_ID],Final_Cust_db[Loyality_Level])</f>
        <v>Bronze</v>
      </c>
      <c r="AB646" s="8">
        <f>Sales_DB[[#This Row],[Cost]]*Sales_DB[[#This Row],[Quantity]]</f>
        <v>81.75</v>
      </c>
      <c r="AC646" s="8">
        <f>Sales_DB[[#This Row],[Total_Amount]]-Sales_DB[[#This Row],[Spend]]</f>
        <v>83.4084</v>
      </c>
      <c r="AD646" s="8">
        <f>MONTH(Sales_DB[[#This Row],[Order_Date]])</f>
        <v>2</v>
      </c>
    </row>
    <row r="647" spans="1:30" x14ac:dyDescent="0.35">
      <c r="A647" t="s">
        <v>2604</v>
      </c>
      <c r="B647" s="2">
        <v>45333</v>
      </c>
      <c r="C647" t="s">
        <v>1450</v>
      </c>
      <c r="D647" t="s">
        <v>1742</v>
      </c>
      <c r="E647" t="s">
        <v>1890</v>
      </c>
      <c r="F647">
        <v>1</v>
      </c>
      <c r="G647" s="5">
        <v>389.2</v>
      </c>
      <c r="H647">
        <v>0.05</v>
      </c>
      <c r="I647" t="s">
        <v>1957</v>
      </c>
      <c r="J647">
        <v>369.74</v>
      </c>
      <c r="K647" t="str">
        <f>_xlfn.XLOOKUP(Sales_DB[[#This Row],[Store_ID]],Store_DB[Store_ID],Store_DB[Region])</f>
        <v>North</v>
      </c>
      <c r="L647" t="str">
        <f>_xlfn.XLOOKUP(Sales_DB[[#This Row],[Store_ID]],Store_DB[Store_ID],Store_DB[Store_Name])</f>
        <v>Martinez, Adkins and Johnson</v>
      </c>
      <c r="M647" t="str">
        <f>_xlfn.XLOOKUP(Sales_DB[[#This Row],[Store_ID]],Store_DB[Store_ID],Store_DB[City])</f>
        <v>Danielmouth</v>
      </c>
      <c r="N647" t="str">
        <f>_xlfn.XLOOKUP(Sales_DB[[#This Row],[Store_ID]],Store_DB[Store_ID],Store_DB[Store_Type])</f>
        <v>Flagship</v>
      </c>
      <c r="O647" t="str">
        <f>_xlfn.XLOOKUP(Sales_DB[[#This Row],[Product_ID]],Product_DB[Product_ID],Product_DB[Product_Name])</f>
        <v>Sports Stopwatch Pro</v>
      </c>
      <c r="P647" t="str">
        <f>_xlfn.XLOOKUP(Sales_DB[[#This Row],[Product_ID]],Product_DB[Product_ID],Product_DB[Category])</f>
        <v>Sports</v>
      </c>
      <c r="Q647" t="str">
        <f>_xlfn.XLOOKUP(Sales_DB[[#This Row],[Product_ID]],Product_DB[Product_ID],Product_DB[Sub_Category])</f>
        <v>Accessories</v>
      </c>
      <c r="R647" t="str">
        <f>_xlfn.XLOOKUP(Sales_DB[[#This Row],[Product_ID]],Product_DB[Product_ID],Product_DB[Brand])</f>
        <v>Thompson-French</v>
      </c>
      <c r="S647">
        <f>_xlfn.XLOOKUP(Sales_DB[[#This Row],[Product_ID]],Product_DB[Product_ID],Product_DB[Cost])</f>
        <v>434.84</v>
      </c>
      <c r="T647">
        <f>_xlfn.XLOOKUP(Sales_DB[[#This Row],[Product_ID]],Product_DB[Product_ID],Product_DB[Stock])</f>
        <v>185</v>
      </c>
      <c r="U647" t="str">
        <f>_xlfn.XLOOKUP(Sales_DB[[#This Row],[Customer_ID]],Final_Cust_db[Customer_ID],Final_Cust_db[Name])</f>
        <v>Michael Foley</v>
      </c>
      <c r="V647">
        <f>_xlfn.XLOOKUP(Sales_DB[[#This Row],[Customer_ID]],Final_Cust_db[Customer_ID],Final_Cust_db[Age])</f>
        <v>63</v>
      </c>
      <c r="W647" t="str">
        <f>_xlfn.XLOOKUP(Sales_DB[[#This Row],[Customer_ID]],Final_Cust_db[Customer_ID],Final_Cust_db[Gender])</f>
        <v>Female</v>
      </c>
      <c r="X647" t="str">
        <f>_xlfn.XLOOKUP(Sales_DB[[#This Row],[Customer_ID]],Final_Cust_db[Customer_ID],Final_Cust_db[City])</f>
        <v>Oneillfurt</v>
      </c>
      <c r="Y647" t="str">
        <f>_xlfn.XLOOKUP(Sales_DB[[#This Row],[Customer_ID]],Final_Cust_db[Customer_ID],Final_Cust_db[State])</f>
        <v>Vermont</v>
      </c>
      <c r="Z647" t="str">
        <f>_xlfn.XLOOKUP(Sales_DB[[#This Row],[Customer_ID]],Final_Cust_db[Customer_ID],Final_Cust_db[Country])</f>
        <v>USA</v>
      </c>
      <c r="AA647" t="str">
        <f>_xlfn.XLOOKUP(Sales_DB[[#This Row],[Customer_ID]],Final_Cust_db[Customer_ID],Final_Cust_db[Loyality_Level])</f>
        <v>Gold</v>
      </c>
      <c r="AB647" s="8">
        <f>Sales_DB[[#This Row],[Cost]]*Sales_DB[[#This Row],[Quantity]]</f>
        <v>434.84</v>
      </c>
      <c r="AC647" s="8">
        <f>Sales_DB[[#This Row],[Total_Amount]]-Sales_DB[[#This Row],[Spend]]</f>
        <v>-65.099999999999966</v>
      </c>
      <c r="AD647" s="8">
        <f>MONTH(Sales_DB[[#This Row],[Order_Date]])</f>
        <v>2</v>
      </c>
    </row>
    <row r="648" spans="1:30" x14ac:dyDescent="0.35">
      <c r="A648" t="s">
        <v>2605</v>
      </c>
      <c r="B648" s="2">
        <v>45778</v>
      </c>
      <c r="C648" t="s">
        <v>1432</v>
      </c>
      <c r="D648" t="s">
        <v>1812</v>
      </c>
      <c r="E648" t="s">
        <v>1930</v>
      </c>
      <c r="F648">
        <v>3</v>
      </c>
      <c r="G648" s="5">
        <v>865.96</v>
      </c>
      <c r="H648">
        <v>0.12</v>
      </c>
      <c r="I648" t="s">
        <v>1959</v>
      </c>
      <c r="J648">
        <v>2286.1343999999999</v>
      </c>
      <c r="K648" t="str">
        <f>_xlfn.XLOOKUP(Sales_DB[[#This Row],[Store_ID]],Store_DB[Store_ID],Store_DB[Region])</f>
        <v>East</v>
      </c>
      <c r="L648" t="str">
        <f>_xlfn.XLOOKUP(Sales_DB[[#This Row],[Store_ID]],Store_DB[Store_ID],Store_DB[Store_Name])</f>
        <v>Gardner, Humphrey and Contreras</v>
      </c>
      <c r="M648" t="str">
        <f>_xlfn.XLOOKUP(Sales_DB[[#This Row],[Store_ID]],Store_DB[Store_ID],Store_DB[City])</f>
        <v>Johnsonville</v>
      </c>
      <c r="N648" t="str">
        <f>_xlfn.XLOOKUP(Sales_DB[[#This Row],[Store_ID]],Store_DB[Store_ID],Store_DB[Store_Type])</f>
        <v>Flagship</v>
      </c>
      <c r="O648" t="str">
        <f>_xlfn.XLOOKUP(Sales_DB[[#This Row],[Product_ID]],Product_DB[Product_ID],Product_DB[Product_Name])</f>
        <v>Wifi Mesh Router</v>
      </c>
      <c r="P648" t="str">
        <f>_xlfn.XLOOKUP(Sales_DB[[#This Row],[Product_ID]],Product_DB[Product_ID],Product_DB[Category])</f>
        <v>Electronics</v>
      </c>
      <c r="Q648" t="str">
        <f>_xlfn.XLOOKUP(Sales_DB[[#This Row],[Product_ID]],Product_DB[Product_ID],Product_DB[Sub_Category])</f>
        <v>Appliances</v>
      </c>
      <c r="R648" t="str">
        <f>_xlfn.XLOOKUP(Sales_DB[[#This Row],[Product_ID]],Product_DB[Product_ID],Product_DB[Brand])</f>
        <v>White, Reeves and Woods</v>
      </c>
      <c r="S648">
        <f>_xlfn.XLOOKUP(Sales_DB[[#This Row],[Product_ID]],Product_DB[Product_ID],Product_DB[Cost])</f>
        <v>480.9</v>
      </c>
      <c r="T648">
        <f>_xlfn.XLOOKUP(Sales_DB[[#This Row],[Product_ID]],Product_DB[Product_ID],Product_DB[Stock])</f>
        <v>104</v>
      </c>
      <c r="U648" t="str">
        <f>_xlfn.XLOOKUP(Sales_DB[[#This Row],[Customer_ID]],Final_Cust_db[Customer_ID],Final_Cust_db[Name])</f>
        <v>Paul Cox</v>
      </c>
      <c r="V648">
        <f>_xlfn.XLOOKUP(Sales_DB[[#This Row],[Customer_ID]],Final_Cust_db[Customer_ID],Final_Cust_db[Age])</f>
        <v>60</v>
      </c>
      <c r="W648" t="str">
        <f>_xlfn.XLOOKUP(Sales_DB[[#This Row],[Customer_ID]],Final_Cust_db[Customer_ID],Final_Cust_db[Gender])</f>
        <v>Female</v>
      </c>
      <c r="X648" t="str">
        <f>_xlfn.XLOOKUP(Sales_DB[[#This Row],[Customer_ID]],Final_Cust_db[Customer_ID],Final_Cust_db[City])</f>
        <v>East Julie</v>
      </c>
      <c r="Y648" t="str">
        <f>_xlfn.XLOOKUP(Sales_DB[[#This Row],[Customer_ID]],Final_Cust_db[Customer_ID],Final_Cust_db[State])</f>
        <v>Kansas</v>
      </c>
      <c r="Z648" t="str">
        <f>_xlfn.XLOOKUP(Sales_DB[[#This Row],[Customer_ID]],Final_Cust_db[Customer_ID],Final_Cust_db[Country])</f>
        <v>USA</v>
      </c>
      <c r="AA648" t="str">
        <f>_xlfn.XLOOKUP(Sales_DB[[#This Row],[Customer_ID]],Final_Cust_db[Customer_ID],Final_Cust_db[Loyality_Level])</f>
        <v>Silver</v>
      </c>
      <c r="AB648" s="8">
        <f>Sales_DB[[#This Row],[Cost]]*Sales_DB[[#This Row],[Quantity]]</f>
        <v>1442.6999999999998</v>
      </c>
      <c r="AC648" s="8">
        <f>Sales_DB[[#This Row],[Total_Amount]]-Sales_DB[[#This Row],[Spend]]</f>
        <v>843.4344000000001</v>
      </c>
      <c r="AD648" s="8">
        <f>MONTH(Sales_DB[[#This Row],[Order_Date]])</f>
        <v>5</v>
      </c>
    </row>
    <row r="649" spans="1:30" x14ac:dyDescent="0.35">
      <c r="A649" t="s">
        <v>2606</v>
      </c>
      <c r="B649" s="2">
        <v>45592</v>
      </c>
      <c r="C649" t="s">
        <v>568</v>
      </c>
      <c r="D649" t="s">
        <v>1629</v>
      </c>
      <c r="E649" t="s">
        <v>1890</v>
      </c>
      <c r="F649">
        <v>3</v>
      </c>
      <c r="G649" s="5">
        <v>79.95</v>
      </c>
      <c r="H649">
        <v>0.2</v>
      </c>
      <c r="I649" t="s">
        <v>1962</v>
      </c>
      <c r="J649">
        <v>191.88</v>
      </c>
      <c r="K649" t="str">
        <f>_xlfn.XLOOKUP(Sales_DB[[#This Row],[Store_ID]],Store_DB[Store_ID],Store_DB[Region])</f>
        <v>North</v>
      </c>
      <c r="L649" t="str">
        <f>_xlfn.XLOOKUP(Sales_DB[[#This Row],[Store_ID]],Store_DB[Store_ID],Store_DB[Store_Name])</f>
        <v>Martinez, Adkins and Johnson</v>
      </c>
      <c r="M649" t="str">
        <f>_xlfn.XLOOKUP(Sales_DB[[#This Row],[Store_ID]],Store_DB[Store_ID],Store_DB[City])</f>
        <v>Danielmouth</v>
      </c>
      <c r="N649" t="str">
        <f>_xlfn.XLOOKUP(Sales_DB[[#This Row],[Store_ID]],Store_DB[Store_ID],Store_DB[Store_Type])</f>
        <v>Flagship</v>
      </c>
      <c r="O649" t="str">
        <f>_xlfn.XLOOKUP(Sales_DB[[#This Row],[Product_ID]],Product_DB[Product_ID],Product_DB[Product_Name])</f>
        <v>Knee Support Brace</v>
      </c>
      <c r="P649" t="str">
        <f>_xlfn.XLOOKUP(Sales_DB[[#This Row],[Product_ID]],Product_DB[Product_ID],Product_DB[Category])</f>
        <v>Sports</v>
      </c>
      <c r="Q649" t="str">
        <f>_xlfn.XLOOKUP(Sales_DB[[#This Row],[Product_ID]],Product_DB[Product_ID],Product_DB[Sub_Category])</f>
        <v>Equipment</v>
      </c>
      <c r="R649" t="str">
        <f>_xlfn.XLOOKUP(Sales_DB[[#This Row],[Product_ID]],Product_DB[Product_ID],Product_DB[Brand])</f>
        <v>May-Reese</v>
      </c>
      <c r="S649">
        <f>_xlfn.XLOOKUP(Sales_DB[[#This Row],[Product_ID]],Product_DB[Product_ID],Product_DB[Cost])</f>
        <v>21.34</v>
      </c>
      <c r="T649">
        <f>_xlfn.XLOOKUP(Sales_DB[[#This Row],[Product_ID]],Product_DB[Product_ID],Product_DB[Stock])</f>
        <v>65</v>
      </c>
      <c r="U649" t="str">
        <f>_xlfn.XLOOKUP(Sales_DB[[#This Row],[Customer_ID]],Final_Cust_db[Customer_ID],Final_Cust_db[Name])</f>
        <v>Steve Mclaughlin</v>
      </c>
      <c r="V649">
        <f>_xlfn.XLOOKUP(Sales_DB[[#This Row],[Customer_ID]],Final_Cust_db[Customer_ID],Final_Cust_db[Age])</f>
        <v>64</v>
      </c>
      <c r="W649" t="str">
        <f>_xlfn.XLOOKUP(Sales_DB[[#This Row],[Customer_ID]],Final_Cust_db[Customer_ID],Final_Cust_db[Gender])</f>
        <v>Male</v>
      </c>
      <c r="X649" t="str">
        <f>_xlfn.XLOOKUP(Sales_DB[[#This Row],[Customer_ID]],Final_Cust_db[Customer_ID],Final_Cust_db[City])</f>
        <v>Josephmouth</v>
      </c>
      <c r="Y649" t="str">
        <f>_xlfn.XLOOKUP(Sales_DB[[#This Row],[Customer_ID]],Final_Cust_db[Customer_ID],Final_Cust_db[State])</f>
        <v>New Hampshire</v>
      </c>
      <c r="Z649" t="str">
        <f>_xlfn.XLOOKUP(Sales_DB[[#This Row],[Customer_ID]],Final_Cust_db[Customer_ID],Final_Cust_db[Country])</f>
        <v>USA</v>
      </c>
      <c r="AA649" t="str">
        <f>_xlfn.XLOOKUP(Sales_DB[[#This Row],[Customer_ID]],Final_Cust_db[Customer_ID],Final_Cust_db[Loyality_Level])</f>
        <v>Bronze</v>
      </c>
      <c r="AB649" s="8">
        <f>Sales_DB[[#This Row],[Cost]]*Sales_DB[[#This Row],[Quantity]]</f>
        <v>64.02</v>
      </c>
      <c r="AC649" s="8">
        <f>Sales_DB[[#This Row],[Total_Amount]]-Sales_DB[[#This Row],[Spend]]</f>
        <v>127.86</v>
      </c>
      <c r="AD649" s="8">
        <f>MONTH(Sales_DB[[#This Row],[Order_Date]])</f>
        <v>10</v>
      </c>
    </row>
    <row r="650" spans="1:30" x14ac:dyDescent="0.35">
      <c r="A650" t="s">
        <v>2607</v>
      </c>
      <c r="B650" s="2">
        <v>45259</v>
      </c>
      <c r="C650" t="s">
        <v>1200</v>
      </c>
      <c r="D650" t="s">
        <v>1653</v>
      </c>
      <c r="E650" t="s">
        <v>1912</v>
      </c>
      <c r="F650">
        <v>1</v>
      </c>
      <c r="G650" s="5">
        <v>566.5</v>
      </c>
      <c r="H650">
        <v>0.25</v>
      </c>
      <c r="I650" t="s">
        <v>1962</v>
      </c>
      <c r="J650">
        <v>424.875</v>
      </c>
      <c r="K650" t="str">
        <f>_xlfn.XLOOKUP(Sales_DB[[#This Row],[Store_ID]],Store_DB[Store_ID],Store_DB[Region])</f>
        <v>South</v>
      </c>
      <c r="L650" t="str">
        <f>_xlfn.XLOOKUP(Sales_DB[[#This Row],[Store_ID]],Store_DB[Store_ID],Store_DB[Store_Name])</f>
        <v>Martinez-Mullins</v>
      </c>
      <c r="M650" t="str">
        <f>_xlfn.XLOOKUP(Sales_DB[[#This Row],[Store_ID]],Store_DB[Store_ID],Store_DB[City])</f>
        <v>Williamsfurt</v>
      </c>
      <c r="N650" t="str">
        <f>_xlfn.XLOOKUP(Sales_DB[[#This Row],[Store_ID]],Store_DB[Store_ID],Store_DB[Store_Type])</f>
        <v>Online</v>
      </c>
      <c r="O650" t="str">
        <f>_xlfn.XLOOKUP(Sales_DB[[#This Row],[Product_ID]],Product_DB[Product_ID],Product_DB[Product_Name])</f>
        <v>Wireless Bluetooth Speaker</v>
      </c>
      <c r="P650" t="str">
        <f>_xlfn.XLOOKUP(Sales_DB[[#This Row],[Product_ID]],Product_DB[Product_ID],Product_DB[Category])</f>
        <v>Electronics</v>
      </c>
      <c r="Q650" t="str">
        <f>_xlfn.XLOOKUP(Sales_DB[[#This Row],[Product_ID]],Product_DB[Product_ID],Product_DB[Sub_Category])</f>
        <v>Audio</v>
      </c>
      <c r="R650" t="str">
        <f>_xlfn.XLOOKUP(Sales_DB[[#This Row],[Product_ID]],Product_DB[Product_ID],Product_DB[Brand])</f>
        <v>Reed-Schmidt</v>
      </c>
      <c r="S650">
        <f>_xlfn.XLOOKUP(Sales_DB[[#This Row],[Product_ID]],Product_DB[Product_ID],Product_DB[Cost])</f>
        <v>322.41000000000003</v>
      </c>
      <c r="T650">
        <f>_xlfn.XLOOKUP(Sales_DB[[#This Row],[Product_ID]],Product_DB[Product_ID],Product_DB[Stock])</f>
        <v>213</v>
      </c>
      <c r="U650" t="str">
        <f>_xlfn.XLOOKUP(Sales_DB[[#This Row],[Customer_ID]],Final_Cust_db[Customer_ID],Final_Cust_db[Name])</f>
        <v>Erika Padilla</v>
      </c>
      <c r="V650">
        <f>_xlfn.XLOOKUP(Sales_DB[[#This Row],[Customer_ID]],Final_Cust_db[Customer_ID],Final_Cust_db[Age])</f>
        <v>50</v>
      </c>
      <c r="W650" t="str">
        <f>_xlfn.XLOOKUP(Sales_DB[[#This Row],[Customer_ID]],Final_Cust_db[Customer_ID],Final_Cust_db[Gender])</f>
        <v>Male</v>
      </c>
      <c r="X650" t="str">
        <f>_xlfn.XLOOKUP(Sales_DB[[#This Row],[Customer_ID]],Final_Cust_db[Customer_ID],Final_Cust_db[City])</f>
        <v>Andrewsland</v>
      </c>
      <c r="Y650" t="str">
        <f>_xlfn.XLOOKUP(Sales_DB[[#This Row],[Customer_ID]],Final_Cust_db[Customer_ID],Final_Cust_db[State])</f>
        <v>Alabama</v>
      </c>
      <c r="Z650" t="str">
        <f>_xlfn.XLOOKUP(Sales_DB[[#This Row],[Customer_ID]],Final_Cust_db[Customer_ID],Final_Cust_db[Country])</f>
        <v>USA</v>
      </c>
      <c r="AA650" t="str">
        <f>_xlfn.XLOOKUP(Sales_DB[[#This Row],[Customer_ID]],Final_Cust_db[Customer_ID],Final_Cust_db[Loyality_Level])</f>
        <v>Silver</v>
      </c>
      <c r="AB650" s="8">
        <f>Sales_DB[[#This Row],[Cost]]*Sales_DB[[#This Row],[Quantity]]</f>
        <v>322.41000000000003</v>
      </c>
      <c r="AC650" s="8">
        <f>Sales_DB[[#This Row],[Total_Amount]]-Sales_DB[[#This Row],[Spend]]</f>
        <v>102.46499999999997</v>
      </c>
      <c r="AD650" s="8">
        <f>MONTH(Sales_DB[[#This Row],[Order_Date]])</f>
        <v>11</v>
      </c>
    </row>
    <row r="651" spans="1:30" x14ac:dyDescent="0.35">
      <c r="A651" t="s">
        <v>2608</v>
      </c>
      <c r="B651" s="2">
        <v>45801</v>
      </c>
      <c r="C651" t="s">
        <v>1262</v>
      </c>
      <c r="D651" t="s">
        <v>1636</v>
      </c>
      <c r="E651" t="s">
        <v>1885</v>
      </c>
      <c r="F651">
        <v>2</v>
      </c>
      <c r="G651" s="5">
        <v>347.95</v>
      </c>
      <c r="H651">
        <v>0.13</v>
      </c>
      <c r="I651" t="s">
        <v>1962</v>
      </c>
      <c r="J651">
        <v>605.43299999999999</v>
      </c>
      <c r="K651" t="str">
        <f>_xlfn.XLOOKUP(Sales_DB[[#This Row],[Store_ID]],Store_DB[Store_ID],Store_DB[Region])</f>
        <v>East</v>
      </c>
      <c r="L651" t="str">
        <f>_xlfn.XLOOKUP(Sales_DB[[#This Row],[Store_ID]],Store_DB[Store_ID],Store_DB[Store_Name])</f>
        <v>Rivera-Warner</v>
      </c>
      <c r="M651" t="str">
        <f>_xlfn.XLOOKUP(Sales_DB[[#This Row],[Store_ID]],Store_DB[Store_ID],Store_DB[City])</f>
        <v>Washingtonfurt</v>
      </c>
      <c r="N651" t="str">
        <f>_xlfn.XLOOKUP(Sales_DB[[#This Row],[Store_ID]],Store_DB[Store_ID],Store_DB[Store_Type])</f>
        <v>Flagship</v>
      </c>
      <c r="O651" t="str">
        <f>_xlfn.XLOOKUP(Sales_DB[[#This Row],[Product_ID]],Product_DB[Product_ID],Product_DB[Product_Name])</f>
        <v>Multi-Purpose Storage Box</v>
      </c>
      <c r="P651" t="str">
        <f>_xlfn.XLOOKUP(Sales_DB[[#This Row],[Product_ID]],Product_DB[Product_ID],Product_DB[Category])</f>
        <v>Home</v>
      </c>
      <c r="Q651" t="str">
        <f>_xlfn.XLOOKUP(Sales_DB[[#This Row],[Product_ID]],Product_DB[Product_ID],Product_DB[Sub_Category])</f>
        <v>Storage</v>
      </c>
      <c r="R651" t="str">
        <f>_xlfn.XLOOKUP(Sales_DB[[#This Row],[Product_ID]],Product_DB[Product_ID],Product_DB[Brand])</f>
        <v>Gardner-Montes</v>
      </c>
      <c r="S651">
        <f>_xlfn.XLOOKUP(Sales_DB[[#This Row],[Product_ID]],Product_DB[Product_ID],Product_DB[Cost])</f>
        <v>123.46</v>
      </c>
      <c r="T651">
        <f>_xlfn.XLOOKUP(Sales_DB[[#This Row],[Product_ID]],Product_DB[Product_ID],Product_DB[Stock])</f>
        <v>76</v>
      </c>
      <c r="U651" t="str">
        <f>_xlfn.XLOOKUP(Sales_DB[[#This Row],[Customer_ID]],Final_Cust_db[Customer_ID],Final_Cust_db[Name])</f>
        <v>Cassandra Perez</v>
      </c>
      <c r="V651">
        <f>_xlfn.XLOOKUP(Sales_DB[[#This Row],[Customer_ID]],Final_Cust_db[Customer_ID],Final_Cust_db[Age])</f>
        <v>31</v>
      </c>
      <c r="W651" t="str">
        <f>_xlfn.XLOOKUP(Sales_DB[[#This Row],[Customer_ID]],Final_Cust_db[Customer_ID],Final_Cust_db[Gender])</f>
        <v>Male</v>
      </c>
      <c r="X651" t="str">
        <f>_xlfn.XLOOKUP(Sales_DB[[#This Row],[Customer_ID]],Final_Cust_db[Customer_ID],Final_Cust_db[City])</f>
        <v>Brandonville</v>
      </c>
      <c r="Y651" t="str">
        <f>_xlfn.XLOOKUP(Sales_DB[[#This Row],[Customer_ID]],Final_Cust_db[Customer_ID],Final_Cust_db[State])</f>
        <v>Mississippi</v>
      </c>
      <c r="Z651" t="str">
        <f>_xlfn.XLOOKUP(Sales_DB[[#This Row],[Customer_ID]],Final_Cust_db[Customer_ID],Final_Cust_db[Country])</f>
        <v>USA</v>
      </c>
      <c r="AA651" t="str">
        <f>_xlfn.XLOOKUP(Sales_DB[[#This Row],[Customer_ID]],Final_Cust_db[Customer_ID],Final_Cust_db[Loyality_Level])</f>
        <v>Bronze</v>
      </c>
      <c r="AB651" s="8">
        <f>Sales_DB[[#This Row],[Cost]]*Sales_DB[[#This Row],[Quantity]]</f>
        <v>246.92</v>
      </c>
      <c r="AC651" s="8">
        <f>Sales_DB[[#This Row],[Total_Amount]]-Sales_DB[[#This Row],[Spend]]</f>
        <v>358.51300000000003</v>
      </c>
      <c r="AD651" s="8">
        <f>MONTH(Sales_DB[[#This Row],[Order_Date]])</f>
        <v>5</v>
      </c>
    </row>
    <row r="652" spans="1:30" x14ac:dyDescent="0.35">
      <c r="A652" t="s">
        <v>2609</v>
      </c>
      <c r="B652" s="2">
        <v>45347</v>
      </c>
      <c r="C652" t="s">
        <v>687</v>
      </c>
      <c r="D652" t="s">
        <v>1754</v>
      </c>
      <c r="E652" t="s">
        <v>1899</v>
      </c>
      <c r="F652">
        <v>2</v>
      </c>
      <c r="G652" s="5">
        <v>250.83</v>
      </c>
      <c r="H652">
        <v>0.15</v>
      </c>
      <c r="I652" t="s">
        <v>1959</v>
      </c>
      <c r="J652">
        <v>426.411</v>
      </c>
      <c r="K652" t="str">
        <f>_xlfn.XLOOKUP(Sales_DB[[#This Row],[Store_ID]],Store_DB[Store_ID],Store_DB[Region])</f>
        <v>North</v>
      </c>
      <c r="L652" t="str">
        <f>_xlfn.XLOOKUP(Sales_DB[[#This Row],[Store_ID]],Store_DB[Store_ID],Store_DB[Store_Name])</f>
        <v>Johnson-Wright</v>
      </c>
      <c r="M652" t="str">
        <f>_xlfn.XLOOKUP(Sales_DB[[#This Row],[Store_ID]],Store_DB[Store_ID],Store_DB[City])</f>
        <v>Hoodberg</v>
      </c>
      <c r="N652" t="str">
        <f>_xlfn.XLOOKUP(Sales_DB[[#This Row],[Store_ID]],Store_DB[Store_ID],Store_DB[Store_Type])</f>
        <v>Outlet</v>
      </c>
      <c r="O652" t="str">
        <f>_xlfn.XLOOKUP(Sales_DB[[#This Row],[Product_ID]],Product_DB[Product_ID],Product_DB[Product_Name])</f>
        <v>Womens Cotton Scarf</v>
      </c>
      <c r="P652" t="str">
        <f>_xlfn.XLOOKUP(Sales_DB[[#This Row],[Product_ID]],Product_DB[Product_ID],Product_DB[Category])</f>
        <v>Clothing</v>
      </c>
      <c r="Q652" t="str">
        <f>_xlfn.XLOOKUP(Sales_DB[[#This Row],[Product_ID]],Product_DB[Product_ID],Product_DB[Sub_Category])</f>
        <v>Accessories</v>
      </c>
      <c r="R652" t="str">
        <f>_xlfn.XLOOKUP(Sales_DB[[#This Row],[Product_ID]],Product_DB[Product_ID],Product_DB[Brand])</f>
        <v>Shepherd-Gould</v>
      </c>
      <c r="S652">
        <f>_xlfn.XLOOKUP(Sales_DB[[#This Row],[Product_ID]],Product_DB[Product_ID],Product_DB[Cost])</f>
        <v>113.83</v>
      </c>
      <c r="T652">
        <f>_xlfn.XLOOKUP(Sales_DB[[#This Row],[Product_ID]],Product_DB[Product_ID],Product_DB[Stock])</f>
        <v>485</v>
      </c>
      <c r="U652" t="str">
        <f>_xlfn.XLOOKUP(Sales_DB[[#This Row],[Customer_ID]],Final_Cust_db[Customer_ID],Final_Cust_db[Name])</f>
        <v>Joan Johnson</v>
      </c>
      <c r="V652">
        <f>_xlfn.XLOOKUP(Sales_DB[[#This Row],[Customer_ID]],Final_Cust_db[Customer_ID],Final_Cust_db[Age])</f>
        <v>50</v>
      </c>
      <c r="W652" t="str">
        <f>_xlfn.XLOOKUP(Sales_DB[[#This Row],[Customer_ID]],Final_Cust_db[Customer_ID],Final_Cust_db[Gender])</f>
        <v>Female</v>
      </c>
      <c r="X652" t="str">
        <f>_xlfn.XLOOKUP(Sales_DB[[#This Row],[Customer_ID]],Final_Cust_db[Customer_ID],Final_Cust_db[City])</f>
        <v>Lake Josephport</v>
      </c>
      <c r="Y652" t="str">
        <f>_xlfn.XLOOKUP(Sales_DB[[#This Row],[Customer_ID]],Final_Cust_db[Customer_ID],Final_Cust_db[State])</f>
        <v>Maine</v>
      </c>
      <c r="Z652" t="str">
        <f>_xlfn.XLOOKUP(Sales_DB[[#This Row],[Customer_ID]],Final_Cust_db[Customer_ID],Final_Cust_db[Country])</f>
        <v>USA</v>
      </c>
      <c r="AA652" t="str">
        <f>_xlfn.XLOOKUP(Sales_DB[[#This Row],[Customer_ID]],Final_Cust_db[Customer_ID],Final_Cust_db[Loyality_Level])</f>
        <v>Platinum</v>
      </c>
      <c r="AB652" s="8">
        <f>Sales_DB[[#This Row],[Cost]]*Sales_DB[[#This Row],[Quantity]]</f>
        <v>227.66</v>
      </c>
      <c r="AC652" s="8">
        <f>Sales_DB[[#This Row],[Total_Amount]]-Sales_DB[[#This Row],[Spend]]</f>
        <v>198.751</v>
      </c>
      <c r="AD652" s="8">
        <f>MONTH(Sales_DB[[#This Row],[Order_Date]])</f>
        <v>2</v>
      </c>
    </row>
    <row r="653" spans="1:30" x14ac:dyDescent="0.35">
      <c r="A653" t="s">
        <v>2610</v>
      </c>
      <c r="B653" s="2">
        <v>45721</v>
      </c>
      <c r="C653" t="s">
        <v>508</v>
      </c>
      <c r="D653" t="s">
        <v>1794</v>
      </c>
      <c r="E653" t="s">
        <v>1890</v>
      </c>
      <c r="F653">
        <v>1</v>
      </c>
      <c r="G653" s="5">
        <v>888.05</v>
      </c>
      <c r="H653">
        <v>0.2</v>
      </c>
      <c r="I653" t="s">
        <v>1959</v>
      </c>
      <c r="J653">
        <v>710.44</v>
      </c>
      <c r="K653" t="str">
        <f>_xlfn.XLOOKUP(Sales_DB[[#This Row],[Store_ID]],Store_DB[Store_ID],Store_DB[Region])</f>
        <v>North</v>
      </c>
      <c r="L653" t="str">
        <f>_xlfn.XLOOKUP(Sales_DB[[#This Row],[Store_ID]],Store_DB[Store_ID],Store_DB[Store_Name])</f>
        <v>Martinez, Adkins and Johnson</v>
      </c>
      <c r="M653" t="str">
        <f>_xlfn.XLOOKUP(Sales_DB[[#This Row],[Store_ID]],Store_DB[Store_ID],Store_DB[City])</f>
        <v>Danielmouth</v>
      </c>
      <c r="N653" t="str">
        <f>_xlfn.XLOOKUP(Sales_DB[[#This Row],[Store_ID]],Store_DB[Store_ID],Store_DB[Store_Type])</f>
        <v>Flagship</v>
      </c>
      <c r="O653" t="str">
        <f>_xlfn.XLOOKUP(Sales_DB[[#This Row],[Product_ID]],Product_DB[Product_ID],Product_DB[Product_Name])</f>
        <v>Hair Repair Oil Treatment</v>
      </c>
      <c r="P653" t="str">
        <f>_xlfn.XLOOKUP(Sales_DB[[#This Row],[Product_ID]],Product_DB[Product_ID],Product_DB[Category])</f>
        <v>Beauty</v>
      </c>
      <c r="Q653" t="str">
        <f>_xlfn.XLOOKUP(Sales_DB[[#This Row],[Product_ID]],Product_DB[Product_ID],Product_DB[Sub_Category])</f>
        <v>Haircare</v>
      </c>
      <c r="R653" t="str">
        <f>_xlfn.XLOOKUP(Sales_DB[[#This Row],[Product_ID]],Product_DB[Product_ID],Product_DB[Brand])</f>
        <v>Hopkins Ltd</v>
      </c>
      <c r="S653">
        <f>_xlfn.XLOOKUP(Sales_DB[[#This Row],[Product_ID]],Product_DB[Product_ID],Product_DB[Cost])</f>
        <v>214.32</v>
      </c>
      <c r="T653">
        <f>_xlfn.XLOOKUP(Sales_DB[[#This Row],[Product_ID]],Product_DB[Product_ID],Product_DB[Stock])</f>
        <v>383</v>
      </c>
      <c r="U653" t="str">
        <f>_xlfn.XLOOKUP(Sales_DB[[#This Row],[Customer_ID]],Final_Cust_db[Customer_ID],Final_Cust_db[Name])</f>
        <v>Denise Griffin</v>
      </c>
      <c r="V653">
        <f>_xlfn.XLOOKUP(Sales_DB[[#This Row],[Customer_ID]],Final_Cust_db[Customer_ID],Final_Cust_db[Age])</f>
        <v>33</v>
      </c>
      <c r="W653" t="str">
        <f>_xlfn.XLOOKUP(Sales_DB[[#This Row],[Customer_ID]],Final_Cust_db[Customer_ID],Final_Cust_db[Gender])</f>
        <v>Male</v>
      </c>
      <c r="X653" t="str">
        <f>_xlfn.XLOOKUP(Sales_DB[[#This Row],[Customer_ID]],Final_Cust_db[Customer_ID],Final_Cust_db[City])</f>
        <v>West Markhaven</v>
      </c>
      <c r="Y653" t="str">
        <f>_xlfn.XLOOKUP(Sales_DB[[#This Row],[Customer_ID]],Final_Cust_db[Customer_ID],Final_Cust_db[State])</f>
        <v>Florida</v>
      </c>
      <c r="Z653" t="str">
        <f>_xlfn.XLOOKUP(Sales_DB[[#This Row],[Customer_ID]],Final_Cust_db[Customer_ID],Final_Cust_db[Country])</f>
        <v>USA</v>
      </c>
      <c r="AA653" t="str">
        <f>_xlfn.XLOOKUP(Sales_DB[[#This Row],[Customer_ID]],Final_Cust_db[Customer_ID],Final_Cust_db[Loyality_Level])</f>
        <v>Platinum</v>
      </c>
      <c r="AB653" s="8">
        <f>Sales_DB[[#This Row],[Cost]]*Sales_DB[[#This Row],[Quantity]]</f>
        <v>214.32</v>
      </c>
      <c r="AC653" s="8">
        <f>Sales_DB[[#This Row],[Total_Amount]]-Sales_DB[[#This Row],[Spend]]</f>
        <v>496.12000000000006</v>
      </c>
      <c r="AD653" s="8">
        <f>MONTH(Sales_DB[[#This Row],[Order_Date]])</f>
        <v>3</v>
      </c>
    </row>
    <row r="654" spans="1:30" x14ac:dyDescent="0.35">
      <c r="A654" t="s">
        <v>2611</v>
      </c>
      <c r="B654" s="2">
        <v>45531</v>
      </c>
      <c r="C654" t="s">
        <v>38</v>
      </c>
      <c r="D654" t="s">
        <v>1694</v>
      </c>
      <c r="E654" t="s">
        <v>1943</v>
      </c>
      <c r="F654">
        <v>2</v>
      </c>
      <c r="G654" s="5">
        <v>673.02</v>
      </c>
      <c r="H654">
        <v>0.11</v>
      </c>
      <c r="I654" t="s">
        <v>1959</v>
      </c>
      <c r="J654">
        <v>1197.9756</v>
      </c>
      <c r="K654" t="str">
        <f>_xlfn.XLOOKUP(Sales_DB[[#This Row],[Store_ID]],Store_DB[Store_ID],Store_DB[Region])</f>
        <v>East</v>
      </c>
      <c r="L654" t="str">
        <f>_xlfn.XLOOKUP(Sales_DB[[#This Row],[Store_ID]],Store_DB[Store_ID],Store_DB[Store_Name])</f>
        <v>Guerrero-Schmitt</v>
      </c>
      <c r="M654" t="str">
        <f>_xlfn.XLOOKUP(Sales_DB[[#This Row],[Store_ID]],Store_DB[Store_ID],Store_DB[City])</f>
        <v>East Stevechester</v>
      </c>
      <c r="N654" t="str">
        <f>_xlfn.XLOOKUP(Sales_DB[[#This Row],[Store_ID]],Store_DB[Store_ID],Store_DB[Store_Type])</f>
        <v>Flagship</v>
      </c>
      <c r="O654" t="str">
        <f>_xlfn.XLOOKUP(Sales_DB[[#This Row],[Product_ID]],Product_DB[Product_ID],Product_DB[Product_Name])</f>
        <v>Portable Power Bank</v>
      </c>
      <c r="P654" t="str">
        <f>_xlfn.XLOOKUP(Sales_DB[[#This Row],[Product_ID]],Product_DB[Product_ID],Product_DB[Category])</f>
        <v>Electronics</v>
      </c>
      <c r="Q654" t="str">
        <f>_xlfn.XLOOKUP(Sales_DB[[#This Row],[Product_ID]],Product_DB[Product_ID],Product_DB[Sub_Category])</f>
        <v>Mobile</v>
      </c>
      <c r="R654" t="str">
        <f>_xlfn.XLOOKUP(Sales_DB[[#This Row],[Product_ID]],Product_DB[Product_ID],Product_DB[Brand])</f>
        <v>Cummings and Sons</v>
      </c>
      <c r="S654">
        <f>_xlfn.XLOOKUP(Sales_DB[[#This Row],[Product_ID]],Product_DB[Product_ID],Product_DB[Cost])</f>
        <v>326.06</v>
      </c>
      <c r="T654">
        <f>_xlfn.XLOOKUP(Sales_DB[[#This Row],[Product_ID]],Product_DB[Product_ID],Product_DB[Stock])</f>
        <v>301</v>
      </c>
      <c r="U654" t="str">
        <f>_xlfn.XLOOKUP(Sales_DB[[#This Row],[Customer_ID]],Final_Cust_db[Customer_ID],Final_Cust_db[Name])</f>
        <v>Amber Jackson</v>
      </c>
      <c r="V654">
        <f>_xlfn.XLOOKUP(Sales_DB[[#This Row],[Customer_ID]],Final_Cust_db[Customer_ID],Final_Cust_db[Age])</f>
        <v>29</v>
      </c>
      <c r="W654" t="str">
        <f>_xlfn.XLOOKUP(Sales_DB[[#This Row],[Customer_ID]],Final_Cust_db[Customer_ID],Final_Cust_db[Gender])</f>
        <v>Female</v>
      </c>
      <c r="X654" t="str">
        <f>_xlfn.XLOOKUP(Sales_DB[[#This Row],[Customer_ID]],Final_Cust_db[Customer_ID],Final_Cust_db[City])</f>
        <v>Deborahborough</v>
      </c>
      <c r="Y654" t="str">
        <f>_xlfn.XLOOKUP(Sales_DB[[#This Row],[Customer_ID]],Final_Cust_db[Customer_ID],Final_Cust_db[State])</f>
        <v>South Dakota</v>
      </c>
      <c r="Z654" t="str">
        <f>_xlfn.XLOOKUP(Sales_DB[[#This Row],[Customer_ID]],Final_Cust_db[Customer_ID],Final_Cust_db[Country])</f>
        <v>USA</v>
      </c>
      <c r="AA654" t="str">
        <f>_xlfn.XLOOKUP(Sales_DB[[#This Row],[Customer_ID]],Final_Cust_db[Customer_ID],Final_Cust_db[Loyality_Level])</f>
        <v>Platinum</v>
      </c>
      <c r="AB654" s="8">
        <f>Sales_DB[[#This Row],[Cost]]*Sales_DB[[#This Row],[Quantity]]</f>
        <v>652.12</v>
      </c>
      <c r="AC654" s="8">
        <f>Sales_DB[[#This Row],[Total_Amount]]-Sales_DB[[#This Row],[Spend]]</f>
        <v>545.85559999999998</v>
      </c>
      <c r="AD654" s="8">
        <f>MONTH(Sales_DB[[#This Row],[Order_Date]])</f>
        <v>8</v>
      </c>
    </row>
    <row r="655" spans="1:30" x14ac:dyDescent="0.35">
      <c r="A655" t="s">
        <v>2612</v>
      </c>
      <c r="B655" s="2">
        <v>45332</v>
      </c>
      <c r="C655" t="s">
        <v>1372</v>
      </c>
      <c r="D655" t="s">
        <v>1772</v>
      </c>
      <c r="E655" t="s">
        <v>1899</v>
      </c>
      <c r="F655">
        <v>2</v>
      </c>
      <c r="G655" s="5">
        <v>492.62</v>
      </c>
      <c r="H655">
        <v>0.26</v>
      </c>
      <c r="I655" t="s">
        <v>1962</v>
      </c>
      <c r="J655">
        <v>729.07759999999996</v>
      </c>
      <c r="K655" t="str">
        <f>_xlfn.XLOOKUP(Sales_DB[[#This Row],[Store_ID]],Store_DB[Store_ID],Store_DB[Region])</f>
        <v>North</v>
      </c>
      <c r="L655" t="str">
        <f>_xlfn.XLOOKUP(Sales_DB[[#This Row],[Store_ID]],Store_DB[Store_ID],Store_DB[Store_Name])</f>
        <v>Johnson-Wright</v>
      </c>
      <c r="M655" t="str">
        <f>_xlfn.XLOOKUP(Sales_DB[[#This Row],[Store_ID]],Store_DB[Store_ID],Store_DB[City])</f>
        <v>Hoodberg</v>
      </c>
      <c r="N655" t="str">
        <f>_xlfn.XLOOKUP(Sales_DB[[#This Row],[Store_ID]],Store_DB[Store_ID],Store_DB[Store_Type])</f>
        <v>Outlet</v>
      </c>
      <c r="O655" t="str">
        <f>_xlfn.XLOOKUP(Sales_DB[[#This Row],[Product_ID]],Product_DB[Product_ID],Product_DB[Product_Name])</f>
        <v>Matte Lipstick Set</v>
      </c>
      <c r="P655" t="str">
        <f>_xlfn.XLOOKUP(Sales_DB[[#This Row],[Product_ID]],Product_DB[Product_ID],Product_DB[Category])</f>
        <v>Beauty</v>
      </c>
      <c r="Q655" t="str">
        <f>_xlfn.XLOOKUP(Sales_DB[[#This Row],[Product_ID]],Product_DB[Product_ID],Product_DB[Sub_Category])</f>
        <v>Makeup</v>
      </c>
      <c r="R655" t="str">
        <f>_xlfn.XLOOKUP(Sales_DB[[#This Row],[Product_ID]],Product_DB[Product_ID],Product_DB[Brand])</f>
        <v>Zhang Inc</v>
      </c>
      <c r="S655">
        <f>_xlfn.XLOOKUP(Sales_DB[[#This Row],[Product_ID]],Product_DB[Product_ID],Product_DB[Cost])</f>
        <v>299.11</v>
      </c>
      <c r="T655">
        <f>_xlfn.XLOOKUP(Sales_DB[[#This Row],[Product_ID]],Product_DB[Product_ID],Product_DB[Stock])</f>
        <v>118</v>
      </c>
      <c r="U655" t="str">
        <f>_xlfn.XLOOKUP(Sales_DB[[#This Row],[Customer_ID]],Final_Cust_db[Customer_ID],Final_Cust_db[Name])</f>
        <v>Tammy Trevino</v>
      </c>
      <c r="V655">
        <f>_xlfn.XLOOKUP(Sales_DB[[#This Row],[Customer_ID]],Final_Cust_db[Customer_ID],Final_Cust_db[Age])</f>
        <v>60</v>
      </c>
      <c r="W655" t="str">
        <f>_xlfn.XLOOKUP(Sales_DB[[#This Row],[Customer_ID]],Final_Cust_db[Customer_ID],Final_Cust_db[Gender])</f>
        <v>Male</v>
      </c>
      <c r="X655" t="str">
        <f>_xlfn.XLOOKUP(Sales_DB[[#This Row],[Customer_ID]],Final_Cust_db[Customer_ID],Final_Cust_db[City])</f>
        <v>Justinberg</v>
      </c>
      <c r="Y655" t="str">
        <f>_xlfn.XLOOKUP(Sales_DB[[#This Row],[Customer_ID]],Final_Cust_db[Customer_ID],Final_Cust_db[State])</f>
        <v>North Dakota</v>
      </c>
      <c r="Z655" t="str">
        <f>_xlfn.XLOOKUP(Sales_DB[[#This Row],[Customer_ID]],Final_Cust_db[Customer_ID],Final_Cust_db[Country])</f>
        <v>USA</v>
      </c>
      <c r="AA655" t="str">
        <f>_xlfn.XLOOKUP(Sales_DB[[#This Row],[Customer_ID]],Final_Cust_db[Customer_ID],Final_Cust_db[Loyality_Level])</f>
        <v>Silver</v>
      </c>
      <c r="AB655" s="8">
        <f>Sales_DB[[#This Row],[Cost]]*Sales_DB[[#This Row],[Quantity]]</f>
        <v>598.22</v>
      </c>
      <c r="AC655" s="8">
        <f>Sales_DB[[#This Row],[Total_Amount]]-Sales_DB[[#This Row],[Spend]]</f>
        <v>130.85759999999993</v>
      </c>
      <c r="AD655" s="8">
        <f>MONTH(Sales_DB[[#This Row],[Order_Date]])</f>
        <v>2</v>
      </c>
    </row>
    <row r="656" spans="1:30" x14ac:dyDescent="0.35">
      <c r="A656" t="s">
        <v>2613</v>
      </c>
      <c r="B656" s="2">
        <v>45344</v>
      </c>
      <c r="C656" t="s">
        <v>1185</v>
      </c>
      <c r="D656" t="s">
        <v>1836</v>
      </c>
      <c r="E656" t="s">
        <v>1899</v>
      </c>
      <c r="F656">
        <v>4</v>
      </c>
      <c r="G656" s="5">
        <v>986.93</v>
      </c>
      <c r="H656">
        <v>0.01</v>
      </c>
      <c r="I656" t="s">
        <v>1957</v>
      </c>
      <c r="J656">
        <v>3908.2428</v>
      </c>
      <c r="K656" t="str">
        <f>_xlfn.XLOOKUP(Sales_DB[[#This Row],[Store_ID]],Store_DB[Store_ID],Store_DB[Region])</f>
        <v>North</v>
      </c>
      <c r="L656" t="str">
        <f>_xlfn.XLOOKUP(Sales_DB[[#This Row],[Store_ID]],Store_DB[Store_ID],Store_DB[Store_Name])</f>
        <v>Johnson-Wright</v>
      </c>
      <c r="M656" t="str">
        <f>_xlfn.XLOOKUP(Sales_DB[[#This Row],[Store_ID]],Store_DB[Store_ID],Store_DB[City])</f>
        <v>Hoodberg</v>
      </c>
      <c r="N656" t="str">
        <f>_xlfn.XLOOKUP(Sales_DB[[#This Row],[Store_ID]],Store_DB[Store_ID],Store_DB[Store_Type])</f>
        <v>Outlet</v>
      </c>
      <c r="O656" t="str">
        <f>_xlfn.XLOOKUP(Sales_DB[[#This Row],[Product_ID]],Product_DB[Product_ID],Product_DB[Product_Name])</f>
        <v>Women'S Beanie Hat</v>
      </c>
      <c r="P656" t="str">
        <f>_xlfn.XLOOKUP(Sales_DB[[#This Row],[Product_ID]],Product_DB[Product_ID],Product_DB[Category])</f>
        <v>Clothing</v>
      </c>
      <c r="Q656" t="str">
        <f>_xlfn.XLOOKUP(Sales_DB[[#This Row],[Product_ID]],Product_DB[Product_ID],Product_DB[Sub_Category])</f>
        <v>Accessories</v>
      </c>
      <c r="R656" t="str">
        <f>_xlfn.XLOOKUP(Sales_DB[[#This Row],[Product_ID]],Product_DB[Product_ID],Product_DB[Brand])</f>
        <v>Richardson-Carrillo</v>
      </c>
      <c r="S656">
        <f>_xlfn.XLOOKUP(Sales_DB[[#This Row],[Product_ID]],Product_DB[Product_ID],Product_DB[Cost])</f>
        <v>119.57</v>
      </c>
      <c r="T656">
        <f>_xlfn.XLOOKUP(Sales_DB[[#This Row],[Product_ID]],Product_DB[Product_ID],Product_DB[Stock])</f>
        <v>210</v>
      </c>
      <c r="U656" t="str">
        <f>_xlfn.XLOOKUP(Sales_DB[[#This Row],[Customer_ID]],Final_Cust_db[Customer_ID],Final_Cust_db[Name])</f>
        <v>Michele Burke</v>
      </c>
      <c r="V656">
        <f>_xlfn.XLOOKUP(Sales_DB[[#This Row],[Customer_ID]],Final_Cust_db[Customer_ID],Final_Cust_db[Age])</f>
        <v>30</v>
      </c>
      <c r="W656" t="str">
        <f>_xlfn.XLOOKUP(Sales_DB[[#This Row],[Customer_ID]],Final_Cust_db[Customer_ID],Final_Cust_db[Gender])</f>
        <v>Male</v>
      </c>
      <c r="X656" t="str">
        <f>_xlfn.XLOOKUP(Sales_DB[[#This Row],[Customer_ID]],Final_Cust_db[Customer_ID],Final_Cust_db[City])</f>
        <v>Chambersberg</v>
      </c>
      <c r="Y656" t="str">
        <f>_xlfn.XLOOKUP(Sales_DB[[#This Row],[Customer_ID]],Final_Cust_db[Customer_ID],Final_Cust_db[State])</f>
        <v>Connecticut</v>
      </c>
      <c r="Z656" t="str">
        <f>_xlfn.XLOOKUP(Sales_DB[[#This Row],[Customer_ID]],Final_Cust_db[Customer_ID],Final_Cust_db[Country])</f>
        <v>USA</v>
      </c>
      <c r="AA656" t="str">
        <f>_xlfn.XLOOKUP(Sales_DB[[#This Row],[Customer_ID]],Final_Cust_db[Customer_ID],Final_Cust_db[Loyality_Level])</f>
        <v>Bronze</v>
      </c>
      <c r="AB656" s="8">
        <f>Sales_DB[[#This Row],[Cost]]*Sales_DB[[#This Row],[Quantity]]</f>
        <v>478.28</v>
      </c>
      <c r="AC656" s="8">
        <f>Sales_DB[[#This Row],[Total_Amount]]-Sales_DB[[#This Row],[Spend]]</f>
        <v>3429.9628000000002</v>
      </c>
      <c r="AD656" s="8">
        <f>MONTH(Sales_DB[[#This Row],[Order_Date]])</f>
        <v>2</v>
      </c>
    </row>
    <row r="657" spans="1:30" x14ac:dyDescent="0.35">
      <c r="A657" t="s">
        <v>2614</v>
      </c>
      <c r="B657" s="2">
        <v>45388</v>
      </c>
      <c r="C657" t="s">
        <v>1485</v>
      </c>
      <c r="D657" t="s">
        <v>1640</v>
      </c>
      <c r="E657" t="s">
        <v>1927</v>
      </c>
      <c r="F657">
        <v>4</v>
      </c>
      <c r="G657" s="5">
        <v>411.68</v>
      </c>
      <c r="H657">
        <v>0.06</v>
      </c>
      <c r="I657" t="s">
        <v>1959</v>
      </c>
      <c r="J657">
        <v>1547.9168</v>
      </c>
      <c r="K657" t="str">
        <f>_xlfn.XLOOKUP(Sales_DB[[#This Row],[Store_ID]],Store_DB[Store_ID],Store_DB[Region])</f>
        <v>North</v>
      </c>
      <c r="L657" t="str">
        <f>_xlfn.XLOOKUP(Sales_DB[[#This Row],[Store_ID]],Store_DB[Store_ID],Store_DB[Store_Name])</f>
        <v>Thomas, Bridges and Harris</v>
      </c>
      <c r="M657" t="str">
        <f>_xlfn.XLOOKUP(Sales_DB[[#This Row],[Store_ID]],Store_DB[Store_ID],Store_DB[City])</f>
        <v>Sabrinatown</v>
      </c>
      <c r="N657" t="str">
        <f>_xlfn.XLOOKUP(Sales_DB[[#This Row],[Store_ID]],Store_DB[Store_ID],Store_DB[Store_Type])</f>
        <v>Online</v>
      </c>
      <c r="O657" t="str">
        <f>_xlfn.XLOOKUP(Sales_DB[[#This Row],[Product_ID]],Product_DB[Product_ID],Product_DB[Product_Name])</f>
        <v>Carbon Fiber Tennis Racket</v>
      </c>
      <c r="P657" t="str">
        <f>_xlfn.XLOOKUP(Sales_DB[[#This Row],[Product_ID]],Product_DB[Product_ID],Product_DB[Category])</f>
        <v>Sports</v>
      </c>
      <c r="Q657" t="str">
        <f>_xlfn.XLOOKUP(Sales_DB[[#This Row],[Product_ID]],Product_DB[Product_ID],Product_DB[Sub_Category])</f>
        <v>Equipment</v>
      </c>
      <c r="R657" t="str">
        <f>_xlfn.XLOOKUP(Sales_DB[[#This Row],[Product_ID]],Product_DB[Product_ID],Product_DB[Brand])</f>
        <v>Flores, Pineda and Rodriguez</v>
      </c>
      <c r="S657">
        <f>_xlfn.XLOOKUP(Sales_DB[[#This Row],[Product_ID]],Product_DB[Product_ID],Product_DB[Cost])</f>
        <v>484.62</v>
      </c>
      <c r="T657">
        <f>_xlfn.XLOOKUP(Sales_DB[[#This Row],[Product_ID]],Product_DB[Product_ID],Product_DB[Stock])</f>
        <v>432</v>
      </c>
      <c r="U657" t="str">
        <f>_xlfn.XLOOKUP(Sales_DB[[#This Row],[Customer_ID]],Final_Cust_db[Customer_ID],Final_Cust_db[Name])</f>
        <v>Dylan Gutierrez</v>
      </c>
      <c r="V657">
        <f>_xlfn.XLOOKUP(Sales_DB[[#This Row],[Customer_ID]],Final_Cust_db[Customer_ID],Final_Cust_db[Age])</f>
        <v>40</v>
      </c>
      <c r="W657" t="str">
        <f>_xlfn.XLOOKUP(Sales_DB[[#This Row],[Customer_ID]],Final_Cust_db[Customer_ID],Final_Cust_db[Gender])</f>
        <v>Male</v>
      </c>
      <c r="X657" t="str">
        <f>_xlfn.XLOOKUP(Sales_DB[[#This Row],[Customer_ID]],Final_Cust_db[Customer_ID],Final_Cust_db[City])</f>
        <v>New Jamesview</v>
      </c>
      <c r="Y657" t="str">
        <f>_xlfn.XLOOKUP(Sales_DB[[#This Row],[Customer_ID]],Final_Cust_db[Customer_ID],Final_Cust_db[State])</f>
        <v>West Virginia</v>
      </c>
      <c r="Z657" t="str">
        <f>_xlfn.XLOOKUP(Sales_DB[[#This Row],[Customer_ID]],Final_Cust_db[Customer_ID],Final_Cust_db[Country])</f>
        <v>USA</v>
      </c>
      <c r="AA657" t="str">
        <f>_xlfn.XLOOKUP(Sales_DB[[#This Row],[Customer_ID]],Final_Cust_db[Customer_ID],Final_Cust_db[Loyality_Level])</f>
        <v>Bronze</v>
      </c>
      <c r="AB657" s="8">
        <f>Sales_DB[[#This Row],[Cost]]*Sales_DB[[#This Row],[Quantity]]</f>
        <v>1938.48</v>
      </c>
      <c r="AC657" s="8">
        <f>Sales_DB[[#This Row],[Total_Amount]]-Sales_DB[[#This Row],[Spend]]</f>
        <v>-390.56320000000005</v>
      </c>
      <c r="AD657" s="8">
        <f>MONTH(Sales_DB[[#This Row],[Order_Date]])</f>
        <v>4</v>
      </c>
    </row>
    <row r="658" spans="1:30" x14ac:dyDescent="0.35">
      <c r="A658" t="s">
        <v>2615</v>
      </c>
      <c r="B658" s="2">
        <v>45397</v>
      </c>
      <c r="C658" t="s">
        <v>717</v>
      </c>
      <c r="D658" t="s">
        <v>1684</v>
      </c>
      <c r="E658" t="s">
        <v>1940</v>
      </c>
      <c r="F658">
        <v>2</v>
      </c>
      <c r="G658" s="5">
        <v>637.55999999999995</v>
      </c>
      <c r="H658">
        <v>0.05</v>
      </c>
      <c r="I658" t="s">
        <v>1962</v>
      </c>
      <c r="J658">
        <v>1211.364</v>
      </c>
      <c r="K658" t="str">
        <f>_xlfn.XLOOKUP(Sales_DB[[#This Row],[Store_ID]],Store_DB[Store_ID],Store_DB[Region])</f>
        <v>North</v>
      </c>
      <c r="L658" t="str">
        <f>_xlfn.XLOOKUP(Sales_DB[[#This Row],[Store_ID]],Store_DB[Store_ID],Store_DB[Store_Name])</f>
        <v>Holloway Ltd</v>
      </c>
      <c r="M658" t="str">
        <f>_xlfn.XLOOKUP(Sales_DB[[#This Row],[Store_ID]],Store_DB[Store_ID],Store_DB[City])</f>
        <v>Bensonhaven</v>
      </c>
      <c r="N658" t="str">
        <f>_xlfn.XLOOKUP(Sales_DB[[#This Row],[Store_ID]],Store_DB[Store_ID],Store_DB[Store_Type])</f>
        <v>Flagship</v>
      </c>
      <c r="O658" t="str">
        <f>_xlfn.XLOOKUP(Sales_DB[[#This Row],[Product_ID]],Product_DB[Product_ID],Product_DB[Product_Name])</f>
        <v>Women'S Summer Dress</v>
      </c>
      <c r="P658" t="str">
        <f>_xlfn.XLOOKUP(Sales_DB[[#This Row],[Product_ID]],Product_DB[Product_ID],Product_DB[Category])</f>
        <v>Clothing</v>
      </c>
      <c r="Q658" t="str">
        <f>_xlfn.XLOOKUP(Sales_DB[[#This Row],[Product_ID]],Product_DB[Product_ID],Product_DB[Sub_Category])</f>
        <v>Tops</v>
      </c>
      <c r="R658" t="str">
        <f>_xlfn.XLOOKUP(Sales_DB[[#This Row],[Product_ID]],Product_DB[Product_ID],Product_DB[Brand])</f>
        <v>Smith-Mills</v>
      </c>
      <c r="S658">
        <f>_xlfn.XLOOKUP(Sales_DB[[#This Row],[Product_ID]],Product_DB[Product_ID],Product_DB[Cost])</f>
        <v>223.43</v>
      </c>
      <c r="T658">
        <f>_xlfn.XLOOKUP(Sales_DB[[#This Row],[Product_ID]],Product_DB[Product_ID],Product_DB[Stock])</f>
        <v>154</v>
      </c>
      <c r="U658" t="str">
        <f>_xlfn.XLOOKUP(Sales_DB[[#This Row],[Customer_ID]],Final_Cust_db[Customer_ID],Final_Cust_db[Name])</f>
        <v>Jordan Wells</v>
      </c>
      <c r="V658">
        <f>_xlfn.XLOOKUP(Sales_DB[[#This Row],[Customer_ID]],Final_Cust_db[Customer_ID],Final_Cust_db[Age])</f>
        <v>47</v>
      </c>
      <c r="W658" t="str">
        <f>_xlfn.XLOOKUP(Sales_DB[[#This Row],[Customer_ID]],Final_Cust_db[Customer_ID],Final_Cust_db[Gender])</f>
        <v>Female</v>
      </c>
      <c r="X658" t="str">
        <f>_xlfn.XLOOKUP(Sales_DB[[#This Row],[Customer_ID]],Final_Cust_db[Customer_ID],Final_Cust_db[City])</f>
        <v xml:space="preserve">Phillipschester   </v>
      </c>
      <c r="Y658" t="str">
        <f>_xlfn.XLOOKUP(Sales_DB[[#This Row],[Customer_ID]],Final_Cust_db[Customer_ID],Final_Cust_db[State])</f>
        <v>New Jersey</v>
      </c>
      <c r="Z658" t="str">
        <f>_xlfn.XLOOKUP(Sales_DB[[#This Row],[Customer_ID]],Final_Cust_db[Customer_ID],Final_Cust_db[Country])</f>
        <v>USA</v>
      </c>
      <c r="AA658" t="str">
        <f>_xlfn.XLOOKUP(Sales_DB[[#This Row],[Customer_ID]],Final_Cust_db[Customer_ID],Final_Cust_db[Loyality_Level])</f>
        <v>Gold</v>
      </c>
      <c r="AB658" s="8">
        <f>Sales_DB[[#This Row],[Cost]]*Sales_DB[[#This Row],[Quantity]]</f>
        <v>446.86</v>
      </c>
      <c r="AC658" s="8">
        <f>Sales_DB[[#This Row],[Total_Amount]]-Sales_DB[[#This Row],[Spend]]</f>
        <v>764.50400000000002</v>
      </c>
      <c r="AD658" s="8">
        <f>MONTH(Sales_DB[[#This Row],[Order_Date]])</f>
        <v>4</v>
      </c>
    </row>
    <row r="659" spans="1:30" x14ac:dyDescent="0.35">
      <c r="A659" t="s">
        <v>2616</v>
      </c>
      <c r="B659" s="2">
        <v>45633</v>
      </c>
      <c r="C659" t="s">
        <v>70</v>
      </c>
      <c r="D659" t="s">
        <v>1608</v>
      </c>
      <c r="E659" t="s">
        <v>1899</v>
      </c>
      <c r="F659">
        <v>3</v>
      </c>
      <c r="G659" s="5">
        <v>706.87</v>
      </c>
      <c r="H659">
        <v>0.27</v>
      </c>
      <c r="I659" t="s">
        <v>1957</v>
      </c>
      <c r="J659">
        <v>1548.0453</v>
      </c>
      <c r="K659" t="str">
        <f>_xlfn.XLOOKUP(Sales_DB[[#This Row],[Store_ID]],Store_DB[Store_ID],Store_DB[Region])</f>
        <v>North</v>
      </c>
      <c r="L659" t="str">
        <f>_xlfn.XLOOKUP(Sales_DB[[#This Row],[Store_ID]],Store_DB[Store_ID],Store_DB[Store_Name])</f>
        <v>Johnson-Wright</v>
      </c>
      <c r="M659" t="str">
        <f>_xlfn.XLOOKUP(Sales_DB[[#This Row],[Store_ID]],Store_DB[Store_ID],Store_DB[City])</f>
        <v>Hoodberg</v>
      </c>
      <c r="N659" t="str">
        <f>_xlfn.XLOOKUP(Sales_DB[[#This Row],[Store_ID]],Store_DB[Store_ID],Store_DB[Store_Type])</f>
        <v>Outlet</v>
      </c>
      <c r="O659" t="str">
        <f>_xlfn.XLOOKUP(Sales_DB[[#This Row],[Product_ID]],Product_DB[Product_ID],Product_DB[Product_Name])</f>
        <v>Usb-C Fast Charger</v>
      </c>
      <c r="P659" t="str">
        <f>_xlfn.XLOOKUP(Sales_DB[[#This Row],[Product_ID]],Product_DB[Product_ID],Product_DB[Category])</f>
        <v>Electronics</v>
      </c>
      <c r="Q659" t="str">
        <f>_xlfn.XLOOKUP(Sales_DB[[#This Row],[Product_ID]],Product_DB[Product_ID],Product_DB[Sub_Category])</f>
        <v>Accessories</v>
      </c>
      <c r="R659" t="str">
        <f>_xlfn.XLOOKUP(Sales_DB[[#This Row],[Product_ID]],Product_DB[Product_ID],Product_DB[Brand])</f>
        <v>Dawson-Perkins</v>
      </c>
      <c r="S659">
        <f>_xlfn.XLOOKUP(Sales_DB[[#This Row],[Product_ID]],Product_DB[Product_ID],Product_DB[Cost])</f>
        <v>242.23</v>
      </c>
      <c r="T659">
        <f>_xlfn.XLOOKUP(Sales_DB[[#This Row],[Product_ID]],Product_DB[Product_ID],Product_DB[Stock])</f>
        <v>453</v>
      </c>
      <c r="U659" t="str">
        <f>_xlfn.XLOOKUP(Sales_DB[[#This Row],[Customer_ID]],Final_Cust_db[Customer_ID],Final_Cust_db[Name])</f>
        <v>Ashley Cohen</v>
      </c>
      <c r="V659">
        <f>_xlfn.XLOOKUP(Sales_DB[[#This Row],[Customer_ID]],Final_Cust_db[Customer_ID],Final_Cust_db[Age])</f>
        <v>53</v>
      </c>
      <c r="W659" t="str">
        <f>_xlfn.XLOOKUP(Sales_DB[[#This Row],[Customer_ID]],Final_Cust_db[Customer_ID],Final_Cust_db[Gender])</f>
        <v>Female</v>
      </c>
      <c r="X659" t="str">
        <f>_xlfn.XLOOKUP(Sales_DB[[#This Row],[Customer_ID]],Final_Cust_db[Customer_ID],Final_Cust_db[City])</f>
        <v>Lake Kristamouth</v>
      </c>
      <c r="Y659" t="str">
        <f>_xlfn.XLOOKUP(Sales_DB[[#This Row],[Customer_ID]],Final_Cust_db[Customer_ID],Final_Cust_db[State])</f>
        <v>Nebraska</v>
      </c>
      <c r="Z659" t="str">
        <f>_xlfn.XLOOKUP(Sales_DB[[#This Row],[Customer_ID]],Final_Cust_db[Customer_ID],Final_Cust_db[Country])</f>
        <v>USA</v>
      </c>
      <c r="AA659" t="str">
        <f>_xlfn.XLOOKUP(Sales_DB[[#This Row],[Customer_ID]],Final_Cust_db[Customer_ID],Final_Cust_db[Loyality_Level])</f>
        <v>Silver</v>
      </c>
      <c r="AB659" s="8">
        <f>Sales_DB[[#This Row],[Cost]]*Sales_DB[[#This Row],[Quantity]]</f>
        <v>726.68999999999994</v>
      </c>
      <c r="AC659" s="8">
        <f>Sales_DB[[#This Row],[Total_Amount]]-Sales_DB[[#This Row],[Spend]]</f>
        <v>821.35530000000006</v>
      </c>
      <c r="AD659" s="8">
        <f>MONTH(Sales_DB[[#This Row],[Order_Date]])</f>
        <v>12</v>
      </c>
    </row>
    <row r="660" spans="1:30" x14ac:dyDescent="0.35">
      <c r="A660" t="s">
        <v>2617</v>
      </c>
      <c r="B660" s="2">
        <v>45629</v>
      </c>
      <c r="C660" t="s">
        <v>212</v>
      </c>
      <c r="D660" t="s">
        <v>1615</v>
      </c>
      <c r="E660" t="s">
        <v>1909</v>
      </c>
      <c r="F660">
        <v>2</v>
      </c>
      <c r="G660" s="5">
        <v>884.48</v>
      </c>
      <c r="H660">
        <v>0.02</v>
      </c>
      <c r="I660" t="s">
        <v>1962</v>
      </c>
      <c r="J660">
        <v>1768.96</v>
      </c>
      <c r="K660" t="str">
        <f>_xlfn.XLOOKUP(Sales_DB[[#This Row],[Store_ID]],Store_DB[Store_ID],Store_DB[Region])</f>
        <v>East</v>
      </c>
      <c r="L660" t="str">
        <f>_xlfn.XLOOKUP(Sales_DB[[#This Row],[Store_ID]],Store_DB[Store_ID],Store_DB[Store_Name])</f>
        <v>Benson-Elliott</v>
      </c>
      <c r="M660" t="str">
        <f>_xlfn.XLOOKUP(Sales_DB[[#This Row],[Store_ID]],Store_DB[Store_ID],Store_DB[City])</f>
        <v>Port Josephberg</v>
      </c>
      <c r="N660" t="str">
        <f>_xlfn.XLOOKUP(Sales_DB[[#This Row],[Store_ID]],Store_DB[Store_ID],Store_DB[Store_Type])</f>
        <v>Online</v>
      </c>
      <c r="O660" t="str">
        <f>_xlfn.XLOOKUP(Sales_DB[[#This Row],[Product_ID]],Product_DB[Product_ID],Product_DB[Product_Name])</f>
        <v>4K Home Projector</v>
      </c>
      <c r="P660" t="str">
        <f>_xlfn.XLOOKUP(Sales_DB[[#This Row],[Product_ID]],Product_DB[Product_ID],Product_DB[Category])</f>
        <v>Electronics</v>
      </c>
      <c r="Q660" t="str">
        <f>_xlfn.XLOOKUP(Sales_DB[[#This Row],[Product_ID]],Product_DB[Product_ID],Product_DB[Sub_Category])</f>
        <v>Appliances</v>
      </c>
      <c r="R660" t="str">
        <f>_xlfn.XLOOKUP(Sales_DB[[#This Row],[Product_ID]],Product_DB[Product_ID],Product_DB[Brand])</f>
        <v>Thomas LLC</v>
      </c>
      <c r="S660">
        <f>_xlfn.XLOOKUP(Sales_DB[[#This Row],[Product_ID]],Product_DB[Product_ID],Product_DB[Cost])</f>
        <v>465.34</v>
      </c>
      <c r="T660">
        <f>_xlfn.XLOOKUP(Sales_DB[[#This Row],[Product_ID]],Product_DB[Product_ID],Product_DB[Stock])</f>
        <v>301</v>
      </c>
      <c r="U660" t="str">
        <f>_xlfn.XLOOKUP(Sales_DB[[#This Row],[Customer_ID]],Final_Cust_db[Customer_ID],Final_Cust_db[Name])</f>
        <v>Wayne Mcpherson</v>
      </c>
      <c r="V660">
        <f>_xlfn.XLOOKUP(Sales_DB[[#This Row],[Customer_ID]],Final_Cust_db[Customer_ID],Final_Cust_db[Age])</f>
        <v>56</v>
      </c>
      <c r="W660" t="str">
        <f>_xlfn.XLOOKUP(Sales_DB[[#This Row],[Customer_ID]],Final_Cust_db[Customer_ID],Final_Cust_db[Gender])</f>
        <v>Female</v>
      </c>
      <c r="X660" t="str">
        <f>_xlfn.XLOOKUP(Sales_DB[[#This Row],[Customer_ID]],Final_Cust_db[Customer_ID],Final_Cust_db[City])</f>
        <v>Edwardsfort</v>
      </c>
      <c r="Y660" t="str">
        <f>_xlfn.XLOOKUP(Sales_DB[[#This Row],[Customer_ID]],Final_Cust_db[Customer_ID],Final_Cust_db[State])</f>
        <v>Minnesota</v>
      </c>
      <c r="Z660" t="str">
        <f>_xlfn.XLOOKUP(Sales_DB[[#This Row],[Customer_ID]],Final_Cust_db[Customer_ID],Final_Cust_db[Country])</f>
        <v>USA</v>
      </c>
      <c r="AA660" t="str">
        <f>_xlfn.XLOOKUP(Sales_DB[[#This Row],[Customer_ID]],Final_Cust_db[Customer_ID],Final_Cust_db[Loyality_Level])</f>
        <v>Bronze</v>
      </c>
      <c r="AB660" s="8">
        <f>Sales_DB[[#This Row],[Cost]]*Sales_DB[[#This Row],[Quantity]]</f>
        <v>930.68</v>
      </c>
      <c r="AC660" s="8">
        <f>Sales_DB[[#This Row],[Total_Amount]]-Sales_DB[[#This Row],[Spend]]</f>
        <v>838.28000000000009</v>
      </c>
      <c r="AD660" s="8">
        <f>MONTH(Sales_DB[[#This Row],[Order_Date]])</f>
        <v>12</v>
      </c>
    </row>
    <row r="661" spans="1:30" x14ac:dyDescent="0.35">
      <c r="A661" t="s">
        <v>2618</v>
      </c>
      <c r="B661" s="2">
        <v>45291</v>
      </c>
      <c r="C661" t="s">
        <v>185</v>
      </c>
      <c r="D661" t="s">
        <v>1857</v>
      </c>
      <c r="E661" t="s">
        <v>1902</v>
      </c>
      <c r="F661">
        <v>3</v>
      </c>
      <c r="G661" s="5">
        <v>718.23</v>
      </c>
      <c r="H661">
        <v>0.19</v>
      </c>
      <c r="I661" t="s">
        <v>1959</v>
      </c>
      <c r="J661">
        <v>1745.2989</v>
      </c>
      <c r="K661" t="str">
        <f>_xlfn.XLOOKUP(Sales_DB[[#This Row],[Store_ID]],Store_DB[Store_ID],Store_DB[Region])</f>
        <v>South</v>
      </c>
      <c r="L661" t="str">
        <f>_xlfn.XLOOKUP(Sales_DB[[#This Row],[Store_ID]],Store_DB[Store_ID],Store_DB[Store_Name])</f>
        <v>Alexander Group</v>
      </c>
      <c r="M661" t="str">
        <f>_xlfn.XLOOKUP(Sales_DB[[#This Row],[Store_ID]],Store_DB[Store_ID],Store_DB[City])</f>
        <v>Port Sharon</v>
      </c>
      <c r="N661" t="str">
        <f>_xlfn.XLOOKUP(Sales_DB[[#This Row],[Store_ID]],Store_DB[Store_ID],Store_DB[Store_Type])</f>
        <v>Online</v>
      </c>
      <c r="O661" t="str">
        <f>_xlfn.XLOOKUP(Sales_DB[[#This Row],[Product_ID]],Product_DB[Product_ID],Product_DB[Product_Name])</f>
        <v>Microwave Oven</v>
      </c>
      <c r="P661" t="str">
        <f>_xlfn.XLOOKUP(Sales_DB[[#This Row],[Product_ID]],Product_DB[Product_ID],Product_DB[Category])</f>
        <v>Home</v>
      </c>
      <c r="Q661" t="str">
        <f>_xlfn.XLOOKUP(Sales_DB[[#This Row],[Product_ID]],Product_DB[Product_ID],Product_DB[Sub_Category])</f>
        <v>Appliances</v>
      </c>
      <c r="R661" t="str">
        <f>_xlfn.XLOOKUP(Sales_DB[[#This Row],[Product_ID]],Product_DB[Product_ID],Product_DB[Brand])</f>
        <v>Green, Powell and Palmer</v>
      </c>
      <c r="S661">
        <f>_xlfn.XLOOKUP(Sales_DB[[#This Row],[Product_ID]],Product_DB[Product_ID],Product_DB[Cost])</f>
        <v>447.43</v>
      </c>
      <c r="T661">
        <f>_xlfn.XLOOKUP(Sales_DB[[#This Row],[Product_ID]],Product_DB[Product_ID],Product_DB[Stock])</f>
        <v>191</v>
      </c>
      <c r="U661" t="str">
        <f>_xlfn.XLOOKUP(Sales_DB[[#This Row],[Customer_ID]],Final_Cust_db[Customer_ID],Final_Cust_db[Name])</f>
        <v>Gina Knight</v>
      </c>
      <c r="V661">
        <f>_xlfn.XLOOKUP(Sales_DB[[#This Row],[Customer_ID]],Final_Cust_db[Customer_ID],Final_Cust_db[Age])</f>
        <v>54</v>
      </c>
      <c r="W661" t="str">
        <f>_xlfn.XLOOKUP(Sales_DB[[#This Row],[Customer_ID]],Final_Cust_db[Customer_ID],Final_Cust_db[Gender])</f>
        <v>Female</v>
      </c>
      <c r="X661" t="str">
        <f>_xlfn.XLOOKUP(Sales_DB[[#This Row],[Customer_ID]],Final_Cust_db[Customer_ID],Final_Cust_db[City])</f>
        <v>Lake Roberthaven</v>
      </c>
      <c r="Y661" t="str">
        <f>_xlfn.XLOOKUP(Sales_DB[[#This Row],[Customer_ID]],Final_Cust_db[Customer_ID],Final_Cust_db[State])</f>
        <v>Nevada</v>
      </c>
      <c r="Z661" t="str">
        <f>_xlfn.XLOOKUP(Sales_DB[[#This Row],[Customer_ID]],Final_Cust_db[Customer_ID],Final_Cust_db[Country])</f>
        <v>USA</v>
      </c>
      <c r="AA661" t="str">
        <f>_xlfn.XLOOKUP(Sales_DB[[#This Row],[Customer_ID]],Final_Cust_db[Customer_ID],Final_Cust_db[Loyality_Level])</f>
        <v>Silver</v>
      </c>
      <c r="AB661" s="8">
        <f>Sales_DB[[#This Row],[Cost]]*Sales_DB[[#This Row],[Quantity]]</f>
        <v>1342.29</v>
      </c>
      <c r="AC661" s="8">
        <f>Sales_DB[[#This Row],[Total_Amount]]-Sales_DB[[#This Row],[Spend]]</f>
        <v>403.00890000000004</v>
      </c>
      <c r="AD661" s="8">
        <f>MONTH(Sales_DB[[#This Row],[Order_Date]])</f>
        <v>12</v>
      </c>
    </row>
    <row r="662" spans="1:30" x14ac:dyDescent="0.35">
      <c r="A662" t="s">
        <v>2619</v>
      </c>
      <c r="B662" s="2">
        <v>45914</v>
      </c>
      <c r="C662" t="s">
        <v>601</v>
      </c>
      <c r="D662" t="s">
        <v>1851</v>
      </c>
      <c r="E662" t="s">
        <v>1943</v>
      </c>
      <c r="F662">
        <v>3</v>
      </c>
      <c r="G662" s="5">
        <v>107.44</v>
      </c>
      <c r="H662">
        <v>0.27</v>
      </c>
      <c r="I662" t="s">
        <v>1959</v>
      </c>
      <c r="J662">
        <v>235.2936</v>
      </c>
      <c r="K662" t="str">
        <f>_xlfn.XLOOKUP(Sales_DB[[#This Row],[Store_ID]],Store_DB[Store_ID],Store_DB[Region])</f>
        <v>East</v>
      </c>
      <c r="L662" t="str">
        <f>_xlfn.XLOOKUP(Sales_DB[[#This Row],[Store_ID]],Store_DB[Store_ID],Store_DB[Store_Name])</f>
        <v>Guerrero-Schmitt</v>
      </c>
      <c r="M662" t="str">
        <f>_xlfn.XLOOKUP(Sales_DB[[#This Row],[Store_ID]],Store_DB[Store_ID],Store_DB[City])</f>
        <v>East Stevechester</v>
      </c>
      <c r="N662" t="str">
        <f>_xlfn.XLOOKUP(Sales_DB[[#This Row],[Store_ID]],Store_DB[Store_ID],Store_DB[Store_Type])</f>
        <v>Flagship</v>
      </c>
      <c r="O662" t="str">
        <f>_xlfn.XLOOKUP(Sales_DB[[#This Row],[Product_ID]],Product_DB[Product_ID],Product_DB[Product_Name])</f>
        <v>Gaming Mouse Pad Xl</v>
      </c>
      <c r="P662" t="str">
        <f>_xlfn.XLOOKUP(Sales_DB[[#This Row],[Product_ID]],Product_DB[Product_ID],Product_DB[Category])</f>
        <v>Electronics</v>
      </c>
      <c r="Q662" t="str">
        <f>_xlfn.XLOOKUP(Sales_DB[[#This Row],[Product_ID]],Product_DB[Product_ID],Product_DB[Sub_Category])</f>
        <v>Accessories</v>
      </c>
      <c r="R662" t="str">
        <f>_xlfn.XLOOKUP(Sales_DB[[#This Row],[Product_ID]],Product_DB[Product_ID],Product_DB[Brand])</f>
        <v>Sharp, Taylor and Rodriguez</v>
      </c>
      <c r="S662">
        <f>_xlfn.XLOOKUP(Sales_DB[[#This Row],[Product_ID]],Product_DB[Product_ID],Product_DB[Cost])</f>
        <v>340.14</v>
      </c>
      <c r="T662">
        <f>_xlfn.XLOOKUP(Sales_DB[[#This Row],[Product_ID]],Product_DB[Product_ID],Product_DB[Stock])</f>
        <v>361</v>
      </c>
      <c r="U662" t="str">
        <f>_xlfn.XLOOKUP(Sales_DB[[#This Row],[Customer_ID]],Final_Cust_db[Customer_ID],Final_Cust_db[Name])</f>
        <v>Wesley Thompson</v>
      </c>
      <c r="V662">
        <f>_xlfn.XLOOKUP(Sales_DB[[#This Row],[Customer_ID]],Final_Cust_db[Customer_ID],Final_Cust_db[Age])</f>
        <v>38</v>
      </c>
      <c r="W662" t="str">
        <f>_xlfn.XLOOKUP(Sales_DB[[#This Row],[Customer_ID]],Final_Cust_db[Customer_ID],Final_Cust_db[Gender])</f>
        <v>Male</v>
      </c>
      <c r="X662" t="str">
        <f>_xlfn.XLOOKUP(Sales_DB[[#This Row],[Customer_ID]],Final_Cust_db[Customer_ID],Final_Cust_db[City])</f>
        <v>East Davidmouth</v>
      </c>
      <c r="Y662" t="str">
        <f>_xlfn.XLOOKUP(Sales_DB[[#This Row],[Customer_ID]],Final_Cust_db[Customer_ID],Final_Cust_db[State])</f>
        <v>Maine</v>
      </c>
      <c r="Z662" t="str">
        <f>_xlfn.XLOOKUP(Sales_DB[[#This Row],[Customer_ID]],Final_Cust_db[Customer_ID],Final_Cust_db[Country])</f>
        <v>USA</v>
      </c>
      <c r="AA662" t="str">
        <f>_xlfn.XLOOKUP(Sales_DB[[#This Row],[Customer_ID]],Final_Cust_db[Customer_ID],Final_Cust_db[Loyality_Level])</f>
        <v>Bronze</v>
      </c>
      <c r="AB662" s="8">
        <f>Sales_DB[[#This Row],[Cost]]*Sales_DB[[#This Row],[Quantity]]</f>
        <v>1020.42</v>
      </c>
      <c r="AC662" s="8">
        <f>Sales_DB[[#This Row],[Total_Amount]]-Sales_DB[[#This Row],[Spend]]</f>
        <v>-785.12639999999999</v>
      </c>
      <c r="AD662" s="8">
        <f>MONTH(Sales_DB[[#This Row],[Order_Date]])</f>
        <v>9</v>
      </c>
    </row>
    <row r="663" spans="1:30" x14ac:dyDescent="0.35">
      <c r="A663" t="s">
        <v>2620</v>
      </c>
      <c r="B663" s="2">
        <v>45673</v>
      </c>
      <c r="C663" t="s">
        <v>215</v>
      </c>
      <c r="D663" t="s">
        <v>1716</v>
      </c>
      <c r="E663" t="s">
        <v>1899</v>
      </c>
      <c r="F663">
        <v>4</v>
      </c>
      <c r="G663" s="5">
        <v>608.97</v>
      </c>
      <c r="H663">
        <v>0.14000000000000001</v>
      </c>
      <c r="I663" t="s">
        <v>1962</v>
      </c>
      <c r="J663">
        <v>2094.8568</v>
      </c>
      <c r="K663" t="str">
        <f>_xlfn.XLOOKUP(Sales_DB[[#This Row],[Store_ID]],Store_DB[Store_ID],Store_DB[Region])</f>
        <v>North</v>
      </c>
      <c r="L663" t="str">
        <f>_xlfn.XLOOKUP(Sales_DB[[#This Row],[Store_ID]],Store_DB[Store_ID],Store_DB[Store_Name])</f>
        <v>Johnson-Wright</v>
      </c>
      <c r="M663" t="str">
        <f>_xlfn.XLOOKUP(Sales_DB[[#This Row],[Store_ID]],Store_DB[Store_ID],Store_DB[City])</f>
        <v>Hoodberg</v>
      </c>
      <c r="N663" t="str">
        <f>_xlfn.XLOOKUP(Sales_DB[[#This Row],[Store_ID]],Store_DB[Store_ID],Store_DB[Store_Type])</f>
        <v>Outlet</v>
      </c>
      <c r="O663" t="str">
        <f>_xlfn.XLOOKUP(Sales_DB[[#This Row],[Product_ID]],Product_DB[Product_ID],Product_DB[Product_Name])</f>
        <v>Men'S Winter Jacket</v>
      </c>
      <c r="P663" t="str">
        <f>_xlfn.XLOOKUP(Sales_DB[[#This Row],[Product_ID]],Product_DB[Product_ID],Product_DB[Category])</f>
        <v>Clothing</v>
      </c>
      <c r="Q663" t="str">
        <f>_xlfn.XLOOKUP(Sales_DB[[#This Row],[Product_ID]],Product_DB[Product_ID],Product_DB[Sub_Category])</f>
        <v>Outerwear</v>
      </c>
      <c r="R663" t="str">
        <f>_xlfn.XLOOKUP(Sales_DB[[#This Row],[Product_ID]],Product_DB[Product_ID],Product_DB[Brand])</f>
        <v>Kelly, Smith and Perez</v>
      </c>
      <c r="S663">
        <f>_xlfn.XLOOKUP(Sales_DB[[#This Row],[Product_ID]],Product_DB[Product_ID],Product_DB[Cost])</f>
        <v>167.34</v>
      </c>
      <c r="T663">
        <f>_xlfn.XLOOKUP(Sales_DB[[#This Row],[Product_ID]],Product_DB[Product_ID],Product_DB[Stock])</f>
        <v>296</v>
      </c>
      <c r="U663" t="str">
        <f>_xlfn.XLOOKUP(Sales_DB[[#This Row],[Customer_ID]],Final_Cust_db[Customer_ID],Final_Cust_db[Name])</f>
        <v>Christopher Sutton</v>
      </c>
      <c r="V663">
        <f>_xlfn.XLOOKUP(Sales_DB[[#This Row],[Customer_ID]],Final_Cust_db[Customer_ID],Final_Cust_db[Age])</f>
        <v>49</v>
      </c>
      <c r="W663" t="str">
        <f>_xlfn.XLOOKUP(Sales_DB[[#This Row],[Customer_ID]],Final_Cust_db[Customer_ID],Final_Cust_db[Gender])</f>
        <v>Female</v>
      </c>
      <c r="X663" t="str">
        <f>_xlfn.XLOOKUP(Sales_DB[[#This Row],[Customer_ID]],Final_Cust_db[Customer_ID],Final_Cust_db[City])</f>
        <v>Deborahberg</v>
      </c>
      <c r="Y663" t="str">
        <f>_xlfn.XLOOKUP(Sales_DB[[#This Row],[Customer_ID]],Final_Cust_db[Customer_ID],Final_Cust_db[State])</f>
        <v>Pennsylvania</v>
      </c>
      <c r="Z663" t="str">
        <f>_xlfn.XLOOKUP(Sales_DB[[#This Row],[Customer_ID]],Final_Cust_db[Customer_ID],Final_Cust_db[Country])</f>
        <v>USA</v>
      </c>
      <c r="AA663" t="str">
        <f>_xlfn.XLOOKUP(Sales_DB[[#This Row],[Customer_ID]],Final_Cust_db[Customer_ID],Final_Cust_db[Loyality_Level])</f>
        <v>Gold</v>
      </c>
      <c r="AB663" s="8">
        <f>Sales_DB[[#This Row],[Cost]]*Sales_DB[[#This Row],[Quantity]]</f>
        <v>669.36</v>
      </c>
      <c r="AC663" s="8">
        <f>Sales_DB[[#This Row],[Total_Amount]]-Sales_DB[[#This Row],[Spend]]</f>
        <v>1425.4967999999999</v>
      </c>
      <c r="AD663" s="8">
        <f>MONTH(Sales_DB[[#This Row],[Order_Date]])</f>
        <v>1</v>
      </c>
    </row>
    <row r="664" spans="1:30" x14ac:dyDescent="0.35">
      <c r="A664" t="s">
        <v>2621</v>
      </c>
      <c r="B664" s="2">
        <v>45689</v>
      </c>
      <c r="C664" t="s">
        <v>1119</v>
      </c>
      <c r="D664" t="s">
        <v>1763</v>
      </c>
      <c r="E664" t="s">
        <v>1909</v>
      </c>
      <c r="F664">
        <v>3</v>
      </c>
      <c r="G664" s="5">
        <v>260.45999999999998</v>
      </c>
      <c r="H664">
        <v>0.09</v>
      </c>
      <c r="I664" t="s">
        <v>1957</v>
      </c>
      <c r="J664">
        <v>711.05579999999986</v>
      </c>
      <c r="K664" t="str">
        <f>_xlfn.XLOOKUP(Sales_DB[[#This Row],[Store_ID]],Store_DB[Store_ID],Store_DB[Region])</f>
        <v>East</v>
      </c>
      <c r="L664" t="str">
        <f>_xlfn.XLOOKUP(Sales_DB[[#This Row],[Store_ID]],Store_DB[Store_ID],Store_DB[Store_Name])</f>
        <v>Benson-Elliott</v>
      </c>
      <c r="M664" t="str">
        <f>_xlfn.XLOOKUP(Sales_DB[[#This Row],[Store_ID]],Store_DB[Store_ID],Store_DB[City])</f>
        <v>Port Josephberg</v>
      </c>
      <c r="N664" t="str">
        <f>_xlfn.XLOOKUP(Sales_DB[[#This Row],[Store_ID]],Store_DB[Store_ID],Store_DB[Store_Type])</f>
        <v>Online</v>
      </c>
      <c r="O664" t="str">
        <f>_xlfn.XLOOKUP(Sales_DB[[#This Row],[Product_ID]],Product_DB[Product_ID],Product_DB[Product_Name])</f>
        <v>Tennis Ball 3-Pack</v>
      </c>
      <c r="P664" t="str">
        <f>_xlfn.XLOOKUP(Sales_DB[[#This Row],[Product_ID]],Product_DB[Product_ID],Product_DB[Category])</f>
        <v>Sports</v>
      </c>
      <c r="Q664" t="str">
        <f>_xlfn.XLOOKUP(Sales_DB[[#This Row],[Product_ID]],Product_DB[Product_ID],Product_DB[Sub_Category])</f>
        <v>Equipment</v>
      </c>
      <c r="R664" t="str">
        <f>_xlfn.XLOOKUP(Sales_DB[[#This Row],[Product_ID]],Product_DB[Product_ID],Product_DB[Brand])</f>
        <v>Lopez LLC</v>
      </c>
      <c r="S664">
        <f>_xlfn.XLOOKUP(Sales_DB[[#This Row],[Product_ID]],Product_DB[Product_ID],Product_DB[Cost])</f>
        <v>103.45</v>
      </c>
      <c r="T664">
        <f>_xlfn.XLOOKUP(Sales_DB[[#This Row],[Product_ID]],Product_DB[Product_ID],Product_DB[Stock])</f>
        <v>465</v>
      </c>
      <c r="U664" t="str">
        <f>_xlfn.XLOOKUP(Sales_DB[[#This Row],[Customer_ID]],Final_Cust_db[Customer_ID],Final_Cust_db[Name])</f>
        <v>Ryan Torres</v>
      </c>
      <c r="V664">
        <f>_xlfn.XLOOKUP(Sales_DB[[#This Row],[Customer_ID]],Final_Cust_db[Customer_ID],Final_Cust_db[Age])</f>
        <v>38</v>
      </c>
      <c r="W664" t="str">
        <f>_xlfn.XLOOKUP(Sales_DB[[#This Row],[Customer_ID]],Final_Cust_db[Customer_ID],Final_Cust_db[Gender])</f>
        <v>Male</v>
      </c>
      <c r="X664" t="str">
        <f>_xlfn.XLOOKUP(Sales_DB[[#This Row],[Customer_ID]],Final_Cust_db[Customer_ID],Final_Cust_db[City])</f>
        <v>Guerreroport</v>
      </c>
      <c r="Y664" t="str">
        <f>_xlfn.XLOOKUP(Sales_DB[[#This Row],[Customer_ID]],Final_Cust_db[Customer_ID],Final_Cust_db[State])</f>
        <v>Connecticut</v>
      </c>
      <c r="Z664" t="str">
        <f>_xlfn.XLOOKUP(Sales_DB[[#This Row],[Customer_ID]],Final_Cust_db[Customer_ID],Final_Cust_db[Country])</f>
        <v>USA</v>
      </c>
      <c r="AA664" t="str">
        <f>_xlfn.XLOOKUP(Sales_DB[[#This Row],[Customer_ID]],Final_Cust_db[Customer_ID],Final_Cust_db[Loyality_Level])</f>
        <v>Silver</v>
      </c>
      <c r="AB664" s="8">
        <f>Sales_DB[[#This Row],[Cost]]*Sales_DB[[#This Row],[Quantity]]</f>
        <v>310.35000000000002</v>
      </c>
      <c r="AC664" s="8">
        <f>Sales_DB[[#This Row],[Total_Amount]]-Sales_DB[[#This Row],[Spend]]</f>
        <v>400.70579999999984</v>
      </c>
      <c r="AD664" s="8">
        <f>MONTH(Sales_DB[[#This Row],[Order_Date]])</f>
        <v>2</v>
      </c>
    </row>
    <row r="665" spans="1:30" x14ac:dyDescent="0.35">
      <c r="A665" t="s">
        <v>2622</v>
      </c>
      <c r="B665" s="2">
        <v>45646</v>
      </c>
      <c r="C665" t="s">
        <v>430</v>
      </c>
      <c r="D665" t="s">
        <v>1640</v>
      </c>
      <c r="E665" t="s">
        <v>1909</v>
      </c>
      <c r="F665">
        <v>1</v>
      </c>
      <c r="G665" s="5">
        <v>747.03</v>
      </c>
      <c r="H665">
        <v>0.01</v>
      </c>
      <c r="I665" t="s">
        <v>1957</v>
      </c>
      <c r="J665">
        <v>739.55970000000002</v>
      </c>
      <c r="K665" t="str">
        <f>_xlfn.XLOOKUP(Sales_DB[[#This Row],[Store_ID]],Store_DB[Store_ID],Store_DB[Region])</f>
        <v>East</v>
      </c>
      <c r="L665" t="str">
        <f>_xlfn.XLOOKUP(Sales_DB[[#This Row],[Store_ID]],Store_DB[Store_ID],Store_DB[Store_Name])</f>
        <v>Benson-Elliott</v>
      </c>
      <c r="M665" t="str">
        <f>_xlfn.XLOOKUP(Sales_DB[[#This Row],[Store_ID]],Store_DB[Store_ID],Store_DB[City])</f>
        <v>Port Josephberg</v>
      </c>
      <c r="N665" t="str">
        <f>_xlfn.XLOOKUP(Sales_DB[[#This Row],[Store_ID]],Store_DB[Store_ID],Store_DB[Store_Type])</f>
        <v>Online</v>
      </c>
      <c r="O665" t="str">
        <f>_xlfn.XLOOKUP(Sales_DB[[#This Row],[Product_ID]],Product_DB[Product_ID],Product_DB[Product_Name])</f>
        <v>Carbon Fiber Tennis Racket</v>
      </c>
      <c r="P665" t="str">
        <f>_xlfn.XLOOKUP(Sales_DB[[#This Row],[Product_ID]],Product_DB[Product_ID],Product_DB[Category])</f>
        <v>Sports</v>
      </c>
      <c r="Q665" t="str">
        <f>_xlfn.XLOOKUP(Sales_DB[[#This Row],[Product_ID]],Product_DB[Product_ID],Product_DB[Sub_Category])</f>
        <v>Equipment</v>
      </c>
      <c r="R665" t="str">
        <f>_xlfn.XLOOKUP(Sales_DB[[#This Row],[Product_ID]],Product_DB[Product_ID],Product_DB[Brand])</f>
        <v>Flores, Pineda and Rodriguez</v>
      </c>
      <c r="S665">
        <f>_xlfn.XLOOKUP(Sales_DB[[#This Row],[Product_ID]],Product_DB[Product_ID],Product_DB[Cost])</f>
        <v>484.62</v>
      </c>
      <c r="T665">
        <f>_xlfn.XLOOKUP(Sales_DB[[#This Row],[Product_ID]],Product_DB[Product_ID],Product_DB[Stock])</f>
        <v>432</v>
      </c>
      <c r="U665" t="str">
        <f>_xlfn.XLOOKUP(Sales_DB[[#This Row],[Customer_ID]],Final_Cust_db[Customer_ID],Final_Cust_db[Name])</f>
        <v>Erin Hopkins</v>
      </c>
      <c r="V665">
        <f>_xlfn.XLOOKUP(Sales_DB[[#This Row],[Customer_ID]],Final_Cust_db[Customer_ID],Final_Cust_db[Age])</f>
        <v>40</v>
      </c>
      <c r="W665" t="str">
        <f>_xlfn.XLOOKUP(Sales_DB[[#This Row],[Customer_ID]],Final_Cust_db[Customer_ID],Final_Cust_db[Gender])</f>
        <v>Male</v>
      </c>
      <c r="X665" t="str">
        <f>_xlfn.XLOOKUP(Sales_DB[[#This Row],[Customer_ID]],Final_Cust_db[Customer_ID],Final_Cust_db[City])</f>
        <v>North Sabrina</v>
      </c>
      <c r="Y665" t="str">
        <f>_xlfn.XLOOKUP(Sales_DB[[#This Row],[Customer_ID]],Final_Cust_db[Customer_ID],Final_Cust_db[State])</f>
        <v>Iowa</v>
      </c>
      <c r="Z665" t="str">
        <f>_xlfn.XLOOKUP(Sales_DB[[#This Row],[Customer_ID]],Final_Cust_db[Customer_ID],Final_Cust_db[Country])</f>
        <v>USA</v>
      </c>
      <c r="AA665" t="str">
        <f>_xlfn.XLOOKUP(Sales_DB[[#This Row],[Customer_ID]],Final_Cust_db[Customer_ID],Final_Cust_db[Loyality_Level])</f>
        <v>Silver</v>
      </c>
      <c r="AB665" s="8">
        <f>Sales_DB[[#This Row],[Cost]]*Sales_DB[[#This Row],[Quantity]]</f>
        <v>484.62</v>
      </c>
      <c r="AC665" s="8">
        <f>Sales_DB[[#This Row],[Total_Amount]]-Sales_DB[[#This Row],[Spend]]</f>
        <v>254.93970000000002</v>
      </c>
      <c r="AD665" s="8">
        <f>MONTH(Sales_DB[[#This Row],[Order_Date]])</f>
        <v>12</v>
      </c>
    </row>
    <row r="666" spans="1:30" x14ac:dyDescent="0.35">
      <c r="A666" t="s">
        <v>2623</v>
      </c>
      <c r="B666" s="2">
        <v>45475</v>
      </c>
      <c r="C666" t="s">
        <v>1267</v>
      </c>
      <c r="D666" t="s">
        <v>1619</v>
      </c>
      <c r="E666" t="s">
        <v>1915</v>
      </c>
      <c r="F666">
        <v>4</v>
      </c>
      <c r="G666" s="5">
        <v>700.88</v>
      </c>
      <c r="H666">
        <v>0.23</v>
      </c>
      <c r="I666" t="s">
        <v>1959</v>
      </c>
      <c r="J666">
        <v>2158.7103999999999</v>
      </c>
      <c r="K666" t="str">
        <f>_xlfn.XLOOKUP(Sales_DB[[#This Row],[Store_ID]],Store_DB[Store_ID],Store_DB[Region])</f>
        <v>West</v>
      </c>
      <c r="L666" t="str">
        <f>_xlfn.XLOOKUP(Sales_DB[[#This Row],[Store_ID]],Store_DB[Store_ID],Store_DB[Store_Name])</f>
        <v>Bean, Jones and Park</v>
      </c>
      <c r="M666" t="str">
        <f>_xlfn.XLOOKUP(Sales_DB[[#This Row],[Store_ID]],Store_DB[Store_ID],Store_DB[City])</f>
        <v>Thompsonborough</v>
      </c>
      <c r="N666" t="str">
        <f>_xlfn.XLOOKUP(Sales_DB[[#This Row],[Store_ID]],Store_DB[Store_ID],Store_DB[Store_Type])</f>
        <v>Online</v>
      </c>
      <c r="O666" t="str">
        <f>_xlfn.XLOOKUP(Sales_DB[[#This Row],[Product_ID]],Product_DB[Product_ID],Product_DB[Product_Name])</f>
        <v>Beard Grooming Kit</v>
      </c>
      <c r="P666" t="str">
        <f>_xlfn.XLOOKUP(Sales_DB[[#This Row],[Product_ID]],Product_DB[Product_ID],Product_DB[Category])</f>
        <v>Beauty</v>
      </c>
      <c r="Q666" t="str">
        <f>_xlfn.XLOOKUP(Sales_DB[[#This Row],[Product_ID]],Product_DB[Product_ID],Product_DB[Sub_Category])</f>
        <v>Grooming</v>
      </c>
      <c r="R666" t="str">
        <f>_xlfn.XLOOKUP(Sales_DB[[#This Row],[Product_ID]],Product_DB[Product_ID],Product_DB[Brand])</f>
        <v>Erickson-Green</v>
      </c>
      <c r="S666">
        <f>_xlfn.XLOOKUP(Sales_DB[[#This Row],[Product_ID]],Product_DB[Product_ID],Product_DB[Cost])</f>
        <v>337.42</v>
      </c>
      <c r="T666">
        <f>_xlfn.XLOOKUP(Sales_DB[[#This Row],[Product_ID]],Product_DB[Product_ID],Product_DB[Stock])</f>
        <v>256</v>
      </c>
      <c r="U666" t="str">
        <f>_xlfn.XLOOKUP(Sales_DB[[#This Row],[Customer_ID]],Final_Cust_db[Customer_ID],Final_Cust_db[Name])</f>
        <v>David Ross</v>
      </c>
      <c r="V666">
        <f>_xlfn.XLOOKUP(Sales_DB[[#This Row],[Customer_ID]],Final_Cust_db[Customer_ID],Final_Cust_db[Age])</f>
        <v>22</v>
      </c>
      <c r="W666" t="str">
        <f>_xlfn.XLOOKUP(Sales_DB[[#This Row],[Customer_ID]],Final_Cust_db[Customer_ID],Final_Cust_db[Gender])</f>
        <v>Female</v>
      </c>
      <c r="X666" t="str">
        <f>_xlfn.XLOOKUP(Sales_DB[[#This Row],[Customer_ID]],Final_Cust_db[Customer_ID],Final_Cust_db[City])</f>
        <v>South Angela</v>
      </c>
      <c r="Y666" t="str">
        <f>_xlfn.XLOOKUP(Sales_DB[[#This Row],[Customer_ID]],Final_Cust_db[Customer_ID],Final_Cust_db[State])</f>
        <v>Arkansas</v>
      </c>
      <c r="Z666" t="str">
        <f>_xlfn.XLOOKUP(Sales_DB[[#This Row],[Customer_ID]],Final_Cust_db[Customer_ID],Final_Cust_db[Country])</f>
        <v>USA</v>
      </c>
      <c r="AA666" t="str">
        <f>_xlfn.XLOOKUP(Sales_DB[[#This Row],[Customer_ID]],Final_Cust_db[Customer_ID],Final_Cust_db[Loyality_Level])</f>
        <v>Silver</v>
      </c>
      <c r="AB666" s="8">
        <f>Sales_DB[[#This Row],[Cost]]*Sales_DB[[#This Row],[Quantity]]</f>
        <v>1349.68</v>
      </c>
      <c r="AC666" s="8">
        <f>Sales_DB[[#This Row],[Total_Amount]]-Sales_DB[[#This Row],[Spend]]</f>
        <v>809.03039999999987</v>
      </c>
      <c r="AD666" s="8">
        <f>MONTH(Sales_DB[[#This Row],[Order_Date]])</f>
        <v>7</v>
      </c>
    </row>
    <row r="667" spans="1:30" x14ac:dyDescent="0.35">
      <c r="A667" t="s">
        <v>2624</v>
      </c>
      <c r="B667" s="2">
        <v>45781</v>
      </c>
      <c r="C667" t="s">
        <v>189</v>
      </c>
      <c r="D667" t="s">
        <v>1866</v>
      </c>
      <c r="E667" t="s">
        <v>1932</v>
      </c>
      <c r="F667">
        <v>4</v>
      </c>
      <c r="G667" s="5">
        <v>20.09</v>
      </c>
      <c r="H667">
        <v>0.16</v>
      </c>
      <c r="I667" t="s">
        <v>1959</v>
      </c>
      <c r="J667">
        <v>67.502399999999994</v>
      </c>
      <c r="K667" t="str">
        <f>_xlfn.XLOOKUP(Sales_DB[[#This Row],[Store_ID]],Store_DB[Store_ID],Store_DB[Region])</f>
        <v>South</v>
      </c>
      <c r="L667" t="str">
        <f>_xlfn.XLOOKUP(Sales_DB[[#This Row],[Store_ID]],Store_DB[Store_ID],Store_DB[Store_Name])</f>
        <v>Mcdonald Inc</v>
      </c>
      <c r="M667" t="str">
        <f>_xlfn.XLOOKUP(Sales_DB[[#This Row],[Store_ID]],Store_DB[Store_ID],Store_DB[City])</f>
        <v>Christopherland</v>
      </c>
      <c r="N667" t="str">
        <f>_xlfn.XLOOKUP(Sales_DB[[#This Row],[Store_ID]],Store_DB[Store_ID],Store_DB[Store_Type])</f>
        <v>Outlet</v>
      </c>
      <c r="O667" t="str">
        <f>_xlfn.XLOOKUP(Sales_DB[[#This Row],[Product_ID]],Product_DB[Product_ID],Product_DB[Product_Name])</f>
        <v>Sports Stopwatch Basic</v>
      </c>
      <c r="P667" t="str">
        <f>_xlfn.XLOOKUP(Sales_DB[[#This Row],[Product_ID]],Product_DB[Product_ID],Product_DB[Category])</f>
        <v>Sports</v>
      </c>
      <c r="Q667" t="str">
        <f>_xlfn.XLOOKUP(Sales_DB[[#This Row],[Product_ID]],Product_DB[Product_ID],Product_DB[Sub_Category])</f>
        <v>Accessories</v>
      </c>
      <c r="R667" t="str">
        <f>_xlfn.XLOOKUP(Sales_DB[[#This Row],[Product_ID]],Product_DB[Product_ID],Product_DB[Brand])</f>
        <v>Wilson Group</v>
      </c>
      <c r="S667">
        <f>_xlfn.XLOOKUP(Sales_DB[[#This Row],[Product_ID]],Product_DB[Product_ID],Product_DB[Cost])</f>
        <v>60.65</v>
      </c>
      <c r="T667">
        <f>_xlfn.XLOOKUP(Sales_DB[[#This Row],[Product_ID]],Product_DB[Product_ID],Product_DB[Stock])</f>
        <v>75</v>
      </c>
      <c r="U667" t="str">
        <f>_xlfn.XLOOKUP(Sales_DB[[#This Row],[Customer_ID]],Final_Cust_db[Customer_ID],Final_Cust_db[Name])</f>
        <v>April Mullins</v>
      </c>
      <c r="V667">
        <f>_xlfn.XLOOKUP(Sales_DB[[#This Row],[Customer_ID]],Final_Cust_db[Customer_ID],Final_Cust_db[Age])</f>
        <v>54</v>
      </c>
      <c r="W667" t="str">
        <f>_xlfn.XLOOKUP(Sales_DB[[#This Row],[Customer_ID]],Final_Cust_db[Customer_ID],Final_Cust_db[Gender])</f>
        <v>Male</v>
      </c>
      <c r="X667" t="str">
        <f>_xlfn.XLOOKUP(Sales_DB[[#This Row],[Customer_ID]],Final_Cust_db[Customer_ID],Final_Cust_db[City])</f>
        <v>Dawsonbury</v>
      </c>
      <c r="Y667" t="str">
        <f>_xlfn.XLOOKUP(Sales_DB[[#This Row],[Customer_ID]],Final_Cust_db[Customer_ID],Final_Cust_db[State])</f>
        <v>North Carolina</v>
      </c>
      <c r="Z667" t="str">
        <f>_xlfn.XLOOKUP(Sales_DB[[#This Row],[Customer_ID]],Final_Cust_db[Customer_ID],Final_Cust_db[Country])</f>
        <v>USA</v>
      </c>
      <c r="AA667" t="str">
        <f>_xlfn.XLOOKUP(Sales_DB[[#This Row],[Customer_ID]],Final_Cust_db[Customer_ID],Final_Cust_db[Loyality_Level])</f>
        <v>Platinum</v>
      </c>
      <c r="AB667" s="8">
        <f>Sales_DB[[#This Row],[Cost]]*Sales_DB[[#This Row],[Quantity]]</f>
        <v>242.6</v>
      </c>
      <c r="AC667" s="8">
        <f>Sales_DB[[#This Row],[Total_Amount]]-Sales_DB[[#This Row],[Spend]]</f>
        <v>-175.0976</v>
      </c>
      <c r="AD667" s="8">
        <f>MONTH(Sales_DB[[#This Row],[Order_Date]])</f>
        <v>5</v>
      </c>
    </row>
    <row r="668" spans="1:30" x14ac:dyDescent="0.35">
      <c r="A668" t="s">
        <v>2625</v>
      </c>
      <c r="B668" s="2">
        <v>45654</v>
      </c>
      <c r="C668" t="s">
        <v>234</v>
      </c>
      <c r="D668" t="s">
        <v>1687</v>
      </c>
      <c r="E668" t="s">
        <v>1925</v>
      </c>
      <c r="F668">
        <v>3</v>
      </c>
      <c r="G668" s="5">
        <v>917.64</v>
      </c>
      <c r="H668">
        <v>0.24</v>
      </c>
      <c r="I668" t="s">
        <v>1959</v>
      </c>
      <c r="J668">
        <v>2092.2192</v>
      </c>
      <c r="K668" t="str">
        <f>_xlfn.XLOOKUP(Sales_DB[[#This Row],[Store_ID]],Store_DB[Store_ID],Store_DB[Region])</f>
        <v>South</v>
      </c>
      <c r="L668" t="str">
        <f>_xlfn.XLOOKUP(Sales_DB[[#This Row],[Store_ID]],Store_DB[Store_ID],Store_DB[Store_Name])</f>
        <v>Aguirre-Keller</v>
      </c>
      <c r="M668" t="str">
        <f>_xlfn.XLOOKUP(Sales_DB[[#This Row],[Store_ID]],Store_DB[Store_ID],Store_DB[City])</f>
        <v>Lake Michael</v>
      </c>
      <c r="N668" t="str">
        <f>_xlfn.XLOOKUP(Sales_DB[[#This Row],[Store_ID]],Store_DB[Store_ID],Store_DB[Store_Type])</f>
        <v>Online</v>
      </c>
      <c r="O668" t="str">
        <f>_xlfn.XLOOKUP(Sales_DB[[#This Row],[Product_ID]],Product_DB[Product_ID],Product_DB[Product_Name])</f>
        <v>Men'S Casual Sneakers</v>
      </c>
      <c r="P668" t="str">
        <f>_xlfn.XLOOKUP(Sales_DB[[#This Row],[Product_ID]],Product_DB[Product_ID],Product_DB[Category])</f>
        <v>Clothing</v>
      </c>
      <c r="Q668" t="str">
        <f>_xlfn.XLOOKUP(Sales_DB[[#This Row],[Product_ID]],Product_DB[Product_ID],Product_DB[Sub_Category])</f>
        <v>Footwear</v>
      </c>
      <c r="R668" t="str">
        <f>_xlfn.XLOOKUP(Sales_DB[[#This Row],[Product_ID]],Product_DB[Product_ID],Product_DB[Brand])</f>
        <v>Hogan-Lee</v>
      </c>
      <c r="S668">
        <f>_xlfn.XLOOKUP(Sales_DB[[#This Row],[Product_ID]],Product_DB[Product_ID],Product_DB[Cost])</f>
        <v>353.47</v>
      </c>
      <c r="T668">
        <f>_xlfn.XLOOKUP(Sales_DB[[#This Row],[Product_ID]],Product_DB[Product_ID],Product_DB[Stock])</f>
        <v>214</v>
      </c>
      <c r="U668" t="str">
        <f>_xlfn.XLOOKUP(Sales_DB[[#This Row],[Customer_ID]],Final_Cust_db[Customer_ID],Final_Cust_db[Name])</f>
        <v>James Bean</v>
      </c>
      <c r="V668">
        <f>_xlfn.XLOOKUP(Sales_DB[[#This Row],[Customer_ID]],Final_Cust_db[Customer_ID],Final_Cust_db[Age])</f>
        <v>50</v>
      </c>
      <c r="W668" t="str">
        <f>_xlfn.XLOOKUP(Sales_DB[[#This Row],[Customer_ID]],Final_Cust_db[Customer_ID],Final_Cust_db[Gender])</f>
        <v>Male</v>
      </c>
      <c r="X668" t="str">
        <f>_xlfn.XLOOKUP(Sales_DB[[#This Row],[Customer_ID]],Final_Cust_db[Customer_ID],Final_Cust_db[City])</f>
        <v>Stevensonton</v>
      </c>
      <c r="Y668" t="str">
        <f>_xlfn.XLOOKUP(Sales_DB[[#This Row],[Customer_ID]],Final_Cust_db[Customer_ID],Final_Cust_db[State])</f>
        <v>New Mexico</v>
      </c>
      <c r="Z668" t="str">
        <f>_xlfn.XLOOKUP(Sales_DB[[#This Row],[Customer_ID]],Final_Cust_db[Customer_ID],Final_Cust_db[Country])</f>
        <v>USA</v>
      </c>
      <c r="AA668" t="str">
        <f>_xlfn.XLOOKUP(Sales_DB[[#This Row],[Customer_ID]],Final_Cust_db[Customer_ID],Final_Cust_db[Loyality_Level])</f>
        <v>Bronze</v>
      </c>
      <c r="AB668" s="8">
        <f>Sales_DB[[#This Row],[Cost]]*Sales_DB[[#This Row],[Quantity]]</f>
        <v>1060.4100000000001</v>
      </c>
      <c r="AC668" s="8">
        <f>Sales_DB[[#This Row],[Total_Amount]]-Sales_DB[[#This Row],[Spend]]</f>
        <v>1031.8091999999999</v>
      </c>
      <c r="AD668" s="8">
        <f>MONTH(Sales_DB[[#This Row],[Order_Date]])</f>
        <v>12</v>
      </c>
    </row>
    <row r="669" spans="1:30" x14ac:dyDescent="0.35">
      <c r="A669" t="s">
        <v>2626</v>
      </c>
      <c r="B669" s="2">
        <v>45594</v>
      </c>
      <c r="C669" t="s">
        <v>199</v>
      </c>
      <c r="D669" t="s">
        <v>1636</v>
      </c>
      <c r="E669" t="s">
        <v>1885</v>
      </c>
      <c r="F669">
        <v>1</v>
      </c>
      <c r="G669" s="5">
        <v>242.08</v>
      </c>
      <c r="H669">
        <v>0.18</v>
      </c>
      <c r="I669" t="s">
        <v>1959</v>
      </c>
      <c r="J669">
        <v>198.50559999999999</v>
      </c>
      <c r="K669" t="str">
        <f>_xlfn.XLOOKUP(Sales_DB[[#This Row],[Store_ID]],Store_DB[Store_ID],Store_DB[Region])</f>
        <v>East</v>
      </c>
      <c r="L669" t="str">
        <f>_xlfn.XLOOKUP(Sales_DB[[#This Row],[Store_ID]],Store_DB[Store_ID],Store_DB[Store_Name])</f>
        <v>Rivera-Warner</v>
      </c>
      <c r="M669" t="str">
        <f>_xlfn.XLOOKUP(Sales_DB[[#This Row],[Store_ID]],Store_DB[Store_ID],Store_DB[City])</f>
        <v>Washingtonfurt</v>
      </c>
      <c r="N669" t="str">
        <f>_xlfn.XLOOKUP(Sales_DB[[#This Row],[Store_ID]],Store_DB[Store_ID],Store_DB[Store_Type])</f>
        <v>Flagship</v>
      </c>
      <c r="O669" t="str">
        <f>_xlfn.XLOOKUP(Sales_DB[[#This Row],[Product_ID]],Product_DB[Product_ID],Product_DB[Product_Name])</f>
        <v>Multi-Purpose Storage Box</v>
      </c>
      <c r="P669" t="str">
        <f>_xlfn.XLOOKUP(Sales_DB[[#This Row],[Product_ID]],Product_DB[Product_ID],Product_DB[Category])</f>
        <v>Home</v>
      </c>
      <c r="Q669" t="str">
        <f>_xlfn.XLOOKUP(Sales_DB[[#This Row],[Product_ID]],Product_DB[Product_ID],Product_DB[Sub_Category])</f>
        <v>Storage</v>
      </c>
      <c r="R669" t="str">
        <f>_xlfn.XLOOKUP(Sales_DB[[#This Row],[Product_ID]],Product_DB[Product_ID],Product_DB[Brand])</f>
        <v>Gardner-Montes</v>
      </c>
      <c r="S669">
        <f>_xlfn.XLOOKUP(Sales_DB[[#This Row],[Product_ID]],Product_DB[Product_ID],Product_DB[Cost])</f>
        <v>123.46</v>
      </c>
      <c r="T669">
        <f>_xlfn.XLOOKUP(Sales_DB[[#This Row],[Product_ID]],Product_DB[Product_ID],Product_DB[Stock])</f>
        <v>76</v>
      </c>
      <c r="U669" t="str">
        <f>_xlfn.XLOOKUP(Sales_DB[[#This Row],[Customer_ID]],Final_Cust_db[Customer_ID],Final_Cust_db[Name])</f>
        <v>Sarah Rodgers</v>
      </c>
      <c r="V669">
        <f>_xlfn.XLOOKUP(Sales_DB[[#This Row],[Customer_ID]],Final_Cust_db[Customer_ID],Final_Cust_db[Age])</f>
        <v>23</v>
      </c>
      <c r="W669" t="str">
        <f>_xlfn.XLOOKUP(Sales_DB[[#This Row],[Customer_ID]],Final_Cust_db[Customer_ID],Final_Cust_db[Gender])</f>
        <v>Female</v>
      </c>
      <c r="X669" t="str">
        <f>_xlfn.XLOOKUP(Sales_DB[[#This Row],[Customer_ID]],Final_Cust_db[Customer_ID],Final_Cust_db[City])</f>
        <v>New Julia</v>
      </c>
      <c r="Y669" t="str">
        <f>_xlfn.XLOOKUP(Sales_DB[[#This Row],[Customer_ID]],Final_Cust_db[Customer_ID],Final_Cust_db[State])</f>
        <v>West Virginia</v>
      </c>
      <c r="Z669" t="str">
        <f>_xlfn.XLOOKUP(Sales_DB[[#This Row],[Customer_ID]],Final_Cust_db[Customer_ID],Final_Cust_db[Country])</f>
        <v>USA</v>
      </c>
      <c r="AA669" t="str">
        <f>_xlfn.XLOOKUP(Sales_DB[[#This Row],[Customer_ID]],Final_Cust_db[Customer_ID],Final_Cust_db[Loyality_Level])</f>
        <v>Gold</v>
      </c>
      <c r="AB669" s="8">
        <f>Sales_DB[[#This Row],[Cost]]*Sales_DB[[#This Row],[Quantity]]</f>
        <v>123.46</v>
      </c>
      <c r="AC669" s="8">
        <f>Sales_DB[[#This Row],[Total_Amount]]-Sales_DB[[#This Row],[Spend]]</f>
        <v>75.045599999999993</v>
      </c>
      <c r="AD669" s="8">
        <f>MONTH(Sales_DB[[#This Row],[Order_Date]])</f>
        <v>10</v>
      </c>
    </row>
    <row r="670" spans="1:30" x14ac:dyDescent="0.35">
      <c r="A670" t="s">
        <v>2627</v>
      </c>
      <c r="B670" s="2">
        <v>45581</v>
      </c>
      <c r="C670" t="s">
        <v>218</v>
      </c>
      <c r="D670" t="s">
        <v>1769</v>
      </c>
      <c r="E670" t="s">
        <v>1912</v>
      </c>
      <c r="F670">
        <v>1</v>
      </c>
      <c r="G670" s="5">
        <v>536.67999999999995</v>
      </c>
      <c r="H670">
        <v>0.27</v>
      </c>
      <c r="I670" t="s">
        <v>1957</v>
      </c>
      <c r="J670">
        <v>391.77640000000002</v>
      </c>
      <c r="K670" t="str">
        <f>_xlfn.XLOOKUP(Sales_DB[[#This Row],[Store_ID]],Store_DB[Store_ID],Store_DB[Region])</f>
        <v>South</v>
      </c>
      <c r="L670" t="str">
        <f>_xlfn.XLOOKUP(Sales_DB[[#This Row],[Store_ID]],Store_DB[Store_ID],Store_DB[Store_Name])</f>
        <v>Martinez-Mullins</v>
      </c>
      <c r="M670" t="str">
        <f>_xlfn.XLOOKUP(Sales_DB[[#This Row],[Store_ID]],Store_DB[Store_ID],Store_DB[City])</f>
        <v>Williamsfurt</v>
      </c>
      <c r="N670" t="str">
        <f>_xlfn.XLOOKUP(Sales_DB[[#This Row],[Store_ID]],Store_DB[Store_ID],Store_DB[Store_Type])</f>
        <v>Online</v>
      </c>
      <c r="O670" t="str">
        <f>_xlfn.XLOOKUP(Sales_DB[[#This Row],[Product_ID]],Product_DB[Product_ID],Product_DB[Product_Name])</f>
        <v>Organic Sunscreen Lotion</v>
      </c>
      <c r="P670" t="str">
        <f>_xlfn.XLOOKUP(Sales_DB[[#This Row],[Product_ID]],Product_DB[Product_ID],Product_DB[Category])</f>
        <v>Beauty</v>
      </c>
      <c r="Q670" t="str">
        <f>_xlfn.XLOOKUP(Sales_DB[[#This Row],[Product_ID]],Product_DB[Product_ID],Product_DB[Sub_Category])</f>
        <v>Skincare</v>
      </c>
      <c r="R670" t="str">
        <f>_xlfn.XLOOKUP(Sales_DB[[#This Row],[Product_ID]],Product_DB[Product_ID],Product_DB[Brand])</f>
        <v>Anderson-Riley</v>
      </c>
      <c r="S670">
        <f>_xlfn.XLOOKUP(Sales_DB[[#This Row],[Product_ID]],Product_DB[Product_ID],Product_DB[Cost])</f>
        <v>266.86</v>
      </c>
      <c r="T670">
        <f>_xlfn.XLOOKUP(Sales_DB[[#This Row],[Product_ID]],Product_DB[Product_ID],Product_DB[Stock])</f>
        <v>458</v>
      </c>
      <c r="U670" t="str">
        <f>_xlfn.XLOOKUP(Sales_DB[[#This Row],[Customer_ID]],Final_Cust_db[Customer_ID],Final_Cust_db[Name])</f>
        <v>Jay Patel</v>
      </c>
      <c r="V670">
        <f>_xlfn.XLOOKUP(Sales_DB[[#This Row],[Customer_ID]],Final_Cust_db[Customer_ID],Final_Cust_db[Age])</f>
        <v>43</v>
      </c>
      <c r="W670" t="str">
        <f>_xlfn.XLOOKUP(Sales_DB[[#This Row],[Customer_ID]],Final_Cust_db[Customer_ID],Final_Cust_db[Gender])</f>
        <v>Female</v>
      </c>
      <c r="X670" t="str">
        <f>_xlfn.XLOOKUP(Sales_DB[[#This Row],[Customer_ID]],Final_Cust_db[Customer_ID],Final_Cust_db[City])</f>
        <v>Morrisbury</v>
      </c>
      <c r="Y670" t="str">
        <f>_xlfn.XLOOKUP(Sales_DB[[#This Row],[Customer_ID]],Final_Cust_db[Customer_ID],Final_Cust_db[State])</f>
        <v>Rhode Island</v>
      </c>
      <c r="Z670" t="str">
        <f>_xlfn.XLOOKUP(Sales_DB[[#This Row],[Customer_ID]],Final_Cust_db[Customer_ID],Final_Cust_db[Country])</f>
        <v>USA</v>
      </c>
      <c r="AA670" t="str">
        <f>_xlfn.XLOOKUP(Sales_DB[[#This Row],[Customer_ID]],Final_Cust_db[Customer_ID],Final_Cust_db[Loyality_Level])</f>
        <v>Platinum</v>
      </c>
      <c r="AB670" s="8">
        <f>Sales_DB[[#This Row],[Cost]]*Sales_DB[[#This Row],[Quantity]]</f>
        <v>266.86</v>
      </c>
      <c r="AC670" s="8">
        <f>Sales_DB[[#This Row],[Total_Amount]]-Sales_DB[[#This Row],[Spend]]</f>
        <v>124.91640000000001</v>
      </c>
      <c r="AD670" s="8">
        <f>MONTH(Sales_DB[[#This Row],[Order_Date]])</f>
        <v>10</v>
      </c>
    </row>
    <row r="671" spans="1:30" x14ac:dyDescent="0.35">
      <c r="A671" t="s">
        <v>2628</v>
      </c>
      <c r="B671" s="2">
        <v>45748</v>
      </c>
      <c r="C671" t="s">
        <v>342</v>
      </c>
      <c r="D671" t="s">
        <v>1662</v>
      </c>
      <c r="E671" t="s">
        <v>1902</v>
      </c>
      <c r="F671">
        <v>2</v>
      </c>
      <c r="G671" s="5">
        <v>145.18</v>
      </c>
      <c r="H671">
        <v>0.26</v>
      </c>
      <c r="I671" t="s">
        <v>1959</v>
      </c>
      <c r="J671">
        <v>214.8664</v>
      </c>
      <c r="K671" t="str">
        <f>_xlfn.XLOOKUP(Sales_DB[[#This Row],[Store_ID]],Store_DB[Store_ID],Store_DB[Region])</f>
        <v>South</v>
      </c>
      <c r="L671" t="str">
        <f>_xlfn.XLOOKUP(Sales_DB[[#This Row],[Store_ID]],Store_DB[Store_ID],Store_DB[Store_Name])</f>
        <v>Alexander Group</v>
      </c>
      <c r="M671" t="str">
        <f>_xlfn.XLOOKUP(Sales_DB[[#This Row],[Store_ID]],Store_DB[Store_ID],Store_DB[City])</f>
        <v>Port Sharon</v>
      </c>
      <c r="N671" t="str">
        <f>_xlfn.XLOOKUP(Sales_DB[[#This Row],[Store_ID]],Store_DB[Store_ID],Store_DB[Store_Type])</f>
        <v>Online</v>
      </c>
      <c r="O671" t="str">
        <f>_xlfn.XLOOKUP(Sales_DB[[#This Row],[Product_ID]],Product_DB[Product_ID],Product_DB[Product_Name])</f>
        <v>Fabric Sofa Throw Blanket</v>
      </c>
      <c r="P671" t="str">
        <f>_xlfn.XLOOKUP(Sales_DB[[#This Row],[Product_ID]],Product_DB[Product_ID],Product_DB[Category])</f>
        <v>Home</v>
      </c>
      <c r="Q671" t="str">
        <f>_xlfn.XLOOKUP(Sales_DB[[#This Row],[Product_ID]],Product_DB[Product_ID],Product_DB[Sub_Category])</f>
        <v>Decor</v>
      </c>
      <c r="R671" t="str">
        <f>_xlfn.XLOOKUP(Sales_DB[[#This Row],[Product_ID]],Product_DB[Product_ID],Product_DB[Brand])</f>
        <v>Hoffman Group</v>
      </c>
      <c r="S671">
        <f>_xlfn.XLOOKUP(Sales_DB[[#This Row],[Product_ID]],Product_DB[Product_ID],Product_DB[Cost])</f>
        <v>218.48</v>
      </c>
      <c r="T671">
        <f>_xlfn.XLOOKUP(Sales_DB[[#This Row],[Product_ID]],Product_DB[Product_ID],Product_DB[Stock])</f>
        <v>276</v>
      </c>
      <c r="U671" t="str">
        <f>_xlfn.XLOOKUP(Sales_DB[[#This Row],[Customer_ID]],Final_Cust_db[Customer_ID],Final_Cust_db[Name])</f>
        <v>David Patterson</v>
      </c>
      <c r="V671">
        <f>_xlfn.XLOOKUP(Sales_DB[[#This Row],[Customer_ID]],Final_Cust_db[Customer_ID],Final_Cust_db[Age])</f>
        <v>43</v>
      </c>
      <c r="W671" t="str">
        <f>_xlfn.XLOOKUP(Sales_DB[[#This Row],[Customer_ID]],Final_Cust_db[Customer_ID],Final_Cust_db[Gender])</f>
        <v>Female</v>
      </c>
      <c r="X671" t="str">
        <f>_xlfn.XLOOKUP(Sales_DB[[#This Row],[Customer_ID]],Final_Cust_db[Customer_ID],Final_Cust_db[City])</f>
        <v>New Amyport</v>
      </c>
      <c r="Y671" t="str">
        <f>_xlfn.XLOOKUP(Sales_DB[[#This Row],[Customer_ID]],Final_Cust_db[Customer_ID],Final_Cust_db[State])</f>
        <v>Nevada</v>
      </c>
      <c r="Z671" t="str">
        <f>_xlfn.XLOOKUP(Sales_DB[[#This Row],[Customer_ID]],Final_Cust_db[Customer_ID],Final_Cust_db[Country])</f>
        <v>USA</v>
      </c>
      <c r="AA671" t="str">
        <f>_xlfn.XLOOKUP(Sales_DB[[#This Row],[Customer_ID]],Final_Cust_db[Customer_ID],Final_Cust_db[Loyality_Level])</f>
        <v>Gold</v>
      </c>
      <c r="AB671" s="8">
        <f>Sales_DB[[#This Row],[Cost]]*Sales_DB[[#This Row],[Quantity]]</f>
        <v>436.96</v>
      </c>
      <c r="AC671" s="8">
        <f>Sales_DB[[#This Row],[Total_Amount]]-Sales_DB[[#This Row],[Spend]]</f>
        <v>-222.09359999999998</v>
      </c>
      <c r="AD671" s="8">
        <f>MONTH(Sales_DB[[#This Row],[Order_Date]])</f>
        <v>4</v>
      </c>
    </row>
    <row r="672" spans="1:30" x14ac:dyDescent="0.35">
      <c r="A672" t="s">
        <v>2629</v>
      </c>
      <c r="B672" s="2">
        <v>45369</v>
      </c>
      <c r="C672" t="s">
        <v>724</v>
      </c>
      <c r="D672" t="s">
        <v>1781</v>
      </c>
      <c r="E672" t="s">
        <v>1902</v>
      </c>
      <c r="F672">
        <v>2</v>
      </c>
      <c r="G672" s="5">
        <v>132.77000000000001</v>
      </c>
      <c r="H672">
        <v>0.13</v>
      </c>
      <c r="I672" t="s">
        <v>1962</v>
      </c>
      <c r="J672">
        <v>231.0198</v>
      </c>
      <c r="K672" t="str">
        <f>_xlfn.XLOOKUP(Sales_DB[[#This Row],[Store_ID]],Store_DB[Store_ID],Store_DB[Region])</f>
        <v>South</v>
      </c>
      <c r="L672" t="str">
        <f>_xlfn.XLOOKUP(Sales_DB[[#This Row],[Store_ID]],Store_DB[Store_ID],Store_DB[Store_Name])</f>
        <v>Alexander Group</v>
      </c>
      <c r="M672" t="str">
        <f>_xlfn.XLOOKUP(Sales_DB[[#This Row],[Store_ID]],Store_DB[Store_ID],Store_DB[City])</f>
        <v>Port Sharon</v>
      </c>
      <c r="N672" t="str">
        <f>_xlfn.XLOOKUP(Sales_DB[[#This Row],[Store_ID]],Store_DB[Store_ID],Store_DB[Store_Type])</f>
        <v>Online</v>
      </c>
      <c r="O672" t="str">
        <f>_xlfn.XLOOKUP(Sales_DB[[#This Row],[Product_ID]],Product_DB[Product_ID],Product_DB[Product_Name])</f>
        <v>Smart Led Light Strip</v>
      </c>
      <c r="P672" t="str">
        <f>_xlfn.XLOOKUP(Sales_DB[[#This Row],[Product_ID]],Product_DB[Product_ID],Product_DB[Category])</f>
        <v>Electronics</v>
      </c>
      <c r="Q672" t="str">
        <f>_xlfn.XLOOKUP(Sales_DB[[#This Row],[Product_ID]],Product_DB[Product_ID],Product_DB[Sub_Category])</f>
        <v>Accessories</v>
      </c>
      <c r="R672" t="str">
        <f>_xlfn.XLOOKUP(Sales_DB[[#This Row],[Product_ID]],Product_DB[Product_ID],Product_DB[Brand])</f>
        <v>Flores-Davis</v>
      </c>
      <c r="S672">
        <f>_xlfn.XLOOKUP(Sales_DB[[#This Row],[Product_ID]],Product_DB[Product_ID],Product_DB[Cost])</f>
        <v>349.17</v>
      </c>
      <c r="T672">
        <f>_xlfn.XLOOKUP(Sales_DB[[#This Row],[Product_ID]],Product_DB[Product_ID],Product_DB[Stock])</f>
        <v>476</v>
      </c>
      <c r="U672" t="str">
        <f>_xlfn.XLOOKUP(Sales_DB[[#This Row],[Customer_ID]],Final_Cust_db[Customer_ID],Final_Cust_db[Name])</f>
        <v>Lisa Young</v>
      </c>
      <c r="V672">
        <f>_xlfn.XLOOKUP(Sales_DB[[#This Row],[Customer_ID]],Final_Cust_db[Customer_ID],Final_Cust_db[Age])</f>
        <v>38</v>
      </c>
      <c r="W672" t="str">
        <f>_xlfn.XLOOKUP(Sales_DB[[#This Row],[Customer_ID]],Final_Cust_db[Customer_ID],Final_Cust_db[Gender])</f>
        <v>Male</v>
      </c>
      <c r="X672" t="str">
        <f>_xlfn.XLOOKUP(Sales_DB[[#This Row],[Customer_ID]],Final_Cust_db[Customer_ID],Final_Cust_db[City])</f>
        <v>Maybury</v>
      </c>
      <c r="Y672" t="str">
        <f>_xlfn.XLOOKUP(Sales_DB[[#This Row],[Customer_ID]],Final_Cust_db[Customer_ID],Final_Cust_db[State])</f>
        <v>Georgia</v>
      </c>
      <c r="Z672" t="str">
        <f>_xlfn.XLOOKUP(Sales_DB[[#This Row],[Customer_ID]],Final_Cust_db[Customer_ID],Final_Cust_db[Country])</f>
        <v>USA</v>
      </c>
      <c r="AA672" t="str">
        <f>_xlfn.XLOOKUP(Sales_DB[[#This Row],[Customer_ID]],Final_Cust_db[Customer_ID],Final_Cust_db[Loyality_Level])</f>
        <v>Platinum</v>
      </c>
      <c r="AB672" s="8">
        <f>Sales_DB[[#This Row],[Cost]]*Sales_DB[[#This Row],[Quantity]]</f>
        <v>698.34</v>
      </c>
      <c r="AC672" s="8">
        <f>Sales_DB[[#This Row],[Total_Amount]]-Sales_DB[[#This Row],[Spend]]</f>
        <v>-467.3202</v>
      </c>
      <c r="AD672" s="8">
        <f>MONTH(Sales_DB[[#This Row],[Order_Date]])</f>
        <v>3</v>
      </c>
    </row>
    <row r="673" spans="1:30" x14ac:dyDescent="0.35">
      <c r="A673" t="s">
        <v>2630</v>
      </c>
      <c r="B673" s="2">
        <v>45701</v>
      </c>
      <c r="C673" t="s">
        <v>66</v>
      </c>
      <c r="D673" t="s">
        <v>1701</v>
      </c>
      <c r="E673" t="s">
        <v>1919</v>
      </c>
      <c r="F673">
        <v>4</v>
      </c>
      <c r="G673" s="5">
        <v>682.11</v>
      </c>
      <c r="H673">
        <v>0.14000000000000001</v>
      </c>
      <c r="I673" t="s">
        <v>1957</v>
      </c>
      <c r="J673">
        <v>2346.4584</v>
      </c>
      <c r="K673" t="str">
        <f>_xlfn.XLOOKUP(Sales_DB[[#This Row],[Store_ID]],Store_DB[Store_ID],Store_DB[Region])</f>
        <v>South</v>
      </c>
      <c r="L673" t="str">
        <f>_xlfn.XLOOKUP(Sales_DB[[#This Row],[Store_ID]],Store_DB[Store_ID],Store_DB[Store_Name])</f>
        <v>Moore, Padilla and Butler</v>
      </c>
      <c r="M673" t="str">
        <f>_xlfn.XLOOKUP(Sales_DB[[#This Row],[Store_ID]],Store_DB[Store_ID],Store_DB[City])</f>
        <v>East Johnstad</v>
      </c>
      <c r="N673" t="str">
        <f>_xlfn.XLOOKUP(Sales_DB[[#This Row],[Store_ID]],Store_DB[Store_ID],Store_DB[Store_Type])</f>
        <v>Flagship</v>
      </c>
      <c r="O673" t="str">
        <f>_xlfn.XLOOKUP(Sales_DB[[#This Row],[Product_ID]],Product_DB[Product_ID],Product_DB[Product_Name])</f>
        <v>Yoga Exercise Mat</v>
      </c>
      <c r="P673" t="str">
        <f>_xlfn.XLOOKUP(Sales_DB[[#This Row],[Product_ID]],Product_DB[Product_ID],Product_DB[Category])</f>
        <v>Sports</v>
      </c>
      <c r="Q673" t="str">
        <f>_xlfn.XLOOKUP(Sales_DB[[#This Row],[Product_ID]],Product_DB[Product_ID],Product_DB[Sub_Category])</f>
        <v>Fitness</v>
      </c>
      <c r="R673" t="str">
        <f>_xlfn.XLOOKUP(Sales_DB[[#This Row],[Product_ID]],Product_DB[Product_ID],Product_DB[Brand])</f>
        <v>Carroll, Long and Mendoza</v>
      </c>
      <c r="S673">
        <f>_xlfn.XLOOKUP(Sales_DB[[#This Row],[Product_ID]],Product_DB[Product_ID],Product_DB[Cost])</f>
        <v>313.26</v>
      </c>
      <c r="T673">
        <f>_xlfn.XLOOKUP(Sales_DB[[#This Row],[Product_ID]],Product_DB[Product_ID],Product_DB[Stock])</f>
        <v>369</v>
      </c>
      <c r="U673" t="str">
        <f>_xlfn.XLOOKUP(Sales_DB[[#This Row],[Customer_ID]],Final_Cust_db[Customer_ID],Final_Cust_db[Name])</f>
        <v>Nathan Hernandez</v>
      </c>
      <c r="V673">
        <f>_xlfn.XLOOKUP(Sales_DB[[#This Row],[Customer_ID]],Final_Cust_db[Customer_ID],Final_Cust_db[Age])</f>
        <v>32</v>
      </c>
      <c r="W673" t="str">
        <f>_xlfn.XLOOKUP(Sales_DB[[#This Row],[Customer_ID]],Final_Cust_db[Customer_ID],Final_Cust_db[Gender])</f>
        <v>Female</v>
      </c>
      <c r="X673" t="str">
        <f>_xlfn.XLOOKUP(Sales_DB[[#This Row],[Customer_ID]],Final_Cust_db[Customer_ID],Final_Cust_db[City])</f>
        <v>New Becky</v>
      </c>
      <c r="Y673" t="str">
        <f>_xlfn.XLOOKUP(Sales_DB[[#This Row],[Customer_ID]],Final_Cust_db[Customer_ID],Final_Cust_db[State])</f>
        <v>Montana</v>
      </c>
      <c r="Z673" t="str">
        <f>_xlfn.XLOOKUP(Sales_DB[[#This Row],[Customer_ID]],Final_Cust_db[Customer_ID],Final_Cust_db[Country])</f>
        <v>USA</v>
      </c>
      <c r="AA673" t="str">
        <f>_xlfn.XLOOKUP(Sales_DB[[#This Row],[Customer_ID]],Final_Cust_db[Customer_ID],Final_Cust_db[Loyality_Level])</f>
        <v>Silver</v>
      </c>
      <c r="AB673" s="8">
        <f>Sales_DB[[#This Row],[Cost]]*Sales_DB[[#This Row],[Quantity]]</f>
        <v>1253.04</v>
      </c>
      <c r="AC673" s="8">
        <f>Sales_DB[[#This Row],[Total_Amount]]-Sales_DB[[#This Row],[Spend]]</f>
        <v>1093.4184</v>
      </c>
      <c r="AD673" s="8">
        <f>MONTH(Sales_DB[[#This Row],[Order_Date]])</f>
        <v>2</v>
      </c>
    </row>
    <row r="674" spans="1:30" x14ac:dyDescent="0.35">
      <c r="A674" t="s">
        <v>2631</v>
      </c>
      <c r="B674" s="2">
        <v>45510</v>
      </c>
      <c r="C674" t="s">
        <v>1505</v>
      </c>
      <c r="D674" t="s">
        <v>1698</v>
      </c>
      <c r="E674" t="s">
        <v>1940</v>
      </c>
      <c r="F674">
        <v>4</v>
      </c>
      <c r="G674" s="5">
        <v>502.95</v>
      </c>
      <c r="H674">
        <v>0.14000000000000001</v>
      </c>
      <c r="I674" t="s">
        <v>1962</v>
      </c>
      <c r="J674">
        <v>1730.1479999999999</v>
      </c>
      <c r="K674" t="str">
        <f>_xlfn.XLOOKUP(Sales_DB[[#This Row],[Store_ID]],Store_DB[Store_ID],Store_DB[Region])</f>
        <v>North</v>
      </c>
      <c r="L674" t="str">
        <f>_xlfn.XLOOKUP(Sales_DB[[#This Row],[Store_ID]],Store_DB[Store_ID],Store_DB[Store_Name])</f>
        <v>Holloway Ltd</v>
      </c>
      <c r="M674" t="str">
        <f>_xlfn.XLOOKUP(Sales_DB[[#This Row],[Store_ID]],Store_DB[Store_ID],Store_DB[City])</f>
        <v>Bensonhaven</v>
      </c>
      <c r="N674" t="str">
        <f>_xlfn.XLOOKUP(Sales_DB[[#This Row],[Store_ID]],Store_DB[Store_ID],Store_DB[Store_Type])</f>
        <v>Flagship</v>
      </c>
      <c r="O674" t="str">
        <f>_xlfn.XLOOKUP(Sales_DB[[#This Row],[Product_ID]],Product_DB[Product_ID],Product_DB[Product_Name])</f>
        <v>Noise-Canceling Headphones</v>
      </c>
      <c r="P674" t="str">
        <f>_xlfn.XLOOKUP(Sales_DB[[#This Row],[Product_ID]],Product_DB[Product_ID],Product_DB[Category])</f>
        <v>Electronics</v>
      </c>
      <c r="Q674" t="str">
        <f>_xlfn.XLOOKUP(Sales_DB[[#This Row],[Product_ID]],Product_DB[Product_ID],Product_DB[Sub_Category])</f>
        <v>Audio</v>
      </c>
      <c r="R674" t="str">
        <f>_xlfn.XLOOKUP(Sales_DB[[#This Row],[Product_ID]],Product_DB[Product_ID],Product_DB[Brand])</f>
        <v>Taylor-Hart</v>
      </c>
      <c r="S674">
        <f>_xlfn.XLOOKUP(Sales_DB[[#This Row],[Product_ID]],Product_DB[Product_ID],Product_DB[Cost])</f>
        <v>38.520000000000003</v>
      </c>
      <c r="T674">
        <f>_xlfn.XLOOKUP(Sales_DB[[#This Row],[Product_ID]],Product_DB[Product_ID],Product_DB[Stock])</f>
        <v>378</v>
      </c>
      <c r="U674" t="str">
        <f>_xlfn.XLOOKUP(Sales_DB[[#This Row],[Customer_ID]],Final_Cust_db[Customer_ID],Final_Cust_db[Name])</f>
        <v>Eric Lee</v>
      </c>
      <c r="V674">
        <f>_xlfn.XLOOKUP(Sales_DB[[#This Row],[Customer_ID]],Final_Cust_db[Customer_ID],Final_Cust_db[Age])</f>
        <v>22</v>
      </c>
      <c r="W674" t="str">
        <f>_xlfn.XLOOKUP(Sales_DB[[#This Row],[Customer_ID]],Final_Cust_db[Customer_ID],Final_Cust_db[Gender])</f>
        <v>Female</v>
      </c>
      <c r="X674" t="str">
        <f>_xlfn.XLOOKUP(Sales_DB[[#This Row],[Customer_ID]],Final_Cust_db[Customer_ID],Final_Cust_db[City])</f>
        <v>Lake April</v>
      </c>
      <c r="Y674" t="str">
        <f>_xlfn.XLOOKUP(Sales_DB[[#This Row],[Customer_ID]],Final_Cust_db[Customer_ID],Final_Cust_db[State])</f>
        <v>Vermont</v>
      </c>
      <c r="Z674" t="str">
        <f>_xlfn.XLOOKUP(Sales_DB[[#This Row],[Customer_ID]],Final_Cust_db[Customer_ID],Final_Cust_db[Country])</f>
        <v>USA</v>
      </c>
      <c r="AA674" t="str">
        <f>_xlfn.XLOOKUP(Sales_DB[[#This Row],[Customer_ID]],Final_Cust_db[Customer_ID],Final_Cust_db[Loyality_Level])</f>
        <v>Bronze</v>
      </c>
      <c r="AB674" s="8">
        <f>Sales_DB[[#This Row],[Cost]]*Sales_DB[[#This Row],[Quantity]]</f>
        <v>154.08000000000001</v>
      </c>
      <c r="AC674" s="8">
        <f>Sales_DB[[#This Row],[Total_Amount]]-Sales_DB[[#This Row],[Spend]]</f>
        <v>1576.068</v>
      </c>
      <c r="AD674" s="8">
        <f>MONTH(Sales_DB[[#This Row],[Order_Date]])</f>
        <v>8</v>
      </c>
    </row>
    <row r="675" spans="1:30" x14ac:dyDescent="0.35">
      <c r="A675" t="s">
        <v>2632</v>
      </c>
      <c r="B675" s="2">
        <v>45538</v>
      </c>
      <c r="C675" t="s">
        <v>761</v>
      </c>
      <c r="D675" t="s">
        <v>1687</v>
      </c>
      <c r="E675" t="s">
        <v>1937</v>
      </c>
      <c r="F675">
        <v>2</v>
      </c>
      <c r="G675" s="5">
        <v>472.08</v>
      </c>
      <c r="H675">
        <v>7.0000000000000007E-2</v>
      </c>
      <c r="I675" t="s">
        <v>1957</v>
      </c>
      <c r="J675">
        <v>878.0687999999999</v>
      </c>
      <c r="K675" t="str">
        <f>_xlfn.XLOOKUP(Sales_DB[[#This Row],[Store_ID]],Store_DB[Store_ID],Store_DB[Region])</f>
        <v>West</v>
      </c>
      <c r="L675" t="str">
        <f>_xlfn.XLOOKUP(Sales_DB[[#This Row],[Store_ID]],Store_DB[Store_ID],Store_DB[Store_Name])</f>
        <v>Frederick-Wright</v>
      </c>
      <c r="M675" t="str">
        <f>_xlfn.XLOOKUP(Sales_DB[[#This Row],[Store_ID]],Store_DB[Store_ID],Store_DB[City])</f>
        <v>New Jimmymouth</v>
      </c>
      <c r="N675" t="str">
        <f>_xlfn.XLOOKUP(Sales_DB[[#This Row],[Store_ID]],Store_DB[Store_ID],Store_DB[Store_Type])</f>
        <v>Flagship</v>
      </c>
      <c r="O675" t="str">
        <f>_xlfn.XLOOKUP(Sales_DB[[#This Row],[Product_ID]],Product_DB[Product_ID],Product_DB[Product_Name])</f>
        <v>Men'S Casual Sneakers</v>
      </c>
      <c r="P675" t="str">
        <f>_xlfn.XLOOKUP(Sales_DB[[#This Row],[Product_ID]],Product_DB[Product_ID],Product_DB[Category])</f>
        <v>Clothing</v>
      </c>
      <c r="Q675" t="str">
        <f>_xlfn.XLOOKUP(Sales_DB[[#This Row],[Product_ID]],Product_DB[Product_ID],Product_DB[Sub_Category])</f>
        <v>Footwear</v>
      </c>
      <c r="R675" t="str">
        <f>_xlfn.XLOOKUP(Sales_DB[[#This Row],[Product_ID]],Product_DB[Product_ID],Product_DB[Brand])</f>
        <v>Hogan-Lee</v>
      </c>
      <c r="S675">
        <f>_xlfn.XLOOKUP(Sales_DB[[#This Row],[Product_ID]],Product_DB[Product_ID],Product_DB[Cost])</f>
        <v>353.47</v>
      </c>
      <c r="T675">
        <f>_xlfn.XLOOKUP(Sales_DB[[#This Row],[Product_ID]],Product_DB[Product_ID],Product_DB[Stock])</f>
        <v>214</v>
      </c>
      <c r="U675" t="str">
        <f>_xlfn.XLOOKUP(Sales_DB[[#This Row],[Customer_ID]],Final_Cust_db[Customer_ID],Final_Cust_db[Name])</f>
        <v>Nathaniel Hill</v>
      </c>
      <c r="V675">
        <f>_xlfn.XLOOKUP(Sales_DB[[#This Row],[Customer_ID]],Final_Cust_db[Customer_ID],Final_Cust_db[Age])</f>
        <v>43</v>
      </c>
      <c r="W675" t="str">
        <f>_xlfn.XLOOKUP(Sales_DB[[#This Row],[Customer_ID]],Final_Cust_db[Customer_ID],Final_Cust_db[Gender])</f>
        <v>Female</v>
      </c>
      <c r="X675" t="str">
        <f>_xlfn.XLOOKUP(Sales_DB[[#This Row],[Customer_ID]],Final_Cust_db[Customer_ID],Final_Cust_db[City])</f>
        <v>Lake Mark</v>
      </c>
      <c r="Y675" t="str">
        <f>_xlfn.XLOOKUP(Sales_DB[[#This Row],[Customer_ID]],Final_Cust_db[Customer_ID],Final_Cust_db[State])</f>
        <v>Kansas</v>
      </c>
      <c r="Z675" t="str">
        <f>_xlfn.XLOOKUP(Sales_DB[[#This Row],[Customer_ID]],Final_Cust_db[Customer_ID],Final_Cust_db[Country])</f>
        <v>USA</v>
      </c>
      <c r="AA675" t="str">
        <f>_xlfn.XLOOKUP(Sales_DB[[#This Row],[Customer_ID]],Final_Cust_db[Customer_ID],Final_Cust_db[Loyality_Level])</f>
        <v>Gold</v>
      </c>
      <c r="AB675" s="8">
        <f>Sales_DB[[#This Row],[Cost]]*Sales_DB[[#This Row],[Quantity]]</f>
        <v>706.94</v>
      </c>
      <c r="AC675" s="8">
        <f>Sales_DB[[#This Row],[Total_Amount]]-Sales_DB[[#This Row],[Spend]]</f>
        <v>171.12879999999984</v>
      </c>
      <c r="AD675" s="8">
        <f>MONTH(Sales_DB[[#This Row],[Order_Date]])</f>
        <v>9</v>
      </c>
    </row>
    <row r="676" spans="1:30" x14ac:dyDescent="0.35">
      <c r="A676" t="s">
        <v>2633</v>
      </c>
      <c r="B676" s="2">
        <v>45665</v>
      </c>
      <c r="C676" t="s">
        <v>1468</v>
      </c>
      <c r="D676" t="s">
        <v>1751</v>
      </c>
      <c r="E676" t="s">
        <v>1940</v>
      </c>
      <c r="F676">
        <v>2</v>
      </c>
      <c r="G676" s="5">
        <v>218.11</v>
      </c>
      <c r="H676">
        <v>0.02</v>
      </c>
      <c r="I676" t="s">
        <v>1962</v>
      </c>
      <c r="J676">
        <v>427.49560000000002</v>
      </c>
      <c r="K676" t="str">
        <f>_xlfn.XLOOKUP(Sales_DB[[#This Row],[Store_ID]],Store_DB[Store_ID],Store_DB[Region])</f>
        <v>North</v>
      </c>
      <c r="L676" t="str">
        <f>_xlfn.XLOOKUP(Sales_DB[[#This Row],[Store_ID]],Store_DB[Store_ID],Store_DB[Store_Name])</f>
        <v>Holloway Ltd</v>
      </c>
      <c r="M676" t="str">
        <f>_xlfn.XLOOKUP(Sales_DB[[#This Row],[Store_ID]],Store_DB[Store_ID],Store_DB[City])</f>
        <v>Bensonhaven</v>
      </c>
      <c r="N676" t="str">
        <f>_xlfn.XLOOKUP(Sales_DB[[#This Row],[Store_ID]],Store_DB[Store_ID],Store_DB[Store_Type])</f>
        <v>Flagship</v>
      </c>
      <c r="O676" t="str">
        <f>_xlfn.XLOOKUP(Sales_DB[[#This Row],[Product_ID]],Product_DB[Product_ID],Product_DB[Product_Name])</f>
        <v>Foam Roller</v>
      </c>
      <c r="P676" t="str">
        <f>_xlfn.XLOOKUP(Sales_DB[[#This Row],[Product_ID]],Product_DB[Product_ID],Product_DB[Category])</f>
        <v>Sports</v>
      </c>
      <c r="Q676" t="str">
        <f>_xlfn.XLOOKUP(Sales_DB[[#This Row],[Product_ID]],Product_DB[Product_ID],Product_DB[Sub_Category])</f>
        <v>Fitness</v>
      </c>
      <c r="R676" t="str">
        <f>_xlfn.XLOOKUP(Sales_DB[[#This Row],[Product_ID]],Product_DB[Product_ID],Product_DB[Brand])</f>
        <v>Atkinson, Camacho and Oliver</v>
      </c>
      <c r="S676">
        <f>_xlfn.XLOOKUP(Sales_DB[[#This Row],[Product_ID]],Product_DB[Product_ID],Product_DB[Cost])</f>
        <v>30.62</v>
      </c>
      <c r="T676">
        <f>_xlfn.XLOOKUP(Sales_DB[[#This Row],[Product_ID]],Product_DB[Product_ID],Product_DB[Stock])</f>
        <v>138</v>
      </c>
      <c r="U676" t="str">
        <f>_xlfn.XLOOKUP(Sales_DB[[#This Row],[Customer_ID]],Final_Cust_db[Customer_ID],Final_Cust_db[Name])</f>
        <v>Laura Mathews</v>
      </c>
      <c r="V676">
        <f>_xlfn.XLOOKUP(Sales_DB[[#This Row],[Customer_ID]],Final_Cust_db[Customer_ID],Final_Cust_db[Age])</f>
        <v>53</v>
      </c>
      <c r="W676" t="str">
        <f>_xlfn.XLOOKUP(Sales_DB[[#This Row],[Customer_ID]],Final_Cust_db[Customer_ID],Final_Cust_db[Gender])</f>
        <v>Male</v>
      </c>
      <c r="X676" t="str">
        <f>_xlfn.XLOOKUP(Sales_DB[[#This Row],[Customer_ID]],Final_Cust_db[Customer_ID],Final_Cust_db[City])</f>
        <v>Chambersfurt</v>
      </c>
      <c r="Y676" t="str">
        <f>_xlfn.XLOOKUP(Sales_DB[[#This Row],[Customer_ID]],Final_Cust_db[Customer_ID],Final_Cust_db[State])</f>
        <v>Wisconsin</v>
      </c>
      <c r="Z676" t="str">
        <f>_xlfn.XLOOKUP(Sales_DB[[#This Row],[Customer_ID]],Final_Cust_db[Customer_ID],Final_Cust_db[Country])</f>
        <v>USA</v>
      </c>
      <c r="AA676" t="str">
        <f>_xlfn.XLOOKUP(Sales_DB[[#This Row],[Customer_ID]],Final_Cust_db[Customer_ID],Final_Cust_db[Loyality_Level])</f>
        <v>Bronze</v>
      </c>
      <c r="AB676" s="8">
        <f>Sales_DB[[#This Row],[Cost]]*Sales_DB[[#This Row],[Quantity]]</f>
        <v>61.24</v>
      </c>
      <c r="AC676" s="8">
        <f>Sales_DB[[#This Row],[Total_Amount]]-Sales_DB[[#This Row],[Spend]]</f>
        <v>366.25560000000002</v>
      </c>
      <c r="AD676" s="8">
        <f>MONTH(Sales_DB[[#This Row],[Order_Date]])</f>
        <v>1</v>
      </c>
    </row>
    <row r="677" spans="1:30" x14ac:dyDescent="0.35">
      <c r="A677" t="s">
        <v>2634</v>
      </c>
      <c r="B677" s="2">
        <v>45859</v>
      </c>
      <c r="C677" t="s">
        <v>218</v>
      </c>
      <c r="D677" t="s">
        <v>1558</v>
      </c>
      <c r="E677" t="s">
        <v>1909</v>
      </c>
      <c r="F677">
        <v>4</v>
      </c>
      <c r="G677" s="5">
        <v>845.58</v>
      </c>
      <c r="H677">
        <v>0.06</v>
      </c>
      <c r="I677" t="s">
        <v>1959</v>
      </c>
      <c r="J677">
        <v>3179.3807999999999</v>
      </c>
      <c r="K677" t="str">
        <f>_xlfn.XLOOKUP(Sales_DB[[#This Row],[Store_ID]],Store_DB[Store_ID],Store_DB[Region])</f>
        <v>East</v>
      </c>
      <c r="L677" t="str">
        <f>_xlfn.XLOOKUP(Sales_DB[[#This Row],[Store_ID]],Store_DB[Store_ID],Store_DB[Store_Name])</f>
        <v>Benson-Elliott</v>
      </c>
      <c r="M677" t="str">
        <f>_xlfn.XLOOKUP(Sales_DB[[#This Row],[Store_ID]],Store_DB[Store_ID],Store_DB[City])</f>
        <v>Port Josephberg</v>
      </c>
      <c r="N677" t="str">
        <f>_xlfn.XLOOKUP(Sales_DB[[#This Row],[Store_ID]],Store_DB[Store_ID],Store_DB[Store_Type])</f>
        <v>Online</v>
      </c>
      <c r="O677" t="str">
        <f>_xlfn.XLOOKUP(Sales_DB[[#This Row],[Product_ID]],Product_DB[Product_ID],Product_DB[Product_Name])</f>
        <v>Men'S Graphic T-Shirt</v>
      </c>
      <c r="P677" t="str">
        <f>_xlfn.XLOOKUP(Sales_DB[[#This Row],[Product_ID]],Product_DB[Product_ID],Product_DB[Category])</f>
        <v>Clothing</v>
      </c>
      <c r="Q677" t="str">
        <f>_xlfn.XLOOKUP(Sales_DB[[#This Row],[Product_ID]],Product_DB[Product_ID],Product_DB[Sub_Category])</f>
        <v>Tops</v>
      </c>
      <c r="R677" t="str">
        <f>_xlfn.XLOOKUP(Sales_DB[[#This Row],[Product_ID]],Product_DB[Product_ID],Product_DB[Brand])</f>
        <v>Terry-Moore</v>
      </c>
      <c r="S677">
        <f>_xlfn.XLOOKUP(Sales_DB[[#This Row],[Product_ID]],Product_DB[Product_ID],Product_DB[Cost])</f>
        <v>342.56</v>
      </c>
      <c r="T677">
        <f>_xlfn.XLOOKUP(Sales_DB[[#This Row],[Product_ID]],Product_DB[Product_ID],Product_DB[Stock])</f>
        <v>181</v>
      </c>
      <c r="U677" t="str">
        <f>_xlfn.XLOOKUP(Sales_DB[[#This Row],[Customer_ID]],Final_Cust_db[Customer_ID],Final_Cust_db[Name])</f>
        <v>Jay Patel</v>
      </c>
      <c r="V677">
        <f>_xlfn.XLOOKUP(Sales_DB[[#This Row],[Customer_ID]],Final_Cust_db[Customer_ID],Final_Cust_db[Age])</f>
        <v>43</v>
      </c>
      <c r="W677" t="str">
        <f>_xlfn.XLOOKUP(Sales_DB[[#This Row],[Customer_ID]],Final_Cust_db[Customer_ID],Final_Cust_db[Gender])</f>
        <v>Female</v>
      </c>
      <c r="X677" t="str">
        <f>_xlfn.XLOOKUP(Sales_DB[[#This Row],[Customer_ID]],Final_Cust_db[Customer_ID],Final_Cust_db[City])</f>
        <v>Morrisbury</v>
      </c>
      <c r="Y677" t="str">
        <f>_xlfn.XLOOKUP(Sales_DB[[#This Row],[Customer_ID]],Final_Cust_db[Customer_ID],Final_Cust_db[State])</f>
        <v>Rhode Island</v>
      </c>
      <c r="Z677" t="str">
        <f>_xlfn.XLOOKUP(Sales_DB[[#This Row],[Customer_ID]],Final_Cust_db[Customer_ID],Final_Cust_db[Country])</f>
        <v>USA</v>
      </c>
      <c r="AA677" t="str">
        <f>_xlfn.XLOOKUP(Sales_DB[[#This Row],[Customer_ID]],Final_Cust_db[Customer_ID],Final_Cust_db[Loyality_Level])</f>
        <v>Platinum</v>
      </c>
      <c r="AB677" s="8">
        <f>Sales_DB[[#This Row],[Cost]]*Sales_DB[[#This Row],[Quantity]]</f>
        <v>1370.24</v>
      </c>
      <c r="AC677" s="8">
        <f>Sales_DB[[#This Row],[Total_Amount]]-Sales_DB[[#This Row],[Spend]]</f>
        <v>1809.1407999999999</v>
      </c>
      <c r="AD677" s="8">
        <f>MONTH(Sales_DB[[#This Row],[Order_Date]])</f>
        <v>7</v>
      </c>
    </row>
    <row r="678" spans="1:30" x14ac:dyDescent="0.35">
      <c r="A678" t="s">
        <v>2635</v>
      </c>
      <c r="B678" s="2">
        <v>45255</v>
      </c>
      <c r="C678" t="s">
        <v>446</v>
      </c>
      <c r="D678" t="s">
        <v>1821</v>
      </c>
      <c r="E678" t="s">
        <v>1894</v>
      </c>
      <c r="F678">
        <v>2</v>
      </c>
      <c r="G678" s="5">
        <v>111.28</v>
      </c>
      <c r="H678">
        <v>0.14000000000000001</v>
      </c>
      <c r="I678" t="s">
        <v>1957</v>
      </c>
      <c r="J678">
        <v>191.4016</v>
      </c>
      <c r="K678" t="str">
        <f>_xlfn.XLOOKUP(Sales_DB[[#This Row],[Store_ID]],Store_DB[Store_ID],Store_DB[Region])</f>
        <v>South</v>
      </c>
      <c r="L678" t="str">
        <f>_xlfn.XLOOKUP(Sales_DB[[#This Row],[Store_ID]],Store_DB[Store_ID],Store_DB[Store_Name])</f>
        <v>Black-Horn</v>
      </c>
      <c r="M678" t="str">
        <f>_xlfn.XLOOKUP(Sales_DB[[#This Row],[Store_ID]],Store_DB[Store_ID],Store_DB[City])</f>
        <v>North Nancyview</v>
      </c>
      <c r="N678" t="str">
        <f>_xlfn.XLOOKUP(Sales_DB[[#This Row],[Store_ID]],Store_DB[Store_ID],Store_DB[Store_Type])</f>
        <v>Outlet</v>
      </c>
      <c r="O678" t="str">
        <f>_xlfn.XLOOKUP(Sales_DB[[#This Row],[Product_ID]],Product_DB[Product_ID],Product_DB[Product_Name])</f>
        <v>Wall-Mounted Spice Rack</v>
      </c>
      <c r="P678" t="str">
        <f>_xlfn.XLOOKUP(Sales_DB[[#This Row],[Product_ID]],Product_DB[Product_ID],Product_DB[Category])</f>
        <v>Home</v>
      </c>
      <c r="Q678" t="str">
        <f>_xlfn.XLOOKUP(Sales_DB[[#This Row],[Product_ID]],Product_DB[Product_ID],Product_DB[Sub_Category])</f>
        <v>Kitchen</v>
      </c>
      <c r="R678" t="str">
        <f>_xlfn.XLOOKUP(Sales_DB[[#This Row],[Product_ID]],Product_DB[Product_ID],Product_DB[Brand])</f>
        <v>Allison Ltd</v>
      </c>
      <c r="S678">
        <f>_xlfn.XLOOKUP(Sales_DB[[#This Row],[Product_ID]],Product_DB[Product_ID],Product_DB[Cost])</f>
        <v>143.43</v>
      </c>
      <c r="T678">
        <f>_xlfn.XLOOKUP(Sales_DB[[#This Row],[Product_ID]],Product_DB[Product_ID],Product_DB[Stock])</f>
        <v>58</v>
      </c>
      <c r="U678" t="str">
        <f>_xlfn.XLOOKUP(Sales_DB[[#This Row],[Customer_ID]],Final_Cust_db[Customer_ID],Final_Cust_db[Name])</f>
        <v>Susan Mcdonald</v>
      </c>
      <c r="V678">
        <f>_xlfn.XLOOKUP(Sales_DB[[#This Row],[Customer_ID]],Final_Cust_db[Customer_ID],Final_Cust_db[Age])</f>
        <v>45</v>
      </c>
      <c r="W678" t="str">
        <f>_xlfn.XLOOKUP(Sales_DB[[#This Row],[Customer_ID]],Final_Cust_db[Customer_ID],Final_Cust_db[Gender])</f>
        <v>Male</v>
      </c>
      <c r="X678" t="str">
        <f>_xlfn.XLOOKUP(Sales_DB[[#This Row],[Customer_ID]],Final_Cust_db[Customer_ID],Final_Cust_db[City])</f>
        <v>East Ellen</v>
      </c>
      <c r="Y678" t="str">
        <f>_xlfn.XLOOKUP(Sales_DB[[#This Row],[Customer_ID]],Final_Cust_db[Customer_ID],Final_Cust_db[State])</f>
        <v>Arkansas</v>
      </c>
      <c r="Z678" t="str">
        <f>_xlfn.XLOOKUP(Sales_DB[[#This Row],[Customer_ID]],Final_Cust_db[Customer_ID],Final_Cust_db[Country])</f>
        <v>USA</v>
      </c>
      <c r="AA678" t="str">
        <f>_xlfn.XLOOKUP(Sales_DB[[#This Row],[Customer_ID]],Final_Cust_db[Customer_ID],Final_Cust_db[Loyality_Level])</f>
        <v>Silver</v>
      </c>
      <c r="AB678" s="8">
        <f>Sales_DB[[#This Row],[Cost]]*Sales_DB[[#This Row],[Quantity]]</f>
        <v>286.86</v>
      </c>
      <c r="AC678" s="8">
        <f>Sales_DB[[#This Row],[Total_Amount]]-Sales_DB[[#This Row],[Spend]]</f>
        <v>-95.458400000000012</v>
      </c>
      <c r="AD678" s="8">
        <f>MONTH(Sales_DB[[#This Row],[Order_Date]])</f>
        <v>11</v>
      </c>
    </row>
    <row r="679" spans="1:30" x14ac:dyDescent="0.35">
      <c r="A679" t="s">
        <v>2636</v>
      </c>
      <c r="B679" s="2">
        <v>45842</v>
      </c>
      <c r="C679" t="s">
        <v>591</v>
      </c>
      <c r="D679" t="s">
        <v>1757</v>
      </c>
      <c r="E679" t="s">
        <v>1932</v>
      </c>
      <c r="F679">
        <v>2</v>
      </c>
      <c r="G679" s="5">
        <v>37.21</v>
      </c>
      <c r="H679">
        <v>0.19</v>
      </c>
      <c r="I679" t="s">
        <v>1957</v>
      </c>
      <c r="J679">
        <v>60.280200000000008</v>
      </c>
      <c r="K679" t="str">
        <f>_xlfn.XLOOKUP(Sales_DB[[#This Row],[Store_ID]],Store_DB[Store_ID],Store_DB[Region])</f>
        <v>South</v>
      </c>
      <c r="L679" t="str">
        <f>_xlfn.XLOOKUP(Sales_DB[[#This Row],[Store_ID]],Store_DB[Store_ID],Store_DB[Store_Name])</f>
        <v>Mcdonald Inc</v>
      </c>
      <c r="M679" t="str">
        <f>_xlfn.XLOOKUP(Sales_DB[[#This Row],[Store_ID]],Store_DB[Store_ID],Store_DB[City])</f>
        <v>Christopherland</v>
      </c>
      <c r="N679" t="str">
        <f>_xlfn.XLOOKUP(Sales_DB[[#This Row],[Store_ID]],Store_DB[Store_ID],Store_DB[Store_Type])</f>
        <v>Outlet</v>
      </c>
      <c r="O679" t="str">
        <f>_xlfn.XLOOKUP(Sales_DB[[#This Row],[Product_ID]],Product_DB[Product_ID],Product_DB[Product_Name])</f>
        <v>Men'S Hair Styling Gel</v>
      </c>
      <c r="P679" t="str">
        <f>_xlfn.XLOOKUP(Sales_DB[[#This Row],[Product_ID]],Product_DB[Product_ID],Product_DB[Category])</f>
        <v>Beauty</v>
      </c>
      <c r="Q679" t="str">
        <f>_xlfn.XLOOKUP(Sales_DB[[#This Row],[Product_ID]],Product_DB[Product_ID],Product_DB[Sub_Category])</f>
        <v>Haircare</v>
      </c>
      <c r="R679" t="str">
        <f>_xlfn.XLOOKUP(Sales_DB[[#This Row],[Product_ID]],Product_DB[Product_ID],Product_DB[Brand])</f>
        <v>Cline-Mccarthy</v>
      </c>
      <c r="S679">
        <f>_xlfn.XLOOKUP(Sales_DB[[#This Row],[Product_ID]],Product_DB[Product_ID],Product_DB[Cost])</f>
        <v>17.309999999999999</v>
      </c>
      <c r="T679">
        <f>_xlfn.XLOOKUP(Sales_DB[[#This Row],[Product_ID]],Product_DB[Product_ID],Product_DB[Stock])</f>
        <v>399</v>
      </c>
      <c r="U679" t="str">
        <f>_xlfn.XLOOKUP(Sales_DB[[#This Row],[Customer_ID]],Final_Cust_db[Customer_ID],Final_Cust_db[Name])</f>
        <v>Curtis Lam</v>
      </c>
      <c r="V679">
        <f>_xlfn.XLOOKUP(Sales_DB[[#This Row],[Customer_ID]],Final_Cust_db[Customer_ID],Final_Cust_db[Age])</f>
        <v>55</v>
      </c>
      <c r="W679" t="str">
        <f>_xlfn.XLOOKUP(Sales_DB[[#This Row],[Customer_ID]],Final_Cust_db[Customer_ID],Final_Cust_db[Gender])</f>
        <v>Male</v>
      </c>
      <c r="X679" t="str">
        <f>_xlfn.XLOOKUP(Sales_DB[[#This Row],[Customer_ID]],Final_Cust_db[Customer_ID],Final_Cust_db[City])</f>
        <v>Butlerberg</v>
      </c>
      <c r="Y679" t="str">
        <f>_xlfn.XLOOKUP(Sales_DB[[#This Row],[Customer_ID]],Final_Cust_db[Customer_ID],Final_Cust_db[State])</f>
        <v>Kentucky</v>
      </c>
      <c r="Z679" t="str">
        <f>_xlfn.XLOOKUP(Sales_DB[[#This Row],[Customer_ID]],Final_Cust_db[Customer_ID],Final_Cust_db[Country])</f>
        <v>USA</v>
      </c>
      <c r="AA679" t="str">
        <f>_xlfn.XLOOKUP(Sales_DB[[#This Row],[Customer_ID]],Final_Cust_db[Customer_ID],Final_Cust_db[Loyality_Level])</f>
        <v>Platinum</v>
      </c>
      <c r="AB679" s="8">
        <f>Sales_DB[[#This Row],[Cost]]*Sales_DB[[#This Row],[Quantity]]</f>
        <v>34.619999999999997</v>
      </c>
      <c r="AC679" s="8">
        <f>Sales_DB[[#This Row],[Total_Amount]]-Sales_DB[[#This Row],[Spend]]</f>
        <v>25.66020000000001</v>
      </c>
      <c r="AD679" s="8">
        <f>MONTH(Sales_DB[[#This Row],[Order_Date]])</f>
        <v>7</v>
      </c>
    </row>
    <row r="680" spans="1:30" x14ac:dyDescent="0.35">
      <c r="A680" t="s">
        <v>2637</v>
      </c>
      <c r="B680" s="2">
        <v>45220</v>
      </c>
      <c r="C680" t="s">
        <v>1305</v>
      </c>
      <c r="D680" t="s">
        <v>1766</v>
      </c>
      <c r="E680" t="s">
        <v>1930</v>
      </c>
      <c r="F680">
        <v>1</v>
      </c>
      <c r="G680" s="5">
        <v>331.73</v>
      </c>
      <c r="H680">
        <v>0.04</v>
      </c>
      <c r="I680" t="s">
        <v>1957</v>
      </c>
      <c r="J680">
        <v>318.46080000000001</v>
      </c>
      <c r="K680" t="str">
        <f>_xlfn.XLOOKUP(Sales_DB[[#This Row],[Store_ID]],Store_DB[Store_ID],Store_DB[Region])</f>
        <v>East</v>
      </c>
      <c r="L680" t="str">
        <f>_xlfn.XLOOKUP(Sales_DB[[#This Row],[Store_ID]],Store_DB[Store_ID],Store_DB[Store_Name])</f>
        <v>Gardner, Humphrey and Contreras</v>
      </c>
      <c r="M680" t="str">
        <f>_xlfn.XLOOKUP(Sales_DB[[#This Row],[Store_ID]],Store_DB[Store_ID],Store_DB[City])</f>
        <v>Johnsonville</v>
      </c>
      <c r="N680" t="str">
        <f>_xlfn.XLOOKUP(Sales_DB[[#This Row],[Store_ID]],Store_DB[Store_ID],Store_DB[Store_Type])</f>
        <v>Flagship</v>
      </c>
      <c r="O680" t="str">
        <f>_xlfn.XLOOKUP(Sales_DB[[#This Row],[Product_ID]],Product_DB[Product_ID],Product_DB[Product_Name])</f>
        <v>Laptop Cooling Pad</v>
      </c>
      <c r="P680" t="str">
        <f>_xlfn.XLOOKUP(Sales_DB[[#This Row],[Product_ID]],Product_DB[Product_ID],Product_DB[Category])</f>
        <v>Electronics</v>
      </c>
      <c r="Q680" t="str">
        <f>_xlfn.XLOOKUP(Sales_DB[[#This Row],[Product_ID]],Product_DB[Product_ID],Product_DB[Sub_Category])</f>
        <v>Computer</v>
      </c>
      <c r="R680" t="str">
        <f>_xlfn.XLOOKUP(Sales_DB[[#This Row],[Product_ID]],Product_DB[Product_ID],Product_DB[Brand])</f>
        <v>Murray, Gould and Ware</v>
      </c>
      <c r="S680">
        <f>_xlfn.XLOOKUP(Sales_DB[[#This Row],[Product_ID]],Product_DB[Product_ID],Product_DB[Cost])</f>
        <v>86.42</v>
      </c>
      <c r="T680">
        <f>_xlfn.XLOOKUP(Sales_DB[[#This Row],[Product_ID]],Product_DB[Product_ID],Product_DB[Stock])</f>
        <v>222</v>
      </c>
      <c r="U680" t="str">
        <f>_xlfn.XLOOKUP(Sales_DB[[#This Row],[Customer_ID]],Final_Cust_db[Customer_ID],Final_Cust_db[Name])</f>
        <v>Karen King</v>
      </c>
      <c r="V680">
        <f>_xlfn.XLOOKUP(Sales_DB[[#This Row],[Customer_ID]],Final_Cust_db[Customer_ID],Final_Cust_db[Age])</f>
        <v>64</v>
      </c>
      <c r="W680" t="str">
        <f>_xlfn.XLOOKUP(Sales_DB[[#This Row],[Customer_ID]],Final_Cust_db[Customer_ID],Final_Cust_db[Gender])</f>
        <v>Female</v>
      </c>
      <c r="X680" t="str">
        <f>_xlfn.XLOOKUP(Sales_DB[[#This Row],[Customer_ID]],Final_Cust_db[Customer_ID],Final_Cust_db[City])</f>
        <v>Kimburgh</v>
      </c>
      <c r="Y680" t="str">
        <f>_xlfn.XLOOKUP(Sales_DB[[#This Row],[Customer_ID]],Final_Cust_db[Customer_ID],Final_Cust_db[State])</f>
        <v>North Carolina</v>
      </c>
      <c r="Z680" t="str">
        <f>_xlfn.XLOOKUP(Sales_DB[[#This Row],[Customer_ID]],Final_Cust_db[Customer_ID],Final_Cust_db[Country])</f>
        <v>USA</v>
      </c>
      <c r="AA680" t="str">
        <f>_xlfn.XLOOKUP(Sales_DB[[#This Row],[Customer_ID]],Final_Cust_db[Customer_ID],Final_Cust_db[Loyality_Level])</f>
        <v>Bronze</v>
      </c>
      <c r="AB680" s="8">
        <f>Sales_DB[[#This Row],[Cost]]*Sales_DB[[#This Row],[Quantity]]</f>
        <v>86.42</v>
      </c>
      <c r="AC680" s="8">
        <f>Sales_DB[[#This Row],[Total_Amount]]-Sales_DB[[#This Row],[Spend]]</f>
        <v>232.04079999999999</v>
      </c>
      <c r="AD680" s="8">
        <f>MONTH(Sales_DB[[#This Row],[Order_Date]])</f>
        <v>10</v>
      </c>
    </row>
    <row r="681" spans="1:30" x14ac:dyDescent="0.35">
      <c r="A681" t="s">
        <v>2638</v>
      </c>
      <c r="B681" s="2">
        <v>45273</v>
      </c>
      <c r="C681" t="s">
        <v>1149</v>
      </c>
      <c r="D681" t="s">
        <v>1791</v>
      </c>
      <c r="E681" t="s">
        <v>1927</v>
      </c>
      <c r="F681">
        <v>3</v>
      </c>
      <c r="G681" s="5">
        <v>306.70999999999998</v>
      </c>
      <c r="H681">
        <v>0.09</v>
      </c>
      <c r="I681" t="s">
        <v>1959</v>
      </c>
      <c r="J681">
        <v>837.31829999999991</v>
      </c>
      <c r="K681" t="str">
        <f>_xlfn.XLOOKUP(Sales_DB[[#This Row],[Store_ID]],Store_DB[Store_ID],Store_DB[Region])</f>
        <v>North</v>
      </c>
      <c r="L681" t="str">
        <f>_xlfn.XLOOKUP(Sales_DB[[#This Row],[Store_ID]],Store_DB[Store_ID],Store_DB[Store_Name])</f>
        <v>Thomas, Bridges and Harris</v>
      </c>
      <c r="M681" t="str">
        <f>_xlfn.XLOOKUP(Sales_DB[[#This Row],[Store_ID]],Store_DB[Store_ID],Store_DB[City])</f>
        <v>Sabrinatown</v>
      </c>
      <c r="N681" t="str">
        <f>_xlfn.XLOOKUP(Sales_DB[[#This Row],[Store_ID]],Store_DB[Store_ID],Store_DB[Store_Type])</f>
        <v>Online</v>
      </c>
      <c r="O681" t="str">
        <f>_xlfn.XLOOKUP(Sales_DB[[#This Row],[Product_ID]],Product_DB[Product_ID],Product_DB[Product_Name])</f>
        <v>Kitchen Storage Rack</v>
      </c>
      <c r="P681" t="str">
        <f>_xlfn.XLOOKUP(Sales_DB[[#This Row],[Product_ID]],Product_DB[Product_ID],Product_DB[Category])</f>
        <v>Home</v>
      </c>
      <c r="Q681" t="str">
        <f>_xlfn.XLOOKUP(Sales_DB[[#This Row],[Product_ID]],Product_DB[Product_ID],Product_DB[Sub_Category])</f>
        <v>Storage</v>
      </c>
      <c r="R681" t="str">
        <f>_xlfn.XLOOKUP(Sales_DB[[#This Row],[Product_ID]],Product_DB[Product_ID],Product_DB[Brand])</f>
        <v>Duran Group</v>
      </c>
      <c r="S681">
        <f>_xlfn.XLOOKUP(Sales_DB[[#This Row],[Product_ID]],Product_DB[Product_ID],Product_DB[Cost])</f>
        <v>138.05000000000001</v>
      </c>
      <c r="T681">
        <f>_xlfn.XLOOKUP(Sales_DB[[#This Row],[Product_ID]],Product_DB[Product_ID],Product_DB[Stock])</f>
        <v>89</v>
      </c>
      <c r="U681" t="str">
        <f>_xlfn.XLOOKUP(Sales_DB[[#This Row],[Customer_ID]],Final_Cust_db[Customer_ID],Final_Cust_db[Name])</f>
        <v>Chloe Aguilar</v>
      </c>
      <c r="V681">
        <f>_xlfn.XLOOKUP(Sales_DB[[#This Row],[Customer_ID]],Final_Cust_db[Customer_ID],Final_Cust_db[Age])</f>
        <v>58</v>
      </c>
      <c r="W681" t="str">
        <f>_xlfn.XLOOKUP(Sales_DB[[#This Row],[Customer_ID]],Final_Cust_db[Customer_ID],Final_Cust_db[Gender])</f>
        <v>Male</v>
      </c>
      <c r="X681" t="str">
        <f>_xlfn.XLOOKUP(Sales_DB[[#This Row],[Customer_ID]],Final_Cust_db[Customer_ID],Final_Cust_db[City])</f>
        <v>Lake Johnside</v>
      </c>
      <c r="Y681" t="str">
        <f>_xlfn.XLOOKUP(Sales_DB[[#This Row],[Customer_ID]],Final_Cust_db[Customer_ID],Final_Cust_db[State])</f>
        <v>Arizona</v>
      </c>
      <c r="Z681" t="str">
        <f>_xlfn.XLOOKUP(Sales_DB[[#This Row],[Customer_ID]],Final_Cust_db[Customer_ID],Final_Cust_db[Country])</f>
        <v>USA</v>
      </c>
      <c r="AA681" t="str">
        <f>_xlfn.XLOOKUP(Sales_DB[[#This Row],[Customer_ID]],Final_Cust_db[Customer_ID],Final_Cust_db[Loyality_Level])</f>
        <v>Bronze</v>
      </c>
      <c r="AB681" s="8">
        <f>Sales_DB[[#This Row],[Cost]]*Sales_DB[[#This Row],[Quantity]]</f>
        <v>414.15000000000003</v>
      </c>
      <c r="AC681" s="8">
        <f>Sales_DB[[#This Row],[Total_Amount]]-Sales_DB[[#This Row],[Spend]]</f>
        <v>423.16829999999987</v>
      </c>
      <c r="AD681" s="8">
        <f>MONTH(Sales_DB[[#This Row],[Order_Date]])</f>
        <v>12</v>
      </c>
    </row>
    <row r="682" spans="1:30" x14ac:dyDescent="0.35">
      <c r="A682" t="s">
        <v>2639</v>
      </c>
      <c r="B682" s="2">
        <v>45456</v>
      </c>
      <c r="C682" t="s">
        <v>869</v>
      </c>
      <c r="D682" t="s">
        <v>1650</v>
      </c>
      <c r="E682" t="s">
        <v>1909</v>
      </c>
      <c r="F682">
        <v>4</v>
      </c>
      <c r="G682" s="5">
        <v>484.92</v>
      </c>
      <c r="H682">
        <v>0.28000000000000003</v>
      </c>
      <c r="I682" t="s">
        <v>1959</v>
      </c>
      <c r="J682">
        <v>1396.5696</v>
      </c>
      <c r="K682" t="str">
        <f>_xlfn.XLOOKUP(Sales_DB[[#This Row],[Store_ID]],Store_DB[Store_ID],Store_DB[Region])</f>
        <v>East</v>
      </c>
      <c r="L682" t="str">
        <f>_xlfn.XLOOKUP(Sales_DB[[#This Row],[Store_ID]],Store_DB[Store_ID],Store_DB[Store_Name])</f>
        <v>Benson-Elliott</v>
      </c>
      <c r="M682" t="str">
        <f>_xlfn.XLOOKUP(Sales_DB[[#This Row],[Store_ID]],Store_DB[Store_ID],Store_DB[City])</f>
        <v>Port Josephberg</v>
      </c>
      <c r="N682" t="str">
        <f>_xlfn.XLOOKUP(Sales_DB[[#This Row],[Store_ID]],Store_DB[Store_ID],Store_DB[Store_Type])</f>
        <v>Online</v>
      </c>
      <c r="O682" t="str">
        <f>_xlfn.XLOOKUP(Sales_DB[[#This Row],[Product_ID]],Product_DB[Product_ID],Product_DB[Product_Name])</f>
        <v>Women'S Scarf Set</v>
      </c>
      <c r="P682" t="str">
        <f>_xlfn.XLOOKUP(Sales_DB[[#This Row],[Product_ID]],Product_DB[Product_ID],Product_DB[Category])</f>
        <v>Clothing</v>
      </c>
      <c r="Q682" t="str">
        <f>_xlfn.XLOOKUP(Sales_DB[[#This Row],[Product_ID]],Product_DB[Product_ID],Product_DB[Sub_Category])</f>
        <v>Accessories</v>
      </c>
      <c r="R682" t="str">
        <f>_xlfn.XLOOKUP(Sales_DB[[#This Row],[Product_ID]],Product_DB[Product_ID],Product_DB[Brand])</f>
        <v>Brown and Sons</v>
      </c>
      <c r="S682">
        <f>_xlfn.XLOOKUP(Sales_DB[[#This Row],[Product_ID]],Product_DB[Product_ID],Product_DB[Cost])</f>
        <v>174.02</v>
      </c>
      <c r="T682">
        <f>_xlfn.XLOOKUP(Sales_DB[[#This Row],[Product_ID]],Product_DB[Product_ID],Product_DB[Stock])</f>
        <v>268</v>
      </c>
      <c r="U682" t="str">
        <f>_xlfn.XLOOKUP(Sales_DB[[#This Row],[Customer_ID]],Final_Cust_db[Customer_ID],Final_Cust_db[Name])</f>
        <v>Brian Garcia</v>
      </c>
      <c r="V682">
        <f>_xlfn.XLOOKUP(Sales_DB[[#This Row],[Customer_ID]],Final_Cust_db[Customer_ID],Final_Cust_db[Age])</f>
        <v>31</v>
      </c>
      <c r="W682" t="str">
        <f>_xlfn.XLOOKUP(Sales_DB[[#This Row],[Customer_ID]],Final_Cust_db[Customer_ID],Final_Cust_db[Gender])</f>
        <v>Female</v>
      </c>
      <c r="X682" t="str">
        <f>_xlfn.XLOOKUP(Sales_DB[[#This Row],[Customer_ID]],Final_Cust_db[Customer_ID],Final_Cust_db[City])</f>
        <v>Ramosmouth</v>
      </c>
      <c r="Y682" t="str">
        <f>_xlfn.XLOOKUP(Sales_DB[[#This Row],[Customer_ID]],Final_Cust_db[Customer_ID],Final_Cust_db[State])</f>
        <v>Louisiana</v>
      </c>
      <c r="Z682" t="str">
        <f>_xlfn.XLOOKUP(Sales_DB[[#This Row],[Customer_ID]],Final_Cust_db[Customer_ID],Final_Cust_db[Country])</f>
        <v>USA</v>
      </c>
      <c r="AA682" t="str">
        <f>_xlfn.XLOOKUP(Sales_DB[[#This Row],[Customer_ID]],Final_Cust_db[Customer_ID],Final_Cust_db[Loyality_Level])</f>
        <v>Gold</v>
      </c>
      <c r="AB682" s="8">
        <f>Sales_DB[[#This Row],[Cost]]*Sales_DB[[#This Row],[Quantity]]</f>
        <v>696.08</v>
      </c>
      <c r="AC682" s="8">
        <f>Sales_DB[[#This Row],[Total_Amount]]-Sales_DB[[#This Row],[Spend]]</f>
        <v>700.4896</v>
      </c>
      <c r="AD682" s="8">
        <f>MONTH(Sales_DB[[#This Row],[Order_Date]])</f>
        <v>6</v>
      </c>
    </row>
    <row r="683" spans="1:30" x14ac:dyDescent="0.35">
      <c r="A683" t="s">
        <v>2640</v>
      </c>
      <c r="B683" s="2">
        <v>45292</v>
      </c>
      <c r="C683" t="s">
        <v>172</v>
      </c>
      <c r="D683" t="s">
        <v>1730</v>
      </c>
      <c r="E683" t="s">
        <v>1906</v>
      </c>
      <c r="F683">
        <v>2</v>
      </c>
      <c r="G683" s="5">
        <v>42.04</v>
      </c>
      <c r="H683">
        <v>7.0000000000000007E-2</v>
      </c>
      <c r="I683" t="s">
        <v>1957</v>
      </c>
      <c r="J683">
        <v>78.194399999999987</v>
      </c>
      <c r="K683" t="str">
        <f>_xlfn.XLOOKUP(Sales_DB[[#This Row],[Store_ID]],Store_DB[Store_ID],Store_DB[Region])</f>
        <v>North</v>
      </c>
      <c r="L683" t="str">
        <f>_xlfn.XLOOKUP(Sales_DB[[#This Row],[Store_ID]],Store_DB[Store_ID],Store_DB[Store_Name])</f>
        <v>Gray Ltd</v>
      </c>
      <c r="M683" t="str">
        <f>_xlfn.XLOOKUP(Sales_DB[[#This Row],[Store_ID]],Store_DB[Store_ID],Store_DB[City])</f>
        <v>New Michaelchester</v>
      </c>
      <c r="N683" t="str">
        <f>_xlfn.XLOOKUP(Sales_DB[[#This Row],[Store_ID]],Store_DB[Store_ID],Store_DB[Store_Type])</f>
        <v>Outlet</v>
      </c>
      <c r="O683" t="str">
        <f>_xlfn.XLOOKUP(Sales_DB[[#This Row],[Product_ID]],Product_DB[Product_ID],Product_DB[Product_Name])</f>
        <v>Boxing Hand Wraps</v>
      </c>
      <c r="P683" t="str">
        <f>_xlfn.XLOOKUP(Sales_DB[[#This Row],[Product_ID]],Product_DB[Product_ID],Product_DB[Category])</f>
        <v>Sports</v>
      </c>
      <c r="Q683" t="str">
        <f>_xlfn.XLOOKUP(Sales_DB[[#This Row],[Product_ID]],Product_DB[Product_ID],Product_DB[Sub_Category])</f>
        <v>Fitness</v>
      </c>
      <c r="R683" t="str">
        <f>_xlfn.XLOOKUP(Sales_DB[[#This Row],[Product_ID]],Product_DB[Product_ID],Product_DB[Brand])</f>
        <v>Smith-King</v>
      </c>
      <c r="S683">
        <f>_xlfn.XLOOKUP(Sales_DB[[#This Row],[Product_ID]],Product_DB[Product_ID],Product_DB[Cost])</f>
        <v>190.29</v>
      </c>
      <c r="T683">
        <f>_xlfn.XLOOKUP(Sales_DB[[#This Row],[Product_ID]],Product_DB[Product_ID],Product_DB[Stock])</f>
        <v>260</v>
      </c>
      <c r="U683" t="str">
        <f>_xlfn.XLOOKUP(Sales_DB[[#This Row],[Customer_ID]],Final_Cust_db[Customer_ID],Final_Cust_db[Name])</f>
        <v>Joseph Snow</v>
      </c>
      <c r="V683">
        <f>_xlfn.XLOOKUP(Sales_DB[[#This Row],[Customer_ID]],Final_Cust_db[Customer_ID],Final_Cust_db[Age])</f>
        <v>45</v>
      </c>
      <c r="W683" t="str">
        <f>_xlfn.XLOOKUP(Sales_DB[[#This Row],[Customer_ID]],Final_Cust_db[Customer_ID],Final_Cust_db[Gender])</f>
        <v>Male</v>
      </c>
      <c r="X683" t="str">
        <f>_xlfn.XLOOKUP(Sales_DB[[#This Row],[Customer_ID]],Final_Cust_db[Customer_ID],Final_Cust_db[City])</f>
        <v>South Michaelfort</v>
      </c>
      <c r="Y683" t="str">
        <f>_xlfn.XLOOKUP(Sales_DB[[#This Row],[Customer_ID]],Final_Cust_db[Customer_ID],Final_Cust_db[State])</f>
        <v>Vermont</v>
      </c>
      <c r="Z683" t="str">
        <f>_xlfn.XLOOKUP(Sales_DB[[#This Row],[Customer_ID]],Final_Cust_db[Customer_ID],Final_Cust_db[Country])</f>
        <v>USA</v>
      </c>
      <c r="AA683" t="str">
        <f>_xlfn.XLOOKUP(Sales_DB[[#This Row],[Customer_ID]],Final_Cust_db[Customer_ID],Final_Cust_db[Loyality_Level])</f>
        <v>Gold</v>
      </c>
      <c r="AB683" s="8">
        <f>Sales_DB[[#This Row],[Cost]]*Sales_DB[[#This Row],[Quantity]]</f>
        <v>380.58</v>
      </c>
      <c r="AC683" s="8">
        <f>Sales_DB[[#This Row],[Total_Amount]]-Sales_DB[[#This Row],[Spend]]</f>
        <v>-302.38560000000001</v>
      </c>
      <c r="AD683" s="8">
        <f>MONTH(Sales_DB[[#This Row],[Order_Date]])</f>
        <v>1</v>
      </c>
    </row>
    <row r="684" spans="1:30" x14ac:dyDescent="0.35">
      <c r="A684" t="s">
        <v>2641</v>
      </c>
      <c r="B684" s="2">
        <v>45278</v>
      </c>
      <c r="C684" t="s">
        <v>902</v>
      </c>
      <c r="D684" t="s">
        <v>1745</v>
      </c>
      <c r="E684" t="s">
        <v>1909</v>
      </c>
      <c r="F684">
        <v>3</v>
      </c>
      <c r="G684" s="5">
        <v>599.48</v>
      </c>
      <c r="H684">
        <v>0.22</v>
      </c>
      <c r="I684" t="s">
        <v>1959</v>
      </c>
      <c r="J684">
        <v>1402.7832000000001</v>
      </c>
      <c r="K684" t="str">
        <f>_xlfn.XLOOKUP(Sales_DB[[#This Row],[Store_ID]],Store_DB[Store_ID],Store_DB[Region])</f>
        <v>East</v>
      </c>
      <c r="L684" t="str">
        <f>_xlfn.XLOOKUP(Sales_DB[[#This Row],[Store_ID]],Store_DB[Store_ID],Store_DB[Store_Name])</f>
        <v>Benson-Elliott</v>
      </c>
      <c r="M684" t="str">
        <f>_xlfn.XLOOKUP(Sales_DB[[#This Row],[Store_ID]],Store_DB[Store_ID],Store_DB[City])</f>
        <v>Port Josephberg</v>
      </c>
      <c r="N684" t="str">
        <f>_xlfn.XLOOKUP(Sales_DB[[#This Row],[Store_ID]],Store_DB[Store_ID],Store_DB[Store_Type])</f>
        <v>Online</v>
      </c>
      <c r="O684" t="str">
        <f>_xlfn.XLOOKUP(Sales_DB[[#This Row],[Product_ID]],Product_DB[Product_ID],Product_DB[Product_Name])</f>
        <v>Ceramic Plant Pot</v>
      </c>
      <c r="P684" t="str">
        <f>_xlfn.XLOOKUP(Sales_DB[[#This Row],[Product_ID]],Product_DB[Product_ID],Product_DB[Category])</f>
        <v>Home</v>
      </c>
      <c r="Q684" t="str">
        <f>_xlfn.XLOOKUP(Sales_DB[[#This Row],[Product_ID]],Product_DB[Product_ID],Product_DB[Sub_Category])</f>
        <v>Decor</v>
      </c>
      <c r="R684" t="str">
        <f>_xlfn.XLOOKUP(Sales_DB[[#This Row],[Product_ID]],Product_DB[Product_ID],Product_DB[Brand])</f>
        <v>Hatfield, Baird and Torres</v>
      </c>
      <c r="S684">
        <f>_xlfn.XLOOKUP(Sales_DB[[#This Row],[Product_ID]],Product_DB[Product_ID],Product_DB[Cost])</f>
        <v>81.75</v>
      </c>
      <c r="T684">
        <f>_xlfn.XLOOKUP(Sales_DB[[#This Row],[Product_ID]],Product_DB[Product_ID],Product_DB[Stock])</f>
        <v>265</v>
      </c>
      <c r="U684" t="str">
        <f>_xlfn.XLOOKUP(Sales_DB[[#This Row],[Customer_ID]],Final_Cust_db[Customer_ID],Final_Cust_db[Name])</f>
        <v>Brittany Watson</v>
      </c>
      <c r="V684">
        <f>_xlfn.XLOOKUP(Sales_DB[[#This Row],[Customer_ID]],Final_Cust_db[Customer_ID],Final_Cust_db[Age])</f>
        <v>59</v>
      </c>
      <c r="W684" t="str">
        <f>_xlfn.XLOOKUP(Sales_DB[[#This Row],[Customer_ID]],Final_Cust_db[Customer_ID],Final_Cust_db[Gender])</f>
        <v>Male</v>
      </c>
      <c r="X684" t="str">
        <f>_xlfn.XLOOKUP(Sales_DB[[#This Row],[Customer_ID]],Final_Cust_db[Customer_ID],Final_Cust_db[City])</f>
        <v>North Joshualand</v>
      </c>
      <c r="Y684" t="str">
        <f>_xlfn.XLOOKUP(Sales_DB[[#This Row],[Customer_ID]],Final_Cust_db[Customer_ID],Final_Cust_db[State])</f>
        <v>Connecticut</v>
      </c>
      <c r="Z684" t="str">
        <f>_xlfn.XLOOKUP(Sales_DB[[#This Row],[Customer_ID]],Final_Cust_db[Customer_ID],Final_Cust_db[Country])</f>
        <v>USA</v>
      </c>
      <c r="AA684" t="str">
        <f>_xlfn.XLOOKUP(Sales_DB[[#This Row],[Customer_ID]],Final_Cust_db[Customer_ID],Final_Cust_db[Loyality_Level])</f>
        <v>Platinum</v>
      </c>
      <c r="AB684" s="8">
        <f>Sales_DB[[#This Row],[Cost]]*Sales_DB[[#This Row],[Quantity]]</f>
        <v>245.25</v>
      </c>
      <c r="AC684" s="8">
        <f>Sales_DB[[#This Row],[Total_Amount]]-Sales_DB[[#This Row],[Spend]]</f>
        <v>1157.5332000000001</v>
      </c>
      <c r="AD684" s="8">
        <f>MONTH(Sales_DB[[#This Row],[Order_Date]])</f>
        <v>12</v>
      </c>
    </row>
    <row r="685" spans="1:30" x14ac:dyDescent="0.35">
      <c r="A685" t="s">
        <v>2642</v>
      </c>
      <c r="B685" s="2">
        <v>45232</v>
      </c>
      <c r="C685" t="s">
        <v>1128</v>
      </c>
      <c r="D685" t="s">
        <v>1623</v>
      </c>
      <c r="E685" t="s">
        <v>1890</v>
      </c>
      <c r="F685">
        <v>3</v>
      </c>
      <c r="G685" s="5">
        <v>401.42</v>
      </c>
      <c r="H685">
        <v>0.01</v>
      </c>
      <c r="I685" t="s">
        <v>1962</v>
      </c>
      <c r="J685">
        <v>1192.2174</v>
      </c>
      <c r="K685" t="str">
        <f>_xlfn.XLOOKUP(Sales_DB[[#This Row],[Store_ID]],Store_DB[Store_ID],Store_DB[Region])</f>
        <v>North</v>
      </c>
      <c r="L685" t="str">
        <f>_xlfn.XLOOKUP(Sales_DB[[#This Row],[Store_ID]],Store_DB[Store_ID],Store_DB[Store_Name])</f>
        <v>Martinez, Adkins and Johnson</v>
      </c>
      <c r="M685" t="str">
        <f>_xlfn.XLOOKUP(Sales_DB[[#This Row],[Store_ID]],Store_DB[Store_ID],Store_DB[City])</f>
        <v>Danielmouth</v>
      </c>
      <c r="N685" t="str">
        <f>_xlfn.XLOOKUP(Sales_DB[[#This Row],[Store_ID]],Store_DB[Store_ID],Store_DB[Store_Type])</f>
        <v>Flagship</v>
      </c>
      <c r="O685" t="str">
        <f>_xlfn.XLOOKUP(Sales_DB[[#This Row],[Product_ID]],Product_DB[Product_ID],Product_DB[Product_Name])</f>
        <v>Soccer Training Cone Set</v>
      </c>
      <c r="P685" t="str">
        <f>_xlfn.XLOOKUP(Sales_DB[[#This Row],[Product_ID]],Product_DB[Product_ID],Product_DB[Category])</f>
        <v>Sports</v>
      </c>
      <c r="Q685" t="str">
        <f>_xlfn.XLOOKUP(Sales_DB[[#This Row],[Product_ID]],Product_DB[Product_ID],Product_DB[Sub_Category])</f>
        <v>Accessories</v>
      </c>
      <c r="R685" t="str">
        <f>_xlfn.XLOOKUP(Sales_DB[[#This Row],[Product_ID]],Product_DB[Product_ID],Product_DB[Brand])</f>
        <v>Ford, Murphy and Wilson</v>
      </c>
      <c r="S685">
        <f>_xlfn.XLOOKUP(Sales_DB[[#This Row],[Product_ID]],Product_DB[Product_ID],Product_DB[Cost])</f>
        <v>144.53</v>
      </c>
      <c r="T685">
        <f>_xlfn.XLOOKUP(Sales_DB[[#This Row],[Product_ID]],Product_DB[Product_ID],Product_DB[Stock])</f>
        <v>367</v>
      </c>
      <c r="U685" t="str">
        <f>_xlfn.XLOOKUP(Sales_DB[[#This Row],[Customer_ID]],Final_Cust_db[Customer_ID],Final_Cust_db[Name])</f>
        <v>Manuel Castillo</v>
      </c>
      <c r="V685">
        <f>_xlfn.XLOOKUP(Sales_DB[[#This Row],[Customer_ID]],Final_Cust_db[Customer_ID],Final_Cust_db[Age])</f>
        <v>41</v>
      </c>
      <c r="W685" t="str">
        <f>_xlfn.XLOOKUP(Sales_DB[[#This Row],[Customer_ID]],Final_Cust_db[Customer_ID],Final_Cust_db[Gender])</f>
        <v>Male</v>
      </c>
      <c r="X685" t="str">
        <f>_xlfn.XLOOKUP(Sales_DB[[#This Row],[Customer_ID]],Final_Cust_db[Customer_ID],Final_Cust_db[City])</f>
        <v>Nealview</v>
      </c>
      <c r="Y685" t="str">
        <f>_xlfn.XLOOKUP(Sales_DB[[#This Row],[Customer_ID]],Final_Cust_db[Customer_ID],Final_Cust_db[State])</f>
        <v>Tennessee</v>
      </c>
      <c r="Z685" t="str">
        <f>_xlfn.XLOOKUP(Sales_DB[[#This Row],[Customer_ID]],Final_Cust_db[Customer_ID],Final_Cust_db[Country])</f>
        <v>USA</v>
      </c>
      <c r="AA685" t="str">
        <f>_xlfn.XLOOKUP(Sales_DB[[#This Row],[Customer_ID]],Final_Cust_db[Customer_ID],Final_Cust_db[Loyality_Level])</f>
        <v>Gold</v>
      </c>
      <c r="AB685" s="8">
        <f>Sales_DB[[#This Row],[Cost]]*Sales_DB[[#This Row],[Quantity]]</f>
        <v>433.59000000000003</v>
      </c>
      <c r="AC685" s="8">
        <f>Sales_DB[[#This Row],[Total_Amount]]-Sales_DB[[#This Row],[Spend]]</f>
        <v>758.62739999999997</v>
      </c>
      <c r="AD685" s="8">
        <f>MONTH(Sales_DB[[#This Row],[Order_Date]])</f>
        <v>11</v>
      </c>
    </row>
    <row r="686" spans="1:30" x14ac:dyDescent="0.35">
      <c r="A686" t="s">
        <v>2643</v>
      </c>
      <c r="B686" s="2">
        <v>45907</v>
      </c>
      <c r="C686" t="s">
        <v>637</v>
      </c>
      <c r="D686" t="s">
        <v>1716</v>
      </c>
      <c r="E686" t="s">
        <v>1915</v>
      </c>
      <c r="F686">
        <v>4</v>
      </c>
      <c r="G686" s="5">
        <v>442.54</v>
      </c>
      <c r="H686">
        <v>0.06</v>
      </c>
      <c r="I686" t="s">
        <v>1957</v>
      </c>
      <c r="J686">
        <v>1663.9503999999999</v>
      </c>
      <c r="K686" t="str">
        <f>_xlfn.XLOOKUP(Sales_DB[[#This Row],[Store_ID]],Store_DB[Store_ID],Store_DB[Region])</f>
        <v>West</v>
      </c>
      <c r="L686" t="str">
        <f>_xlfn.XLOOKUP(Sales_DB[[#This Row],[Store_ID]],Store_DB[Store_ID],Store_DB[Store_Name])</f>
        <v>Bean, Jones and Park</v>
      </c>
      <c r="M686" t="str">
        <f>_xlfn.XLOOKUP(Sales_DB[[#This Row],[Store_ID]],Store_DB[Store_ID],Store_DB[City])</f>
        <v>Thompsonborough</v>
      </c>
      <c r="N686" t="str">
        <f>_xlfn.XLOOKUP(Sales_DB[[#This Row],[Store_ID]],Store_DB[Store_ID],Store_DB[Store_Type])</f>
        <v>Online</v>
      </c>
      <c r="O686" t="str">
        <f>_xlfn.XLOOKUP(Sales_DB[[#This Row],[Product_ID]],Product_DB[Product_ID],Product_DB[Product_Name])</f>
        <v>Men'S Winter Jacket</v>
      </c>
      <c r="P686" t="str">
        <f>_xlfn.XLOOKUP(Sales_DB[[#This Row],[Product_ID]],Product_DB[Product_ID],Product_DB[Category])</f>
        <v>Clothing</v>
      </c>
      <c r="Q686" t="str">
        <f>_xlfn.XLOOKUP(Sales_DB[[#This Row],[Product_ID]],Product_DB[Product_ID],Product_DB[Sub_Category])</f>
        <v>Outerwear</v>
      </c>
      <c r="R686" t="str">
        <f>_xlfn.XLOOKUP(Sales_DB[[#This Row],[Product_ID]],Product_DB[Product_ID],Product_DB[Brand])</f>
        <v>Kelly, Smith and Perez</v>
      </c>
      <c r="S686">
        <f>_xlfn.XLOOKUP(Sales_DB[[#This Row],[Product_ID]],Product_DB[Product_ID],Product_DB[Cost])</f>
        <v>167.34</v>
      </c>
      <c r="T686">
        <f>_xlfn.XLOOKUP(Sales_DB[[#This Row],[Product_ID]],Product_DB[Product_ID],Product_DB[Stock])</f>
        <v>296</v>
      </c>
      <c r="U686" t="str">
        <f>_xlfn.XLOOKUP(Sales_DB[[#This Row],[Customer_ID]],Final_Cust_db[Customer_ID],Final_Cust_db[Name])</f>
        <v>Jacob Wood</v>
      </c>
      <c r="V686">
        <f>_xlfn.XLOOKUP(Sales_DB[[#This Row],[Customer_ID]],Final_Cust_db[Customer_ID],Final_Cust_db[Age])</f>
        <v>26</v>
      </c>
      <c r="W686" t="str">
        <f>_xlfn.XLOOKUP(Sales_DB[[#This Row],[Customer_ID]],Final_Cust_db[Customer_ID],Final_Cust_db[Gender])</f>
        <v>Male</v>
      </c>
      <c r="X686" t="str">
        <f>_xlfn.XLOOKUP(Sales_DB[[#This Row],[Customer_ID]],Final_Cust_db[Customer_ID],Final_Cust_db[City])</f>
        <v>Lake Samanthafort</v>
      </c>
      <c r="Y686" t="str">
        <f>_xlfn.XLOOKUP(Sales_DB[[#This Row],[Customer_ID]],Final_Cust_db[Customer_ID],Final_Cust_db[State])</f>
        <v>Idaho</v>
      </c>
      <c r="Z686" t="str">
        <f>_xlfn.XLOOKUP(Sales_DB[[#This Row],[Customer_ID]],Final_Cust_db[Customer_ID],Final_Cust_db[Country])</f>
        <v>USA</v>
      </c>
      <c r="AA686" t="str">
        <f>_xlfn.XLOOKUP(Sales_DB[[#This Row],[Customer_ID]],Final_Cust_db[Customer_ID],Final_Cust_db[Loyality_Level])</f>
        <v>Gold</v>
      </c>
      <c r="AB686" s="8">
        <f>Sales_DB[[#This Row],[Cost]]*Sales_DB[[#This Row],[Quantity]]</f>
        <v>669.36</v>
      </c>
      <c r="AC686" s="8">
        <f>Sales_DB[[#This Row],[Total_Amount]]-Sales_DB[[#This Row],[Spend]]</f>
        <v>994.59039999999993</v>
      </c>
      <c r="AD686" s="8">
        <f>MONTH(Sales_DB[[#This Row],[Order_Date]])</f>
        <v>9</v>
      </c>
    </row>
    <row r="687" spans="1:30" x14ac:dyDescent="0.35">
      <c r="A687" t="s">
        <v>2644</v>
      </c>
      <c r="B687" s="2">
        <v>45270</v>
      </c>
      <c r="C687" t="s">
        <v>1418</v>
      </c>
      <c r="D687" t="s">
        <v>1845</v>
      </c>
      <c r="E687" t="s">
        <v>1930</v>
      </c>
      <c r="F687">
        <v>4</v>
      </c>
      <c r="G687" s="5">
        <v>451.41</v>
      </c>
      <c r="H687">
        <v>0.06</v>
      </c>
      <c r="I687" t="s">
        <v>1959</v>
      </c>
      <c r="J687">
        <v>1697.3016</v>
      </c>
      <c r="K687" t="str">
        <f>_xlfn.XLOOKUP(Sales_DB[[#This Row],[Store_ID]],Store_DB[Store_ID],Store_DB[Region])</f>
        <v>East</v>
      </c>
      <c r="L687" t="str">
        <f>_xlfn.XLOOKUP(Sales_DB[[#This Row],[Store_ID]],Store_DB[Store_ID],Store_DB[Store_Name])</f>
        <v>Gardner, Humphrey and Contreras</v>
      </c>
      <c r="M687" t="str">
        <f>_xlfn.XLOOKUP(Sales_DB[[#This Row],[Store_ID]],Store_DB[Store_ID],Store_DB[City])</f>
        <v>Johnsonville</v>
      </c>
      <c r="N687" t="str">
        <f>_xlfn.XLOOKUP(Sales_DB[[#This Row],[Store_ID]],Store_DB[Store_ID],Store_DB[Store_Type])</f>
        <v>Flagship</v>
      </c>
      <c r="O687" t="str">
        <f>_xlfn.XLOOKUP(Sales_DB[[#This Row],[Product_ID]],Product_DB[Product_ID],Product_DB[Product_Name])</f>
        <v>Sports Wrist Sweatbands</v>
      </c>
      <c r="P687" t="str">
        <f>_xlfn.XLOOKUP(Sales_DB[[#This Row],[Product_ID]],Product_DB[Product_ID],Product_DB[Category])</f>
        <v>Sports</v>
      </c>
      <c r="Q687" t="str">
        <f>_xlfn.XLOOKUP(Sales_DB[[#This Row],[Product_ID]],Product_DB[Product_ID],Product_DB[Sub_Category])</f>
        <v>Accessories</v>
      </c>
      <c r="R687" t="str">
        <f>_xlfn.XLOOKUP(Sales_DB[[#This Row],[Product_ID]],Product_DB[Product_ID],Product_DB[Brand])</f>
        <v>Olsen-Daniels</v>
      </c>
      <c r="S687">
        <f>_xlfn.XLOOKUP(Sales_DB[[#This Row],[Product_ID]],Product_DB[Product_ID],Product_DB[Cost])</f>
        <v>131.24</v>
      </c>
      <c r="T687">
        <f>_xlfn.XLOOKUP(Sales_DB[[#This Row],[Product_ID]],Product_DB[Product_ID],Product_DB[Stock])</f>
        <v>232</v>
      </c>
      <c r="U687" t="str">
        <f>_xlfn.XLOOKUP(Sales_DB[[#This Row],[Customer_ID]],Final_Cust_db[Customer_ID],Final_Cust_db[Name])</f>
        <v>Julie Powell</v>
      </c>
      <c r="V687">
        <f>_xlfn.XLOOKUP(Sales_DB[[#This Row],[Customer_ID]],Final_Cust_db[Customer_ID],Final_Cust_db[Age])</f>
        <v>59</v>
      </c>
      <c r="W687" t="str">
        <f>_xlfn.XLOOKUP(Sales_DB[[#This Row],[Customer_ID]],Final_Cust_db[Customer_ID],Final_Cust_db[Gender])</f>
        <v>Female</v>
      </c>
      <c r="X687" t="str">
        <f>_xlfn.XLOOKUP(Sales_DB[[#This Row],[Customer_ID]],Final_Cust_db[Customer_ID],Final_Cust_db[City])</f>
        <v>South Barbara</v>
      </c>
      <c r="Y687" t="str">
        <f>_xlfn.XLOOKUP(Sales_DB[[#This Row],[Customer_ID]],Final_Cust_db[Customer_ID],Final_Cust_db[State])</f>
        <v>Arkansas</v>
      </c>
      <c r="Z687" t="str">
        <f>_xlfn.XLOOKUP(Sales_DB[[#This Row],[Customer_ID]],Final_Cust_db[Customer_ID],Final_Cust_db[Country])</f>
        <v>USA</v>
      </c>
      <c r="AA687" t="str">
        <f>_xlfn.XLOOKUP(Sales_DB[[#This Row],[Customer_ID]],Final_Cust_db[Customer_ID],Final_Cust_db[Loyality_Level])</f>
        <v>Gold</v>
      </c>
      <c r="AB687" s="8">
        <f>Sales_DB[[#This Row],[Cost]]*Sales_DB[[#This Row],[Quantity]]</f>
        <v>524.96</v>
      </c>
      <c r="AC687" s="8">
        <f>Sales_DB[[#This Row],[Total_Amount]]-Sales_DB[[#This Row],[Spend]]</f>
        <v>1172.3416</v>
      </c>
      <c r="AD687" s="8">
        <f>MONTH(Sales_DB[[#This Row],[Order_Date]])</f>
        <v>12</v>
      </c>
    </row>
    <row r="688" spans="1:30" x14ac:dyDescent="0.35">
      <c r="A688" t="s">
        <v>2645</v>
      </c>
      <c r="B688" s="2">
        <v>45942</v>
      </c>
      <c r="C688" t="s">
        <v>855</v>
      </c>
      <c r="D688" t="s">
        <v>1854</v>
      </c>
      <c r="E688" t="s">
        <v>1919</v>
      </c>
      <c r="F688">
        <v>4</v>
      </c>
      <c r="G688" s="5">
        <v>547.21</v>
      </c>
      <c r="H688">
        <v>0.25</v>
      </c>
      <c r="I688" t="s">
        <v>1957</v>
      </c>
      <c r="J688">
        <v>1641.63</v>
      </c>
      <c r="K688" t="str">
        <f>_xlfn.XLOOKUP(Sales_DB[[#This Row],[Store_ID]],Store_DB[Store_ID],Store_DB[Region])</f>
        <v>South</v>
      </c>
      <c r="L688" t="str">
        <f>_xlfn.XLOOKUP(Sales_DB[[#This Row],[Store_ID]],Store_DB[Store_ID],Store_DB[Store_Name])</f>
        <v>Moore, Padilla and Butler</v>
      </c>
      <c r="M688" t="str">
        <f>_xlfn.XLOOKUP(Sales_DB[[#This Row],[Store_ID]],Store_DB[Store_ID],Store_DB[City])</f>
        <v>East Johnstad</v>
      </c>
      <c r="N688" t="str">
        <f>_xlfn.XLOOKUP(Sales_DB[[#This Row],[Store_ID]],Store_DB[Store_ID],Store_DB[Store_Type])</f>
        <v>Flagship</v>
      </c>
      <c r="O688" t="str">
        <f>_xlfn.XLOOKUP(Sales_DB[[#This Row],[Product_ID]],Product_DB[Product_ID],Product_DB[Product_Name])</f>
        <v>Women'S High Heels</v>
      </c>
      <c r="P688" t="str">
        <f>_xlfn.XLOOKUP(Sales_DB[[#This Row],[Product_ID]],Product_DB[Product_ID],Product_DB[Category])</f>
        <v>Clothing</v>
      </c>
      <c r="Q688" t="str">
        <f>_xlfn.XLOOKUP(Sales_DB[[#This Row],[Product_ID]],Product_DB[Product_ID],Product_DB[Sub_Category])</f>
        <v>Footwear</v>
      </c>
      <c r="R688" t="str">
        <f>_xlfn.XLOOKUP(Sales_DB[[#This Row],[Product_ID]],Product_DB[Product_ID],Product_DB[Brand])</f>
        <v>Smith-Charles</v>
      </c>
      <c r="S688">
        <f>_xlfn.XLOOKUP(Sales_DB[[#This Row],[Product_ID]],Product_DB[Product_ID],Product_DB[Cost])</f>
        <v>438.25</v>
      </c>
      <c r="T688">
        <f>_xlfn.XLOOKUP(Sales_DB[[#This Row],[Product_ID]],Product_DB[Product_ID],Product_DB[Stock])</f>
        <v>496</v>
      </c>
      <c r="U688" t="str">
        <f>_xlfn.XLOOKUP(Sales_DB[[#This Row],[Customer_ID]],Final_Cust_db[Customer_ID],Final_Cust_db[Name])</f>
        <v>Tracy Kelly</v>
      </c>
      <c r="V688">
        <f>_xlfn.XLOOKUP(Sales_DB[[#This Row],[Customer_ID]],Final_Cust_db[Customer_ID],Final_Cust_db[Age])</f>
        <v>38</v>
      </c>
      <c r="W688" t="str">
        <f>_xlfn.XLOOKUP(Sales_DB[[#This Row],[Customer_ID]],Final_Cust_db[Customer_ID],Final_Cust_db[Gender])</f>
        <v>Male</v>
      </c>
      <c r="X688" t="str">
        <f>_xlfn.XLOOKUP(Sales_DB[[#This Row],[Customer_ID]],Final_Cust_db[Customer_ID],Final_Cust_db[City])</f>
        <v>West Jamieport</v>
      </c>
      <c r="Y688" t="str">
        <f>_xlfn.XLOOKUP(Sales_DB[[#This Row],[Customer_ID]],Final_Cust_db[Customer_ID],Final_Cust_db[State])</f>
        <v>Tennessee</v>
      </c>
      <c r="Z688" t="str">
        <f>_xlfn.XLOOKUP(Sales_DB[[#This Row],[Customer_ID]],Final_Cust_db[Customer_ID],Final_Cust_db[Country])</f>
        <v>USA</v>
      </c>
      <c r="AA688" t="str">
        <f>_xlfn.XLOOKUP(Sales_DB[[#This Row],[Customer_ID]],Final_Cust_db[Customer_ID],Final_Cust_db[Loyality_Level])</f>
        <v>Silver</v>
      </c>
      <c r="AB688" s="8">
        <f>Sales_DB[[#This Row],[Cost]]*Sales_DB[[#This Row],[Quantity]]</f>
        <v>1753</v>
      </c>
      <c r="AC688" s="8">
        <f>Sales_DB[[#This Row],[Total_Amount]]-Sales_DB[[#This Row],[Spend]]</f>
        <v>-111.36999999999989</v>
      </c>
      <c r="AD688" s="8">
        <f>MONTH(Sales_DB[[#This Row],[Order_Date]])</f>
        <v>10</v>
      </c>
    </row>
    <row r="689" spans="1:30" x14ac:dyDescent="0.35">
      <c r="A689" t="s">
        <v>2646</v>
      </c>
      <c r="B689" s="2">
        <v>45750</v>
      </c>
      <c r="C689" t="s">
        <v>669</v>
      </c>
      <c r="D689" t="s">
        <v>1842</v>
      </c>
      <c r="E689" t="s">
        <v>1902</v>
      </c>
      <c r="F689">
        <v>1</v>
      </c>
      <c r="G689" s="5">
        <v>979.28</v>
      </c>
      <c r="H689">
        <v>0.2</v>
      </c>
      <c r="I689" t="s">
        <v>1959</v>
      </c>
      <c r="J689">
        <v>783.42399999999998</v>
      </c>
      <c r="K689" t="str">
        <f>_xlfn.XLOOKUP(Sales_DB[[#This Row],[Store_ID]],Store_DB[Store_ID],Store_DB[Region])</f>
        <v>South</v>
      </c>
      <c r="L689" t="str">
        <f>_xlfn.XLOOKUP(Sales_DB[[#This Row],[Store_ID]],Store_DB[Store_ID],Store_DB[Store_Name])</f>
        <v>Alexander Group</v>
      </c>
      <c r="M689" t="str">
        <f>_xlfn.XLOOKUP(Sales_DB[[#This Row],[Store_ID]],Store_DB[Store_ID],Store_DB[City])</f>
        <v>Port Sharon</v>
      </c>
      <c r="N689" t="str">
        <f>_xlfn.XLOOKUP(Sales_DB[[#This Row],[Store_ID]],Store_DB[Store_ID],Store_DB[Store_Type])</f>
        <v>Online</v>
      </c>
      <c r="O689" t="str">
        <f>_xlfn.XLOOKUP(Sales_DB[[#This Row],[Product_ID]],Product_DB[Product_ID],Product_DB[Product_Name])</f>
        <v>Led Bedside Lamp</v>
      </c>
      <c r="P689" t="str">
        <f>_xlfn.XLOOKUP(Sales_DB[[#This Row],[Product_ID]],Product_DB[Product_ID],Product_DB[Category])</f>
        <v>Home</v>
      </c>
      <c r="Q689" t="str">
        <f>_xlfn.XLOOKUP(Sales_DB[[#This Row],[Product_ID]],Product_DB[Product_ID],Product_DB[Sub_Category])</f>
        <v>Lighting</v>
      </c>
      <c r="R689" t="str">
        <f>_xlfn.XLOOKUP(Sales_DB[[#This Row],[Product_ID]],Product_DB[Product_ID],Product_DB[Brand])</f>
        <v>Aguilar, Horton and Lewis</v>
      </c>
      <c r="S689">
        <f>_xlfn.XLOOKUP(Sales_DB[[#This Row],[Product_ID]],Product_DB[Product_ID],Product_DB[Cost])</f>
        <v>371.38</v>
      </c>
      <c r="T689">
        <f>_xlfn.XLOOKUP(Sales_DB[[#This Row],[Product_ID]],Product_DB[Product_ID],Product_DB[Stock])</f>
        <v>220</v>
      </c>
      <c r="U689" t="str">
        <f>_xlfn.XLOOKUP(Sales_DB[[#This Row],[Customer_ID]],Final_Cust_db[Customer_ID],Final_Cust_db[Name])</f>
        <v>Sarah Brady</v>
      </c>
      <c r="V689">
        <f>_xlfn.XLOOKUP(Sales_DB[[#This Row],[Customer_ID]],Final_Cust_db[Customer_ID],Final_Cust_db[Age])</f>
        <v>47</v>
      </c>
      <c r="W689" t="str">
        <f>_xlfn.XLOOKUP(Sales_DB[[#This Row],[Customer_ID]],Final_Cust_db[Customer_ID],Final_Cust_db[Gender])</f>
        <v>Male</v>
      </c>
      <c r="X689" t="str">
        <f>_xlfn.XLOOKUP(Sales_DB[[#This Row],[Customer_ID]],Final_Cust_db[Customer_ID],Final_Cust_db[City])</f>
        <v>Johnsonland</v>
      </c>
      <c r="Y689" t="str">
        <f>_xlfn.XLOOKUP(Sales_DB[[#This Row],[Customer_ID]],Final_Cust_db[Customer_ID],Final_Cust_db[State])</f>
        <v>Iowa</v>
      </c>
      <c r="Z689" t="str">
        <f>_xlfn.XLOOKUP(Sales_DB[[#This Row],[Customer_ID]],Final_Cust_db[Customer_ID],Final_Cust_db[Country])</f>
        <v>USA</v>
      </c>
      <c r="AA689" t="str">
        <f>_xlfn.XLOOKUP(Sales_DB[[#This Row],[Customer_ID]],Final_Cust_db[Customer_ID],Final_Cust_db[Loyality_Level])</f>
        <v>Platinum</v>
      </c>
      <c r="AB689" s="8">
        <f>Sales_DB[[#This Row],[Cost]]*Sales_DB[[#This Row],[Quantity]]</f>
        <v>371.38</v>
      </c>
      <c r="AC689" s="8">
        <f>Sales_DB[[#This Row],[Total_Amount]]-Sales_DB[[#This Row],[Spend]]</f>
        <v>412.04399999999998</v>
      </c>
      <c r="AD689" s="8">
        <f>MONTH(Sales_DB[[#This Row],[Order_Date]])</f>
        <v>4</v>
      </c>
    </row>
    <row r="690" spans="1:30" x14ac:dyDescent="0.35">
      <c r="A690" t="s">
        <v>2647</v>
      </c>
      <c r="B690" s="2">
        <v>45300</v>
      </c>
      <c r="C690" t="s">
        <v>1441</v>
      </c>
      <c r="D690" t="s">
        <v>1748</v>
      </c>
      <c r="E690" t="s">
        <v>1912</v>
      </c>
      <c r="F690">
        <v>4</v>
      </c>
      <c r="G690" s="5">
        <v>263.58999999999997</v>
      </c>
      <c r="H690">
        <v>0.04</v>
      </c>
      <c r="I690" t="s">
        <v>1957</v>
      </c>
      <c r="J690">
        <v>1012.1856</v>
      </c>
      <c r="K690" t="str">
        <f>_xlfn.XLOOKUP(Sales_DB[[#This Row],[Store_ID]],Store_DB[Store_ID],Store_DB[Region])</f>
        <v>South</v>
      </c>
      <c r="L690" t="str">
        <f>_xlfn.XLOOKUP(Sales_DB[[#This Row],[Store_ID]],Store_DB[Store_ID],Store_DB[Store_Name])</f>
        <v>Martinez-Mullins</v>
      </c>
      <c r="M690" t="str">
        <f>_xlfn.XLOOKUP(Sales_DB[[#This Row],[Store_ID]],Store_DB[Store_ID],Store_DB[City])</f>
        <v>Williamsfurt</v>
      </c>
      <c r="N690" t="str">
        <f>_xlfn.XLOOKUP(Sales_DB[[#This Row],[Store_ID]],Store_DB[Store_ID],Store_DB[Store_Type])</f>
        <v>Online</v>
      </c>
      <c r="O690" t="str">
        <f>_xlfn.XLOOKUP(Sales_DB[[#This Row],[Product_ID]],Product_DB[Product_ID],Product_DB[Product_Name])</f>
        <v>Premium Blanket Throw</v>
      </c>
      <c r="P690" t="str">
        <f>_xlfn.XLOOKUP(Sales_DB[[#This Row],[Product_ID]],Product_DB[Product_ID],Product_DB[Category])</f>
        <v>Home</v>
      </c>
      <c r="Q690" t="str">
        <f>_xlfn.XLOOKUP(Sales_DB[[#This Row],[Product_ID]],Product_DB[Product_ID],Product_DB[Sub_Category])</f>
        <v>Decor</v>
      </c>
      <c r="R690" t="str">
        <f>_xlfn.XLOOKUP(Sales_DB[[#This Row],[Product_ID]],Product_DB[Product_ID],Product_DB[Brand])</f>
        <v>Hernandez, Kennedy and Porter</v>
      </c>
      <c r="S690">
        <f>_xlfn.XLOOKUP(Sales_DB[[#This Row],[Product_ID]],Product_DB[Product_ID],Product_DB[Cost])</f>
        <v>461.47</v>
      </c>
      <c r="T690">
        <f>_xlfn.XLOOKUP(Sales_DB[[#This Row],[Product_ID]],Product_DB[Product_ID],Product_DB[Stock])</f>
        <v>190</v>
      </c>
      <c r="U690" t="str">
        <f>_xlfn.XLOOKUP(Sales_DB[[#This Row],[Customer_ID]],Final_Cust_db[Customer_ID],Final_Cust_db[Name])</f>
        <v>David Pierce</v>
      </c>
      <c r="V690">
        <f>_xlfn.XLOOKUP(Sales_DB[[#This Row],[Customer_ID]],Final_Cust_db[Customer_ID],Final_Cust_db[Age])</f>
        <v>45</v>
      </c>
      <c r="W690" t="str">
        <f>_xlfn.XLOOKUP(Sales_DB[[#This Row],[Customer_ID]],Final_Cust_db[Customer_ID],Final_Cust_db[Gender])</f>
        <v>Female</v>
      </c>
      <c r="X690" t="str">
        <f>_xlfn.XLOOKUP(Sales_DB[[#This Row],[Customer_ID]],Final_Cust_db[Customer_ID],Final_Cust_db[City])</f>
        <v>Grayland</v>
      </c>
      <c r="Y690" t="str">
        <f>_xlfn.XLOOKUP(Sales_DB[[#This Row],[Customer_ID]],Final_Cust_db[Customer_ID],Final_Cust_db[State])</f>
        <v>Washington</v>
      </c>
      <c r="Z690" t="str">
        <f>_xlfn.XLOOKUP(Sales_DB[[#This Row],[Customer_ID]],Final_Cust_db[Customer_ID],Final_Cust_db[Country])</f>
        <v>USA</v>
      </c>
      <c r="AA690" t="str">
        <f>_xlfn.XLOOKUP(Sales_DB[[#This Row],[Customer_ID]],Final_Cust_db[Customer_ID],Final_Cust_db[Loyality_Level])</f>
        <v>Platinum</v>
      </c>
      <c r="AB690" s="8">
        <f>Sales_DB[[#This Row],[Cost]]*Sales_DB[[#This Row],[Quantity]]</f>
        <v>1845.88</v>
      </c>
      <c r="AC690" s="8">
        <f>Sales_DB[[#This Row],[Total_Amount]]-Sales_DB[[#This Row],[Spend]]</f>
        <v>-833.69440000000009</v>
      </c>
      <c r="AD690" s="8">
        <f>MONTH(Sales_DB[[#This Row],[Order_Date]])</f>
        <v>1</v>
      </c>
    </row>
    <row r="691" spans="1:30" x14ac:dyDescent="0.35">
      <c r="A691" t="s">
        <v>2648</v>
      </c>
      <c r="B691" s="2">
        <v>45876</v>
      </c>
      <c r="C691" t="s">
        <v>21</v>
      </c>
      <c r="D691" t="s">
        <v>1742</v>
      </c>
      <c r="E691" t="s">
        <v>1906</v>
      </c>
      <c r="F691">
        <v>1</v>
      </c>
      <c r="G691" s="5">
        <v>692.75</v>
      </c>
      <c r="H691">
        <v>0.11</v>
      </c>
      <c r="I691" t="s">
        <v>1962</v>
      </c>
      <c r="J691">
        <v>616.54750000000001</v>
      </c>
      <c r="K691" t="str">
        <f>_xlfn.XLOOKUP(Sales_DB[[#This Row],[Store_ID]],Store_DB[Store_ID],Store_DB[Region])</f>
        <v>North</v>
      </c>
      <c r="L691" t="str">
        <f>_xlfn.XLOOKUP(Sales_DB[[#This Row],[Store_ID]],Store_DB[Store_ID],Store_DB[Store_Name])</f>
        <v>Gray Ltd</v>
      </c>
      <c r="M691" t="str">
        <f>_xlfn.XLOOKUP(Sales_DB[[#This Row],[Store_ID]],Store_DB[Store_ID],Store_DB[City])</f>
        <v>New Michaelchester</v>
      </c>
      <c r="N691" t="str">
        <f>_xlfn.XLOOKUP(Sales_DB[[#This Row],[Store_ID]],Store_DB[Store_ID],Store_DB[Store_Type])</f>
        <v>Outlet</v>
      </c>
      <c r="O691" t="str">
        <f>_xlfn.XLOOKUP(Sales_DB[[#This Row],[Product_ID]],Product_DB[Product_ID],Product_DB[Product_Name])</f>
        <v>Sports Stopwatch Pro</v>
      </c>
      <c r="P691" t="str">
        <f>_xlfn.XLOOKUP(Sales_DB[[#This Row],[Product_ID]],Product_DB[Product_ID],Product_DB[Category])</f>
        <v>Sports</v>
      </c>
      <c r="Q691" t="str">
        <f>_xlfn.XLOOKUP(Sales_DB[[#This Row],[Product_ID]],Product_DB[Product_ID],Product_DB[Sub_Category])</f>
        <v>Accessories</v>
      </c>
      <c r="R691" t="str">
        <f>_xlfn.XLOOKUP(Sales_DB[[#This Row],[Product_ID]],Product_DB[Product_ID],Product_DB[Brand])</f>
        <v>Thompson-French</v>
      </c>
      <c r="S691">
        <f>_xlfn.XLOOKUP(Sales_DB[[#This Row],[Product_ID]],Product_DB[Product_ID],Product_DB[Cost])</f>
        <v>434.84</v>
      </c>
      <c r="T691">
        <f>_xlfn.XLOOKUP(Sales_DB[[#This Row],[Product_ID]],Product_DB[Product_ID],Product_DB[Stock])</f>
        <v>185</v>
      </c>
      <c r="U691" t="str">
        <f>_xlfn.XLOOKUP(Sales_DB[[#This Row],[Customer_ID]],Final_Cust_db[Customer_ID],Final_Cust_db[Name])</f>
        <v>Dr.Benjamin Price</v>
      </c>
      <c r="V691">
        <f>_xlfn.XLOOKUP(Sales_DB[[#This Row],[Customer_ID]],Final_Cust_db[Customer_ID],Final_Cust_db[Age])</f>
        <v>29</v>
      </c>
      <c r="W691" t="str">
        <f>_xlfn.XLOOKUP(Sales_DB[[#This Row],[Customer_ID]],Final_Cust_db[Customer_ID],Final_Cust_db[Gender])</f>
        <v>Female</v>
      </c>
      <c r="X691" t="str">
        <f>_xlfn.XLOOKUP(Sales_DB[[#This Row],[Customer_ID]],Final_Cust_db[Customer_ID],Final_Cust_db[City])</f>
        <v>Kylebury</v>
      </c>
      <c r="Y691" t="str">
        <f>_xlfn.XLOOKUP(Sales_DB[[#This Row],[Customer_ID]],Final_Cust_db[Customer_ID],Final_Cust_db[State])</f>
        <v>Alabama</v>
      </c>
      <c r="Z691" t="str">
        <f>_xlfn.XLOOKUP(Sales_DB[[#This Row],[Customer_ID]],Final_Cust_db[Customer_ID],Final_Cust_db[Country])</f>
        <v>USA</v>
      </c>
      <c r="AA691" t="str">
        <f>_xlfn.XLOOKUP(Sales_DB[[#This Row],[Customer_ID]],Final_Cust_db[Customer_ID],Final_Cust_db[Loyality_Level])</f>
        <v>Platinum</v>
      </c>
      <c r="AB691" s="8">
        <f>Sales_DB[[#This Row],[Cost]]*Sales_DB[[#This Row],[Quantity]]</f>
        <v>434.84</v>
      </c>
      <c r="AC691" s="8">
        <f>Sales_DB[[#This Row],[Total_Amount]]-Sales_DB[[#This Row],[Spend]]</f>
        <v>181.70750000000004</v>
      </c>
      <c r="AD691" s="8">
        <f>MONTH(Sales_DB[[#This Row],[Order_Date]])</f>
        <v>8</v>
      </c>
    </row>
    <row r="692" spans="1:30" x14ac:dyDescent="0.35">
      <c r="A692" t="s">
        <v>2649</v>
      </c>
      <c r="B692" s="2">
        <v>45301</v>
      </c>
      <c r="C692" t="s">
        <v>550</v>
      </c>
      <c r="D692" t="s">
        <v>1769</v>
      </c>
      <c r="E692" t="s">
        <v>1899</v>
      </c>
      <c r="F692">
        <v>3</v>
      </c>
      <c r="G692" s="5">
        <v>142.83000000000001</v>
      </c>
      <c r="H692">
        <v>0.01</v>
      </c>
      <c r="I692" t="s">
        <v>1957</v>
      </c>
      <c r="J692">
        <v>424.20510000000002</v>
      </c>
      <c r="K692" t="str">
        <f>_xlfn.XLOOKUP(Sales_DB[[#This Row],[Store_ID]],Store_DB[Store_ID],Store_DB[Region])</f>
        <v>North</v>
      </c>
      <c r="L692" t="str">
        <f>_xlfn.XLOOKUP(Sales_DB[[#This Row],[Store_ID]],Store_DB[Store_ID],Store_DB[Store_Name])</f>
        <v>Johnson-Wright</v>
      </c>
      <c r="M692" t="str">
        <f>_xlfn.XLOOKUP(Sales_DB[[#This Row],[Store_ID]],Store_DB[Store_ID],Store_DB[City])</f>
        <v>Hoodberg</v>
      </c>
      <c r="N692" t="str">
        <f>_xlfn.XLOOKUP(Sales_DB[[#This Row],[Store_ID]],Store_DB[Store_ID],Store_DB[Store_Type])</f>
        <v>Outlet</v>
      </c>
      <c r="O692" t="str">
        <f>_xlfn.XLOOKUP(Sales_DB[[#This Row],[Product_ID]],Product_DB[Product_ID],Product_DB[Product_Name])</f>
        <v>Organic Sunscreen Lotion</v>
      </c>
      <c r="P692" t="str">
        <f>_xlfn.XLOOKUP(Sales_DB[[#This Row],[Product_ID]],Product_DB[Product_ID],Product_DB[Category])</f>
        <v>Beauty</v>
      </c>
      <c r="Q692" t="str">
        <f>_xlfn.XLOOKUP(Sales_DB[[#This Row],[Product_ID]],Product_DB[Product_ID],Product_DB[Sub_Category])</f>
        <v>Skincare</v>
      </c>
      <c r="R692" t="str">
        <f>_xlfn.XLOOKUP(Sales_DB[[#This Row],[Product_ID]],Product_DB[Product_ID],Product_DB[Brand])</f>
        <v>Anderson-Riley</v>
      </c>
      <c r="S692">
        <f>_xlfn.XLOOKUP(Sales_DB[[#This Row],[Product_ID]],Product_DB[Product_ID],Product_DB[Cost])</f>
        <v>266.86</v>
      </c>
      <c r="T692">
        <f>_xlfn.XLOOKUP(Sales_DB[[#This Row],[Product_ID]],Product_DB[Product_ID],Product_DB[Stock])</f>
        <v>458</v>
      </c>
      <c r="U692" t="str">
        <f>_xlfn.XLOOKUP(Sales_DB[[#This Row],[Customer_ID]],Final_Cust_db[Customer_ID],Final_Cust_db[Name])</f>
        <v>Joseph Jones</v>
      </c>
      <c r="V692">
        <f>_xlfn.XLOOKUP(Sales_DB[[#This Row],[Customer_ID]],Final_Cust_db[Customer_ID],Final_Cust_db[Age])</f>
        <v>21</v>
      </c>
      <c r="W692" t="str">
        <f>_xlfn.XLOOKUP(Sales_DB[[#This Row],[Customer_ID]],Final_Cust_db[Customer_ID],Final_Cust_db[Gender])</f>
        <v>Male</v>
      </c>
      <c r="X692" t="str">
        <f>_xlfn.XLOOKUP(Sales_DB[[#This Row],[Customer_ID]],Final_Cust_db[Customer_ID],Final_Cust_db[City])</f>
        <v>North Matthew</v>
      </c>
      <c r="Y692" t="str">
        <f>_xlfn.XLOOKUP(Sales_DB[[#This Row],[Customer_ID]],Final_Cust_db[Customer_ID],Final_Cust_db[State])</f>
        <v>Illinois</v>
      </c>
      <c r="Z692" t="str">
        <f>_xlfn.XLOOKUP(Sales_DB[[#This Row],[Customer_ID]],Final_Cust_db[Customer_ID],Final_Cust_db[Country])</f>
        <v>USA</v>
      </c>
      <c r="AA692" t="str">
        <f>_xlfn.XLOOKUP(Sales_DB[[#This Row],[Customer_ID]],Final_Cust_db[Customer_ID],Final_Cust_db[Loyality_Level])</f>
        <v>Bronze</v>
      </c>
      <c r="AB692" s="8">
        <f>Sales_DB[[#This Row],[Cost]]*Sales_DB[[#This Row],[Quantity]]</f>
        <v>800.58</v>
      </c>
      <c r="AC692" s="8">
        <f>Sales_DB[[#This Row],[Total_Amount]]-Sales_DB[[#This Row],[Spend]]</f>
        <v>-376.37490000000003</v>
      </c>
      <c r="AD692" s="8">
        <f>MONTH(Sales_DB[[#This Row],[Order_Date]])</f>
        <v>1</v>
      </c>
    </row>
    <row r="693" spans="1:30" x14ac:dyDescent="0.35">
      <c r="A693" t="s">
        <v>2650</v>
      </c>
      <c r="B693" s="2">
        <v>45857</v>
      </c>
      <c r="C693" t="s">
        <v>433</v>
      </c>
      <c r="D693" t="s">
        <v>1640</v>
      </c>
      <c r="E693" t="s">
        <v>1894</v>
      </c>
      <c r="F693">
        <v>2</v>
      </c>
      <c r="G693" s="5">
        <v>419.25</v>
      </c>
      <c r="H693">
        <v>0.17</v>
      </c>
      <c r="I693" t="s">
        <v>1959</v>
      </c>
      <c r="J693">
        <v>695.95499999999993</v>
      </c>
      <c r="K693" t="str">
        <f>_xlfn.XLOOKUP(Sales_DB[[#This Row],[Store_ID]],Store_DB[Store_ID],Store_DB[Region])</f>
        <v>South</v>
      </c>
      <c r="L693" t="str">
        <f>_xlfn.XLOOKUP(Sales_DB[[#This Row],[Store_ID]],Store_DB[Store_ID],Store_DB[Store_Name])</f>
        <v>Black-Horn</v>
      </c>
      <c r="M693" t="str">
        <f>_xlfn.XLOOKUP(Sales_DB[[#This Row],[Store_ID]],Store_DB[Store_ID],Store_DB[City])</f>
        <v>North Nancyview</v>
      </c>
      <c r="N693" t="str">
        <f>_xlfn.XLOOKUP(Sales_DB[[#This Row],[Store_ID]],Store_DB[Store_ID],Store_DB[Store_Type])</f>
        <v>Outlet</v>
      </c>
      <c r="O693" t="str">
        <f>_xlfn.XLOOKUP(Sales_DB[[#This Row],[Product_ID]],Product_DB[Product_ID],Product_DB[Product_Name])</f>
        <v>Carbon Fiber Tennis Racket</v>
      </c>
      <c r="P693" t="str">
        <f>_xlfn.XLOOKUP(Sales_DB[[#This Row],[Product_ID]],Product_DB[Product_ID],Product_DB[Category])</f>
        <v>Sports</v>
      </c>
      <c r="Q693" t="str">
        <f>_xlfn.XLOOKUP(Sales_DB[[#This Row],[Product_ID]],Product_DB[Product_ID],Product_DB[Sub_Category])</f>
        <v>Equipment</v>
      </c>
      <c r="R693" t="str">
        <f>_xlfn.XLOOKUP(Sales_DB[[#This Row],[Product_ID]],Product_DB[Product_ID],Product_DB[Brand])</f>
        <v>Flores, Pineda and Rodriguez</v>
      </c>
      <c r="S693">
        <f>_xlfn.XLOOKUP(Sales_DB[[#This Row],[Product_ID]],Product_DB[Product_ID],Product_DB[Cost])</f>
        <v>484.62</v>
      </c>
      <c r="T693">
        <f>_xlfn.XLOOKUP(Sales_DB[[#This Row],[Product_ID]],Product_DB[Product_ID],Product_DB[Stock])</f>
        <v>432</v>
      </c>
      <c r="U693" t="str">
        <f>_xlfn.XLOOKUP(Sales_DB[[#This Row],[Customer_ID]],Final_Cust_db[Customer_ID],Final_Cust_db[Name])</f>
        <v>Donald Lee</v>
      </c>
      <c r="V693">
        <f>_xlfn.XLOOKUP(Sales_DB[[#This Row],[Customer_ID]],Final_Cust_db[Customer_ID],Final_Cust_db[Age])</f>
        <v>26</v>
      </c>
      <c r="W693" t="str">
        <f>_xlfn.XLOOKUP(Sales_DB[[#This Row],[Customer_ID]],Final_Cust_db[Customer_ID],Final_Cust_db[Gender])</f>
        <v>Male</v>
      </c>
      <c r="X693" t="str">
        <f>_xlfn.XLOOKUP(Sales_DB[[#This Row],[Customer_ID]],Final_Cust_db[Customer_ID],Final_Cust_db[City])</f>
        <v>Wongberg</v>
      </c>
      <c r="Y693" t="str">
        <f>_xlfn.XLOOKUP(Sales_DB[[#This Row],[Customer_ID]],Final_Cust_db[Customer_ID],Final_Cust_db[State])</f>
        <v>Illinois</v>
      </c>
      <c r="Z693" t="str">
        <f>_xlfn.XLOOKUP(Sales_DB[[#This Row],[Customer_ID]],Final_Cust_db[Customer_ID],Final_Cust_db[Country])</f>
        <v>USA</v>
      </c>
      <c r="AA693" t="str">
        <f>_xlfn.XLOOKUP(Sales_DB[[#This Row],[Customer_ID]],Final_Cust_db[Customer_ID],Final_Cust_db[Loyality_Level])</f>
        <v>Bronze</v>
      </c>
      <c r="AB693" s="8">
        <f>Sales_DB[[#This Row],[Cost]]*Sales_DB[[#This Row],[Quantity]]</f>
        <v>969.24</v>
      </c>
      <c r="AC693" s="8">
        <f>Sales_DB[[#This Row],[Total_Amount]]-Sales_DB[[#This Row],[Spend]]</f>
        <v>-273.28500000000008</v>
      </c>
      <c r="AD693" s="8">
        <f>MONTH(Sales_DB[[#This Row],[Order_Date]])</f>
        <v>7</v>
      </c>
    </row>
    <row r="694" spans="1:30" x14ac:dyDescent="0.35">
      <c r="A694" t="s">
        <v>2651</v>
      </c>
      <c r="B694" s="2">
        <v>45650</v>
      </c>
      <c r="C694" t="s">
        <v>779</v>
      </c>
      <c r="D694" t="s">
        <v>1653</v>
      </c>
      <c r="E694" t="s">
        <v>1946</v>
      </c>
      <c r="F694">
        <v>2</v>
      </c>
      <c r="G694" s="5">
        <v>800.84</v>
      </c>
      <c r="H694">
        <v>0.27</v>
      </c>
      <c r="I694" t="s">
        <v>1962</v>
      </c>
      <c r="J694">
        <v>1169.2264</v>
      </c>
      <c r="K694" t="str">
        <f>_xlfn.XLOOKUP(Sales_DB[[#This Row],[Store_ID]],Store_DB[Store_ID],Store_DB[Region])</f>
        <v>East</v>
      </c>
      <c r="L694" t="str">
        <f>_xlfn.XLOOKUP(Sales_DB[[#This Row],[Store_ID]],Store_DB[Store_ID],Store_DB[Store_Name])</f>
        <v>Mann-Austin</v>
      </c>
      <c r="M694" t="str">
        <f>_xlfn.XLOOKUP(Sales_DB[[#This Row],[Store_ID]],Store_DB[Store_ID],Store_DB[City])</f>
        <v>Vasquezborough</v>
      </c>
      <c r="N694" t="str">
        <f>_xlfn.XLOOKUP(Sales_DB[[#This Row],[Store_ID]],Store_DB[Store_ID],Store_DB[Store_Type])</f>
        <v>Online</v>
      </c>
      <c r="O694" t="str">
        <f>_xlfn.XLOOKUP(Sales_DB[[#This Row],[Product_ID]],Product_DB[Product_ID],Product_DB[Product_Name])</f>
        <v>Wireless Bluetooth Speaker</v>
      </c>
      <c r="P694" t="str">
        <f>_xlfn.XLOOKUP(Sales_DB[[#This Row],[Product_ID]],Product_DB[Product_ID],Product_DB[Category])</f>
        <v>Electronics</v>
      </c>
      <c r="Q694" t="str">
        <f>_xlfn.XLOOKUP(Sales_DB[[#This Row],[Product_ID]],Product_DB[Product_ID],Product_DB[Sub_Category])</f>
        <v>Audio</v>
      </c>
      <c r="R694" t="str">
        <f>_xlfn.XLOOKUP(Sales_DB[[#This Row],[Product_ID]],Product_DB[Product_ID],Product_DB[Brand])</f>
        <v>Reed-Schmidt</v>
      </c>
      <c r="S694">
        <f>_xlfn.XLOOKUP(Sales_DB[[#This Row],[Product_ID]],Product_DB[Product_ID],Product_DB[Cost])</f>
        <v>322.41000000000003</v>
      </c>
      <c r="T694">
        <f>_xlfn.XLOOKUP(Sales_DB[[#This Row],[Product_ID]],Product_DB[Product_ID],Product_DB[Stock])</f>
        <v>213</v>
      </c>
      <c r="U694" t="str">
        <f>_xlfn.XLOOKUP(Sales_DB[[#This Row],[Customer_ID]],Final_Cust_db[Customer_ID],Final_Cust_db[Name])</f>
        <v>William Hull</v>
      </c>
      <c r="V694">
        <f>_xlfn.XLOOKUP(Sales_DB[[#This Row],[Customer_ID]],Final_Cust_db[Customer_ID],Final_Cust_db[Age])</f>
        <v>59</v>
      </c>
      <c r="W694" t="str">
        <f>_xlfn.XLOOKUP(Sales_DB[[#This Row],[Customer_ID]],Final_Cust_db[Customer_ID],Final_Cust_db[Gender])</f>
        <v>Female</v>
      </c>
      <c r="X694" t="str">
        <f>_xlfn.XLOOKUP(Sales_DB[[#This Row],[Customer_ID]],Final_Cust_db[Customer_ID],Final_Cust_db[City])</f>
        <v>Heathfort</v>
      </c>
      <c r="Y694" t="str">
        <f>_xlfn.XLOOKUP(Sales_DB[[#This Row],[Customer_ID]],Final_Cust_db[Customer_ID],Final_Cust_db[State])</f>
        <v>Michigan</v>
      </c>
      <c r="Z694" t="str">
        <f>_xlfn.XLOOKUP(Sales_DB[[#This Row],[Customer_ID]],Final_Cust_db[Customer_ID],Final_Cust_db[Country])</f>
        <v>USA</v>
      </c>
      <c r="AA694" t="str">
        <f>_xlfn.XLOOKUP(Sales_DB[[#This Row],[Customer_ID]],Final_Cust_db[Customer_ID],Final_Cust_db[Loyality_Level])</f>
        <v>Platinum</v>
      </c>
      <c r="AB694" s="8">
        <f>Sales_DB[[#This Row],[Cost]]*Sales_DB[[#This Row],[Quantity]]</f>
        <v>644.82000000000005</v>
      </c>
      <c r="AC694" s="8">
        <f>Sales_DB[[#This Row],[Total_Amount]]-Sales_DB[[#This Row],[Spend]]</f>
        <v>524.40639999999996</v>
      </c>
      <c r="AD694" s="8">
        <f>MONTH(Sales_DB[[#This Row],[Order_Date]])</f>
        <v>12</v>
      </c>
    </row>
    <row r="695" spans="1:30" x14ac:dyDescent="0.35">
      <c r="A695" t="s">
        <v>2652</v>
      </c>
      <c r="B695" s="2">
        <v>45520</v>
      </c>
      <c r="C695" t="s">
        <v>15</v>
      </c>
      <c r="D695" t="s">
        <v>1723</v>
      </c>
      <c r="E695" t="s">
        <v>1894</v>
      </c>
      <c r="F695">
        <v>1</v>
      </c>
      <c r="G695" s="5">
        <v>301.24</v>
      </c>
      <c r="H695">
        <v>0.11</v>
      </c>
      <c r="I695" t="s">
        <v>1959</v>
      </c>
      <c r="J695">
        <v>268.10359999999997</v>
      </c>
      <c r="K695" t="str">
        <f>_xlfn.XLOOKUP(Sales_DB[[#This Row],[Store_ID]],Store_DB[Store_ID],Store_DB[Region])</f>
        <v>South</v>
      </c>
      <c r="L695" t="str">
        <f>_xlfn.XLOOKUP(Sales_DB[[#This Row],[Store_ID]],Store_DB[Store_ID],Store_DB[Store_Name])</f>
        <v>Black-Horn</v>
      </c>
      <c r="M695" t="str">
        <f>_xlfn.XLOOKUP(Sales_DB[[#This Row],[Store_ID]],Store_DB[Store_ID],Store_DB[City])</f>
        <v>North Nancyview</v>
      </c>
      <c r="N695" t="str">
        <f>_xlfn.XLOOKUP(Sales_DB[[#This Row],[Store_ID]],Store_DB[Store_ID],Store_DB[Store_Type])</f>
        <v>Outlet</v>
      </c>
      <c r="O695" t="str">
        <f>_xlfn.XLOOKUP(Sales_DB[[#This Row],[Product_ID]],Product_DB[Product_ID],Product_DB[Product_Name])</f>
        <v>Car Dashboard Phone Holder</v>
      </c>
      <c r="P695" t="str">
        <f>_xlfn.XLOOKUP(Sales_DB[[#This Row],[Product_ID]],Product_DB[Product_ID],Product_DB[Category])</f>
        <v>Electronics</v>
      </c>
      <c r="Q695" t="str">
        <f>_xlfn.XLOOKUP(Sales_DB[[#This Row],[Product_ID]],Product_DB[Product_ID],Product_DB[Sub_Category])</f>
        <v>Accessories</v>
      </c>
      <c r="R695" t="str">
        <f>_xlfn.XLOOKUP(Sales_DB[[#This Row],[Product_ID]],Product_DB[Product_ID],Product_DB[Brand])</f>
        <v>Byrd, Stewart and Valdez</v>
      </c>
      <c r="S695">
        <f>_xlfn.XLOOKUP(Sales_DB[[#This Row],[Product_ID]],Product_DB[Product_ID],Product_DB[Cost])</f>
        <v>177.98</v>
      </c>
      <c r="T695">
        <f>_xlfn.XLOOKUP(Sales_DB[[#This Row],[Product_ID]],Product_DB[Product_ID],Product_DB[Stock])</f>
        <v>103</v>
      </c>
      <c r="U695" t="str">
        <f>_xlfn.XLOOKUP(Sales_DB[[#This Row],[Customer_ID]],Final_Cust_db[Customer_ID],Final_Cust_db[Name])</f>
        <v>Eugene Nelson</v>
      </c>
      <c r="V695">
        <f>_xlfn.XLOOKUP(Sales_DB[[#This Row],[Customer_ID]],Final_Cust_db[Customer_ID],Final_Cust_db[Age])</f>
        <v>26</v>
      </c>
      <c r="W695" t="str">
        <f>_xlfn.XLOOKUP(Sales_DB[[#This Row],[Customer_ID]],Final_Cust_db[Customer_ID],Final_Cust_db[Gender])</f>
        <v>Female</v>
      </c>
      <c r="X695" t="str">
        <f>_xlfn.XLOOKUP(Sales_DB[[#This Row],[Customer_ID]],Final_Cust_db[Customer_ID],Final_Cust_db[City])</f>
        <v>Phillipsmouth</v>
      </c>
      <c r="Y695" t="str">
        <f>_xlfn.XLOOKUP(Sales_DB[[#This Row],[Customer_ID]],Final_Cust_db[Customer_ID],Final_Cust_db[State])</f>
        <v>North Dakota</v>
      </c>
      <c r="Z695" t="str">
        <f>_xlfn.XLOOKUP(Sales_DB[[#This Row],[Customer_ID]],Final_Cust_db[Customer_ID],Final_Cust_db[Country])</f>
        <v>USA</v>
      </c>
      <c r="AA695" t="str">
        <f>_xlfn.XLOOKUP(Sales_DB[[#This Row],[Customer_ID]],Final_Cust_db[Customer_ID],Final_Cust_db[Loyality_Level])</f>
        <v>Platinum</v>
      </c>
      <c r="AB695" s="8">
        <f>Sales_DB[[#This Row],[Cost]]*Sales_DB[[#This Row],[Quantity]]</f>
        <v>177.98</v>
      </c>
      <c r="AC695" s="8">
        <f>Sales_DB[[#This Row],[Total_Amount]]-Sales_DB[[#This Row],[Spend]]</f>
        <v>90.123599999999982</v>
      </c>
      <c r="AD695" s="8">
        <f>MONTH(Sales_DB[[#This Row],[Order_Date]])</f>
        <v>8</v>
      </c>
    </row>
    <row r="696" spans="1:30" x14ac:dyDescent="0.35">
      <c r="A696" t="s">
        <v>2653</v>
      </c>
      <c r="B696" s="2">
        <v>45497</v>
      </c>
      <c r="C696" t="s">
        <v>923</v>
      </c>
      <c r="D696" t="s">
        <v>1836</v>
      </c>
      <c r="E696" t="s">
        <v>1906</v>
      </c>
      <c r="F696">
        <v>2</v>
      </c>
      <c r="G696" s="5">
        <v>701.49</v>
      </c>
      <c r="H696">
        <v>0.09</v>
      </c>
      <c r="I696" t="s">
        <v>1959</v>
      </c>
      <c r="J696">
        <v>1276.7118</v>
      </c>
      <c r="K696" t="str">
        <f>_xlfn.XLOOKUP(Sales_DB[[#This Row],[Store_ID]],Store_DB[Store_ID],Store_DB[Region])</f>
        <v>North</v>
      </c>
      <c r="L696" t="str">
        <f>_xlfn.XLOOKUP(Sales_DB[[#This Row],[Store_ID]],Store_DB[Store_ID],Store_DB[Store_Name])</f>
        <v>Gray Ltd</v>
      </c>
      <c r="M696" t="str">
        <f>_xlfn.XLOOKUP(Sales_DB[[#This Row],[Store_ID]],Store_DB[Store_ID],Store_DB[City])</f>
        <v>New Michaelchester</v>
      </c>
      <c r="N696" t="str">
        <f>_xlfn.XLOOKUP(Sales_DB[[#This Row],[Store_ID]],Store_DB[Store_ID],Store_DB[Store_Type])</f>
        <v>Outlet</v>
      </c>
      <c r="O696" t="str">
        <f>_xlfn.XLOOKUP(Sales_DB[[#This Row],[Product_ID]],Product_DB[Product_ID],Product_DB[Product_Name])</f>
        <v>Women'S Beanie Hat</v>
      </c>
      <c r="P696" t="str">
        <f>_xlfn.XLOOKUP(Sales_DB[[#This Row],[Product_ID]],Product_DB[Product_ID],Product_DB[Category])</f>
        <v>Clothing</v>
      </c>
      <c r="Q696" t="str">
        <f>_xlfn.XLOOKUP(Sales_DB[[#This Row],[Product_ID]],Product_DB[Product_ID],Product_DB[Sub_Category])</f>
        <v>Accessories</v>
      </c>
      <c r="R696" t="str">
        <f>_xlfn.XLOOKUP(Sales_DB[[#This Row],[Product_ID]],Product_DB[Product_ID],Product_DB[Brand])</f>
        <v>Richardson-Carrillo</v>
      </c>
      <c r="S696">
        <f>_xlfn.XLOOKUP(Sales_DB[[#This Row],[Product_ID]],Product_DB[Product_ID],Product_DB[Cost])</f>
        <v>119.57</v>
      </c>
      <c r="T696">
        <f>_xlfn.XLOOKUP(Sales_DB[[#This Row],[Product_ID]],Product_DB[Product_ID],Product_DB[Stock])</f>
        <v>210</v>
      </c>
      <c r="U696" t="str">
        <f>_xlfn.XLOOKUP(Sales_DB[[#This Row],[Customer_ID]],Final_Cust_db[Customer_ID],Final_Cust_db[Name])</f>
        <v>Misty Ferguson</v>
      </c>
      <c r="V696">
        <f>_xlfn.XLOOKUP(Sales_DB[[#This Row],[Customer_ID]],Final_Cust_db[Customer_ID],Final_Cust_db[Age])</f>
        <v>58</v>
      </c>
      <c r="W696" t="str">
        <f>_xlfn.XLOOKUP(Sales_DB[[#This Row],[Customer_ID]],Final_Cust_db[Customer_ID],Final_Cust_db[Gender])</f>
        <v>Male</v>
      </c>
      <c r="X696" t="str">
        <f>_xlfn.XLOOKUP(Sales_DB[[#This Row],[Customer_ID]],Final_Cust_db[Customer_ID],Final_Cust_db[City])</f>
        <v>North Joseside</v>
      </c>
      <c r="Y696" t="str">
        <f>_xlfn.XLOOKUP(Sales_DB[[#This Row],[Customer_ID]],Final_Cust_db[Customer_ID],Final_Cust_db[State])</f>
        <v>Connecticut</v>
      </c>
      <c r="Z696" t="str">
        <f>_xlfn.XLOOKUP(Sales_DB[[#This Row],[Customer_ID]],Final_Cust_db[Customer_ID],Final_Cust_db[Country])</f>
        <v>USA</v>
      </c>
      <c r="AA696" t="str">
        <f>_xlfn.XLOOKUP(Sales_DB[[#This Row],[Customer_ID]],Final_Cust_db[Customer_ID],Final_Cust_db[Loyality_Level])</f>
        <v>Gold</v>
      </c>
      <c r="AB696" s="8">
        <f>Sales_DB[[#This Row],[Cost]]*Sales_DB[[#This Row],[Quantity]]</f>
        <v>239.14</v>
      </c>
      <c r="AC696" s="8">
        <f>Sales_DB[[#This Row],[Total_Amount]]-Sales_DB[[#This Row],[Spend]]</f>
        <v>1037.5718000000002</v>
      </c>
      <c r="AD696" s="8">
        <f>MONTH(Sales_DB[[#This Row],[Order_Date]])</f>
        <v>7</v>
      </c>
    </row>
    <row r="697" spans="1:30" x14ac:dyDescent="0.35">
      <c r="A697" t="s">
        <v>2654</v>
      </c>
      <c r="B697" s="2">
        <v>45615</v>
      </c>
      <c r="C697" t="s">
        <v>1110</v>
      </c>
      <c r="D697" t="s">
        <v>1653</v>
      </c>
      <c r="E697" t="s">
        <v>1922</v>
      </c>
      <c r="F697">
        <v>4</v>
      </c>
      <c r="G697" s="5">
        <v>413.48</v>
      </c>
      <c r="H697">
        <v>0.02</v>
      </c>
      <c r="I697" t="s">
        <v>1959</v>
      </c>
      <c r="J697">
        <v>1620.8416</v>
      </c>
      <c r="K697" t="str">
        <f>_xlfn.XLOOKUP(Sales_DB[[#This Row],[Store_ID]],Store_DB[Store_ID],Store_DB[Region])</f>
        <v>East</v>
      </c>
      <c r="L697" t="str">
        <f>_xlfn.XLOOKUP(Sales_DB[[#This Row],[Store_ID]],Store_DB[Store_ID],Store_DB[Store_Name])</f>
        <v>Hill, Wagner and Ballard</v>
      </c>
      <c r="M697" t="str">
        <f>_xlfn.XLOOKUP(Sales_DB[[#This Row],[Store_ID]],Store_DB[Store_ID],Store_DB[City])</f>
        <v>East Davidville</v>
      </c>
      <c r="N697" t="str">
        <f>_xlfn.XLOOKUP(Sales_DB[[#This Row],[Store_ID]],Store_DB[Store_ID],Store_DB[Store_Type])</f>
        <v>Online</v>
      </c>
      <c r="O697" t="str">
        <f>_xlfn.XLOOKUP(Sales_DB[[#This Row],[Product_ID]],Product_DB[Product_ID],Product_DB[Product_Name])</f>
        <v>Wireless Bluetooth Speaker</v>
      </c>
      <c r="P697" t="str">
        <f>_xlfn.XLOOKUP(Sales_DB[[#This Row],[Product_ID]],Product_DB[Product_ID],Product_DB[Category])</f>
        <v>Electronics</v>
      </c>
      <c r="Q697" t="str">
        <f>_xlfn.XLOOKUP(Sales_DB[[#This Row],[Product_ID]],Product_DB[Product_ID],Product_DB[Sub_Category])</f>
        <v>Audio</v>
      </c>
      <c r="R697" t="str">
        <f>_xlfn.XLOOKUP(Sales_DB[[#This Row],[Product_ID]],Product_DB[Product_ID],Product_DB[Brand])</f>
        <v>Reed-Schmidt</v>
      </c>
      <c r="S697">
        <f>_xlfn.XLOOKUP(Sales_DB[[#This Row],[Product_ID]],Product_DB[Product_ID],Product_DB[Cost])</f>
        <v>322.41000000000003</v>
      </c>
      <c r="T697">
        <f>_xlfn.XLOOKUP(Sales_DB[[#This Row],[Product_ID]],Product_DB[Product_ID],Product_DB[Stock])</f>
        <v>213</v>
      </c>
      <c r="U697" t="str">
        <f>_xlfn.XLOOKUP(Sales_DB[[#This Row],[Customer_ID]],Final_Cust_db[Customer_ID],Final_Cust_db[Name])</f>
        <v>Jeffrey Mccarthy</v>
      </c>
      <c r="V697">
        <f>_xlfn.XLOOKUP(Sales_DB[[#This Row],[Customer_ID]],Final_Cust_db[Customer_ID],Final_Cust_db[Age])</f>
        <v>25</v>
      </c>
      <c r="W697" t="str">
        <f>_xlfn.XLOOKUP(Sales_DB[[#This Row],[Customer_ID]],Final_Cust_db[Customer_ID],Final_Cust_db[Gender])</f>
        <v>Female</v>
      </c>
      <c r="X697" t="str">
        <f>_xlfn.XLOOKUP(Sales_DB[[#This Row],[Customer_ID]],Final_Cust_db[Customer_ID],Final_Cust_db[City])</f>
        <v>North Samuel</v>
      </c>
      <c r="Y697" t="str">
        <f>_xlfn.XLOOKUP(Sales_DB[[#This Row],[Customer_ID]],Final_Cust_db[Customer_ID],Final_Cust_db[State])</f>
        <v>Nebraska</v>
      </c>
      <c r="Z697" t="str">
        <f>_xlfn.XLOOKUP(Sales_DB[[#This Row],[Customer_ID]],Final_Cust_db[Customer_ID],Final_Cust_db[Country])</f>
        <v>USA</v>
      </c>
      <c r="AA697" t="str">
        <f>_xlfn.XLOOKUP(Sales_DB[[#This Row],[Customer_ID]],Final_Cust_db[Customer_ID],Final_Cust_db[Loyality_Level])</f>
        <v>Bronze</v>
      </c>
      <c r="AB697" s="8">
        <f>Sales_DB[[#This Row],[Cost]]*Sales_DB[[#This Row],[Quantity]]</f>
        <v>1289.6400000000001</v>
      </c>
      <c r="AC697" s="8">
        <f>Sales_DB[[#This Row],[Total_Amount]]-Sales_DB[[#This Row],[Spend]]</f>
        <v>331.20159999999987</v>
      </c>
      <c r="AD697" s="8">
        <f>MONTH(Sales_DB[[#This Row],[Order_Date]])</f>
        <v>11</v>
      </c>
    </row>
    <row r="698" spans="1:30" x14ac:dyDescent="0.35">
      <c r="A698" t="s">
        <v>2655</v>
      </c>
      <c r="B698" s="2">
        <v>45365</v>
      </c>
      <c r="C698" t="s">
        <v>652</v>
      </c>
      <c r="D698" t="s">
        <v>1588</v>
      </c>
      <c r="E698" t="s">
        <v>1890</v>
      </c>
      <c r="F698">
        <v>4</v>
      </c>
      <c r="G698" s="5">
        <v>167.83</v>
      </c>
      <c r="H698">
        <v>0.15</v>
      </c>
      <c r="I698" t="s">
        <v>1957</v>
      </c>
      <c r="J698">
        <v>570.62200000000007</v>
      </c>
      <c r="K698" t="str">
        <f>_xlfn.XLOOKUP(Sales_DB[[#This Row],[Store_ID]],Store_DB[Store_ID],Store_DB[Region])</f>
        <v>North</v>
      </c>
      <c r="L698" t="str">
        <f>_xlfn.XLOOKUP(Sales_DB[[#This Row],[Store_ID]],Store_DB[Store_ID],Store_DB[Store_Name])</f>
        <v>Martinez, Adkins and Johnson</v>
      </c>
      <c r="M698" t="str">
        <f>_xlfn.XLOOKUP(Sales_DB[[#This Row],[Store_ID]],Store_DB[Store_ID],Store_DB[City])</f>
        <v>Danielmouth</v>
      </c>
      <c r="N698" t="str">
        <f>_xlfn.XLOOKUP(Sales_DB[[#This Row],[Store_ID]],Store_DB[Store_ID],Store_DB[Store_Type])</f>
        <v>Flagship</v>
      </c>
      <c r="O698" t="str">
        <f>_xlfn.XLOOKUP(Sales_DB[[#This Row],[Product_ID]],Product_DB[Product_ID],Product_DB[Product_Name])</f>
        <v>Wireless Bluetooth Earbuds</v>
      </c>
      <c r="P698" t="str">
        <f>_xlfn.XLOOKUP(Sales_DB[[#This Row],[Product_ID]],Product_DB[Product_ID],Product_DB[Category])</f>
        <v>Electronics</v>
      </c>
      <c r="Q698" t="str">
        <f>_xlfn.XLOOKUP(Sales_DB[[#This Row],[Product_ID]],Product_DB[Product_ID],Product_DB[Sub_Category])</f>
        <v>Audio</v>
      </c>
      <c r="R698" t="str">
        <f>_xlfn.XLOOKUP(Sales_DB[[#This Row],[Product_ID]],Product_DB[Product_ID],Product_DB[Brand])</f>
        <v>Perez-Johnston</v>
      </c>
      <c r="S698">
        <f>_xlfn.XLOOKUP(Sales_DB[[#This Row],[Product_ID]],Product_DB[Product_ID],Product_DB[Cost])</f>
        <v>439.07</v>
      </c>
      <c r="T698">
        <f>_xlfn.XLOOKUP(Sales_DB[[#This Row],[Product_ID]],Product_DB[Product_ID],Product_DB[Stock])</f>
        <v>142</v>
      </c>
      <c r="U698" t="str">
        <f>_xlfn.XLOOKUP(Sales_DB[[#This Row],[Customer_ID]],Final_Cust_db[Customer_ID],Final_Cust_db[Name])</f>
        <v>Andrea Jacobs</v>
      </c>
      <c r="V698">
        <f>_xlfn.XLOOKUP(Sales_DB[[#This Row],[Customer_ID]],Final_Cust_db[Customer_ID],Final_Cust_db[Age])</f>
        <v>45</v>
      </c>
      <c r="W698" t="str">
        <f>_xlfn.XLOOKUP(Sales_DB[[#This Row],[Customer_ID]],Final_Cust_db[Customer_ID],Final_Cust_db[Gender])</f>
        <v>Female</v>
      </c>
      <c r="X698" t="str">
        <f>_xlfn.XLOOKUP(Sales_DB[[#This Row],[Customer_ID]],Final_Cust_db[Customer_ID],Final_Cust_db[City])</f>
        <v>Christopherland</v>
      </c>
      <c r="Y698" t="str">
        <f>_xlfn.XLOOKUP(Sales_DB[[#This Row],[Customer_ID]],Final_Cust_db[Customer_ID],Final_Cust_db[State])</f>
        <v>Minnesota</v>
      </c>
      <c r="Z698" t="str">
        <f>_xlfn.XLOOKUP(Sales_DB[[#This Row],[Customer_ID]],Final_Cust_db[Customer_ID],Final_Cust_db[Country])</f>
        <v>USA</v>
      </c>
      <c r="AA698" t="str">
        <f>_xlfn.XLOOKUP(Sales_DB[[#This Row],[Customer_ID]],Final_Cust_db[Customer_ID],Final_Cust_db[Loyality_Level])</f>
        <v>Platinum</v>
      </c>
      <c r="AB698" s="8">
        <f>Sales_DB[[#This Row],[Cost]]*Sales_DB[[#This Row],[Quantity]]</f>
        <v>1756.28</v>
      </c>
      <c r="AC698" s="8">
        <f>Sales_DB[[#This Row],[Total_Amount]]-Sales_DB[[#This Row],[Spend]]</f>
        <v>-1185.6579999999999</v>
      </c>
      <c r="AD698" s="8">
        <f>MONTH(Sales_DB[[#This Row],[Order_Date]])</f>
        <v>3</v>
      </c>
    </row>
    <row r="699" spans="1:30" x14ac:dyDescent="0.35">
      <c r="A699" t="s">
        <v>2656</v>
      </c>
      <c r="B699" s="2">
        <v>45832</v>
      </c>
      <c r="C699" t="s">
        <v>478</v>
      </c>
      <c r="D699" t="s">
        <v>1615</v>
      </c>
      <c r="E699" t="s">
        <v>1943</v>
      </c>
      <c r="F699">
        <v>2</v>
      </c>
      <c r="G699" s="5">
        <v>669.12</v>
      </c>
      <c r="H699">
        <v>0.22</v>
      </c>
      <c r="I699" t="s">
        <v>1957</v>
      </c>
      <c r="J699">
        <v>1043.8271999999999</v>
      </c>
      <c r="K699" t="str">
        <f>_xlfn.XLOOKUP(Sales_DB[[#This Row],[Store_ID]],Store_DB[Store_ID],Store_DB[Region])</f>
        <v>East</v>
      </c>
      <c r="L699" t="str">
        <f>_xlfn.XLOOKUP(Sales_DB[[#This Row],[Store_ID]],Store_DB[Store_ID],Store_DB[Store_Name])</f>
        <v>Guerrero-Schmitt</v>
      </c>
      <c r="M699" t="str">
        <f>_xlfn.XLOOKUP(Sales_DB[[#This Row],[Store_ID]],Store_DB[Store_ID],Store_DB[City])</f>
        <v>East Stevechester</v>
      </c>
      <c r="N699" t="str">
        <f>_xlfn.XLOOKUP(Sales_DB[[#This Row],[Store_ID]],Store_DB[Store_ID],Store_DB[Store_Type])</f>
        <v>Flagship</v>
      </c>
      <c r="O699" t="str">
        <f>_xlfn.XLOOKUP(Sales_DB[[#This Row],[Product_ID]],Product_DB[Product_ID],Product_DB[Product_Name])</f>
        <v>4K Home Projector</v>
      </c>
      <c r="P699" t="str">
        <f>_xlfn.XLOOKUP(Sales_DB[[#This Row],[Product_ID]],Product_DB[Product_ID],Product_DB[Category])</f>
        <v>Electronics</v>
      </c>
      <c r="Q699" t="str">
        <f>_xlfn.XLOOKUP(Sales_DB[[#This Row],[Product_ID]],Product_DB[Product_ID],Product_DB[Sub_Category])</f>
        <v>Appliances</v>
      </c>
      <c r="R699" t="str">
        <f>_xlfn.XLOOKUP(Sales_DB[[#This Row],[Product_ID]],Product_DB[Product_ID],Product_DB[Brand])</f>
        <v>Thomas LLC</v>
      </c>
      <c r="S699">
        <f>_xlfn.XLOOKUP(Sales_DB[[#This Row],[Product_ID]],Product_DB[Product_ID],Product_DB[Cost])</f>
        <v>465.34</v>
      </c>
      <c r="T699">
        <f>_xlfn.XLOOKUP(Sales_DB[[#This Row],[Product_ID]],Product_DB[Product_ID],Product_DB[Stock])</f>
        <v>301</v>
      </c>
      <c r="U699" t="str">
        <f>_xlfn.XLOOKUP(Sales_DB[[#This Row],[Customer_ID]],Final_Cust_db[Customer_ID],Final_Cust_db[Name])</f>
        <v>Brian Holder</v>
      </c>
      <c r="V699">
        <f>_xlfn.XLOOKUP(Sales_DB[[#This Row],[Customer_ID]],Final_Cust_db[Customer_ID],Final_Cust_db[Age])</f>
        <v>32</v>
      </c>
      <c r="W699" t="str">
        <f>_xlfn.XLOOKUP(Sales_DB[[#This Row],[Customer_ID]],Final_Cust_db[Customer_ID],Final_Cust_db[Gender])</f>
        <v>Male</v>
      </c>
      <c r="X699" t="str">
        <f>_xlfn.XLOOKUP(Sales_DB[[#This Row],[Customer_ID]],Final_Cust_db[Customer_ID],Final_Cust_db[City])</f>
        <v>Port Travis</v>
      </c>
      <c r="Y699" t="str">
        <f>_xlfn.XLOOKUP(Sales_DB[[#This Row],[Customer_ID]],Final_Cust_db[Customer_ID],Final_Cust_db[State])</f>
        <v>Utah</v>
      </c>
      <c r="Z699" t="str">
        <f>_xlfn.XLOOKUP(Sales_DB[[#This Row],[Customer_ID]],Final_Cust_db[Customer_ID],Final_Cust_db[Country])</f>
        <v>USA</v>
      </c>
      <c r="AA699" t="str">
        <f>_xlfn.XLOOKUP(Sales_DB[[#This Row],[Customer_ID]],Final_Cust_db[Customer_ID],Final_Cust_db[Loyality_Level])</f>
        <v>Bronze</v>
      </c>
      <c r="AB699" s="8">
        <f>Sales_DB[[#This Row],[Cost]]*Sales_DB[[#This Row],[Quantity]]</f>
        <v>930.68</v>
      </c>
      <c r="AC699" s="8">
        <f>Sales_DB[[#This Row],[Total_Amount]]-Sales_DB[[#This Row],[Spend]]</f>
        <v>113.1472</v>
      </c>
      <c r="AD699" s="8">
        <f>MONTH(Sales_DB[[#This Row],[Order_Date]])</f>
        <v>6</v>
      </c>
    </row>
    <row r="700" spans="1:30" x14ac:dyDescent="0.35">
      <c r="A700" t="s">
        <v>2657</v>
      </c>
      <c r="B700" s="2">
        <v>45530</v>
      </c>
      <c r="C700" t="s">
        <v>157</v>
      </c>
      <c r="D700" t="s">
        <v>1687</v>
      </c>
      <c r="E700" t="s">
        <v>1912</v>
      </c>
      <c r="F700">
        <v>3</v>
      </c>
      <c r="G700" s="5">
        <v>346.77</v>
      </c>
      <c r="H700">
        <v>0.18</v>
      </c>
      <c r="I700" t="s">
        <v>1959</v>
      </c>
      <c r="J700">
        <v>853.05420000000004</v>
      </c>
      <c r="K700" t="str">
        <f>_xlfn.XLOOKUP(Sales_DB[[#This Row],[Store_ID]],Store_DB[Store_ID],Store_DB[Region])</f>
        <v>South</v>
      </c>
      <c r="L700" t="str">
        <f>_xlfn.XLOOKUP(Sales_DB[[#This Row],[Store_ID]],Store_DB[Store_ID],Store_DB[Store_Name])</f>
        <v>Martinez-Mullins</v>
      </c>
      <c r="M700" t="str">
        <f>_xlfn.XLOOKUP(Sales_DB[[#This Row],[Store_ID]],Store_DB[Store_ID],Store_DB[City])</f>
        <v>Williamsfurt</v>
      </c>
      <c r="N700" t="str">
        <f>_xlfn.XLOOKUP(Sales_DB[[#This Row],[Store_ID]],Store_DB[Store_ID],Store_DB[Store_Type])</f>
        <v>Online</v>
      </c>
      <c r="O700" t="str">
        <f>_xlfn.XLOOKUP(Sales_DB[[#This Row],[Product_ID]],Product_DB[Product_ID],Product_DB[Product_Name])</f>
        <v>Men'S Casual Sneakers</v>
      </c>
      <c r="P700" t="str">
        <f>_xlfn.XLOOKUP(Sales_DB[[#This Row],[Product_ID]],Product_DB[Product_ID],Product_DB[Category])</f>
        <v>Clothing</v>
      </c>
      <c r="Q700" t="str">
        <f>_xlfn.XLOOKUP(Sales_DB[[#This Row],[Product_ID]],Product_DB[Product_ID],Product_DB[Sub_Category])</f>
        <v>Footwear</v>
      </c>
      <c r="R700" t="str">
        <f>_xlfn.XLOOKUP(Sales_DB[[#This Row],[Product_ID]],Product_DB[Product_ID],Product_DB[Brand])</f>
        <v>Hogan-Lee</v>
      </c>
      <c r="S700">
        <f>_xlfn.XLOOKUP(Sales_DB[[#This Row],[Product_ID]],Product_DB[Product_ID],Product_DB[Cost])</f>
        <v>353.47</v>
      </c>
      <c r="T700">
        <f>_xlfn.XLOOKUP(Sales_DB[[#This Row],[Product_ID]],Product_DB[Product_ID],Product_DB[Stock])</f>
        <v>214</v>
      </c>
      <c r="U700" t="str">
        <f>_xlfn.XLOOKUP(Sales_DB[[#This Row],[Customer_ID]],Final_Cust_db[Customer_ID],Final_Cust_db[Name])</f>
        <v>Tonya Reynolds</v>
      </c>
      <c r="V700">
        <f>_xlfn.XLOOKUP(Sales_DB[[#This Row],[Customer_ID]],Final_Cust_db[Customer_ID],Final_Cust_db[Age])</f>
        <v>55</v>
      </c>
      <c r="W700" t="str">
        <f>_xlfn.XLOOKUP(Sales_DB[[#This Row],[Customer_ID]],Final_Cust_db[Customer_ID],Final_Cust_db[Gender])</f>
        <v>Female</v>
      </c>
      <c r="X700" t="str">
        <f>_xlfn.XLOOKUP(Sales_DB[[#This Row],[Customer_ID]],Final_Cust_db[Customer_ID],Final_Cust_db[City])</f>
        <v>Darleneton</v>
      </c>
      <c r="Y700" t="str">
        <f>_xlfn.XLOOKUP(Sales_DB[[#This Row],[Customer_ID]],Final_Cust_db[Customer_ID],Final_Cust_db[State])</f>
        <v>Michigan</v>
      </c>
      <c r="Z700" t="str">
        <f>_xlfn.XLOOKUP(Sales_DB[[#This Row],[Customer_ID]],Final_Cust_db[Customer_ID],Final_Cust_db[Country])</f>
        <v>USA</v>
      </c>
      <c r="AA700" t="str">
        <f>_xlfn.XLOOKUP(Sales_DB[[#This Row],[Customer_ID]],Final_Cust_db[Customer_ID],Final_Cust_db[Loyality_Level])</f>
        <v>Gold</v>
      </c>
      <c r="AB700" s="8">
        <f>Sales_DB[[#This Row],[Cost]]*Sales_DB[[#This Row],[Quantity]]</f>
        <v>1060.4100000000001</v>
      </c>
      <c r="AC700" s="8">
        <f>Sales_DB[[#This Row],[Total_Amount]]-Sales_DB[[#This Row],[Spend]]</f>
        <v>-207.35580000000004</v>
      </c>
      <c r="AD700" s="8">
        <f>MONTH(Sales_DB[[#This Row],[Order_Date]])</f>
        <v>8</v>
      </c>
    </row>
    <row r="701" spans="1:30" x14ac:dyDescent="0.35">
      <c r="A701" t="s">
        <v>2658</v>
      </c>
      <c r="B701" s="2">
        <v>45939</v>
      </c>
      <c r="C701" t="s">
        <v>225</v>
      </c>
      <c r="D701" t="s">
        <v>1643</v>
      </c>
      <c r="E701" t="s">
        <v>1946</v>
      </c>
      <c r="F701">
        <v>3</v>
      </c>
      <c r="G701" s="5">
        <v>648.33000000000004</v>
      </c>
      <c r="H701">
        <v>0.2</v>
      </c>
      <c r="I701" t="s">
        <v>1962</v>
      </c>
      <c r="J701">
        <v>1555.992</v>
      </c>
      <c r="K701" t="str">
        <f>_xlfn.XLOOKUP(Sales_DB[[#This Row],[Store_ID]],Store_DB[Store_ID],Store_DB[Region])</f>
        <v>East</v>
      </c>
      <c r="L701" t="str">
        <f>_xlfn.XLOOKUP(Sales_DB[[#This Row],[Store_ID]],Store_DB[Store_ID],Store_DB[Store_Name])</f>
        <v>Mann-Austin</v>
      </c>
      <c r="M701" t="str">
        <f>_xlfn.XLOOKUP(Sales_DB[[#This Row],[Store_ID]],Store_DB[Store_ID],Store_DB[City])</f>
        <v>Vasquezborough</v>
      </c>
      <c r="N701" t="str">
        <f>_xlfn.XLOOKUP(Sales_DB[[#This Row],[Store_ID]],Store_DB[Store_ID],Store_DB[Store_Type])</f>
        <v>Online</v>
      </c>
      <c r="O701" t="str">
        <f>_xlfn.XLOOKUP(Sales_DB[[#This Row],[Product_ID]],Product_DB[Product_ID],Product_DB[Product_Name])</f>
        <v>Men'S Formal Shirt</v>
      </c>
      <c r="P701" t="str">
        <f>_xlfn.XLOOKUP(Sales_DB[[#This Row],[Product_ID]],Product_DB[Product_ID],Product_DB[Category])</f>
        <v>Clothing</v>
      </c>
      <c r="Q701" t="str">
        <f>_xlfn.XLOOKUP(Sales_DB[[#This Row],[Product_ID]],Product_DB[Product_ID],Product_DB[Sub_Category])</f>
        <v>Tops</v>
      </c>
      <c r="R701" t="str">
        <f>_xlfn.XLOOKUP(Sales_DB[[#This Row],[Product_ID]],Product_DB[Product_ID],Product_DB[Brand])</f>
        <v>Moon, Mora and Santos</v>
      </c>
      <c r="S701">
        <f>_xlfn.XLOOKUP(Sales_DB[[#This Row],[Product_ID]],Product_DB[Product_ID],Product_DB[Cost])</f>
        <v>238.8</v>
      </c>
      <c r="T701">
        <f>_xlfn.XLOOKUP(Sales_DB[[#This Row],[Product_ID]],Product_DB[Product_ID],Product_DB[Stock])</f>
        <v>360</v>
      </c>
      <c r="U701" t="str">
        <f>_xlfn.XLOOKUP(Sales_DB[[#This Row],[Customer_ID]],Final_Cust_db[Customer_ID],Final_Cust_db[Name])</f>
        <v>Alyssa Vargas</v>
      </c>
      <c r="V701">
        <f>_xlfn.XLOOKUP(Sales_DB[[#This Row],[Customer_ID]],Final_Cust_db[Customer_ID],Final_Cust_db[Age])</f>
        <v>53</v>
      </c>
      <c r="W701" t="str">
        <f>_xlfn.XLOOKUP(Sales_DB[[#This Row],[Customer_ID]],Final_Cust_db[Customer_ID],Final_Cust_db[Gender])</f>
        <v>Male</v>
      </c>
      <c r="X701" t="str">
        <f>_xlfn.XLOOKUP(Sales_DB[[#This Row],[Customer_ID]],Final_Cust_db[Customer_ID],Final_Cust_db[City])</f>
        <v>New Kathrynland</v>
      </c>
      <c r="Y701" t="str">
        <f>_xlfn.XLOOKUP(Sales_DB[[#This Row],[Customer_ID]],Final_Cust_db[Customer_ID],Final_Cust_db[State])</f>
        <v>Montana</v>
      </c>
      <c r="Z701" t="str">
        <f>_xlfn.XLOOKUP(Sales_DB[[#This Row],[Customer_ID]],Final_Cust_db[Customer_ID],Final_Cust_db[Country])</f>
        <v>USA</v>
      </c>
      <c r="AA701" t="str">
        <f>_xlfn.XLOOKUP(Sales_DB[[#This Row],[Customer_ID]],Final_Cust_db[Customer_ID],Final_Cust_db[Loyality_Level])</f>
        <v>Platinum</v>
      </c>
      <c r="AB701" s="8">
        <f>Sales_DB[[#This Row],[Cost]]*Sales_DB[[#This Row],[Quantity]]</f>
        <v>716.40000000000009</v>
      </c>
      <c r="AC701" s="8">
        <f>Sales_DB[[#This Row],[Total_Amount]]-Sales_DB[[#This Row],[Spend]]</f>
        <v>839.59199999999987</v>
      </c>
      <c r="AD701" s="8">
        <f>MONTH(Sales_DB[[#This Row],[Order_Date]])</f>
        <v>10</v>
      </c>
    </row>
    <row r="702" spans="1:30" x14ac:dyDescent="0.35">
      <c r="A702" t="s">
        <v>2659</v>
      </c>
      <c r="B702" s="2">
        <v>45401</v>
      </c>
      <c r="C702" t="s">
        <v>914</v>
      </c>
      <c r="D702" t="s">
        <v>1578</v>
      </c>
      <c r="E702" t="s">
        <v>1894</v>
      </c>
      <c r="F702">
        <v>4</v>
      </c>
      <c r="G702" s="5">
        <v>254.94</v>
      </c>
      <c r="H702">
        <v>0.06</v>
      </c>
      <c r="I702" t="s">
        <v>1959</v>
      </c>
      <c r="J702">
        <v>958.57439999999997</v>
      </c>
      <c r="K702" t="str">
        <f>_xlfn.XLOOKUP(Sales_DB[[#This Row],[Store_ID]],Store_DB[Store_ID],Store_DB[Region])</f>
        <v>South</v>
      </c>
      <c r="L702" t="str">
        <f>_xlfn.XLOOKUP(Sales_DB[[#This Row],[Store_ID]],Store_DB[Store_ID],Store_DB[Store_Name])</f>
        <v>Black-Horn</v>
      </c>
      <c r="M702" t="str">
        <f>_xlfn.XLOOKUP(Sales_DB[[#This Row],[Store_ID]],Store_DB[Store_ID],Store_DB[City])</f>
        <v>North Nancyview</v>
      </c>
      <c r="N702" t="str">
        <f>_xlfn.XLOOKUP(Sales_DB[[#This Row],[Store_ID]],Store_DB[Store_ID],Store_DB[Store_Type])</f>
        <v>Outlet</v>
      </c>
      <c r="O702" t="str">
        <f>_xlfn.XLOOKUP(Sales_DB[[#This Row],[Product_ID]],Product_DB[Product_ID],Product_DB[Product_Name])</f>
        <v>Herbal Face Moisturizer</v>
      </c>
      <c r="P702" t="str">
        <f>_xlfn.XLOOKUP(Sales_DB[[#This Row],[Product_ID]],Product_DB[Product_ID],Product_DB[Category])</f>
        <v>Beauty</v>
      </c>
      <c r="Q702" t="str">
        <f>_xlfn.XLOOKUP(Sales_DB[[#This Row],[Product_ID]],Product_DB[Product_ID],Product_DB[Sub_Category])</f>
        <v>Skincare</v>
      </c>
      <c r="R702" t="str">
        <f>_xlfn.XLOOKUP(Sales_DB[[#This Row],[Product_ID]],Product_DB[Product_ID],Product_DB[Brand])</f>
        <v>Davidson PLC</v>
      </c>
      <c r="S702">
        <f>_xlfn.XLOOKUP(Sales_DB[[#This Row],[Product_ID]],Product_DB[Product_ID],Product_DB[Cost])</f>
        <v>312.8</v>
      </c>
      <c r="T702">
        <f>_xlfn.XLOOKUP(Sales_DB[[#This Row],[Product_ID]],Product_DB[Product_ID],Product_DB[Stock])</f>
        <v>350</v>
      </c>
      <c r="U702" t="str">
        <f>_xlfn.XLOOKUP(Sales_DB[[#This Row],[Customer_ID]],Final_Cust_db[Customer_ID],Final_Cust_db[Name])</f>
        <v>Donna Guerra</v>
      </c>
      <c r="V702">
        <f>_xlfn.XLOOKUP(Sales_DB[[#This Row],[Customer_ID]],Final_Cust_db[Customer_ID],Final_Cust_db[Age])</f>
        <v>46</v>
      </c>
      <c r="W702" t="str">
        <f>_xlfn.XLOOKUP(Sales_DB[[#This Row],[Customer_ID]],Final_Cust_db[Customer_ID],Final_Cust_db[Gender])</f>
        <v>Female</v>
      </c>
      <c r="X702" t="str">
        <f>_xlfn.XLOOKUP(Sales_DB[[#This Row],[Customer_ID]],Final_Cust_db[Customer_ID],Final_Cust_db[City])</f>
        <v>North Robert</v>
      </c>
      <c r="Y702" t="str">
        <f>_xlfn.XLOOKUP(Sales_DB[[#This Row],[Customer_ID]],Final_Cust_db[Customer_ID],Final_Cust_db[State])</f>
        <v>Massachusetts</v>
      </c>
      <c r="Z702" t="str">
        <f>_xlfn.XLOOKUP(Sales_DB[[#This Row],[Customer_ID]],Final_Cust_db[Customer_ID],Final_Cust_db[Country])</f>
        <v>USA</v>
      </c>
      <c r="AA702" t="str">
        <f>_xlfn.XLOOKUP(Sales_DB[[#This Row],[Customer_ID]],Final_Cust_db[Customer_ID],Final_Cust_db[Loyality_Level])</f>
        <v>Silver</v>
      </c>
      <c r="AB702" s="8">
        <f>Sales_DB[[#This Row],[Cost]]*Sales_DB[[#This Row],[Quantity]]</f>
        <v>1251.2</v>
      </c>
      <c r="AC702" s="8">
        <f>Sales_DB[[#This Row],[Total_Amount]]-Sales_DB[[#This Row],[Spend]]</f>
        <v>-292.62560000000008</v>
      </c>
      <c r="AD702" s="8">
        <f>MONTH(Sales_DB[[#This Row],[Order_Date]])</f>
        <v>4</v>
      </c>
    </row>
    <row r="703" spans="1:30" x14ac:dyDescent="0.35">
      <c r="A703" t="s">
        <v>2660</v>
      </c>
      <c r="B703" s="2">
        <v>45420</v>
      </c>
      <c r="C703" t="s">
        <v>1071</v>
      </c>
      <c r="D703" t="s">
        <v>1824</v>
      </c>
      <c r="E703" t="s">
        <v>1902</v>
      </c>
      <c r="F703">
        <v>1</v>
      </c>
      <c r="G703" s="5">
        <v>445.5</v>
      </c>
      <c r="H703">
        <v>0.28000000000000003</v>
      </c>
      <c r="I703" t="s">
        <v>1957</v>
      </c>
      <c r="J703">
        <v>320.76</v>
      </c>
      <c r="K703" t="str">
        <f>_xlfn.XLOOKUP(Sales_DB[[#This Row],[Store_ID]],Store_DB[Store_ID],Store_DB[Region])</f>
        <v>South</v>
      </c>
      <c r="L703" t="str">
        <f>_xlfn.XLOOKUP(Sales_DB[[#This Row],[Store_ID]],Store_DB[Store_ID],Store_DB[Store_Name])</f>
        <v>Alexander Group</v>
      </c>
      <c r="M703" t="str">
        <f>_xlfn.XLOOKUP(Sales_DB[[#This Row],[Store_ID]],Store_DB[Store_ID],Store_DB[City])</f>
        <v>Port Sharon</v>
      </c>
      <c r="N703" t="str">
        <f>_xlfn.XLOOKUP(Sales_DB[[#This Row],[Store_ID]],Store_DB[Store_ID],Store_DB[Store_Type])</f>
        <v>Online</v>
      </c>
      <c r="O703" t="str">
        <f>_xlfn.XLOOKUP(Sales_DB[[#This Row],[Product_ID]],Product_DB[Product_ID],Product_DB[Product_Name])</f>
        <v>Badminton Racket Set</v>
      </c>
      <c r="P703" t="str">
        <f>_xlfn.XLOOKUP(Sales_DB[[#This Row],[Product_ID]],Product_DB[Product_ID],Product_DB[Category])</f>
        <v>Sports</v>
      </c>
      <c r="Q703" t="str">
        <f>_xlfn.XLOOKUP(Sales_DB[[#This Row],[Product_ID]],Product_DB[Product_ID],Product_DB[Sub_Category])</f>
        <v>Equipment</v>
      </c>
      <c r="R703" t="str">
        <f>_xlfn.XLOOKUP(Sales_DB[[#This Row],[Product_ID]],Product_DB[Product_ID],Product_DB[Brand])</f>
        <v>Robinson-Brown</v>
      </c>
      <c r="S703">
        <f>_xlfn.XLOOKUP(Sales_DB[[#This Row],[Product_ID]],Product_DB[Product_ID],Product_DB[Cost])</f>
        <v>285.54000000000002</v>
      </c>
      <c r="T703">
        <f>_xlfn.XLOOKUP(Sales_DB[[#This Row],[Product_ID]],Product_DB[Product_ID],Product_DB[Stock])</f>
        <v>358</v>
      </c>
      <c r="U703" t="str">
        <f>_xlfn.XLOOKUP(Sales_DB[[#This Row],[Customer_ID]],Final_Cust_db[Customer_ID],Final_Cust_db[Name])</f>
        <v>Jasmine Snyder</v>
      </c>
      <c r="V703">
        <f>_xlfn.XLOOKUP(Sales_DB[[#This Row],[Customer_ID]],Final_Cust_db[Customer_ID],Final_Cust_db[Age])</f>
        <v>46</v>
      </c>
      <c r="W703" t="str">
        <f>_xlfn.XLOOKUP(Sales_DB[[#This Row],[Customer_ID]],Final_Cust_db[Customer_ID],Final_Cust_db[Gender])</f>
        <v>Female</v>
      </c>
      <c r="X703" t="str">
        <f>_xlfn.XLOOKUP(Sales_DB[[#This Row],[Customer_ID]],Final_Cust_db[Customer_ID],Final_Cust_db[City])</f>
        <v>Hudsonfort</v>
      </c>
      <c r="Y703" t="str">
        <f>_xlfn.XLOOKUP(Sales_DB[[#This Row],[Customer_ID]],Final_Cust_db[Customer_ID],Final_Cust_db[State])</f>
        <v>Connecticut</v>
      </c>
      <c r="Z703" t="str">
        <f>_xlfn.XLOOKUP(Sales_DB[[#This Row],[Customer_ID]],Final_Cust_db[Customer_ID],Final_Cust_db[Country])</f>
        <v>USA</v>
      </c>
      <c r="AA703" t="str">
        <f>_xlfn.XLOOKUP(Sales_DB[[#This Row],[Customer_ID]],Final_Cust_db[Customer_ID],Final_Cust_db[Loyality_Level])</f>
        <v>Silver</v>
      </c>
      <c r="AB703" s="8">
        <f>Sales_DB[[#This Row],[Cost]]*Sales_DB[[#This Row],[Quantity]]</f>
        <v>285.54000000000002</v>
      </c>
      <c r="AC703" s="8">
        <f>Sales_DB[[#This Row],[Total_Amount]]-Sales_DB[[#This Row],[Spend]]</f>
        <v>35.21999999999997</v>
      </c>
      <c r="AD703" s="8">
        <f>MONTH(Sales_DB[[#This Row],[Order_Date]])</f>
        <v>5</v>
      </c>
    </row>
    <row r="704" spans="1:30" x14ac:dyDescent="0.35">
      <c r="A704" t="s">
        <v>2661</v>
      </c>
      <c r="B704" s="2">
        <v>45459</v>
      </c>
      <c r="C704" t="s">
        <v>724</v>
      </c>
      <c r="D704" t="s">
        <v>1851</v>
      </c>
      <c r="E704" t="s">
        <v>1902</v>
      </c>
      <c r="F704">
        <v>1</v>
      </c>
      <c r="G704" s="5">
        <v>900.94</v>
      </c>
      <c r="H704">
        <v>0.1</v>
      </c>
      <c r="I704" t="s">
        <v>1957</v>
      </c>
      <c r="J704">
        <v>810.84600000000012</v>
      </c>
      <c r="K704" t="str">
        <f>_xlfn.XLOOKUP(Sales_DB[[#This Row],[Store_ID]],Store_DB[Store_ID],Store_DB[Region])</f>
        <v>South</v>
      </c>
      <c r="L704" t="str">
        <f>_xlfn.XLOOKUP(Sales_DB[[#This Row],[Store_ID]],Store_DB[Store_ID],Store_DB[Store_Name])</f>
        <v>Alexander Group</v>
      </c>
      <c r="M704" t="str">
        <f>_xlfn.XLOOKUP(Sales_DB[[#This Row],[Store_ID]],Store_DB[Store_ID],Store_DB[City])</f>
        <v>Port Sharon</v>
      </c>
      <c r="N704" t="str">
        <f>_xlfn.XLOOKUP(Sales_DB[[#This Row],[Store_ID]],Store_DB[Store_ID],Store_DB[Store_Type])</f>
        <v>Online</v>
      </c>
      <c r="O704" t="str">
        <f>_xlfn.XLOOKUP(Sales_DB[[#This Row],[Product_ID]],Product_DB[Product_ID],Product_DB[Product_Name])</f>
        <v>Gaming Mouse Pad Xl</v>
      </c>
      <c r="P704" t="str">
        <f>_xlfn.XLOOKUP(Sales_DB[[#This Row],[Product_ID]],Product_DB[Product_ID],Product_DB[Category])</f>
        <v>Electronics</v>
      </c>
      <c r="Q704" t="str">
        <f>_xlfn.XLOOKUP(Sales_DB[[#This Row],[Product_ID]],Product_DB[Product_ID],Product_DB[Sub_Category])</f>
        <v>Accessories</v>
      </c>
      <c r="R704" t="str">
        <f>_xlfn.XLOOKUP(Sales_DB[[#This Row],[Product_ID]],Product_DB[Product_ID],Product_DB[Brand])</f>
        <v>Sharp, Taylor and Rodriguez</v>
      </c>
      <c r="S704">
        <f>_xlfn.XLOOKUP(Sales_DB[[#This Row],[Product_ID]],Product_DB[Product_ID],Product_DB[Cost])</f>
        <v>340.14</v>
      </c>
      <c r="T704">
        <f>_xlfn.XLOOKUP(Sales_DB[[#This Row],[Product_ID]],Product_DB[Product_ID],Product_DB[Stock])</f>
        <v>361</v>
      </c>
      <c r="U704" t="str">
        <f>_xlfn.XLOOKUP(Sales_DB[[#This Row],[Customer_ID]],Final_Cust_db[Customer_ID],Final_Cust_db[Name])</f>
        <v>Lisa Young</v>
      </c>
      <c r="V704">
        <f>_xlfn.XLOOKUP(Sales_DB[[#This Row],[Customer_ID]],Final_Cust_db[Customer_ID],Final_Cust_db[Age])</f>
        <v>38</v>
      </c>
      <c r="W704" t="str">
        <f>_xlfn.XLOOKUP(Sales_DB[[#This Row],[Customer_ID]],Final_Cust_db[Customer_ID],Final_Cust_db[Gender])</f>
        <v>Male</v>
      </c>
      <c r="X704" t="str">
        <f>_xlfn.XLOOKUP(Sales_DB[[#This Row],[Customer_ID]],Final_Cust_db[Customer_ID],Final_Cust_db[City])</f>
        <v>Maybury</v>
      </c>
      <c r="Y704" t="str">
        <f>_xlfn.XLOOKUP(Sales_DB[[#This Row],[Customer_ID]],Final_Cust_db[Customer_ID],Final_Cust_db[State])</f>
        <v>Georgia</v>
      </c>
      <c r="Z704" t="str">
        <f>_xlfn.XLOOKUP(Sales_DB[[#This Row],[Customer_ID]],Final_Cust_db[Customer_ID],Final_Cust_db[Country])</f>
        <v>USA</v>
      </c>
      <c r="AA704" t="str">
        <f>_xlfn.XLOOKUP(Sales_DB[[#This Row],[Customer_ID]],Final_Cust_db[Customer_ID],Final_Cust_db[Loyality_Level])</f>
        <v>Platinum</v>
      </c>
      <c r="AB704" s="8">
        <f>Sales_DB[[#This Row],[Cost]]*Sales_DB[[#This Row],[Quantity]]</f>
        <v>340.14</v>
      </c>
      <c r="AC704" s="8">
        <f>Sales_DB[[#This Row],[Total_Amount]]-Sales_DB[[#This Row],[Spend]]</f>
        <v>470.70600000000013</v>
      </c>
      <c r="AD704" s="8">
        <f>MONTH(Sales_DB[[#This Row],[Order_Date]])</f>
        <v>6</v>
      </c>
    </row>
    <row r="705" spans="1:30" x14ac:dyDescent="0.35">
      <c r="A705" t="s">
        <v>2662</v>
      </c>
      <c r="B705" s="2">
        <v>45429</v>
      </c>
      <c r="C705" t="s">
        <v>649</v>
      </c>
      <c r="D705" t="s">
        <v>1615</v>
      </c>
      <c r="E705" t="s">
        <v>1937</v>
      </c>
      <c r="F705">
        <v>3</v>
      </c>
      <c r="G705" s="5">
        <v>262.69</v>
      </c>
      <c r="H705">
        <v>0.04</v>
      </c>
      <c r="I705" t="s">
        <v>1959</v>
      </c>
      <c r="J705">
        <v>756.54719999999986</v>
      </c>
      <c r="K705" t="str">
        <f>_xlfn.XLOOKUP(Sales_DB[[#This Row],[Store_ID]],Store_DB[Store_ID],Store_DB[Region])</f>
        <v>West</v>
      </c>
      <c r="L705" t="str">
        <f>_xlfn.XLOOKUP(Sales_DB[[#This Row],[Store_ID]],Store_DB[Store_ID],Store_DB[Store_Name])</f>
        <v>Frederick-Wright</v>
      </c>
      <c r="M705" t="str">
        <f>_xlfn.XLOOKUP(Sales_DB[[#This Row],[Store_ID]],Store_DB[Store_ID],Store_DB[City])</f>
        <v>New Jimmymouth</v>
      </c>
      <c r="N705" t="str">
        <f>_xlfn.XLOOKUP(Sales_DB[[#This Row],[Store_ID]],Store_DB[Store_ID],Store_DB[Store_Type])</f>
        <v>Flagship</v>
      </c>
      <c r="O705" t="str">
        <f>_xlfn.XLOOKUP(Sales_DB[[#This Row],[Product_ID]],Product_DB[Product_ID],Product_DB[Product_Name])</f>
        <v>4K Home Projector</v>
      </c>
      <c r="P705" t="str">
        <f>_xlfn.XLOOKUP(Sales_DB[[#This Row],[Product_ID]],Product_DB[Product_ID],Product_DB[Category])</f>
        <v>Electronics</v>
      </c>
      <c r="Q705" t="str">
        <f>_xlfn.XLOOKUP(Sales_DB[[#This Row],[Product_ID]],Product_DB[Product_ID],Product_DB[Sub_Category])</f>
        <v>Appliances</v>
      </c>
      <c r="R705" t="str">
        <f>_xlfn.XLOOKUP(Sales_DB[[#This Row],[Product_ID]],Product_DB[Product_ID],Product_DB[Brand])</f>
        <v>Thomas LLC</v>
      </c>
      <c r="S705">
        <f>_xlfn.XLOOKUP(Sales_DB[[#This Row],[Product_ID]],Product_DB[Product_ID],Product_DB[Cost])</f>
        <v>465.34</v>
      </c>
      <c r="T705">
        <f>_xlfn.XLOOKUP(Sales_DB[[#This Row],[Product_ID]],Product_DB[Product_ID],Product_DB[Stock])</f>
        <v>301</v>
      </c>
      <c r="U705" t="str">
        <f>_xlfn.XLOOKUP(Sales_DB[[#This Row],[Customer_ID]],Final_Cust_db[Customer_ID],Final_Cust_db[Name])</f>
        <v>Megan Greer</v>
      </c>
      <c r="V705">
        <f>_xlfn.XLOOKUP(Sales_DB[[#This Row],[Customer_ID]],Final_Cust_db[Customer_ID],Final_Cust_db[Age])</f>
        <v>18</v>
      </c>
      <c r="W705" t="str">
        <f>_xlfn.XLOOKUP(Sales_DB[[#This Row],[Customer_ID]],Final_Cust_db[Customer_ID],Final_Cust_db[Gender])</f>
        <v>Female</v>
      </c>
      <c r="X705" t="str">
        <f>_xlfn.XLOOKUP(Sales_DB[[#This Row],[Customer_ID]],Final_Cust_db[Customer_ID],Final_Cust_db[City])</f>
        <v>West John</v>
      </c>
      <c r="Y705" t="str">
        <f>_xlfn.XLOOKUP(Sales_DB[[#This Row],[Customer_ID]],Final_Cust_db[Customer_ID],Final_Cust_db[State])</f>
        <v>Alaska</v>
      </c>
      <c r="Z705" t="str">
        <f>_xlfn.XLOOKUP(Sales_DB[[#This Row],[Customer_ID]],Final_Cust_db[Customer_ID],Final_Cust_db[Country])</f>
        <v>USA</v>
      </c>
      <c r="AA705" t="str">
        <f>_xlfn.XLOOKUP(Sales_DB[[#This Row],[Customer_ID]],Final_Cust_db[Customer_ID],Final_Cust_db[Loyality_Level])</f>
        <v>Platinum</v>
      </c>
      <c r="AB705" s="8">
        <f>Sales_DB[[#This Row],[Cost]]*Sales_DB[[#This Row],[Quantity]]</f>
        <v>1396.02</v>
      </c>
      <c r="AC705" s="8">
        <f>Sales_DB[[#This Row],[Total_Amount]]-Sales_DB[[#This Row],[Spend]]</f>
        <v>-639.47280000000012</v>
      </c>
      <c r="AD705" s="8">
        <f>MONTH(Sales_DB[[#This Row],[Order_Date]])</f>
        <v>5</v>
      </c>
    </row>
    <row r="706" spans="1:30" x14ac:dyDescent="0.35">
      <c r="A706" t="s">
        <v>2663</v>
      </c>
      <c r="B706" s="2">
        <v>45386</v>
      </c>
      <c r="C706" t="s">
        <v>1494</v>
      </c>
      <c r="D706" t="s">
        <v>1784</v>
      </c>
      <c r="E706" t="s">
        <v>1894</v>
      </c>
      <c r="F706">
        <v>3</v>
      </c>
      <c r="G706" s="5">
        <v>212.72</v>
      </c>
      <c r="H706">
        <v>0.22</v>
      </c>
      <c r="I706" t="s">
        <v>1959</v>
      </c>
      <c r="J706">
        <v>497.76479999999998</v>
      </c>
      <c r="K706" t="str">
        <f>_xlfn.XLOOKUP(Sales_DB[[#This Row],[Store_ID]],Store_DB[Store_ID],Store_DB[Region])</f>
        <v>South</v>
      </c>
      <c r="L706" t="str">
        <f>_xlfn.XLOOKUP(Sales_DB[[#This Row],[Store_ID]],Store_DB[Store_ID],Store_DB[Store_Name])</f>
        <v>Black-Horn</v>
      </c>
      <c r="M706" t="str">
        <f>_xlfn.XLOOKUP(Sales_DB[[#This Row],[Store_ID]],Store_DB[Store_ID],Store_DB[City])</f>
        <v>North Nancyview</v>
      </c>
      <c r="N706" t="str">
        <f>_xlfn.XLOOKUP(Sales_DB[[#This Row],[Store_ID]],Store_DB[Store_ID],Store_DB[Store_Type])</f>
        <v>Outlet</v>
      </c>
      <c r="O706" t="str">
        <f>_xlfn.XLOOKUP(Sales_DB[[#This Row],[Product_ID]],Product_DB[Product_ID],Product_DB[Product_Name])</f>
        <v>Wooden Nightstand</v>
      </c>
      <c r="P706" t="str">
        <f>_xlfn.XLOOKUP(Sales_DB[[#This Row],[Product_ID]],Product_DB[Product_ID],Product_DB[Category])</f>
        <v>Home</v>
      </c>
      <c r="Q706" t="str">
        <f>_xlfn.XLOOKUP(Sales_DB[[#This Row],[Product_ID]],Product_DB[Product_ID],Product_DB[Sub_Category])</f>
        <v>Furniture</v>
      </c>
      <c r="R706" t="str">
        <f>_xlfn.XLOOKUP(Sales_DB[[#This Row],[Product_ID]],Product_DB[Product_ID],Product_DB[Brand])</f>
        <v>Wolfe, Ross and Hester</v>
      </c>
      <c r="S706">
        <f>_xlfn.XLOOKUP(Sales_DB[[#This Row],[Product_ID]],Product_DB[Product_ID],Product_DB[Cost])</f>
        <v>243.7</v>
      </c>
      <c r="T706">
        <f>_xlfn.XLOOKUP(Sales_DB[[#This Row],[Product_ID]],Product_DB[Product_ID],Product_DB[Stock])</f>
        <v>130</v>
      </c>
      <c r="U706" t="str">
        <f>_xlfn.XLOOKUP(Sales_DB[[#This Row],[Customer_ID]],Final_Cust_db[Customer_ID],Final_Cust_db[Name])</f>
        <v>Sheri Joyce</v>
      </c>
      <c r="V706">
        <f>_xlfn.XLOOKUP(Sales_DB[[#This Row],[Customer_ID]],Final_Cust_db[Customer_ID],Final_Cust_db[Age])</f>
        <v>26</v>
      </c>
      <c r="W706" t="str">
        <f>_xlfn.XLOOKUP(Sales_DB[[#This Row],[Customer_ID]],Final_Cust_db[Customer_ID],Final_Cust_db[Gender])</f>
        <v>Male</v>
      </c>
      <c r="X706" t="str">
        <f>_xlfn.XLOOKUP(Sales_DB[[#This Row],[Customer_ID]],Final_Cust_db[Customer_ID],Final_Cust_db[City])</f>
        <v>West Tylerfort</v>
      </c>
      <c r="Y706" t="str">
        <f>_xlfn.XLOOKUP(Sales_DB[[#This Row],[Customer_ID]],Final_Cust_db[Customer_ID],Final_Cust_db[State])</f>
        <v>Kentucky</v>
      </c>
      <c r="Z706" t="str">
        <f>_xlfn.XLOOKUP(Sales_DB[[#This Row],[Customer_ID]],Final_Cust_db[Customer_ID],Final_Cust_db[Country])</f>
        <v>USA</v>
      </c>
      <c r="AA706" t="str">
        <f>_xlfn.XLOOKUP(Sales_DB[[#This Row],[Customer_ID]],Final_Cust_db[Customer_ID],Final_Cust_db[Loyality_Level])</f>
        <v>Platinum</v>
      </c>
      <c r="AB706" s="8">
        <f>Sales_DB[[#This Row],[Cost]]*Sales_DB[[#This Row],[Quantity]]</f>
        <v>731.09999999999991</v>
      </c>
      <c r="AC706" s="8">
        <f>Sales_DB[[#This Row],[Total_Amount]]-Sales_DB[[#This Row],[Spend]]</f>
        <v>-233.33519999999993</v>
      </c>
      <c r="AD706" s="8">
        <f>MONTH(Sales_DB[[#This Row],[Order_Date]])</f>
        <v>4</v>
      </c>
    </row>
    <row r="707" spans="1:30" x14ac:dyDescent="0.35">
      <c r="A707" t="s">
        <v>2664</v>
      </c>
      <c r="B707" s="2">
        <v>45803</v>
      </c>
      <c r="C707" t="s">
        <v>514</v>
      </c>
      <c r="D707" t="s">
        <v>1646</v>
      </c>
      <c r="E707" t="s">
        <v>1943</v>
      </c>
      <c r="F707">
        <v>4</v>
      </c>
      <c r="G707" s="5">
        <v>757.9</v>
      </c>
      <c r="H707">
        <v>0.22</v>
      </c>
      <c r="I707" t="s">
        <v>1959</v>
      </c>
      <c r="J707">
        <v>2364.6480000000001</v>
      </c>
      <c r="K707" t="str">
        <f>_xlfn.XLOOKUP(Sales_DB[[#This Row],[Store_ID]],Store_DB[Store_ID],Store_DB[Region])</f>
        <v>East</v>
      </c>
      <c r="L707" t="str">
        <f>_xlfn.XLOOKUP(Sales_DB[[#This Row],[Store_ID]],Store_DB[Store_ID],Store_DB[Store_Name])</f>
        <v>Guerrero-Schmitt</v>
      </c>
      <c r="M707" t="str">
        <f>_xlfn.XLOOKUP(Sales_DB[[#This Row],[Store_ID]],Store_DB[Store_ID],Store_DB[City])</f>
        <v>East Stevechester</v>
      </c>
      <c r="N707" t="str">
        <f>_xlfn.XLOOKUP(Sales_DB[[#This Row],[Store_ID]],Store_DB[Store_ID],Store_DB[Store_Type])</f>
        <v>Flagship</v>
      </c>
      <c r="O707" t="str">
        <f>_xlfn.XLOOKUP(Sales_DB[[#This Row],[Product_ID]],Product_DB[Product_ID],Product_DB[Product_Name])</f>
        <v>Foldable Camping Chair</v>
      </c>
      <c r="P707" t="str">
        <f>_xlfn.XLOOKUP(Sales_DB[[#This Row],[Product_ID]],Product_DB[Product_ID],Product_DB[Category])</f>
        <v>Sports</v>
      </c>
      <c r="Q707" t="str">
        <f>_xlfn.XLOOKUP(Sales_DB[[#This Row],[Product_ID]],Product_DB[Product_ID],Product_DB[Sub_Category])</f>
        <v>Outdoor</v>
      </c>
      <c r="R707" t="str">
        <f>_xlfn.XLOOKUP(Sales_DB[[#This Row],[Product_ID]],Product_DB[Product_ID],Product_DB[Brand])</f>
        <v>Cook Ltd</v>
      </c>
      <c r="S707">
        <f>_xlfn.XLOOKUP(Sales_DB[[#This Row],[Product_ID]],Product_DB[Product_ID],Product_DB[Cost])</f>
        <v>166.06</v>
      </c>
      <c r="T707">
        <f>_xlfn.XLOOKUP(Sales_DB[[#This Row],[Product_ID]],Product_DB[Product_ID],Product_DB[Stock])</f>
        <v>340</v>
      </c>
      <c r="U707" t="str">
        <f>_xlfn.XLOOKUP(Sales_DB[[#This Row],[Customer_ID]],Final_Cust_db[Customer_ID],Final_Cust_db[Name])</f>
        <v>Michael Davies</v>
      </c>
      <c r="V707">
        <f>_xlfn.XLOOKUP(Sales_DB[[#This Row],[Customer_ID]],Final_Cust_db[Customer_ID],Final_Cust_db[Age])</f>
        <v>25</v>
      </c>
      <c r="W707" t="str">
        <f>_xlfn.XLOOKUP(Sales_DB[[#This Row],[Customer_ID]],Final_Cust_db[Customer_ID],Final_Cust_db[Gender])</f>
        <v>Female</v>
      </c>
      <c r="X707" t="str">
        <f>_xlfn.XLOOKUP(Sales_DB[[#This Row],[Customer_ID]],Final_Cust_db[Customer_ID],Final_Cust_db[City])</f>
        <v>Lake Stevenfort</v>
      </c>
      <c r="Y707" t="str">
        <f>_xlfn.XLOOKUP(Sales_DB[[#This Row],[Customer_ID]],Final_Cust_db[Customer_ID],Final_Cust_db[State])</f>
        <v>Oregon</v>
      </c>
      <c r="Z707" t="str">
        <f>_xlfn.XLOOKUP(Sales_DB[[#This Row],[Customer_ID]],Final_Cust_db[Customer_ID],Final_Cust_db[Country])</f>
        <v>USA</v>
      </c>
      <c r="AA707" t="str">
        <f>_xlfn.XLOOKUP(Sales_DB[[#This Row],[Customer_ID]],Final_Cust_db[Customer_ID],Final_Cust_db[Loyality_Level])</f>
        <v>Gold</v>
      </c>
      <c r="AB707" s="8">
        <f>Sales_DB[[#This Row],[Cost]]*Sales_DB[[#This Row],[Quantity]]</f>
        <v>664.24</v>
      </c>
      <c r="AC707" s="8">
        <f>Sales_DB[[#This Row],[Total_Amount]]-Sales_DB[[#This Row],[Spend]]</f>
        <v>1700.4080000000001</v>
      </c>
      <c r="AD707" s="8">
        <f>MONTH(Sales_DB[[#This Row],[Order_Date]])</f>
        <v>5</v>
      </c>
    </row>
    <row r="708" spans="1:30" x14ac:dyDescent="0.35">
      <c r="A708" t="s">
        <v>2665</v>
      </c>
      <c r="B708" s="2">
        <v>45346</v>
      </c>
      <c r="C708" t="s">
        <v>81</v>
      </c>
      <c r="D708" t="s">
        <v>1821</v>
      </c>
      <c r="E708" t="s">
        <v>1940</v>
      </c>
      <c r="F708">
        <v>1</v>
      </c>
      <c r="G708" s="5">
        <v>846.04</v>
      </c>
      <c r="H708">
        <v>0.08</v>
      </c>
      <c r="I708" t="s">
        <v>1959</v>
      </c>
      <c r="J708">
        <v>778.35680000000002</v>
      </c>
      <c r="K708" t="str">
        <f>_xlfn.XLOOKUP(Sales_DB[[#This Row],[Store_ID]],Store_DB[Store_ID],Store_DB[Region])</f>
        <v>North</v>
      </c>
      <c r="L708" t="str">
        <f>_xlfn.XLOOKUP(Sales_DB[[#This Row],[Store_ID]],Store_DB[Store_ID],Store_DB[Store_Name])</f>
        <v>Holloway Ltd</v>
      </c>
      <c r="M708" t="str">
        <f>_xlfn.XLOOKUP(Sales_DB[[#This Row],[Store_ID]],Store_DB[Store_ID],Store_DB[City])</f>
        <v>Bensonhaven</v>
      </c>
      <c r="N708" t="str">
        <f>_xlfn.XLOOKUP(Sales_DB[[#This Row],[Store_ID]],Store_DB[Store_ID],Store_DB[Store_Type])</f>
        <v>Flagship</v>
      </c>
      <c r="O708" t="str">
        <f>_xlfn.XLOOKUP(Sales_DB[[#This Row],[Product_ID]],Product_DB[Product_ID],Product_DB[Product_Name])</f>
        <v>Wall-Mounted Spice Rack</v>
      </c>
      <c r="P708" t="str">
        <f>_xlfn.XLOOKUP(Sales_DB[[#This Row],[Product_ID]],Product_DB[Product_ID],Product_DB[Category])</f>
        <v>Home</v>
      </c>
      <c r="Q708" t="str">
        <f>_xlfn.XLOOKUP(Sales_DB[[#This Row],[Product_ID]],Product_DB[Product_ID],Product_DB[Sub_Category])</f>
        <v>Kitchen</v>
      </c>
      <c r="R708" t="str">
        <f>_xlfn.XLOOKUP(Sales_DB[[#This Row],[Product_ID]],Product_DB[Product_ID],Product_DB[Brand])</f>
        <v>Allison Ltd</v>
      </c>
      <c r="S708">
        <f>_xlfn.XLOOKUP(Sales_DB[[#This Row],[Product_ID]],Product_DB[Product_ID],Product_DB[Cost])</f>
        <v>143.43</v>
      </c>
      <c r="T708">
        <f>_xlfn.XLOOKUP(Sales_DB[[#This Row],[Product_ID]],Product_DB[Product_ID],Product_DB[Stock])</f>
        <v>58</v>
      </c>
      <c r="U708" t="str">
        <f>_xlfn.XLOOKUP(Sales_DB[[#This Row],[Customer_ID]],Final_Cust_db[Customer_ID],Final_Cust_db[Name])</f>
        <v>Adam Cruz</v>
      </c>
      <c r="V708">
        <f>_xlfn.XLOOKUP(Sales_DB[[#This Row],[Customer_ID]],Final_Cust_db[Customer_ID],Final_Cust_db[Age])</f>
        <v>60</v>
      </c>
      <c r="W708" t="str">
        <f>_xlfn.XLOOKUP(Sales_DB[[#This Row],[Customer_ID]],Final_Cust_db[Customer_ID],Final_Cust_db[Gender])</f>
        <v>Female</v>
      </c>
      <c r="X708" t="str">
        <f>_xlfn.XLOOKUP(Sales_DB[[#This Row],[Customer_ID]],Final_Cust_db[Customer_ID],Final_Cust_db[City])</f>
        <v>Brandonville</v>
      </c>
      <c r="Y708" t="str">
        <f>_xlfn.XLOOKUP(Sales_DB[[#This Row],[Customer_ID]],Final_Cust_db[Customer_ID],Final_Cust_db[State])</f>
        <v>Georgia</v>
      </c>
      <c r="Z708" t="str">
        <f>_xlfn.XLOOKUP(Sales_DB[[#This Row],[Customer_ID]],Final_Cust_db[Customer_ID],Final_Cust_db[Country])</f>
        <v>USA</v>
      </c>
      <c r="AA708" t="str">
        <f>_xlfn.XLOOKUP(Sales_DB[[#This Row],[Customer_ID]],Final_Cust_db[Customer_ID],Final_Cust_db[Loyality_Level])</f>
        <v>Platinum</v>
      </c>
      <c r="AB708" s="8">
        <f>Sales_DB[[#This Row],[Cost]]*Sales_DB[[#This Row],[Quantity]]</f>
        <v>143.43</v>
      </c>
      <c r="AC708" s="8">
        <f>Sales_DB[[#This Row],[Total_Amount]]-Sales_DB[[#This Row],[Spend]]</f>
        <v>634.92679999999996</v>
      </c>
      <c r="AD708" s="8">
        <f>MONTH(Sales_DB[[#This Row],[Order_Date]])</f>
        <v>2</v>
      </c>
    </row>
    <row r="709" spans="1:30" x14ac:dyDescent="0.35">
      <c r="A709" t="s">
        <v>2666</v>
      </c>
      <c r="B709" s="2">
        <v>45267</v>
      </c>
      <c r="C709" t="s">
        <v>538</v>
      </c>
      <c r="D709" t="s">
        <v>1691</v>
      </c>
      <c r="E709" t="s">
        <v>1912</v>
      </c>
      <c r="F709">
        <v>3</v>
      </c>
      <c r="G709" s="5">
        <v>179.7</v>
      </c>
      <c r="H709">
        <v>0.17</v>
      </c>
      <c r="I709" t="s">
        <v>1962</v>
      </c>
      <c r="J709">
        <v>447.45299999999992</v>
      </c>
      <c r="K709" t="str">
        <f>_xlfn.XLOOKUP(Sales_DB[[#This Row],[Store_ID]],Store_DB[Store_ID],Store_DB[Region])</f>
        <v>South</v>
      </c>
      <c r="L709" t="str">
        <f>_xlfn.XLOOKUP(Sales_DB[[#This Row],[Store_ID]],Store_DB[Store_ID],Store_DB[Store_Name])</f>
        <v>Martinez-Mullins</v>
      </c>
      <c r="M709" t="str">
        <f>_xlfn.XLOOKUP(Sales_DB[[#This Row],[Store_ID]],Store_DB[Store_ID],Store_DB[City])</f>
        <v>Williamsfurt</v>
      </c>
      <c r="N709" t="str">
        <f>_xlfn.XLOOKUP(Sales_DB[[#This Row],[Store_ID]],Store_DB[Store_ID],Store_DB[Store_Type])</f>
        <v>Online</v>
      </c>
      <c r="O709" t="str">
        <f>_xlfn.XLOOKUP(Sales_DB[[#This Row],[Product_ID]],Product_DB[Product_ID],Product_DB[Product_Name])</f>
        <v>Sports Water Hydration Pack</v>
      </c>
      <c r="P709" t="str">
        <f>_xlfn.XLOOKUP(Sales_DB[[#This Row],[Product_ID]],Product_DB[Product_ID],Product_DB[Category])</f>
        <v>Sports</v>
      </c>
      <c r="Q709" t="str">
        <f>_xlfn.XLOOKUP(Sales_DB[[#This Row],[Product_ID]],Product_DB[Product_ID],Product_DB[Sub_Category])</f>
        <v>Outdoor</v>
      </c>
      <c r="R709" t="str">
        <f>_xlfn.XLOOKUP(Sales_DB[[#This Row],[Product_ID]],Product_DB[Product_ID],Product_DB[Brand])</f>
        <v>Sims-Smith</v>
      </c>
      <c r="S709">
        <f>_xlfn.XLOOKUP(Sales_DB[[#This Row],[Product_ID]],Product_DB[Product_ID],Product_DB[Cost])</f>
        <v>135.61000000000001</v>
      </c>
      <c r="T709">
        <f>_xlfn.XLOOKUP(Sales_DB[[#This Row],[Product_ID]],Product_DB[Product_ID],Product_DB[Stock])</f>
        <v>394</v>
      </c>
      <c r="U709" t="str">
        <f>_xlfn.XLOOKUP(Sales_DB[[#This Row],[Customer_ID]],Final_Cust_db[Customer_ID],Final_Cust_db[Name])</f>
        <v>Brian Choi</v>
      </c>
      <c r="V709">
        <f>_xlfn.XLOOKUP(Sales_DB[[#This Row],[Customer_ID]],Final_Cust_db[Customer_ID],Final_Cust_db[Age])</f>
        <v>46</v>
      </c>
      <c r="W709" t="str">
        <f>_xlfn.XLOOKUP(Sales_DB[[#This Row],[Customer_ID]],Final_Cust_db[Customer_ID],Final_Cust_db[Gender])</f>
        <v>Female</v>
      </c>
      <c r="X709" t="str">
        <f>_xlfn.XLOOKUP(Sales_DB[[#This Row],[Customer_ID]],Final_Cust_db[Customer_ID],Final_Cust_db[City])</f>
        <v>Floydton</v>
      </c>
      <c r="Y709" t="str">
        <f>_xlfn.XLOOKUP(Sales_DB[[#This Row],[Customer_ID]],Final_Cust_db[Customer_ID],Final_Cust_db[State])</f>
        <v>New Jersey</v>
      </c>
      <c r="Z709" t="str">
        <f>_xlfn.XLOOKUP(Sales_DB[[#This Row],[Customer_ID]],Final_Cust_db[Customer_ID],Final_Cust_db[Country])</f>
        <v>USA</v>
      </c>
      <c r="AA709" t="str">
        <f>_xlfn.XLOOKUP(Sales_DB[[#This Row],[Customer_ID]],Final_Cust_db[Customer_ID],Final_Cust_db[Loyality_Level])</f>
        <v>Gold</v>
      </c>
      <c r="AB709" s="8">
        <f>Sales_DB[[#This Row],[Cost]]*Sales_DB[[#This Row],[Quantity]]</f>
        <v>406.83000000000004</v>
      </c>
      <c r="AC709" s="8">
        <f>Sales_DB[[#This Row],[Total_Amount]]-Sales_DB[[#This Row],[Spend]]</f>
        <v>40.622999999999877</v>
      </c>
      <c r="AD709" s="8">
        <f>MONTH(Sales_DB[[#This Row],[Order_Date]])</f>
        <v>12</v>
      </c>
    </row>
    <row r="710" spans="1:30" x14ac:dyDescent="0.35">
      <c r="A710" t="s">
        <v>2667</v>
      </c>
      <c r="B710" s="2">
        <v>45572</v>
      </c>
      <c r="C710" t="s">
        <v>1390</v>
      </c>
      <c r="D710" t="s">
        <v>1668</v>
      </c>
      <c r="E710" t="s">
        <v>1902</v>
      </c>
      <c r="F710">
        <v>4</v>
      </c>
      <c r="G710" s="5">
        <v>681.08</v>
      </c>
      <c r="H710">
        <v>0.02</v>
      </c>
      <c r="I710" t="s">
        <v>1959</v>
      </c>
      <c r="J710">
        <v>2724.32</v>
      </c>
      <c r="K710" t="str">
        <f>_xlfn.XLOOKUP(Sales_DB[[#This Row],[Store_ID]],Store_DB[Store_ID],Store_DB[Region])</f>
        <v>South</v>
      </c>
      <c r="L710" t="str">
        <f>_xlfn.XLOOKUP(Sales_DB[[#This Row],[Store_ID]],Store_DB[Store_ID],Store_DB[Store_Name])</f>
        <v>Alexander Group</v>
      </c>
      <c r="M710" t="str">
        <f>_xlfn.XLOOKUP(Sales_DB[[#This Row],[Store_ID]],Store_DB[Store_ID],Store_DB[City])</f>
        <v>Port Sharon</v>
      </c>
      <c r="N710" t="str">
        <f>_xlfn.XLOOKUP(Sales_DB[[#This Row],[Store_ID]],Store_DB[Store_ID],Store_DB[Store_Type])</f>
        <v>Online</v>
      </c>
      <c r="O710" t="str">
        <f>_xlfn.XLOOKUP(Sales_DB[[#This Row],[Product_ID]],Product_DB[Product_ID],Product_DB[Product_Name])</f>
        <v>Basketball</v>
      </c>
      <c r="P710" t="str">
        <f>_xlfn.XLOOKUP(Sales_DB[[#This Row],[Product_ID]],Product_DB[Product_ID],Product_DB[Category])</f>
        <v>Sports</v>
      </c>
      <c r="Q710" t="str">
        <f>_xlfn.XLOOKUP(Sales_DB[[#This Row],[Product_ID]],Product_DB[Product_ID],Product_DB[Sub_Category])</f>
        <v>Team Sports</v>
      </c>
      <c r="R710" t="str">
        <f>_xlfn.XLOOKUP(Sales_DB[[#This Row],[Product_ID]],Product_DB[Product_ID],Product_DB[Brand])</f>
        <v>Nolan-Snow</v>
      </c>
      <c r="S710">
        <f>_xlfn.XLOOKUP(Sales_DB[[#This Row],[Product_ID]],Product_DB[Product_ID],Product_DB[Cost])</f>
        <v>204.39</v>
      </c>
      <c r="T710">
        <f>_xlfn.XLOOKUP(Sales_DB[[#This Row],[Product_ID]],Product_DB[Product_ID],Product_DB[Stock])</f>
        <v>281</v>
      </c>
      <c r="U710" t="str">
        <f>_xlfn.XLOOKUP(Sales_DB[[#This Row],[Customer_ID]],Final_Cust_db[Customer_ID],Final_Cust_db[Name])</f>
        <v>Shannon Turner</v>
      </c>
      <c r="V710">
        <f>_xlfn.XLOOKUP(Sales_DB[[#This Row],[Customer_ID]],Final_Cust_db[Customer_ID],Final_Cust_db[Age])</f>
        <v>35</v>
      </c>
      <c r="W710" t="str">
        <f>_xlfn.XLOOKUP(Sales_DB[[#This Row],[Customer_ID]],Final_Cust_db[Customer_ID],Final_Cust_db[Gender])</f>
        <v>Male</v>
      </c>
      <c r="X710" t="str">
        <f>_xlfn.XLOOKUP(Sales_DB[[#This Row],[Customer_ID]],Final_Cust_db[Customer_ID],Final_Cust_db[City])</f>
        <v>West Jorge</v>
      </c>
      <c r="Y710" t="str">
        <f>_xlfn.XLOOKUP(Sales_DB[[#This Row],[Customer_ID]],Final_Cust_db[Customer_ID],Final_Cust_db[State])</f>
        <v>Oklahoma</v>
      </c>
      <c r="Z710" t="str">
        <f>_xlfn.XLOOKUP(Sales_DB[[#This Row],[Customer_ID]],Final_Cust_db[Customer_ID],Final_Cust_db[Country])</f>
        <v>USA</v>
      </c>
      <c r="AA710" t="str">
        <f>_xlfn.XLOOKUP(Sales_DB[[#This Row],[Customer_ID]],Final_Cust_db[Customer_ID],Final_Cust_db[Loyality_Level])</f>
        <v>Silver</v>
      </c>
      <c r="AB710" s="8">
        <f>Sales_DB[[#This Row],[Cost]]*Sales_DB[[#This Row],[Quantity]]</f>
        <v>817.56</v>
      </c>
      <c r="AC710" s="8">
        <f>Sales_DB[[#This Row],[Total_Amount]]-Sales_DB[[#This Row],[Spend]]</f>
        <v>1906.7600000000002</v>
      </c>
      <c r="AD710" s="8">
        <f>MONTH(Sales_DB[[#This Row],[Order_Date]])</f>
        <v>10</v>
      </c>
    </row>
    <row r="711" spans="1:30" x14ac:dyDescent="0.35">
      <c r="A711" t="s">
        <v>2668</v>
      </c>
      <c r="B711" s="2">
        <v>45252</v>
      </c>
      <c r="C711" t="s">
        <v>1264</v>
      </c>
      <c r="D711" t="s">
        <v>1570</v>
      </c>
      <c r="E711" t="s">
        <v>1912</v>
      </c>
      <c r="F711">
        <v>4</v>
      </c>
      <c r="G711" s="5">
        <v>723.44</v>
      </c>
      <c r="H711">
        <v>0.14000000000000001</v>
      </c>
      <c r="I711" t="s">
        <v>1959</v>
      </c>
      <c r="J711">
        <v>2488.6336000000001</v>
      </c>
      <c r="K711" t="str">
        <f>_xlfn.XLOOKUP(Sales_DB[[#This Row],[Store_ID]],Store_DB[Store_ID],Store_DB[Region])</f>
        <v>South</v>
      </c>
      <c r="L711" t="str">
        <f>_xlfn.XLOOKUP(Sales_DB[[#This Row],[Store_ID]],Store_DB[Store_ID],Store_DB[Store_Name])</f>
        <v>Martinez-Mullins</v>
      </c>
      <c r="M711" t="str">
        <f>_xlfn.XLOOKUP(Sales_DB[[#This Row],[Store_ID]],Store_DB[Store_ID],Store_DB[City])</f>
        <v>Williamsfurt</v>
      </c>
      <c r="N711" t="str">
        <f>_xlfn.XLOOKUP(Sales_DB[[#This Row],[Store_ID]],Store_DB[Store_ID],Store_DB[Store_Type])</f>
        <v>Online</v>
      </c>
      <c r="O711" t="str">
        <f>_xlfn.XLOOKUP(Sales_DB[[#This Row],[Product_ID]],Product_DB[Product_ID],Product_DB[Product_Name])</f>
        <v>Women'S Yoga Pants</v>
      </c>
      <c r="P711" t="str">
        <f>_xlfn.XLOOKUP(Sales_DB[[#This Row],[Product_ID]],Product_DB[Product_ID],Product_DB[Category])</f>
        <v>Clothing</v>
      </c>
      <c r="Q711" t="str">
        <f>_xlfn.XLOOKUP(Sales_DB[[#This Row],[Product_ID]],Product_DB[Product_ID],Product_DB[Sub_Category])</f>
        <v>Bottoms</v>
      </c>
      <c r="R711" t="str">
        <f>_xlfn.XLOOKUP(Sales_DB[[#This Row],[Product_ID]],Product_DB[Product_ID],Product_DB[Brand])</f>
        <v>Gonzales-Davis</v>
      </c>
      <c r="S711">
        <f>_xlfn.XLOOKUP(Sales_DB[[#This Row],[Product_ID]],Product_DB[Product_ID],Product_DB[Cost])</f>
        <v>306.45999999999998</v>
      </c>
      <c r="T711">
        <f>_xlfn.XLOOKUP(Sales_DB[[#This Row],[Product_ID]],Product_DB[Product_ID],Product_DB[Stock])</f>
        <v>487</v>
      </c>
      <c r="U711" t="str">
        <f>_xlfn.XLOOKUP(Sales_DB[[#This Row],[Customer_ID]],Final_Cust_db[Customer_ID],Final_Cust_db[Name])</f>
        <v>Justin Ingram</v>
      </c>
      <c r="V711">
        <f>_xlfn.XLOOKUP(Sales_DB[[#This Row],[Customer_ID]],Final_Cust_db[Customer_ID],Final_Cust_db[Age])</f>
        <v>34</v>
      </c>
      <c r="W711" t="str">
        <f>_xlfn.XLOOKUP(Sales_DB[[#This Row],[Customer_ID]],Final_Cust_db[Customer_ID],Final_Cust_db[Gender])</f>
        <v>Male</v>
      </c>
      <c r="X711" t="str">
        <f>_xlfn.XLOOKUP(Sales_DB[[#This Row],[Customer_ID]],Final_Cust_db[Customer_ID],Final_Cust_db[City])</f>
        <v>Lake Lisaland</v>
      </c>
      <c r="Y711" t="str">
        <f>_xlfn.XLOOKUP(Sales_DB[[#This Row],[Customer_ID]],Final_Cust_db[Customer_ID],Final_Cust_db[State])</f>
        <v>Louisiana</v>
      </c>
      <c r="Z711" t="str">
        <f>_xlfn.XLOOKUP(Sales_DB[[#This Row],[Customer_ID]],Final_Cust_db[Customer_ID],Final_Cust_db[Country])</f>
        <v>USA</v>
      </c>
      <c r="AA711" t="str">
        <f>_xlfn.XLOOKUP(Sales_DB[[#This Row],[Customer_ID]],Final_Cust_db[Customer_ID],Final_Cust_db[Loyality_Level])</f>
        <v>Bronze</v>
      </c>
      <c r="AB711" s="8">
        <f>Sales_DB[[#This Row],[Cost]]*Sales_DB[[#This Row],[Quantity]]</f>
        <v>1225.8399999999999</v>
      </c>
      <c r="AC711" s="8">
        <f>Sales_DB[[#This Row],[Total_Amount]]-Sales_DB[[#This Row],[Spend]]</f>
        <v>1262.7936000000002</v>
      </c>
      <c r="AD711" s="8">
        <f>MONTH(Sales_DB[[#This Row],[Order_Date]])</f>
        <v>11</v>
      </c>
    </row>
    <row r="712" spans="1:30" x14ac:dyDescent="0.35">
      <c r="A712" t="s">
        <v>2669</v>
      </c>
      <c r="B712" s="2">
        <v>45939</v>
      </c>
      <c r="C712" t="s">
        <v>440</v>
      </c>
      <c r="D712" t="s">
        <v>1668</v>
      </c>
      <c r="E712" t="s">
        <v>1932</v>
      </c>
      <c r="F712">
        <v>4</v>
      </c>
      <c r="G712" s="5">
        <v>471.89</v>
      </c>
      <c r="H712">
        <v>0.12</v>
      </c>
      <c r="I712" t="s">
        <v>1962</v>
      </c>
      <c r="J712">
        <v>1661.0527999999999</v>
      </c>
      <c r="K712" t="str">
        <f>_xlfn.XLOOKUP(Sales_DB[[#This Row],[Store_ID]],Store_DB[Store_ID],Store_DB[Region])</f>
        <v>South</v>
      </c>
      <c r="L712" t="str">
        <f>_xlfn.XLOOKUP(Sales_DB[[#This Row],[Store_ID]],Store_DB[Store_ID],Store_DB[Store_Name])</f>
        <v>Mcdonald Inc</v>
      </c>
      <c r="M712" t="str">
        <f>_xlfn.XLOOKUP(Sales_DB[[#This Row],[Store_ID]],Store_DB[Store_ID],Store_DB[City])</f>
        <v>Christopherland</v>
      </c>
      <c r="N712" t="str">
        <f>_xlfn.XLOOKUP(Sales_DB[[#This Row],[Store_ID]],Store_DB[Store_ID],Store_DB[Store_Type])</f>
        <v>Outlet</v>
      </c>
      <c r="O712" t="str">
        <f>_xlfn.XLOOKUP(Sales_DB[[#This Row],[Product_ID]],Product_DB[Product_ID],Product_DB[Product_Name])</f>
        <v>Basketball</v>
      </c>
      <c r="P712" t="str">
        <f>_xlfn.XLOOKUP(Sales_DB[[#This Row],[Product_ID]],Product_DB[Product_ID],Product_DB[Category])</f>
        <v>Sports</v>
      </c>
      <c r="Q712" t="str">
        <f>_xlfn.XLOOKUP(Sales_DB[[#This Row],[Product_ID]],Product_DB[Product_ID],Product_DB[Sub_Category])</f>
        <v>Team Sports</v>
      </c>
      <c r="R712" t="str">
        <f>_xlfn.XLOOKUP(Sales_DB[[#This Row],[Product_ID]],Product_DB[Product_ID],Product_DB[Brand])</f>
        <v>Nolan-Snow</v>
      </c>
      <c r="S712">
        <f>_xlfn.XLOOKUP(Sales_DB[[#This Row],[Product_ID]],Product_DB[Product_ID],Product_DB[Cost])</f>
        <v>204.39</v>
      </c>
      <c r="T712">
        <f>_xlfn.XLOOKUP(Sales_DB[[#This Row],[Product_ID]],Product_DB[Product_ID],Product_DB[Stock])</f>
        <v>281</v>
      </c>
      <c r="U712" t="str">
        <f>_xlfn.XLOOKUP(Sales_DB[[#This Row],[Customer_ID]],Final_Cust_db[Customer_ID],Final_Cust_db[Name])</f>
        <v>James Wolfe</v>
      </c>
      <c r="V712">
        <f>_xlfn.XLOOKUP(Sales_DB[[#This Row],[Customer_ID]],Final_Cust_db[Customer_ID],Final_Cust_db[Age])</f>
        <v>62</v>
      </c>
      <c r="W712" t="str">
        <f>_xlfn.XLOOKUP(Sales_DB[[#This Row],[Customer_ID]],Final_Cust_db[Customer_ID],Final_Cust_db[Gender])</f>
        <v>Female</v>
      </c>
      <c r="X712" t="str">
        <f>_xlfn.XLOOKUP(Sales_DB[[#This Row],[Customer_ID]],Final_Cust_db[Customer_ID],Final_Cust_db[City])</f>
        <v>Benjaminton</v>
      </c>
      <c r="Y712" t="str">
        <f>_xlfn.XLOOKUP(Sales_DB[[#This Row],[Customer_ID]],Final_Cust_db[Customer_ID],Final_Cust_db[State])</f>
        <v>Arizona</v>
      </c>
      <c r="Z712" t="str">
        <f>_xlfn.XLOOKUP(Sales_DB[[#This Row],[Customer_ID]],Final_Cust_db[Customer_ID],Final_Cust_db[Country])</f>
        <v>USA</v>
      </c>
      <c r="AA712" t="str">
        <f>_xlfn.XLOOKUP(Sales_DB[[#This Row],[Customer_ID]],Final_Cust_db[Customer_ID],Final_Cust_db[Loyality_Level])</f>
        <v>Gold</v>
      </c>
      <c r="AB712" s="8">
        <f>Sales_DB[[#This Row],[Cost]]*Sales_DB[[#This Row],[Quantity]]</f>
        <v>817.56</v>
      </c>
      <c r="AC712" s="8">
        <f>Sales_DB[[#This Row],[Total_Amount]]-Sales_DB[[#This Row],[Spend]]</f>
        <v>843.49279999999999</v>
      </c>
      <c r="AD712" s="8">
        <f>MONTH(Sales_DB[[#This Row],[Order_Date]])</f>
        <v>10</v>
      </c>
    </row>
    <row r="713" spans="1:30" x14ac:dyDescent="0.35">
      <c r="A713" t="s">
        <v>2670</v>
      </c>
      <c r="B713" s="2">
        <v>45559</v>
      </c>
      <c r="C713" t="s">
        <v>1155</v>
      </c>
      <c r="D713" t="s">
        <v>1794</v>
      </c>
      <c r="E713" t="s">
        <v>1940</v>
      </c>
      <c r="F713">
        <v>1</v>
      </c>
      <c r="G713" s="5">
        <v>613.17999999999995</v>
      </c>
      <c r="H713">
        <v>0.14000000000000001</v>
      </c>
      <c r="I713" t="s">
        <v>1962</v>
      </c>
      <c r="J713">
        <v>527.33479999999997</v>
      </c>
      <c r="K713" t="str">
        <f>_xlfn.XLOOKUP(Sales_DB[[#This Row],[Store_ID]],Store_DB[Store_ID],Store_DB[Region])</f>
        <v>North</v>
      </c>
      <c r="L713" t="str">
        <f>_xlfn.XLOOKUP(Sales_DB[[#This Row],[Store_ID]],Store_DB[Store_ID],Store_DB[Store_Name])</f>
        <v>Holloway Ltd</v>
      </c>
      <c r="M713" t="str">
        <f>_xlfn.XLOOKUP(Sales_DB[[#This Row],[Store_ID]],Store_DB[Store_ID],Store_DB[City])</f>
        <v>Bensonhaven</v>
      </c>
      <c r="N713" t="str">
        <f>_xlfn.XLOOKUP(Sales_DB[[#This Row],[Store_ID]],Store_DB[Store_ID],Store_DB[Store_Type])</f>
        <v>Flagship</v>
      </c>
      <c r="O713" t="str">
        <f>_xlfn.XLOOKUP(Sales_DB[[#This Row],[Product_ID]],Product_DB[Product_ID],Product_DB[Product_Name])</f>
        <v>Hair Repair Oil Treatment</v>
      </c>
      <c r="P713" t="str">
        <f>_xlfn.XLOOKUP(Sales_DB[[#This Row],[Product_ID]],Product_DB[Product_ID],Product_DB[Category])</f>
        <v>Beauty</v>
      </c>
      <c r="Q713" t="str">
        <f>_xlfn.XLOOKUP(Sales_DB[[#This Row],[Product_ID]],Product_DB[Product_ID],Product_DB[Sub_Category])</f>
        <v>Haircare</v>
      </c>
      <c r="R713" t="str">
        <f>_xlfn.XLOOKUP(Sales_DB[[#This Row],[Product_ID]],Product_DB[Product_ID],Product_DB[Brand])</f>
        <v>Hopkins Ltd</v>
      </c>
      <c r="S713">
        <f>_xlfn.XLOOKUP(Sales_DB[[#This Row],[Product_ID]],Product_DB[Product_ID],Product_DB[Cost])</f>
        <v>214.32</v>
      </c>
      <c r="T713">
        <f>_xlfn.XLOOKUP(Sales_DB[[#This Row],[Product_ID]],Product_DB[Product_ID],Product_DB[Stock])</f>
        <v>383</v>
      </c>
      <c r="U713" t="str">
        <f>_xlfn.XLOOKUP(Sales_DB[[#This Row],[Customer_ID]],Final_Cust_db[Customer_ID],Final_Cust_db[Name])</f>
        <v>Mallory Allen</v>
      </c>
      <c r="V713">
        <f>_xlfn.XLOOKUP(Sales_DB[[#This Row],[Customer_ID]],Final_Cust_db[Customer_ID],Final_Cust_db[Age])</f>
        <v>40</v>
      </c>
      <c r="W713" t="str">
        <f>_xlfn.XLOOKUP(Sales_DB[[#This Row],[Customer_ID]],Final_Cust_db[Customer_ID],Final_Cust_db[Gender])</f>
        <v>Female</v>
      </c>
      <c r="X713" t="str">
        <f>_xlfn.XLOOKUP(Sales_DB[[#This Row],[Customer_ID]],Final_Cust_db[Customer_ID],Final_Cust_db[City])</f>
        <v>North Theresa</v>
      </c>
      <c r="Y713" t="str">
        <f>_xlfn.XLOOKUP(Sales_DB[[#This Row],[Customer_ID]],Final_Cust_db[Customer_ID],Final_Cust_db[State])</f>
        <v>Alabama</v>
      </c>
      <c r="Z713" t="str">
        <f>_xlfn.XLOOKUP(Sales_DB[[#This Row],[Customer_ID]],Final_Cust_db[Customer_ID],Final_Cust_db[Country])</f>
        <v>USA</v>
      </c>
      <c r="AA713" t="str">
        <f>_xlfn.XLOOKUP(Sales_DB[[#This Row],[Customer_ID]],Final_Cust_db[Customer_ID],Final_Cust_db[Loyality_Level])</f>
        <v>Platinum</v>
      </c>
      <c r="AB713" s="8">
        <f>Sales_DB[[#This Row],[Cost]]*Sales_DB[[#This Row],[Quantity]]</f>
        <v>214.32</v>
      </c>
      <c r="AC713" s="8">
        <f>Sales_DB[[#This Row],[Total_Amount]]-Sales_DB[[#This Row],[Spend]]</f>
        <v>313.01479999999998</v>
      </c>
      <c r="AD713" s="8">
        <f>MONTH(Sales_DB[[#This Row],[Order_Date]])</f>
        <v>9</v>
      </c>
    </row>
    <row r="714" spans="1:30" x14ac:dyDescent="0.35">
      <c r="A714" t="s">
        <v>2671</v>
      </c>
      <c r="B714" s="2">
        <v>45229</v>
      </c>
      <c r="C714" t="s">
        <v>199</v>
      </c>
      <c r="D714" t="s">
        <v>1707</v>
      </c>
      <c r="E714" t="s">
        <v>1902</v>
      </c>
      <c r="F714">
        <v>1</v>
      </c>
      <c r="G714" s="5">
        <v>651.30999999999995</v>
      </c>
      <c r="H714">
        <v>0.24</v>
      </c>
      <c r="I714" t="s">
        <v>1959</v>
      </c>
      <c r="J714">
        <v>494.99560000000002</v>
      </c>
      <c r="K714" t="str">
        <f>_xlfn.XLOOKUP(Sales_DB[[#This Row],[Store_ID]],Store_DB[Store_ID],Store_DB[Region])</f>
        <v>South</v>
      </c>
      <c r="L714" t="str">
        <f>_xlfn.XLOOKUP(Sales_DB[[#This Row],[Store_ID]],Store_DB[Store_ID],Store_DB[Store_Name])</f>
        <v>Alexander Group</v>
      </c>
      <c r="M714" t="str">
        <f>_xlfn.XLOOKUP(Sales_DB[[#This Row],[Store_ID]],Store_DB[Store_ID],Store_DB[City])</f>
        <v>Port Sharon</v>
      </c>
      <c r="N714" t="str">
        <f>_xlfn.XLOOKUP(Sales_DB[[#This Row],[Store_ID]],Store_DB[Store_ID],Store_DB[Store_Type])</f>
        <v>Online</v>
      </c>
      <c r="O714" t="str">
        <f>_xlfn.XLOOKUP(Sales_DB[[#This Row],[Product_ID]],Product_DB[Product_ID],Product_DB[Product_Name])</f>
        <v>Usb External Hard Drive</v>
      </c>
      <c r="P714" t="str">
        <f>_xlfn.XLOOKUP(Sales_DB[[#This Row],[Product_ID]],Product_DB[Product_ID],Product_DB[Category])</f>
        <v>Electronics</v>
      </c>
      <c r="Q714" t="str">
        <f>_xlfn.XLOOKUP(Sales_DB[[#This Row],[Product_ID]],Product_DB[Product_ID],Product_DB[Sub_Category])</f>
        <v>Computer</v>
      </c>
      <c r="R714" t="str">
        <f>_xlfn.XLOOKUP(Sales_DB[[#This Row],[Product_ID]],Product_DB[Product_ID],Product_DB[Brand])</f>
        <v>Robinson Inc</v>
      </c>
      <c r="S714">
        <f>_xlfn.XLOOKUP(Sales_DB[[#This Row],[Product_ID]],Product_DB[Product_ID],Product_DB[Cost])</f>
        <v>253.33</v>
      </c>
      <c r="T714">
        <f>_xlfn.XLOOKUP(Sales_DB[[#This Row],[Product_ID]],Product_DB[Product_ID],Product_DB[Stock])</f>
        <v>266</v>
      </c>
      <c r="U714" t="str">
        <f>_xlfn.XLOOKUP(Sales_DB[[#This Row],[Customer_ID]],Final_Cust_db[Customer_ID],Final_Cust_db[Name])</f>
        <v>Sarah Rodgers</v>
      </c>
      <c r="V714">
        <f>_xlfn.XLOOKUP(Sales_DB[[#This Row],[Customer_ID]],Final_Cust_db[Customer_ID],Final_Cust_db[Age])</f>
        <v>23</v>
      </c>
      <c r="W714" t="str">
        <f>_xlfn.XLOOKUP(Sales_DB[[#This Row],[Customer_ID]],Final_Cust_db[Customer_ID],Final_Cust_db[Gender])</f>
        <v>Female</v>
      </c>
      <c r="X714" t="str">
        <f>_xlfn.XLOOKUP(Sales_DB[[#This Row],[Customer_ID]],Final_Cust_db[Customer_ID],Final_Cust_db[City])</f>
        <v>New Julia</v>
      </c>
      <c r="Y714" t="str">
        <f>_xlfn.XLOOKUP(Sales_DB[[#This Row],[Customer_ID]],Final_Cust_db[Customer_ID],Final_Cust_db[State])</f>
        <v>West Virginia</v>
      </c>
      <c r="Z714" t="str">
        <f>_xlfn.XLOOKUP(Sales_DB[[#This Row],[Customer_ID]],Final_Cust_db[Customer_ID],Final_Cust_db[Country])</f>
        <v>USA</v>
      </c>
      <c r="AA714" t="str">
        <f>_xlfn.XLOOKUP(Sales_DB[[#This Row],[Customer_ID]],Final_Cust_db[Customer_ID],Final_Cust_db[Loyality_Level])</f>
        <v>Gold</v>
      </c>
      <c r="AB714" s="8">
        <f>Sales_DB[[#This Row],[Cost]]*Sales_DB[[#This Row],[Quantity]]</f>
        <v>253.33</v>
      </c>
      <c r="AC714" s="8">
        <f>Sales_DB[[#This Row],[Total_Amount]]-Sales_DB[[#This Row],[Spend]]</f>
        <v>241.66560000000001</v>
      </c>
      <c r="AD714" s="8">
        <f>MONTH(Sales_DB[[#This Row],[Order_Date]])</f>
        <v>10</v>
      </c>
    </row>
    <row r="715" spans="1:30" x14ac:dyDescent="0.35">
      <c r="A715" t="s">
        <v>2672</v>
      </c>
      <c r="B715" s="2">
        <v>45333</v>
      </c>
      <c r="C715" t="s">
        <v>107</v>
      </c>
      <c r="D715" t="s">
        <v>1567</v>
      </c>
      <c r="E715" t="s">
        <v>1909</v>
      </c>
      <c r="F715">
        <v>2</v>
      </c>
      <c r="G715" s="5">
        <v>635.14</v>
      </c>
      <c r="H715">
        <v>0.1</v>
      </c>
      <c r="I715" t="s">
        <v>1962</v>
      </c>
      <c r="J715">
        <v>1143.252</v>
      </c>
      <c r="K715" t="str">
        <f>_xlfn.XLOOKUP(Sales_DB[[#This Row],[Store_ID]],Store_DB[Store_ID],Store_DB[Region])</f>
        <v>East</v>
      </c>
      <c r="L715" t="str">
        <f>_xlfn.XLOOKUP(Sales_DB[[#This Row],[Store_ID]],Store_DB[Store_ID],Store_DB[Store_Name])</f>
        <v>Benson-Elliott</v>
      </c>
      <c r="M715" t="str">
        <f>_xlfn.XLOOKUP(Sales_DB[[#This Row],[Store_ID]],Store_DB[Store_ID],Store_DB[City])</f>
        <v>Port Josephberg</v>
      </c>
      <c r="N715" t="str">
        <f>_xlfn.XLOOKUP(Sales_DB[[#This Row],[Store_ID]],Store_DB[Store_ID],Store_DB[Store_Type])</f>
        <v>Online</v>
      </c>
      <c r="O715" t="str">
        <f>_xlfn.XLOOKUP(Sales_DB[[#This Row],[Product_ID]],Product_DB[Product_ID],Product_DB[Product_Name])</f>
        <v>Men'S Running Jacket</v>
      </c>
      <c r="P715" t="str">
        <f>_xlfn.XLOOKUP(Sales_DB[[#This Row],[Product_ID]],Product_DB[Product_ID],Product_DB[Category])</f>
        <v>Clothing</v>
      </c>
      <c r="Q715" t="str">
        <f>_xlfn.XLOOKUP(Sales_DB[[#This Row],[Product_ID]],Product_DB[Product_ID],Product_DB[Sub_Category])</f>
        <v>Outerwear</v>
      </c>
      <c r="R715" t="str">
        <f>_xlfn.XLOOKUP(Sales_DB[[#This Row],[Product_ID]],Product_DB[Product_ID],Product_DB[Brand])</f>
        <v>Pineda Ltd</v>
      </c>
      <c r="S715">
        <f>_xlfn.XLOOKUP(Sales_DB[[#This Row],[Product_ID]],Product_DB[Product_ID],Product_DB[Cost])</f>
        <v>364.67</v>
      </c>
      <c r="T715">
        <f>_xlfn.XLOOKUP(Sales_DB[[#This Row],[Product_ID]],Product_DB[Product_ID],Product_DB[Stock])</f>
        <v>452</v>
      </c>
      <c r="U715" t="str">
        <f>_xlfn.XLOOKUP(Sales_DB[[#This Row],[Customer_ID]],Final_Cust_db[Customer_ID],Final_Cust_db[Name])</f>
        <v>Heather Collins</v>
      </c>
      <c r="V715">
        <f>_xlfn.XLOOKUP(Sales_DB[[#This Row],[Customer_ID]],Final_Cust_db[Customer_ID],Final_Cust_db[Age])</f>
        <v>40</v>
      </c>
      <c r="W715" t="str">
        <f>_xlfn.XLOOKUP(Sales_DB[[#This Row],[Customer_ID]],Final_Cust_db[Customer_ID],Final_Cust_db[Gender])</f>
        <v>Male</v>
      </c>
      <c r="X715" t="str">
        <f>_xlfn.XLOOKUP(Sales_DB[[#This Row],[Customer_ID]],Final_Cust_db[Customer_ID],Final_Cust_db[City])</f>
        <v>Rogerschester</v>
      </c>
      <c r="Y715" t="str">
        <f>_xlfn.XLOOKUP(Sales_DB[[#This Row],[Customer_ID]],Final_Cust_db[Customer_ID],Final_Cust_db[State])</f>
        <v>Idaho</v>
      </c>
      <c r="Z715" t="str">
        <f>_xlfn.XLOOKUP(Sales_DB[[#This Row],[Customer_ID]],Final_Cust_db[Customer_ID],Final_Cust_db[Country])</f>
        <v>USA</v>
      </c>
      <c r="AA715" t="str">
        <f>_xlfn.XLOOKUP(Sales_DB[[#This Row],[Customer_ID]],Final_Cust_db[Customer_ID],Final_Cust_db[Loyality_Level])</f>
        <v>Platinum</v>
      </c>
      <c r="AB715" s="8">
        <f>Sales_DB[[#This Row],[Cost]]*Sales_DB[[#This Row],[Quantity]]</f>
        <v>729.34</v>
      </c>
      <c r="AC715" s="8">
        <f>Sales_DB[[#This Row],[Total_Amount]]-Sales_DB[[#This Row],[Spend]]</f>
        <v>413.91199999999992</v>
      </c>
      <c r="AD715" s="8">
        <f>MONTH(Sales_DB[[#This Row],[Order_Date]])</f>
        <v>2</v>
      </c>
    </row>
    <row r="716" spans="1:30" x14ac:dyDescent="0.35">
      <c r="A716" t="s">
        <v>2673</v>
      </c>
      <c r="B716" s="2">
        <v>45752</v>
      </c>
      <c r="C716" t="s">
        <v>1197</v>
      </c>
      <c r="D716" t="s">
        <v>1875</v>
      </c>
      <c r="E716" t="s">
        <v>1932</v>
      </c>
      <c r="F716">
        <v>4</v>
      </c>
      <c r="G716" s="5">
        <v>912.61</v>
      </c>
      <c r="H716">
        <v>0.14000000000000001</v>
      </c>
      <c r="I716" t="s">
        <v>1957</v>
      </c>
      <c r="J716">
        <v>3139.3784000000001</v>
      </c>
      <c r="K716" t="str">
        <f>_xlfn.XLOOKUP(Sales_DB[[#This Row],[Store_ID]],Store_DB[Store_ID],Store_DB[Region])</f>
        <v>South</v>
      </c>
      <c r="L716" t="str">
        <f>_xlfn.XLOOKUP(Sales_DB[[#This Row],[Store_ID]],Store_DB[Store_ID],Store_DB[Store_Name])</f>
        <v>Mcdonald Inc</v>
      </c>
      <c r="M716" t="str">
        <f>_xlfn.XLOOKUP(Sales_DB[[#This Row],[Store_ID]],Store_DB[Store_ID],Store_DB[City])</f>
        <v>Christopherland</v>
      </c>
      <c r="N716" t="str">
        <f>_xlfn.XLOOKUP(Sales_DB[[#This Row],[Store_ID]],Store_DB[Store_ID],Store_DB[Store_Type])</f>
        <v>Outlet</v>
      </c>
      <c r="O716" t="str">
        <f>_xlfn.XLOOKUP(Sales_DB[[#This Row],[Product_ID]],Product_DB[Product_ID],Product_DB[Product_Name])</f>
        <v>Portable Bluetooth Speaker</v>
      </c>
      <c r="P716" t="str">
        <f>_xlfn.XLOOKUP(Sales_DB[[#This Row],[Product_ID]],Product_DB[Product_ID],Product_DB[Category])</f>
        <v>Electronics</v>
      </c>
      <c r="Q716" t="str">
        <f>_xlfn.XLOOKUP(Sales_DB[[#This Row],[Product_ID]],Product_DB[Product_ID],Product_DB[Sub_Category])</f>
        <v>Audio</v>
      </c>
      <c r="R716" t="str">
        <f>_xlfn.XLOOKUP(Sales_DB[[#This Row],[Product_ID]],Product_DB[Product_ID],Product_DB[Brand])</f>
        <v>Flores-King</v>
      </c>
      <c r="S716">
        <f>_xlfn.XLOOKUP(Sales_DB[[#This Row],[Product_ID]],Product_DB[Product_ID],Product_DB[Cost])</f>
        <v>431.67</v>
      </c>
      <c r="T716">
        <f>_xlfn.XLOOKUP(Sales_DB[[#This Row],[Product_ID]],Product_DB[Product_ID],Product_DB[Stock])</f>
        <v>73</v>
      </c>
      <c r="U716" t="str">
        <f>_xlfn.XLOOKUP(Sales_DB[[#This Row],[Customer_ID]],Final_Cust_db[Customer_ID],Final_Cust_db[Name])</f>
        <v>Shelley Ponce</v>
      </c>
      <c r="V716">
        <f>_xlfn.XLOOKUP(Sales_DB[[#This Row],[Customer_ID]],Final_Cust_db[Customer_ID],Final_Cust_db[Age])</f>
        <v>23</v>
      </c>
      <c r="W716" t="str">
        <f>_xlfn.XLOOKUP(Sales_DB[[#This Row],[Customer_ID]],Final_Cust_db[Customer_ID],Final_Cust_db[Gender])</f>
        <v>Male</v>
      </c>
      <c r="X716" t="str">
        <f>_xlfn.XLOOKUP(Sales_DB[[#This Row],[Customer_ID]],Final_Cust_db[Customer_ID],Final_Cust_db[City])</f>
        <v>South Cassandrachester</v>
      </c>
      <c r="Y716" t="str">
        <f>_xlfn.XLOOKUP(Sales_DB[[#This Row],[Customer_ID]],Final_Cust_db[Customer_ID],Final_Cust_db[State])</f>
        <v>Rhode Island</v>
      </c>
      <c r="Z716" t="str">
        <f>_xlfn.XLOOKUP(Sales_DB[[#This Row],[Customer_ID]],Final_Cust_db[Customer_ID],Final_Cust_db[Country])</f>
        <v>USA</v>
      </c>
      <c r="AA716" t="str">
        <f>_xlfn.XLOOKUP(Sales_DB[[#This Row],[Customer_ID]],Final_Cust_db[Customer_ID],Final_Cust_db[Loyality_Level])</f>
        <v>Gold</v>
      </c>
      <c r="AB716" s="8">
        <f>Sales_DB[[#This Row],[Cost]]*Sales_DB[[#This Row],[Quantity]]</f>
        <v>1726.68</v>
      </c>
      <c r="AC716" s="8">
        <f>Sales_DB[[#This Row],[Total_Amount]]-Sales_DB[[#This Row],[Spend]]</f>
        <v>1412.6984</v>
      </c>
      <c r="AD716" s="8">
        <f>MONTH(Sales_DB[[#This Row],[Order_Date]])</f>
        <v>4</v>
      </c>
    </row>
    <row r="717" spans="1:30" x14ac:dyDescent="0.35">
      <c r="A717" t="s">
        <v>2674</v>
      </c>
      <c r="B717" s="2">
        <v>45795</v>
      </c>
      <c r="C717" t="s">
        <v>881</v>
      </c>
      <c r="D717" t="s">
        <v>1719</v>
      </c>
      <c r="E717" t="s">
        <v>1912</v>
      </c>
      <c r="F717">
        <v>3</v>
      </c>
      <c r="G717" s="5">
        <v>79.77</v>
      </c>
      <c r="H717">
        <v>0.09</v>
      </c>
      <c r="I717" t="s">
        <v>1957</v>
      </c>
      <c r="J717">
        <v>217.77209999999999</v>
      </c>
      <c r="K717" t="str">
        <f>_xlfn.XLOOKUP(Sales_DB[[#This Row],[Store_ID]],Store_DB[Store_ID],Store_DB[Region])</f>
        <v>South</v>
      </c>
      <c r="L717" t="str">
        <f>_xlfn.XLOOKUP(Sales_DB[[#This Row],[Store_ID]],Store_DB[Store_ID],Store_DB[Store_Name])</f>
        <v>Martinez-Mullins</v>
      </c>
      <c r="M717" t="str">
        <f>_xlfn.XLOOKUP(Sales_DB[[#This Row],[Store_ID]],Store_DB[Store_ID],Store_DB[City])</f>
        <v>Williamsfurt</v>
      </c>
      <c r="N717" t="str">
        <f>_xlfn.XLOOKUP(Sales_DB[[#This Row],[Store_ID]],Store_DB[Store_ID],Store_DB[Store_Type])</f>
        <v>Online</v>
      </c>
      <c r="O717" t="str">
        <f>_xlfn.XLOOKUP(Sales_DB[[#This Row],[Product_ID]],Product_DB[Product_ID],Product_DB[Product_Name])</f>
        <v>Makeup Brush Set</v>
      </c>
      <c r="P717" t="str">
        <f>_xlfn.XLOOKUP(Sales_DB[[#This Row],[Product_ID]],Product_DB[Product_ID],Product_DB[Category])</f>
        <v>Beauty</v>
      </c>
      <c r="Q717" t="str">
        <f>_xlfn.XLOOKUP(Sales_DB[[#This Row],[Product_ID]],Product_DB[Product_ID],Product_DB[Sub_Category])</f>
        <v>Makeup</v>
      </c>
      <c r="R717" t="str">
        <f>_xlfn.XLOOKUP(Sales_DB[[#This Row],[Product_ID]],Product_DB[Product_ID],Product_DB[Brand])</f>
        <v>Cook Inc</v>
      </c>
      <c r="S717">
        <f>_xlfn.XLOOKUP(Sales_DB[[#This Row],[Product_ID]],Product_DB[Product_ID],Product_DB[Cost])</f>
        <v>238.8</v>
      </c>
      <c r="T717">
        <f>_xlfn.XLOOKUP(Sales_DB[[#This Row],[Product_ID]],Product_DB[Product_ID],Product_DB[Stock])</f>
        <v>431</v>
      </c>
      <c r="U717" t="str">
        <f>_xlfn.XLOOKUP(Sales_DB[[#This Row],[Customer_ID]],Final_Cust_db[Customer_ID],Final_Cust_db[Name])</f>
        <v>Sarah Lane</v>
      </c>
      <c r="V717">
        <f>_xlfn.XLOOKUP(Sales_DB[[#This Row],[Customer_ID]],Final_Cust_db[Customer_ID],Final_Cust_db[Age])</f>
        <v>38</v>
      </c>
      <c r="W717" t="str">
        <f>_xlfn.XLOOKUP(Sales_DB[[#This Row],[Customer_ID]],Final_Cust_db[Customer_ID],Final_Cust_db[Gender])</f>
        <v>Male</v>
      </c>
      <c r="X717" t="str">
        <f>_xlfn.XLOOKUP(Sales_DB[[#This Row],[Customer_ID]],Final_Cust_db[Customer_ID],Final_Cust_db[City])</f>
        <v>Edwardborough</v>
      </c>
      <c r="Y717" t="str">
        <f>_xlfn.XLOOKUP(Sales_DB[[#This Row],[Customer_ID]],Final_Cust_db[Customer_ID],Final_Cust_db[State])</f>
        <v>Vermont</v>
      </c>
      <c r="Z717" t="str">
        <f>_xlfn.XLOOKUP(Sales_DB[[#This Row],[Customer_ID]],Final_Cust_db[Customer_ID],Final_Cust_db[Country])</f>
        <v>USA</v>
      </c>
      <c r="AA717" t="str">
        <f>_xlfn.XLOOKUP(Sales_DB[[#This Row],[Customer_ID]],Final_Cust_db[Customer_ID],Final_Cust_db[Loyality_Level])</f>
        <v>Silver</v>
      </c>
      <c r="AB717" s="8">
        <f>Sales_DB[[#This Row],[Cost]]*Sales_DB[[#This Row],[Quantity]]</f>
        <v>716.40000000000009</v>
      </c>
      <c r="AC717" s="8">
        <f>Sales_DB[[#This Row],[Total_Amount]]-Sales_DB[[#This Row],[Spend]]</f>
        <v>-498.62790000000007</v>
      </c>
      <c r="AD717" s="8">
        <f>MONTH(Sales_DB[[#This Row],[Order_Date]])</f>
        <v>5</v>
      </c>
    </row>
    <row r="718" spans="1:30" x14ac:dyDescent="0.35">
      <c r="A718" t="s">
        <v>2675</v>
      </c>
      <c r="B718" s="2">
        <v>45755</v>
      </c>
      <c r="C718" t="s">
        <v>890</v>
      </c>
      <c r="D718" t="s">
        <v>1863</v>
      </c>
      <c r="E718" t="s">
        <v>1934</v>
      </c>
      <c r="F718">
        <v>4</v>
      </c>
      <c r="G718" s="5">
        <v>603.52</v>
      </c>
      <c r="H718">
        <v>0.25</v>
      </c>
      <c r="I718" t="s">
        <v>1957</v>
      </c>
      <c r="J718">
        <v>1810.56</v>
      </c>
      <c r="K718" t="str">
        <f>_xlfn.XLOOKUP(Sales_DB[[#This Row],[Store_ID]],Store_DB[Store_ID],Store_DB[Region])</f>
        <v>North</v>
      </c>
      <c r="L718" t="str">
        <f>_xlfn.XLOOKUP(Sales_DB[[#This Row],[Store_ID]],Store_DB[Store_ID],Store_DB[Store_Name])</f>
        <v>Shelton PLC</v>
      </c>
      <c r="M718" t="str">
        <f>_xlfn.XLOOKUP(Sales_DB[[#This Row],[Store_ID]],Store_DB[Store_ID],Store_DB[City])</f>
        <v>East Jenniferstad</v>
      </c>
      <c r="N718" t="str">
        <f>_xlfn.XLOOKUP(Sales_DB[[#This Row],[Store_ID]],Store_DB[Store_ID],Store_DB[Store_Type])</f>
        <v>Flagship</v>
      </c>
      <c r="O718" t="str">
        <f>_xlfn.XLOOKUP(Sales_DB[[#This Row],[Product_ID]],Product_DB[Product_ID],Product_DB[Product_Name])</f>
        <v>Vitamin E Body Lotion</v>
      </c>
      <c r="P718" t="str">
        <f>_xlfn.XLOOKUP(Sales_DB[[#This Row],[Product_ID]],Product_DB[Product_ID],Product_DB[Category])</f>
        <v>Beauty</v>
      </c>
      <c r="Q718" t="str">
        <f>_xlfn.XLOOKUP(Sales_DB[[#This Row],[Product_ID]],Product_DB[Product_ID],Product_DB[Sub_Category])</f>
        <v>Skincare</v>
      </c>
      <c r="R718" t="str">
        <f>_xlfn.XLOOKUP(Sales_DB[[#This Row],[Product_ID]],Product_DB[Product_ID],Product_DB[Brand])</f>
        <v>Hoffman-Williams</v>
      </c>
      <c r="S718">
        <f>_xlfn.XLOOKUP(Sales_DB[[#This Row],[Product_ID]],Product_DB[Product_ID],Product_DB[Cost])</f>
        <v>358.47</v>
      </c>
      <c r="T718">
        <f>_xlfn.XLOOKUP(Sales_DB[[#This Row],[Product_ID]],Product_DB[Product_ID],Product_DB[Stock])</f>
        <v>213</v>
      </c>
      <c r="U718" t="str">
        <f>_xlfn.XLOOKUP(Sales_DB[[#This Row],[Customer_ID]],Final_Cust_db[Customer_ID],Final_Cust_db[Name])</f>
        <v>Jeffrey Gomez</v>
      </c>
      <c r="V718">
        <f>_xlfn.XLOOKUP(Sales_DB[[#This Row],[Customer_ID]],Final_Cust_db[Customer_ID],Final_Cust_db[Age])</f>
        <v>22</v>
      </c>
      <c r="W718" t="str">
        <f>_xlfn.XLOOKUP(Sales_DB[[#This Row],[Customer_ID]],Final_Cust_db[Customer_ID],Final_Cust_db[Gender])</f>
        <v>Female</v>
      </c>
      <c r="X718" t="str">
        <f>_xlfn.XLOOKUP(Sales_DB[[#This Row],[Customer_ID]],Final_Cust_db[Customer_ID],Final_Cust_db[City])</f>
        <v>Lake Nicole</v>
      </c>
      <c r="Y718" t="str">
        <f>_xlfn.XLOOKUP(Sales_DB[[#This Row],[Customer_ID]],Final_Cust_db[Customer_ID],Final_Cust_db[State])</f>
        <v>Colorado</v>
      </c>
      <c r="Z718" t="str">
        <f>_xlfn.XLOOKUP(Sales_DB[[#This Row],[Customer_ID]],Final_Cust_db[Customer_ID],Final_Cust_db[Country])</f>
        <v>USA</v>
      </c>
      <c r="AA718" t="str">
        <f>_xlfn.XLOOKUP(Sales_DB[[#This Row],[Customer_ID]],Final_Cust_db[Customer_ID],Final_Cust_db[Loyality_Level])</f>
        <v>Platinum</v>
      </c>
      <c r="AB718" s="8">
        <f>Sales_DB[[#This Row],[Cost]]*Sales_DB[[#This Row],[Quantity]]</f>
        <v>1433.88</v>
      </c>
      <c r="AC718" s="8">
        <f>Sales_DB[[#This Row],[Total_Amount]]-Sales_DB[[#This Row],[Spend]]</f>
        <v>376.67999999999984</v>
      </c>
      <c r="AD718" s="8">
        <f>MONTH(Sales_DB[[#This Row],[Order_Date]])</f>
        <v>4</v>
      </c>
    </row>
    <row r="719" spans="1:30" x14ac:dyDescent="0.35">
      <c r="A719" t="s">
        <v>2676</v>
      </c>
      <c r="B719" s="2">
        <v>45625</v>
      </c>
      <c r="C719" t="s">
        <v>285</v>
      </c>
      <c r="D719" t="s">
        <v>1812</v>
      </c>
      <c r="E719" t="s">
        <v>1927</v>
      </c>
      <c r="F719">
        <v>4</v>
      </c>
      <c r="G719" s="5">
        <v>453.12</v>
      </c>
      <c r="H719">
        <v>0.23</v>
      </c>
      <c r="I719" t="s">
        <v>1962</v>
      </c>
      <c r="J719">
        <v>1395.6096</v>
      </c>
      <c r="K719" t="str">
        <f>_xlfn.XLOOKUP(Sales_DB[[#This Row],[Store_ID]],Store_DB[Store_ID],Store_DB[Region])</f>
        <v>North</v>
      </c>
      <c r="L719" t="str">
        <f>_xlfn.XLOOKUP(Sales_DB[[#This Row],[Store_ID]],Store_DB[Store_ID],Store_DB[Store_Name])</f>
        <v>Thomas, Bridges and Harris</v>
      </c>
      <c r="M719" t="str">
        <f>_xlfn.XLOOKUP(Sales_DB[[#This Row],[Store_ID]],Store_DB[Store_ID],Store_DB[City])</f>
        <v>Sabrinatown</v>
      </c>
      <c r="N719" t="str">
        <f>_xlfn.XLOOKUP(Sales_DB[[#This Row],[Store_ID]],Store_DB[Store_ID],Store_DB[Store_Type])</f>
        <v>Online</v>
      </c>
      <c r="O719" t="str">
        <f>_xlfn.XLOOKUP(Sales_DB[[#This Row],[Product_ID]],Product_DB[Product_ID],Product_DB[Product_Name])</f>
        <v>Wifi Mesh Router</v>
      </c>
      <c r="P719" t="str">
        <f>_xlfn.XLOOKUP(Sales_DB[[#This Row],[Product_ID]],Product_DB[Product_ID],Product_DB[Category])</f>
        <v>Electronics</v>
      </c>
      <c r="Q719" t="str">
        <f>_xlfn.XLOOKUP(Sales_DB[[#This Row],[Product_ID]],Product_DB[Product_ID],Product_DB[Sub_Category])</f>
        <v>Appliances</v>
      </c>
      <c r="R719" t="str">
        <f>_xlfn.XLOOKUP(Sales_DB[[#This Row],[Product_ID]],Product_DB[Product_ID],Product_DB[Brand])</f>
        <v>White, Reeves and Woods</v>
      </c>
      <c r="S719">
        <f>_xlfn.XLOOKUP(Sales_DB[[#This Row],[Product_ID]],Product_DB[Product_ID],Product_DB[Cost])</f>
        <v>480.9</v>
      </c>
      <c r="T719">
        <f>_xlfn.XLOOKUP(Sales_DB[[#This Row],[Product_ID]],Product_DB[Product_ID],Product_DB[Stock])</f>
        <v>104</v>
      </c>
      <c r="U719" t="str">
        <f>_xlfn.XLOOKUP(Sales_DB[[#This Row],[Customer_ID]],Final_Cust_db[Customer_ID],Final_Cust_db[Name])</f>
        <v>Katherine Young</v>
      </c>
      <c r="V719">
        <f>_xlfn.XLOOKUP(Sales_DB[[#This Row],[Customer_ID]],Final_Cust_db[Customer_ID],Final_Cust_db[Age])</f>
        <v>29</v>
      </c>
      <c r="W719" t="str">
        <f>_xlfn.XLOOKUP(Sales_DB[[#This Row],[Customer_ID]],Final_Cust_db[Customer_ID],Final_Cust_db[Gender])</f>
        <v>Male</v>
      </c>
      <c r="X719" t="str">
        <f>_xlfn.XLOOKUP(Sales_DB[[#This Row],[Customer_ID]],Final_Cust_db[Customer_ID],Final_Cust_db[City])</f>
        <v>North Valeriemouth</v>
      </c>
      <c r="Y719" t="str">
        <f>_xlfn.XLOOKUP(Sales_DB[[#This Row],[Customer_ID]],Final_Cust_db[Customer_ID],Final_Cust_db[State])</f>
        <v>Vermont</v>
      </c>
      <c r="Z719" t="str">
        <f>_xlfn.XLOOKUP(Sales_DB[[#This Row],[Customer_ID]],Final_Cust_db[Customer_ID],Final_Cust_db[Country])</f>
        <v>USA</v>
      </c>
      <c r="AA719" t="str">
        <f>_xlfn.XLOOKUP(Sales_DB[[#This Row],[Customer_ID]],Final_Cust_db[Customer_ID],Final_Cust_db[Loyality_Level])</f>
        <v>Gold</v>
      </c>
      <c r="AB719" s="8">
        <f>Sales_DB[[#This Row],[Cost]]*Sales_DB[[#This Row],[Quantity]]</f>
        <v>1923.6</v>
      </c>
      <c r="AC719" s="8">
        <f>Sales_DB[[#This Row],[Total_Amount]]-Sales_DB[[#This Row],[Spend]]</f>
        <v>-527.99039999999991</v>
      </c>
      <c r="AD719" s="8">
        <f>MONTH(Sales_DB[[#This Row],[Order_Date]])</f>
        <v>11</v>
      </c>
    </row>
    <row r="720" spans="1:30" x14ac:dyDescent="0.35">
      <c r="A720" t="s">
        <v>2677</v>
      </c>
      <c r="B720" s="2">
        <v>45656</v>
      </c>
      <c r="C720" t="s">
        <v>1537</v>
      </c>
      <c r="D720" t="s">
        <v>1675</v>
      </c>
      <c r="E720" t="s">
        <v>1919</v>
      </c>
      <c r="F720">
        <v>2</v>
      </c>
      <c r="G720" s="5">
        <v>974.35</v>
      </c>
      <c r="H720">
        <v>0.15</v>
      </c>
      <c r="I720" t="s">
        <v>1957</v>
      </c>
      <c r="J720">
        <v>1656.395</v>
      </c>
      <c r="K720" t="str">
        <f>_xlfn.XLOOKUP(Sales_DB[[#This Row],[Store_ID]],Store_DB[Store_ID],Store_DB[Region])</f>
        <v>South</v>
      </c>
      <c r="L720" t="str">
        <f>_xlfn.XLOOKUP(Sales_DB[[#This Row],[Store_ID]],Store_DB[Store_ID],Store_DB[Store_Name])</f>
        <v>Moore, Padilla and Butler</v>
      </c>
      <c r="M720" t="str">
        <f>_xlfn.XLOOKUP(Sales_DB[[#This Row],[Store_ID]],Store_DB[Store_ID],Store_DB[City])</f>
        <v>East Johnstad</v>
      </c>
      <c r="N720" t="str">
        <f>_xlfn.XLOOKUP(Sales_DB[[#This Row],[Store_ID]],Store_DB[Store_ID],Store_DB[Store_Type])</f>
        <v>Flagship</v>
      </c>
      <c r="O720" t="str">
        <f>_xlfn.XLOOKUP(Sales_DB[[#This Row],[Product_ID]],Product_DB[Product_ID],Product_DB[Product_Name])</f>
        <v>Modern Wall Clock</v>
      </c>
      <c r="P720" t="str">
        <f>_xlfn.XLOOKUP(Sales_DB[[#This Row],[Product_ID]],Product_DB[Product_ID],Product_DB[Category])</f>
        <v>Home</v>
      </c>
      <c r="Q720" t="str">
        <f>_xlfn.XLOOKUP(Sales_DB[[#This Row],[Product_ID]],Product_DB[Product_ID],Product_DB[Sub_Category])</f>
        <v>Decor</v>
      </c>
      <c r="R720" t="str">
        <f>_xlfn.XLOOKUP(Sales_DB[[#This Row],[Product_ID]],Product_DB[Product_ID],Product_DB[Brand])</f>
        <v>Weiss-Watson</v>
      </c>
      <c r="S720">
        <f>_xlfn.XLOOKUP(Sales_DB[[#This Row],[Product_ID]],Product_DB[Product_ID],Product_DB[Cost])</f>
        <v>179.77</v>
      </c>
      <c r="T720">
        <f>_xlfn.XLOOKUP(Sales_DB[[#This Row],[Product_ID]],Product_DB[Product_ID],Product_DB[Stock])</f>
        <v>305</v>
      </c>
      <c r="U720" t="str">
        <f>_xlfn.XLOOKUP(Sales_DB[[#This Row],[Customer_ID]],Final_Cust_db[Customer_ID],Final_Cust_db[Name])</f>
        <v>Sarah Marsh</v>
      </c>
      <c r="V720">
        <f>_xlfn.XLOOKUP(Sales_DB[[#This Row],[Customer_ID]],Final_Cust_db[Customer_ID],Final_Cust_db[Age])</f>
        <v>47</v>
      </c>
      <c r="W720" t="str">
        <f>_xlfn.XLOOKUP(Sales_DB[[#This Row],[Customer_ID]],Final_Cust_db[Customer_ID],Final_Cust_db[Gender])</f>
        <v>Female</v>
      </c>
      <c r="X720" t="str">
        <f>_xlfn.XLOOKUP(Sales_DB[[#This Row],[Customer_ID]],Final_Cust_db[Customer_ID],Final_Cust_db[City])</f>
        <v>Port William</v>
      </c>
      <c r="Y720" t="str">
        <f>_xlfn.XLOOKUP(Sales_DB[[#This Row],[Customer_ID]],Final_Cust_db[Customer_ID],Final_Cust_db[State])</f>
        <v>New York</v>
      </c>
      <c r="Z720" t="str">
        <f>_xlfn.XLOOKUP(Sales_DB[[#This Row],[Customer_ID]],Final_Cust_db[Customer_ID],Final_Cust_db[Country])</f>
        <v>USA</v>
      </c>
      <c r="AA720" t="str">
        <f>_xlfn.XLOOKUP(Sales_DB[[#This Row],[Customer_ID]],Final_Cust_db[Customer_ID],Final_Cust_db[Loyality_Level])</f>
        <v>Gold</v>
      </c>
      <c r="AB720" s="8">
        <f>Sales_DB[[#This Row],[Cost]]*Sales_DB[[#This Row],[Quantity]]</f>
        <v>359.54</v>
      </c>
      <c r="AC720" s="8">
        <f>Sales_DB[[#This Row],[Total_Amount]]-Sales_DB[[#This Row],[Spend]]</f>
        <v>1296.855</v>
      </c>
      <c r="AD720" s="8">
        <f>MONTH(Sales_DB[[#This Row],[Order_Date]])</f>
        <v>12</v>
      </c>
    </row>
    <row r="721" spans="1:30" x14ac:dyDescent="0.35">
      <c r="A721" t="s">
        <v>2678</v>
      </c>
      <c r="B721" s="2">
        <v>45824</v>
      </c>
      <c r="C721" t="s">
        <v>1476</v>
      </c>
      <c r="D721" t="s">
        <v>1866</v>
      </c>
      <c r="E721" t="s">
        <v>1940</v>
      </c>
      <c r="F721">
        <v>4</v>
      </c>
      <c r="G721" s="5">
        <v>52.35</v>
      </c>
      <c r="H721">
        <v>0.23</v>
      </c>
      <c r="I721" t="s">
        <v>1962</v>
      </c>
      <c r="J721">
        <v>161.238</v>
      </c>
      <c r="K721" t="str">
        <f>_xlfn.XLOOKUP(Sales_DB[[#This Row],[Store_ID]],Store_DB[Store_ID],Store_DB[Region])</f>
        <v>North</v>
      </c>
      <c r="L721" t="str">
        <f>_xlfn.XLOOKUP(Sales_DB[[#This Row],[Store_ID]],Store_DB[Store_ID],Store_DB[Store_Name])</f>
        <v>Holloway Ltd</v>
      </c>
      <c r="M721" t="str">
        <f>_xlfn.XLOOKUP(Sales_DB[[#This Row],[Store_ID]],Store_DB[Store_ID],Store_DB[City])</f>
        <v>Bensonhaven</v>
      </c>
      <c r="N721" t="str">
        <f>_xlfn.XLOOKUP(Sales_DB[[#This Row],[Store_ID]],Store_DB[Store_ID],Store_DB[Store_Type])</f>
        <v>Flagship</v>
      </c>
      <c r="O721" t="str">
        <f>_xlfn.XLOOKUP(Sales_DB[[#This Row],[Product_ID]],Product_DB[Product_ID],Product_DB[Product_Name])</f>
        <v>Sports Stopwatch Basic</v>
      </c>
      <c r="P721" t="str">
        <f>_xlfn.XLOOKUP(Sales_DB[[#This Row],[Product_ID]],Product_DB[Product_ID],Product_DB[Category])</f>
        <v>Sports</v>
      </c>
      <c r="Q721" t="str">
        <f>_xlfn.XLOOKUP(Sales_DB[[#This Row],[Product_ID]],Product_DB[Product_ID],Product_DB[Sub_Category])</f>
        <v>Accessories</v>
      </c>
      <c r="R721" t="str">
        <f>_xlfn.XLOOKUP(Sales_DB[[#This Row],[Product_ID]],Product_DB[Product_ID],Product_DB[Brand])</f>
        <v>Wilson Group</v>
      </c>
      <c r="S721">
        <f>_xlfn.XLOOKUP(Sales_DB[[#This Row],[Product_ID]],Product_DB[Product_ID],Product_DB[Cost])</f>
        <v>60.65</v>
      </c>
      <c r="T721">
        <f>_xlfn.XLOOKUP(Sales_DB[[#This Row],[Product_ID]],Product_DB[Product_ID],Product_DB[Stock])</f>
        <v>75</v>
      </c>
      <c r="U721" t="str">
        <f>_xlfn.XLOOKUP(Sales_DB[[#This Row],[Customer_ID]],Final_Cust_db[Customer_ID],Final_Cust_db[Name])</f>
        <v>Elizabeth Foster</v>
      </c>
      <c r="V721">
        <f>_xlfn.XLOOKUP(Sales_DB[[#This Row],[Customer_ID]],Final_Cust_db[Customer_ID],Final_Cust_db[Age])</f>
        <v>33</v>
      </c>
      <c r="W721" t="str">
        <f>_xlfn.XLOOKUP(Sales_DB[[#This Row],[Customer_ID]],Final_Cust_db[Customer_ID],Final_Cust_db[Gender])</f>
        <v>Female</v>
      </c>
      <c r="X721" t="str">
        <f>_xlfn.XLOOKUP(Sales_DB[[#This Row],[Customer_ID]],Final_Cust_db[Customer_ID],Final_Cust_db[City])</f>
        <v>Anthonymouth</v>
      </c>
      <c r="Y721" t="str">
        <f>_xlfn.XLOOKUP(Sales_DB[[#This Row],[Customer_ID]],Final_Cust_db[Customer_ID],Final_Cust_db[State])</f>
        <v>Oklahoma</v>
      </c>
      <c r="Z721" t="str">
        <f>_xlfn.XLOOKUP(Sales_DB[[#This Row],[Customer_ID]],Final_Cust_db[Customer_ID],Final_Cust_db[Country])</f>
        <v>USA</v>
      </c>
      <c r="AA721" t="str">
        <f>_xlfn.XLOOKUP(Sales_DB[[#This Row],[Customer_ID]],Final_Cust_db[Customer_ID],Final_Cust_db[Loyality_Level])</f>
        <v>Gold</v>
      </c>
      <c r="AB721" s="8">
        <f>Sales_DB[[#This Row],[Cost]]*Sales_DB[[#This Row],[Quantity]]</f>
        <v>242.6</v>
      </c>
      <c r="AC721" s="8">
        <f>Sales_DB[[#This Row],[Total_Amount]]-Sales_DB[[#This Row],[Spend]]</f>
        <v>-81.361999999999995</v>
      </c>
      <c r="AD721" s="8">
        <f>MONTH(Sales_DB[[#This Row],[Order_Date]])</f>
        <v>6</v>
      </c>
    </row>
    <row r="722" spans="1:30" x14ac:dyDescent="0.35">
      <c r="A722" t="s">
        <v>2679</v>
      </c>
      <c r="B722" s="2">
        <v>45824</v>
      </c>
      <c r="C722" t="s">
        <v>1167</v>
      </c>
      <c r="D722" t="s">
        <v>1775</v>
      </c>
      <c r="E722" t="s">
        <v>1940</v>
      </c>
      <c r="F722">
        <v>3</v>
      </c>
      <c r="G722" s="5">
        <v>681.58</v>
      </c>
      <c r="H722">
        <v>0.23</v>
      </c>
      <c r="I722" t="s">
        <v>1957</v>
      </c>
      <c r="J722">
        <v>1574.4498000000001</v>
      </c>
      <c r="K722" t="str">
        <f>_xlfn.XLOOKUP(Sales_DB[[#This Row],[Store_ID]],Store_DB[Store_ID],Store_DB[Region])</f>
        <v>North</v>
      </c>
      <c r="L722" t="str">
        <f>_xlfn.XLOOKUP(Sales_DB[[#This Row],[Store_ID]],Store_DB[Store_ID],Store_DB[Store_Name])</f>
        <v>Holloway Ltd</v>
      </c>
      <c r="M722" t="str">
        <f>_xlfn.XLOOKUP(Sales_DB[[#This Row],[Store_ID]],Store_DB[Store_ID],Store_DB[City])</f>
        <v>Bensonhaven</v>
      </c>
      <c r="N722" t="str">
        <f>_xlfn.XLOOKUP(Sales_DB[[#This Row],[Store_ID]],Store_DB[Store_ID],Store_DB[Store_Type])</f>
        <v>Flagship</v>
      </c>
      <c r="O722" t="str">
        <f>_xlfn.XLOOKUP(Sales_DB[[#This Row],[Product_ID]],Product_DB[Product_ID],Product_DB[Product_Name])</f>
        <v>Adjustable Dumbbells 20Kg</v>
      </c>
      <c r="P722" t="str">
        <f>_xlfn.XLOOKUP(Sales_DB[[#This Row],[Product_ID]],Product_DB[Product_ID],Product_DB[Category])</f>
        <v>Sports</v>
      </c>
      <c r="Q722" t="str">
        <f>_xlfn.XLOOKUP(Sales_DB[[#This Row],[Product_ID]],Product_DB[Product_ID],Product_DB[Sub_Category])</f>
        <v>Fitness</v>
      </c>
      <c r="R722" t="str">
        <f>_xlfn.XLOOKUP(Sales_DB[[#This Row],[Product_ID]],Product_DB[Product_ID],Product_DB[Brand])</f>
        <v>Montgomery, Benton and Miller</v>
      </c>
      <c r="S722">
        <f>_xlfn.XLOOKUP(Sales_DB[[#This Row],[Product_ID]],Product_DB[Product_ID],Product_DB[Cost])</f>
        <v>240.63</v>
      </c>
      <c r="T722">
        <f>_xlfn.XLOOKUP(Sales_DB[[#This Row],[Product_ID]],Product_DB[Product_ID],Product_DB[Stock])</f>
        <v>423</v>
      </c>
      <c r="U722" t="str">
        <f>_xlfn.XLOOKUP(Sales_DB[[#This Row],[Customer_ID]],Final_Cust_db[Customer_ID],Final_Cust_db[Name])</f>
        <v>James Holloway Jr.</v>
      </c>
      <c r="V722">
        <f>_xlfn.XLOOKUP(Sales_DB[[#This Row],[Customer_ID]],Final_Cust_db[Customer_ID],Final_Cust_db[Age])</f>
        <v>45</v>
      </c>
      <c r="W722" t="str">
        <f>_xlfn.XLOOKUP(Sales_DB[[#This Row],[Customer_ID]],Final_Cust_db[Customer_ID],Final_Cust_db[Gender])</f>
        <v>Male</v>
      </c>
      <c r="X722" t="str">
        <f>_xlfn.XLOOKUP(Sales_DB[[#This Row],[Customer_ID]],Final_Cust_db[Customer_ID],Final_Cust_db[City])</f>
        <v>Millston</v>
      </c>
      <c r="Y722" t="str">
        <f>_xlfn.XLOOKUP(Sales_DB[[#This Row],[Customer_ID]],Final_Cust_db[Customer_ID],Final_Cust_db[State])</f>
        <v>Indiana</v>
      </c>
      <c r="Z722" t="str">
        <f>_xlfn.XLOOKUP(Sales_DB[[#This Row],[Customer_ID]],Final_Cust_db[Customer_ID],Final_Cust_db[Country])</f>
        <v>USA</v>
      </c>
      <c r="AA722" t="str">
        <f>_xlfn.XLOOKUP(Sales_DB[[#This Row],[Customer_ID]],Final_Cust_db[Customer_ID],Final_Cust_db[Loyality_Level])</f>
        <v>Silver</v>
      </c>
      <c r="AB722" s="8">
        <f>Sales_DB[[#This Row],[Cost]]*Sales_DB[[#This Row],[Quantity]]</f>
        <v>721.89</v>
      </c>
      <c r="AC722" s="8">
        <f>Sales_DB[[#This Row],[Total_Amount]]-Sales_DB[[#This Row],[Spend]]</f>
        <v>852.55980000000011</v>
      </c>
      <c r="AD722" s="8">
        <f>MONTH(Sales_DB[[#This Row],[Order_Date]])</f>
        <v>6</v>
      </c>
    </row>
    <row r="723" spans="1:30" x14ac:dyDescent="0.35">
      <c r="A723" t="s">
        <v>2680</v>
      </c>
      <c r="B723" s="2">
        <v>45384</v>
      </c>
      <c r="C723" t="s">
        <v>591</v>
      </c>
      <c r="D723" t="s">
        <v>1830</v>
      </c>
      <c r="E723" t="s">
        <v>1934</v>
      </c>
      <c r="F723">
        <v>3</v>
      </c>
      <c r="G723" s="5">
        <v>71.23</v>
      </c>
      <c r="H723">
        <v>0.03</v>
      </c>
      <c r="I723" t="s">
        <v>1957</v>
      </c>
      <c r="J723">
        <v>207.27930000000001</v>
      </c>
      <c r="K723" t="str">
        <f>_xlfn.XLOOKUP(Sales_DB[[#This Row],[Store_ID]],Store_DB[Store_ID],Store_DB[Region])</f>
        <v>North</v>
      </c>
      <c r="L723" t="str">
        <f>_xlfn.XLOOKUP(Sales_DB[[#This Row],[Store_ID]],Store_DB[Store_ID],Store_DB[Store_Name])</f>
        <v>Shelton PLC</v>
      </c>
      <c r="M723" t="str">
        <f>_xlfn.XLOOKUP(Sales_DB[[#This Row],[Store_ID]],Store_DB[Store_ID],Store_DB[City])</f>
        <v>East Jenniferstad</v>
      </c>
      <c r="N723" t="str">
        <f>_xlfn.XLOOKUP(Sales_DB[[#This Row],[Store_ID]],Store_DB[Store_ID],Store_DB[Store_Type])</f>
        <v>Flagship</v>
      </c>
      <c r="O723" t="str">
        <f>_xlfn.XLOOKUP(Sales_DB[[#This Row],[Product_ID]],Product_DB[Product_ID],Product_DB[Product_Name])</f>
        <v>Hydrating Face Cleanser</v>
      </c>
      <c r="P723" t="str">
        <f>_xlfn.XLOOKUP(Sales_DB[[#This Row],[Product_ID]],Product_DB[Product_ID],Product_DB[Category])</f>
        <v>Beauty</v>
      </c>
      <c r="Q723" t="str">
        <f>_xlfn.XLOOKUP(Sales_DB[[#This Row],[Product_ID]],Product_DB[Product_ID],Product_DB[Sub_Category])</f>
        <v>Skincare</v>
      </c>
      <c r="R723" t="str">
        <f>_xlfn.XLOOKUP(Sales_DB[[#This Row],[Product_ID]],Product_DB[Product_ID],Product_DB[Brand])</f>
        <v>Butler Group</v>
      </c>
      <c r="S723">
        <f>_xlfn.XLOOKUP(Sales_DB[[#This Row],[Product_ID]],Product_DB[Product_ID],Product_DB[Cost])</f>
        <v>238.8</v>
      </c>
      <c r="T723">
        <f>_xlfn.XLOOKUP(Sales_DB[[#This Row],[Product_ID]],Product_DB[Product_ID],Product_DB[Stock])</f>
        <v>159</v>
      </c>
      <c r="U723" t="str">
        <f>_xlfn.XLOOKUP(Sales_DB[[#This Row],[Customer_ID]],Final_Cust_db[Customer_ID],Final_Cust_db[Name])</f>
        <v>Curtis Lam</v>
      </c>
      <c r="V723">
        <f>_xlfn.XLOOKUP(Sales_DB[[#This Row],[Customer_ID]],Final_Cust_db[Customer_ID],Final_Cust_db[Age])</f>
        <v>55</v>
      </c>
      <c r="W723" t="str">
        <f>_xlfn.XLOOKUP(Sales_DB[[#This Row],[Customer_ID]],Final_Cust_db[Customer_ID],Final_Cust_db[Gender])</f>
        <v>Male</v>
      </c>
      <c r="X723" t="str">
        <f>_xlfn.XLOOKUP(Sales_DB[[#This Row],[Customer_ID]],Final_Cust_db[Customer_ID],Final_Cust_db[City])</f>
        <v>Butlerberg</v>
      </c>
      <c r="Y723" t="str">
        <f>_xlfn.XLOOKUP(Sales_DB[[#This Row],[Customer_ID]],Final_Cust_db[Customer_ID],Final_Cust_db[State])</f>
        <v>Kentucky</v>
      </c>
      <c r="Z723" t="str">
        <f>_xlfn.XLOOKUP(Sales_DB[[#This Row],[Customer_ID]],Final_Cust_db[Customer_ID],Final_Cust_db[Country])</f>
        <v>USA</v>
      </c>
      <c r="AA723" t="str">
        <f>_xlfn.XLOOKUP(Sales_DB[[#This Row],[Customer_ID]],Final_Cust_db[Customer_ID],Final_Cust_db[Loyality_Level])</f>
        <v>Platinum</v>
      </c>
      <c r="AB723" s="8">
        <f>Sales_DB[[#This Row],[Cost]]*Sales_DB[[#This Row],[Quantity]]</f>
        <v>716.40000000000009</v>
      </c>
      <c r="AC723" s="8">
        <f>Sales_DB[[#This Row],[Total_Amount]]-Sales_DB[[#This Row],[Spend]]</f>
        <v>-509.12070000000006</v>
      </c>
      <c r="AD723" s="8">
        <f>MONTH(Sales_DB[[#This Row],[Order_Date]])</f>
        <v>4</v>
      </c>
    </row>
    <row r="724" spans="1:30" x14ac:dyDescent="0.35">
      <c r="A724" t="s">
        <v>2681</v>
      </c>
      <c r="B724" s="2">
        <v>45379</v>
      </c>
      <c r="C724" t="s">
        <v>782</v>
      </c>
      <c r="D724" t="s">
        <v>1615</v>
      </c>
      <c r="E724" t="s">
        <v>1932</v>
      </c>
      <c r="F724">
        <v>1</v>
      </c>
      <c r="G724" s="5">
        <v>31.36</v>
      </c>
      <c r="H724">
        <v>0.21</v>
      </c>
      <c r="I724" t="s">
        <v>1962</v>
      </c>
      <c r="J724">
        <v>24.7744</v>
      </c>
      <c r="K724" t="str">
        <f>_xlfn.XLOOKUP(Sales_DB[[#This Row],[Store_ID]],Store_DB[Store_ID],Store_DB[Region])</f>
        <v>South</v>
      </c>
      <c r="L724" t="str">
        <f>_xlfn.XLOOKUP(Sales_DB[[#This Row],[Store_ID]],Store_DB[Store_ID],Store_DB[Store_Name])</f>
        <v>Mcdonald Inc</v>
      </c>
      <c r="M724" t="str">
        <f>_xlfn.XLOOKUP(Sales_DB[[#This Row],[Store_ID]],Store_DB[Store_ID],Store_DB[City])</f>
        <v>Christopherland</v>
      </c>
      <c r="N724" t="str">
        <f>_xlfn.XLOOKUP(Sales_DB[[#This Row],[Store_ID]],Store_DB[Store_ID],Store_DB[Store_Type])</f>
        <v>Outlet</v>
      </c>
      <c r="O724" t="str">
        <f>_xlfn.XLOOKUP(Sales_DB[[#This Row],[Product_ID]],Product_DB[Product_ID],Product_DB[Product_Name])</f>
        <v>4K Home Projector</v>
      </c>
      <c r="P724" t="str">
        <f>_xlfn.XLOOKUP(Sales_DB[[#This Row],[Product_ID]],Product_DB[Product_ID],Product_DB[Category])</f>
        <v>Electronics</v>
      </c>
      <c r="Q724" t="str">
        <f>_xlfn.XLOOKUP(Sales_DB[[#This Row],[Product_ID]],Product_DB[Product_ID],Product_DB[Sub_Category])</f>
        <v>Appliances</v>
      </c>
      <c r="R724" t="str">
        <f>_xlfn.XLOOKUP(Sales_DB[[#This Row],[Product_ID]],Product_DB[Product_ID],Product_DB[Brand])</f>
        <v>Thomas LLC</v>
      </c>
      <c r="S724">
        <f>_xlfn.XLOOKUP(Sales_DB[[#This Row],[Product_ID]],Product_DB[Product_ID],Product_DB[Cost])</f>
        <v>465.34</v>
      </c>
      <c r="T724">
        <f>_xlfn.XLOOKUP(Sales_DB[[#This Row],[Product_ID]],Product_DB[Product_ID],Product_DB[Stock])</f>
        <v>301</v>
      </c>
      <c r="U724" t="str">
        <f>_xlfn.XLOOKUP(Sales_DB[[#This Row],[Customer_ID]],Final_Cust_db[Customer_ID],Final_Cust_db[Name])</f>
        <v>Mr.William Horton</v>
      </c>
      <c r="V724">
        <f>_xlfn.XLOOKUP(Sales_DB[[#This Row],[Customer_ID]],Final_Cust_db[Customer_ID],Final_Cust_db[Age])</f>
        <v>31</v>
      </c>
      <c r="W724" t="str">
        <f>_xlfn.XLOOKUP(Sales_DB[[#This Row],[Customer_ID]],Final_Cust_db[Customer_ID],Final_Cust_db[Gender])</f>
        <v>Male</v>
      </c>
      <c r="X724" t="str">
        <f>_xlfn.XLOOKUP(Sales_DB[[#This Row],[Customer_ID]],Final_Cust_db[Customer_ID],Final_Cust_db[City])</f>
        <v>Dawsonchester</v>
      </c>
      <c r="Y724" t="str">
        <f>_xlfn.XLOOKUP(Sales_DB[[#This Row],[Customer_ID]],Final_Cust_db[Customer_ID],Final_Cust_db[State])</f>
        <v>Virginia</v>
      </c>
      <c r="Z724" t="str">
        <f>_xlfn.XLOOKUP(Sales_DB[[#This Row],[Customer_ID]],Final_Cust_db[Customer_ID],Final_Cust_db[Country])</f>
        <v>USA</v>
      </c>
      <c r="AA724" t="str">
        <f>_xlfn.XLOOKUP(Sales_DB[[#This Row],[Customer_ID]],Final_Cust_db[Customer_ID],Final_Cust_db[Loyality_Level])</f>
        <v>Platinum</v>
      </c>
      <c r="AB724" s="8">
        <f>Sales_DB[[#This Row],[Cost]]*Sales_DB[[#This Row],[Quantity]]</f>
        <v>465.34</v>
      </c>
      <c r="AC724" s="8">
        <f>Sales_DB[[#This Row],[Total_Amount]]-Sales_DB[[#This Row],[Spend]]</f>
        <v>-440.56559999999996</v>
      </c>
      <c r="AD724" s="8">
        <f>MONTH(Sales_DB[[#This Row],[Order_Date]])</f>
        <v>3</v>
      </c>
    </row>
    <row r="725" spans="1:30" x14ac:dyDescent="0.35">
      <c r="A725" t="s">
        <v>2682</v>
      </c>
      <c r="B725" s="2">
        <v>45674</v>
      </c>
      <c r="C725" t="s">
        <v>1080</v>
      </c>
      <c r="D725" t="s">
        <v>1701</v>
      </c>
      <c r="E725" t="s">
        <v>1930</v>
      </c>
      <c r="F725">
        <v>2</v>
      </c>
      <c r="G725" s="5">
        <v>555.54999999999995</v>
      </c>
      <c r="H725">
        <v>0.14000000000000001</v>
      </c>
      <c r="I725" t="s">
        <v>1957</v>
      </c>
      <c r="J725">
        <v>955.54599999999994</v>
      </c>
      <c r="K725" t="str">
        <f>_xlfn.XLOOKUP(Sales_DB[[#This Row],[Store_ID]],Store_DB[Store_ID],Store_DB[Region])</f>
        <v>East</v>
      </c>
      <c r="L725" t="str">
        <f>_xlfn.XLOOKUP(Sales_DB[[#This Row],[Store_ID]],Store_DB[Store_ID],Store_DB[Store_Name])</f>
        <v>Gardner, Humphrey and Contreras</v>
      </c>
      <c r="M725" t="str">
        <f>_xlfn.XLOOKUP(Sales_DB[[#This Row],[Store_ID]],Store_DB[Store_ID],Store_DB[City])</f>
        <v>Johnsonville</v>
      </c>
      <c r="N725" t="str">
        <f>_xlfn.XLOOKUP(Sales_DB[[#This Row],[Store_ID]],Store_DB[Store_ID],Store_DB[Store_Type])</f>
        <v>Flagship</v>
      </c>
      <c r="O725" t="str">
        <f>_xlfn.XLOOKUP(Sales_DB[[#This Row],[Product_ID]],Product_DB[Product_ID],Product_DB[Product_Name])</f>
        <v>Yoga Exercise Mat</v>
      </c>
      <c r="P725" t="str">
        <f>_xlfn.XLOOKUP(Sales_DB[[#This Row],[Product_ID]],Product_DB[Product_ID],Product_DB[Category])</f>
        <v>Sports</v>
      </c>
      <c r="Q725" t="str">
        <f>_xlfn.XLOOKUP(Sales_DB[[#This Row],[Product_ID]],Product_DB[Product_ID],Product_DB[Sub_Category])</f>
        <v>Fitness</v>
      </c>
      <c r="R725" t="str">
        <f>_xlfn.XLOOKUP(Sales_DB[[#This Row],[Product_ID]],Product_DB[Product_ID],Product_DB[Brand])</f>
        <v>Carroll, Long and Mendoza</v>
      </c>
      <c r="S725">
        <f>_xlfn.XLOOKUP(Sales_DB[[#This Row],[Product_ID]],Product_DB[Product_ID],Product_DB[Cost])</f>
        <v>313.26</v>
      </c>
      <c r="T725">
        <f>_xlfn.XLOOKUP(Sales_DB[[#This Row],[Product_ID]],Product_DB[Product_ID],Product_DB[Stock])</f>
        <v>369</v>
      </c>
      <c r="U725" t="str">
        <f>_xlfn.XLOOKUP(Sales_DB[[#This Row],[Customer_ID]],Final_Cust_db[Customer_ID],Final_Cust_db[Name])</f>
        <v>Angela Williams</v>
      </c>
      <c r="V725">
        <f>_xlfn.XLOOKUP(Sales_DB[[#This Row],[Customer_ID]],Final_Cust_db[Customer_ID],Final_Cust_db[Age])</f>
        <v>56</v>
      </c>
      <c r="W725" t="str">
        <f>_xlfn.XLOOKUP(Sales_DB[[#This Row],[Customer_ID]],Final_Cust_db[Customer_ID],Final_Cust_db[Gender])</f>
        <v>Female</v>
      </c>
      <c r="X725" t="str">
        <f>_xlfn.XLOOKUP(Sales_DB[[#This Row],[Customer_ID]],Final_Cust_db[Customer_ID],Final_Cust_db[City])</f>
        <v>Lake Alyssaburgh</v>
      </c>
      <c r="Y725" t="str">
        <f>_xlfn.XLOOKUP(Sales_DB[[#This Row],[Customer_ID]],Final_Cust_db[Customer_ID],Final_Cust_db[State])</f>
        <v>Illinois</v>
      </c>
      <c r="Z725" t="str">
        <f>_xlfn.XLOOKUP(Sales_DB[[#This Row],[Customer_ID]],Final_Cust_db[Customer_ID],Final_Cust_db[Country])</f>
        <v>USA</v>
      </c>
      <c r="AA725" t="str">
        <f>_xlfn.XLOOKUP(Sales_DB[[#This Row],[Customer_ID]],Final_Cust_db[Customer_ID],Final_Cust_db[Loyality_Level])</f>
        <v>Bronze</v>
      </c>
      <c r="AB725" s="8">
        <f>Sales_DB[[#This Row],[Cost]]*Sales_DB[[#This Row],[Quantity]]</f>
        <v>626.52</v>
      </c>
      <c r="AC725" s="8">
        <f>Sales_DB[[#This Row],[Total_Amount]]-Sales_DB[[#This Row],[Spend]]</f>
        <v>329.02599999999995</v>
      </c>
      <c r="AD725" s="8">
        <f>MONTH(Sales_DB[[#This Row],[Order_Date]])</f>
        <v>1</v>
      </c>
    </row>
    <row r="726" spans="1:30" x14ac:dyDescent="0.35">
      <c r="A726" t="s">
        <v>2683</v>
      </c>
      <c r="B726" s="2">
        <v>45760</v>
      </c>
      <c r="C726" t="s">
        <v>812</v>
      </c>
      <c r="D726" t="s">
        <v>1778</v>
      </c>
      <c r="E726" t="s">
        <v>1937</v>
      </c>
      <c r="F726">
        <v>4</v>
      </c>
      <c r="G726" s="5">
        <v>805.99</v>
      </c>
      <c r="H726">
        <v>0.06</v>
      </c>
      <c r="I726" t="s">
        <v>1957</v>
      </c>
      <c r="J726">
        <v>3030.5223999999998</v>
      </c>
      <c r="K726" t="str">
        <f>_xlfn.XLOOKUP(Sales_DB[[#This Row],[Store_ID]],Store_DB[Store_ID],Store_DB[Region])</f>
        <v>West</v>
      </c>
      <c r="L726" t="str">
        <f>_xlfn.XLOOKUP(Sales_DB[[#This Row],[Store_ID]],Store_DB[Store_ID],Store_DB[Store_Name])</f>
        <v>Frederick-Wright</v>
      </c>
      <c r="M726" t="str">
        <f>_xlfn.XLOOKUP(Sales_DB[[#This Row],[Store_ID]],Store_DB[Store_ID],Store_DB[City])</f>
        <v>New Jimmymouth</v>
      </c>
      <c r="N726" t="str">
        <f>_xlfn.XLOOKUP(Sales_DB[[#This Row],[Store_ID]],Store_DB[Store_ID],Store_DB[Store_Type])</f>
        <v>Flagship</v>
      </c>
      <c r="O726" t="str">
        <f>_xlfn.XLOOKUP(Sales_DB[[#This Row],[Product_ID]],Product_DB[Product_ID],Product_DB[Product_Name])</f>
        <v>Women'S Hair Dryer Brush</v>
      </c>
      <c r="P726" t="str">
        <f>_xlfn.XLOOKUP(Sales_DB[[#This Row],[Product_ID]],Product_DB[Product_ID],Product_DB[Category])</f>
        <v>Beauty</v>
      </c>
      <c r="Q726" t="str">
        <f>_xlfn.XLOOKUP(Sales_DB[[#This Row],[Product_ID]],Product_DB[Product_ID],Product_DB[Sub_Category])</f>
        <v>Haircare</v>
      </c>
      <c r="R726" t="str">
        <f>_xlfn.XLOOKUP(Sales_DB[[#This Row],[Product_ID]],Product_DB[Product_ID],Product_DB[Brand])</f>
        <v>Torres, Spencer and Potter</v>
      </c>
      <c r="S726">
        <f>_xlfn.XLOOKUP(Sales_DB[[#This Row],[Product_ID]],Product_DB[Product_ID],Product_DB[Cost])</f>
        <v>340.39</v>
      </c>
      <c r="T726">
        <f>_xlfn.XLOOKUP(Sales_DB[[#This Row],[Product_ID]],Product_DB[Product_ID],Product_DB[Stock])</f>
        <v>177</v>
      </c>
      <c r="U726" t="str">
        <f>_xlfn.XLOOKUP(Sales_DB[[#This Row],[Customer_ID]],Final_Cust_db[Customer_ID],Final_Cust_db[Name])</f>
        <v>Tyler Garner</v>
      </c>
      <c r="V726">
        <f>_xlfn.XLOOKUP(Sales_DB[[#This Row],[Customer_ID]],Final_Cust_db[Customer_ID],Final_Cust_db[Age])</f>
        <v>64</v>
      </c>
      <c r="W726" t="str">
        <f>_xlfn.XLOOKUP(Sales_DB[[#This Row],[Customer_ID]],Final_Cust_db[Customer_ID],Final_Cust_db[Gender])</f>
        <v>Male</v>
      </c>
      <c r="X726" t="str">
        <f>_xlfn.XLOOKUP(Sales_DB[[#This Row],[Customer_ID]],Final_Cust_db[Customer_ID],Final_Cust_db[City])</f>
        <v>Port Coreyfort</v>
      </c>
      <c r="Y726" t="str">
        <f>_xlfn.XLOOKUP(Sales_DB[[#This Row],[Customer_ID]],Final_Cust_db[Customer_ID],Final_Cust_db[State])</f>
        <v>Alabama</v>
      </c>
      <c r="Z726" t="str">
        <f>_xlfn.XLOOKUP(Sales_DB[[#This Row],[Customer_ID]],Final_Cust_db[Customer_ID],Final_Cust_db[Country])</f>
        <v>USA</v>
      </c>
      <c r="AA726" t="str">
        <f>_xlfn.XLOOKUP(Sales_DB[[#This Row],[Customer_ID]],Final_Cust_db[Customer_ID],Final_Cust_db[Loyality_Level])</f>
        <v>Silver</v>
      </c>
      <c r="AB726" s="8">
        <f>Sales_DB[[#This Row],[Cost]]*Sales_DB[[#This Row],[Quantity]]</f>
        <v>1361.56</v>
      </c>
      <c r="AC726" s="8">
        <f>Sales_DB[[#This Row],[Total_Amount]]-Sales_DB[[#This Row],[Spend]]</f>
        <v>1668.9623999999999</v>
      </c>
      <c r="AD726" s="8">
        <f>MONTH(Sales_DB[[#This Row],[Order_Date]])</f>
        <v>4</v>
      </c>
    </row>
    <row r="727" spans="1:30" x14ac:dyDescent="0.35">
      <c r="A727" t="s">
        <v>2684</v>
      </c>
      <c r="B727" s="2">
        <v>45474</v>
      </c>
      <c r="C727" t="s">
        <v>1221</v>
      </c>
      <c r="D727" t="s">
        <v>1794</v>
      </c>
      <c r="E727" t="s">
        <v>1890</v>
      </c>
      <c r="F727">
        <v>1</v>
      </c>
      <c r="G727" s="5">
        <v>506.55</v>
      </c>
      <c r="H727">
        <v>0.28000000000000003</v>
      </c>
      <c r="I727" t="s">
        <v>1957</v>
      </c>
      <c r="J727">
        <v>364.71600000000001</v>
      </c>
      <c r="K727" t="str">
        <f>_xlfn.XLOOKUP(Sales_DB[[#This Row],[Store_ID]],Store_DB[Store_ID],Store_DB[Region])</f>
        <v>North</v>
      </c>
      <c r="L727" t="str">
        <f>_xlfn.XLOOKUP(Sales_DB[[#This Row],[Store_ID]],Store_DB[Store_ID],Store_DB[Store_Name])</f>
        <v>Martinez, Adkins and Johnson</v>
      </c>
      <c r="M727" t="str">
        <f>_xlfn.XLOOKUP(Sales_DB[[#This Row],[Store_ID]],Store_DB[Store_ID],Store_DB[City])</f>
        <v>Danielmouth</v>
      </c>
      <c r="N727" t="str">
        <f>_xlfn.XLOOKUP(Sales_DB[[#This Row],[Store_ID]],Store_DB[Store_ID],Store_DB[Store_Type])</f>
        <v>Flagship</v>
      </c>
      <c r="O727" t="str">
        <f>_xlfn.XLOOKUP(Sales_DB[[#This Row],[Product_ID]],Product_DB[Product_ID],Product_DB[Product_Name])</f>
        <v>Hair Repair Oil Treatment</v>
      </c>
      <c r="P727" t="str">
        <f>_xlfn.XLOOKUP(Sales_DB[[#This Row],[Product_ID]],Product_DB[Product_ID],Product_DB[Category])</f>
        <v>Beauty</v>
      </c>
      <c r="Q727" t="str">
        <f>_xlfn.XLOOKUP(Sales_DB[[#This Row],[Product_ID]],Product_DB[Product_ID],Product_DB[Sub_Category])</f>
        <v>Haircare</v>
      </c>
      <c r="R727" t="str">
        <f>_xlfn.XLOOKUP(Sales_DB[[#This Row],[Product_ID]],Product_DB[Product_ID],Product_DB[Brand])</f>
        <v>Hopkins Ltd</v>
      </c>
      <c r="S727">
        <f>_xlfn.XLOOKUP(Sales_DB[[#This Row],[Product_ID]],Product_DB[Product_ID],Product_DB[Cost])</f>
        <v>214.32</v>
      </c>
      <c r="T727">
        <f>_xlfn.XLOOKUP(Sales_DB[[#This Row],[Product_ID]],Product_DB[Product_ID],Product_DB[Stock])</f>
        <v>383</v>
      </c>
      <c r="U727" t="str">
        <f>_xlfn.XLOOKUP(Sales_DB[[#This Row],[Customer_ID]],Final_Cust_db[Customer_ID],Final_Cust_db[Name])</f>
        <v>Timothy Valenzuela</v>
      </c>
      <c r="V727">
        <f>_xlfn.XLOOKUP(Sales_DB[[#This Row],[Customer_ID]],Final_Cust_db[Customer_ID],Final_Cust_db[Age])</f>
        <v>53</v>
      </c>
      <c r="W727" t="str">
        <f>_xlfn.XLOOKUP(Sales_DB[[#This Row],[Customer_ID]],Final_Cust_db[Customer_ID],Final_Cust_db[Gender])</f>
        <v>Male</v>
      </c>
      <c r="X727" t="str">
        <f>_xlfn.XLOOKUP(Sales_DB[[#This Row],[Customer_ID]],Final_Cust_db[Customer_ID],Final_Cust_db[City])</f>
        <v>Stevensshire</v>
      </c>
      <c r="Y727" t="str">
        <f>_xlfn.XLOOKUP(Sales_DB[[#This Row],[Customer_ID]],Final_Cust_db[Customer_ID],Final_Cust_db[State])</f>
        <v>Missouri</v>
      </c>
      <c r="Z727" t="str">
        <f>_xlfn.XLOOKUP(Sales_DB[[#This Row],[Customer_ID]],Final_Cust_db[Customer_ID],Final_Cust_db[Country])</f>
        <v>USA</v>
      </c>
      <c r="AA727" t="str">
        <f>_xlfn.XLOOKUP(Sales_DB[[#This Row],[Customer_ID]],Final_Cust_db[Customer_ID],Final_Cust_db[Loyality_Level])</f>
        <v>Platinum</v>
      </c>
      <c r="AB727" s="8">
        <f>Sales_DB[[#This Row],[Cost]]*Sales_DB[[#This Row],[Quantity]]</f>
        <v>214.32</v>
      </c>
      <c r="AC727" s="8">
        <f>Sales_DB[[#This Row],[Total_Amount]]-Sales_DB[[#This Row],[Spend]]</f>
        <v>150.39600000000002</v>
      </c>
      <c r="AD727" s="8">
        <f>MONTH(Sales_DB[[#This Row],[Order_Date]])</f>
        <v>7</v>
      </c>
    </row>
    <row r="728" spans="1:30" x14ac:dyDescent="0.35">
      <c r="A728" t="s">
        <v>2685</v>
      </c>
      <c r="B728" s="2">
        <v>45640</v>
      </c>
      <c r="C728" t="s">
        <v>452</v>
      </c>
      <c r="D728" t="s">
        <v>1701</v>
      </c>
      <c r="E728" t="s">
        <v>1925</v>
      </c>
      <c r="F728">
        <v>3</v>
      </c>
      <c r="G728" s="5">
        <v>28.69</v>
      </c>
      <c r="H728">
        <v>0.02</v>
      </c>
      <c r="I728" t="s">
        <v>1957</v>
      </c>
      <c r="J728">
        <v>84.348600000000005</v>
      </c>
      <c r="K728" t="str">
        <f>_xlfn.XLOOKUP(Sales_DB[[#This Row],[Store_ID]],Store_DB[Store_ID],Store_DB[Region])</f>
        <v>South</v>
      </c>
      <c r="L728" t="str">
        <f>_xlfn.XLOOKUP(Sales_DB[[#This Row],[Store_ID]],Store_DB[Store_ID],Store_DB[Store_Name])</f>
        <v>Aguirre-Keller</v>
      </c>
      <c r="M728" t="str">
        <f>_xlfn.XLOOKUP(Sales_DB[[#This Row],[Store_ID]],Store_DB[Store_ID],Store_DB[City])</f>
        <v>Lake Michael</v>
      </c>
      <c r="N728" t="str">
        <f>_xlfn.XLOOKUP(Sales_DB[[#This Row],[Store_ID]],Store_DB[Store_ID],Store_DB[Store_Type])</f>
        <v>Online</v>
      </c>
      <c r="O728" t="str">
        <f>_xlfn.XLOOKUP(Sales_DB[[#This Row],[Product_ID]],Product_DB[Product_ID],Product_DB[Product_Name])</f>
        <v>Yoga Exercise Mat</v>
      </c>
      <c r="P728" t="str">
        <f>_xlfn.XLOOKUP(Sales_DB[[#This Row],[Product_ID]],Product_DB[Product_ID],Product_DB[Category])</f>
        <v>Sports</v>
      </c>
      <c r="Q728" t="str">
        <f>_xlfn.XLOOKUP(Sales_DB[[#This Row],[Product_ID]],Product_DB[Product_ID],Product_DB[Sub_Category])</f>
        <v>Fitness</v>
      </c>
      <c r="R728" t="str">
        <f>_xlfn.XLOOKUP(Sales_DB[[#This Row],[Product_ID]],Product_DB[Product_ID],Product_DB[Brand])</f>
        <v>Carroll, Long and Mendoza</v>
      </c>
      <c r="S728">
        <f>_xlfn.XLOOKUP(Sales_DB[[#This Row],[Product_ID]],Product_DB[Product_ID],Product_DB[Cost])</f>
        <v>313.26</v>
      </c>
      <c r="T728">
        <f>_xlfn.XLOOKUP(Sales_DB[[#This Row],[Product_ID]],Product_DB[Product_ID],Product_DB[Stock])</f>
        <v>369</v>
      </c>
      <c r="U728" t="str">
        <f>_xlfn.XLOOKUP(Sales_DB[[#This Row],[Customer_ID]],Final_Cust_db[Customer_ID],Final_Cust_db[Name])</f>
        <v>Jamie Reyes</v>
      </c>
      <c r="V728">
        <f>_xlfn.XLOOKUP(Sales_DB[[#This Row],[Customer_ID]],Final_Cust_db[Customer_ID],Final_Cust_db[Age])</f>
        <v>29</v>
      </c>
      <c r="W728" t="str">
        <f>_xlfn.XLOOKUP(Sales_DB[[#This Row],[Customer_ID]],Final_Cust_db[Customer_ID],Final_Cust_db[Gender])</f>
        <v>Male</v>
      </c>
      <c r="X728" t="str">
        <f>_xlfn.XLOOKUP(Sales_DB[[#This Row],[Customer_ID]],Final_Cust_db[Customer_ID],Final_Cust_db[City])</f>
        <v xml:space="preserve">   Jonesbury </v>
      </c>
      <c r="Y728" t="str">
        <f>_xlfn.XLOOKUP(Sales_DB[[#This Row],[Customer_ID]],Final_Cust_db[Customer_ID],Final_Cust_db[State])</f>
        <v>Connecticut</v>
      </c>
      <c r="Z728" t="str">
        <f>_xlfn.XLOOKUP(Sales_DB[[#This Row],[Customer_ID]],Final_Cust_db[Customer_ID],Final_Cust_db[Country])</f>
        <v>USA</v>
      </c>
      <c r="AA728" t="str">
        <f>_xlfn.XLOOKUP(Sales_DB[[#This Row],[Customer_ID]],Final_Cust_db[Customer_ID],Final_Cust_db[Loyality_Level])</f>
        <v>Platinum</v>
      </c>
      <c r="AB728" s="8">
        <f>Sales_DB[[#This Row],[Cost]]*Sales_DB[[#This Row],[Quantity]]</f>
        <v>939.78</v>
      </c>
      <c r="AC728" s="8">
        <f>Sales_DB[[#This Row],[Total_Amount]]-Sales_DB[[#This Row],[Spend]]</f>
        <v>-855.43139999999994</v>
      </c>
      <c r="AD728" s="8">
        <f>MONTH(Sales_DB[[#This Row],[Order_Date]])</f>
        <v>12</v>
      </c>
    </row>
    <row r="729" spans="1:30" x14ac:dyDescent="0.35">
      <c r="A729" t="s">
        <v>2686</v>
      </c>
      <c r="B729" s="2">
        <v>45253</v>
      </c>
      <c r="C729" t="s">
        <v>1218</v>
      </c>
      <c r="D729" t="s">
        <v>1809</v>
      </c>
      <c r="E729" t="s">
        <v>1902</v>
      </c>
      <c r="F729">
        <v>1</v>
      </c>
      <c r="G729" s="5">
        <v>106.07</v>
      </c>
      <c r="H729">
        <v>0.23</v>
      </c>
      <c r="I729" t="s">
        <v>1962</v>
      </c>
      <c r="J729">
        <v>81.673900000000003</v>
      </c>
      <c r="K729" t="str">
        <f>_xlfn.XLOOKUP(Sales_DB[[#This Row],[Store_ID]],Store_DB[Store_ID],Store_DB[Region])</f>
        <v>South</v>
      </c>
      <c r="L729" t="str">
        <f>_xlfn.XLOOKUP(Sales_DB[[#This Row],[Store_ID]],Store_DB[Store_ID],Store_DB[Store_Name])</f>
        <v>Alexander Group</v>
      </c>
      <c r="M729" t="str">
        <f>_xlfn.XLOOKUP(Sales_DB[[#This Row],[Store_ID]],Store_DB[Store_ID],Store_DB[City])</f>
        <v>Port Sharon</v>
      </c>
      <c r="N729" t="str">
        <f>_xlfn.XLOOKUP(Sales_DB[[#This Row],[Store_ID]],Store_DB[Store_ID],Store_DB[Store_Type])</f>
        <v>Online</v>
      </c>
      <c r="O729" t="str">
        <f>_xlfn.XLOOKUP(Sales_DB[[#This Row],[Product_ID]],Product_DB[Product_ID],Product_DB[Product_Name])</f>
        <v>Wireless Mouse</v>
      </c>
      <c r="P729" t="str">
        <f>_xlfn.XLOOKUP(Sales_DB[[#This Row],[Product_ID]],Product_DB[Product_ID],Product_DB[Category])</f>
        <v>Electronics</v>
      </c>
      <c r="Q729" t="str">
        <f>_xlfn.XLOOKUP(Sales_DB[[#This Row],[Product_ID]],Product_DB[Product_ID],Product_DB[Sub_Category])</f>
        <v>Computer</v>
      </c>
      <c r="R729" t="str">
        <f>_xlfn.XLOOKUP(Sales_DB[[#This Row],[Product_ID]],Product_DB[Product_ID],Product_DB[Brand])</f>
        <v>Larson Ltd</v>
      </c>
      <c r="S729">
        <f>_xlfn.XLOOKUP(Sales_DB[[#This Row],[Product_ID]],Product_DB[Product_ID],Product_DB[Cost])</f>
        <v>392.89</v>
      </c>
      <c r="T729">
        <f>_xlfn.XLOOKUP(Sales_DB[[#This Row],[Product_ID]],Product_DB[Product_ID],Product_DB[Stock])</f>
        <v>320</v>
      </c>
      <c r="U729" t="str">
        <f>_xlfn.XLOOKUP(Sales_DB[[#This Row],[Customer_ID]],Final_Cust_db[Customer_ID],Final_Cust_db[Name])</f>
        <v>Timothy Gardner</v>
      </c>
      <c r="V729">
        <f>_xlfn.XLOOKUP(Sales_DB[[#This Row],[Customer_ID]],Final_Cust_db[Customer_ID],Final_Cust_db[Age])</f>
        <v>28</v>
      </c>
      <c r="W729" t="str">
        <f>_xlfn.XLOOKUP(Sales_DB[[#This Row],[Customer_ID]],Final_Cust_db[Customer_ID],Final_Cust_db[Gender])</f>
        <v>Female</v>
      </c>
      <c r="X729" t="str">
        <f>_xlfn.XLOOKUP(Sales_DB[[#This Row],[Customer_ID]],Final_Cust_db[Customer_ID],Final_Cust_db[City])</f>
        <v>New Dawn</v>
      </c>
      <c r="Y729" t="str">
        <f>_xlfn.XLOOKUP(Sales_DB[[#This Row],[Customer_ID]],Final_Cust_db[Customer_ID],Final_Cust_db[State])</f>
        <v>New Jersey</v>
      </c>
      <c r="Z729" t="str">
        <f>_xlfn.XLOOKUP(Sales_DB[[#This Row],[Customer_ID]],Final_Cust_db[Customer_ID],Final_Cust_db[Country])</f>
        <v>USA</v>
      </c>
      <c r="AA729" t="str">
        <f>_xlfn.XLOOKUP(Sales_DB[[#This Row],[Customer_ID]],Final_Cust_db[Customer_ID],Final_Cust_db[Loyality_Level])</f>
        <v>Silver</v>
      </c>
      <c r="AB729" s="8">
        <f>Sales_DB[[#This Row],[Cost]]*Sales_DB[[#This Row],[Quantity]]</f>
        <v>392.89</v>
      </c>
      <c r="AC729" s="8">
        <f>Sales_DB[[#This Row],[Total_Amount]]-Sales_DB[[#This Row],[Spend]]</f>
        <v>-311.21609999999998</v>
      </c>
      <c r="AD729" s="8">
        <f>MONTH(Sales_DB[[#This Row],[Order_Date]])</f>
        <v>11</v>
      </c>
    </row>
    <row r="730" spans="1:30" x14ac:dyDescent="0.35">
      <c r="A730" t="s">
        <v>2687</v>
      </c>
      <c r="B730" s="2">
        <v>45225</v>
      </c>
      <c r="C730" t="s">
        <v>839</v>
      </c>
      <c r="D730" t="s">
        <v>1854</v>
      </c>
      <c r="E730" t="s">
        <v>1885</v>
      </c>
      <c r="F730">
        <v>4</v>
      </c>
      <c r="G730" s="5">
        <v>289.77</v>
      </c>
      <c r="H730">
        <v>0.06</v>
      </c>
      <c r="I730" t="s">
        <v>1959</v>
      </c>
      <c r="J730">
        <v>1089.5352</v>
      </c>
      <c r="K730" t="str">
        <f>_xlfn.XLOOKUP(Sales_DB[[#This Row],[Store_ID]],Store_DB[Store_ID],Store_DB[Region])</f>
        <v>East</v>
      </c>
      <c r="L730" t="str">
        <f>_xlfn.XLOOKUP(Sales_DB[[#This Row],[Store_ID]],Store_DB[Store_ID],Store_DB[Store_Name])</f>
        <v>Rivera-Warner</v>
      </c>
      <c r="M730" t="str">
        <f>_xlfn.XLOOKUP(Sales_DB[[#This Row],[Store_ID]],Store_DB[Store_ID],Store_DB[City])</f>
        <v>Washingtonfurt</v>
      </c>
      <c r="N730" t="str">
        <f>_xlfn.XLOOKUP(Sales_DB[[#This Row],[Store_ID]],Store_DB[Store_ID],Store_DB[Store_Type])</f>
        <v>Flagship</v>
      </c>
      <c r="O730" t="str">
        <f>_xlfn.XLOOKUP(Sales_DB[[#This Row],[Product_ID]],Product_DB[Product_ID],Product_DB[Product_Name])</f>
        <v>Women'S High Heels</v>
      </c>
      <c r="P730" t="str">
        <f>_xlfn.XLOOKUP(Sales_DB[[#This Row],[Product_ID]],Product_DB[Product_ID],Product_DB[Category])</f>
        <v>Clothing</v>
      </c>
      <c r="Q730" t="str">
        <f>_xlfn.XLOOKUP(Sales_DB[[#This Row],[Product_ID]],Product_DB[Product_ID],Product_DB[Sub_Category])</f>
        <v>Footwear</v>
      </c>
      <c r="R730" t="str">
        <f>_xlfn.XLOOKUP(Sales_DB[[#This Row],[Product_ID]],Product_DB[Product_ID],Product_DB[Brand])</f>
        <v>Smith-Charles</v>
      </c>
      <c r="S730">
        <f>_xlfn.XLOOKUP(Sales_DB[[#This Row],[Product_ID]],Product_DB[Product_ID],Product_DB[Cost])</f>
        <v>438.25</v>
      </c>
      <c r="T730">
        <f>_xlfn.XLOOKUP(Sales_DB[[#This Row],[Product_ID]],Product_DB[Product_ID],Product_DB[Stock])</f>
        <v>496</v>
      </c>
      <c r="U730" t="str">
        <f>_xlfn.XLOOKUP(Sales_DB[[#This Row],[Customer_ID]],Final_Cust_db[Customer_ID],Final_Cust_db[Name])</f>
        <v>Russell Lamb</v>
      </c>
      <c r="V730">
        <f>_xlfn.XLOOKUP(Sales_DB[[#This Row],[Customer_ID]],Final_Cust_db[Customer_ID],Final_Cust_db[Age])</f>
        <v>63</v>
      </c>
      <c r="W730" t="str">
        <f>_xlfn.XLOOKUP(Sales_DB[[#This Row],[Customer_ID]],Final_Cust_db[Customer_ID],Final_Cust_db[Gender])</f>
        <v>Female</v>
      </c>
      <c r="X730" t="str">
        <f>_xlfn.XLOOKUP(Sales_DB[[#This Row],[Customer_ID]],Final_Cust_db[Customer_ID],Final_Cust_db[City])</f>
        <v>North Jonathon</v>
      </c>
      <c r="Y730" t="str">
        <f>_xlfn.XLOOKUP(Sales_DB[[#This Row],[Customer_ID]],Final_Cust_db[Customer_ID],Final_Cust_db[State])</f>
        <v>Arizona</v>
      </c>
      <c r="Z730" t="str">
        <f>_xlfn.XLOOKUP(Sales_DB[[#This Row],[Customer_ID]],Final_Cust_db[Customer_ID],Final_Cust_db[Country])</f>
        <v>USA</v>
      </c>
      <c r="AA730" t="str">
        <f>_xlfn.XLOOKUP(Sales_DB[[#This Row],[Customer_ID]],Final_Cust_db[Customer_ID],Final_Cust_db[Loyality_Level])</f>
        <v>Platinum</v>
      </c>
      <c r="AB730" s="8">
        <f>Sales_DB[[#This Row],[Cost]]*Sales_DB[[#This Row],[Quantity]]</f>
        <v>1753</v>
      </c>
      <c r="AC730" s="8">
        <f>Sales_DB[[#This Row],[Total_Amount]]-Sales_DB[[#This Row],[Spend]]</f>
        <v>-663.46479999999997</v>
      </c>
      <c r="AD730" s="8">
        <f>MONTH(Sales_DB[[#This Row],[Order_Date]])</f>
        <v>10</v>
      </c>
    </row>
    <row r="731" spans="1:30" x14ac:dyDescent="0.35">
      <c r="A731" t="s">
        <v>2688</v>
      </c>
      <c r="B731" s="2">
        <v>45263</v>
      </c>
      <c r="C731" t="s">
        <v>529</v>
      </c>
      <c r="D731" t="s">
        <v>1830</v>
      </c>
      <c r="E731" t="s">
        <v>1943</v>
      </c>
      <c r="F731">
        <v>2</v>
      </c>
      <c r="G731" s="5">
        <v>354.26</v>
      </c>
      <c r="H731">
        <v>0.01</v>
      </c>
      <c r="I731" t="s">
        <v>1962</v>
      </c>
      <c r="J731">
        <v>701.4348</v>
      </c>
      <c r="K731" t="str">
        <f>_xlfn.XLOOKUP(Sales_DB[[#This Row],[Store_ID]],Store_DB[Store_ID],Store_DB[Region])</f>
        <v>East</v>
      </c>
      <c r="L731" t="str">
        <f>_xlfn.XLOOKUP(Sales_DB[[#This Row],[Store_ID]],Store_DB[Store_ID],Store_DB[Store_Name])</f>
        <v>Guerrero-Schmitt</v>
      </c>
      <c r="M731" t="str">
        <f>_xlfn.XLOOKUP(Sales_DB[[#This Row],[Store_ID]],Store_DB[Store_ID],Store_DB[City])</f>
        <v>East Stevechester</v>
      </c>
      <c r="N731" t="str">
        <f>_xlfn.XLOOKUP(Sales_DB[[#This Row],[Store_ID]],Store_DB[Store_ID],Store_DB[Store_Type])</f>
        <v>Flagship</v>
      </c>
      <c r="O731" t="str">
        <f>_xlfn.XLOOKUP(Sales_DB[[#This Row],[Product_ID]],Product_DB[Product_ID],Product_DB[Product_Name])</f>
        <v>Hydrating Face Cleanser</v>
      </c>
      <c r="P731" t="str">
        <f>_xlfn.XLOOKUP(Sales_DB[[#This Row],[Product_ID]],Product_DB[Product_ID],Product_DB[Category])</f>
        <v>Beauty</v>
      </c>
      <c r="Q731" t="str">
        <f>_xlfn.XLOOKUP(Sales_DB[[#This Row],[Product_ID]],Product_DB[Product_ID],Product_DB[Sub_Category])</f>
        <v>Skincare</v>
      </c>
      <c r="R731" t="str">
        <f>_xlfn.XLOOKUP(Sales_DB[[#This Row],[Product_ID]],Product_DB[Product_ID],Product_DB[Brand])</f>
        <v>Butler Group</v>
      </c>
      <c r="S731">
        <f>_xlfn.XLOOKUP(Sales_DB[[#This Row],[Product_ID]],Product_DB[Product_ID],Product_DB[Cost])</f>
        <v>238.8</v>
      </c>
      <c r="T731">
        <f>_xlfn.XLOOKUP(Sales_DB[[#This Row],[Product_ID]],Product_DB[Product_ID],Product_DB[Stock])</f>
        <v>159</v>
      </c>
      <c r="U731" t="str">
        <f>_xlfn.XLOOKUP(Sales_DB[[#This Row],[Customer_ID]],Final_Cust_db[Customer_ID],Final_Cust_db[Name])</f>
        <v>Maria Sanchez</v>
      </c>
      <c r="V731">
        <f>_xlfn.XLOOKUP(Sales_DB[[#This Row],[Customer_ID]],Final_Cust_db[Customer_ID],Final_Cust_db[Age])</f>
        <v>46</v>
      </c>
      <c r="W731" t="str">
        <f>_xlfn.XLOOKUP(Sales_DB[[#This Row],[Customer_ID]],Final_Cust_db[Customer_ID],Final_Cust_db[Gender])</f>
        <v>Male</v>
      </c>
      <c r="X731" t="str">
        <f>_xlfn.XLOOKUP(Sales_DB[[#This Row],[Customer_ID]],Final_Cust_db[Customer_ID],Final_Cust_db[City])</f>
        <v>East Peterbury</v>
      </c>
      <c r="Y731" t="str">
        <f>_xlfn.XLOOKUP(Sales_DB[[#This Row],[Customer_ID]],Final_Cust_db[Customer_ID],Final_Cust_db[State])</f>
        <v>North Dakota</v>
      </c>
      <c r="Z731" t="str">
        <f>_xlfn.XLOOKUP(Sales_DB[[#This Row],[Customer_ID]],Final_Cust_db[Customer_ID],Final_Cust_db[Country])</f>
        <v>USA</v>
      </c>
      <c r="AA731" t="str">
        <f>_xlfn.XLOOKUP(Sales_DB[[#This Row],[Customer_ID]],Final_Cust_db[Customer_ID],Final_Cust_db[Loyality_Level])</f>
        <v>Bronze</v>
      </c>
      <c r="AB731" s="8">
        <f>Sales_DB[[#This Row],[Cost]]*Sales_DB[[#This Row],[Quantity]]</f>
        <v>477.6</v>
      </c>
      <c r="AC731" s="8">
        <f>Sales_DB[[#This Row],[Total_Amount]]-Sales_DB[[#This Row],[Spend]]</f>
        <v>223.83479999999997</v>
      </c>
      <c r="AD731" s="8">
        <f>MONTH(Sales_DB[[#This Row],[Order_Date]])</f>
        <v>12</v>
      </c>
    </row>
    <row r="732" spans="1:30" x14ac:dyDescent="0.35">
      <c r="A732" t="s">
        <v>2689</v>
      </c>
      <c r="B732" s="2">
        <v>45554</v>
      </c>
      <c r="C732" t="s">
        <v>1212</v>
      </c>
      <c r="D732" t="s">
        <v>1784</v>
      </c>
      <c r="E732" t="s">
        <v>1932</v>
      </c>
      <c r="F732">
        <v>1</v>
      </c>
      <c r="G732" s="5">
        <v>522.72</v>
      </c>
      <c r="H732">
        <v>0.25</v>
      </c>
      <c r="I732" t="s">
        <v>1959</v>
      </c>
      <c r="J732">
        <v>392.04</v>
      </c>
      <c r="K732" t="str">
        <f>_xlfn.XLOOKUP(Sales_DB[[#This Row],[Store_ID]],Store_DB[Store_ID],Store_DB[Region])</f>
        <v>South</v>
      </c>
      <c r="L732" t="str">
        <f>_xlfn.XLOOKUP(Sales_DB[[#This Row],[Store_ID]],Store_DB[Store_ID],Store_DB[Store_Name])</f>
        <v>Mcdonald Inc</v>
      </c>
      <c r="M732" t="str">
        <f>_xlfn.XLOOKUP(Sales_DB[[#This Row],[Store_ID]],Store_DB[Store_ID],Store_DB[City])</f>
        <v>Christopherland</v>
      </c>
      <c r="N732" t="str">
        <f>_xlfn.XLOOKUP(Sales_DB[[#This Row],[Store_ID]],Store_DB[Store_ID],Store_DB[Store_Type])</f>
        <v>Outlet</v>
      </c>
      <c r="O732" t="str">
        <f>_xlfn.XLOOKUP(Sales_DB[[#This Row],[Product_ID]],Product_DB[Product_ID],Product_DB[Product_Name])</f>
        <v>Wooden Nightstand</v>
      </c>
      <c r="P732" t="str">
        <f>_xlfn.XLOOKUP(Sales_DB[[#This Row],[Product_ID]],Product_DB[Product_ID],Product_DB[Category])</f>
        <v>Home</v>
      </c>
      <c r="Q732" t="str">
        <f>_xlfn.XLOOKUP(Sales_DB[[#This Row],[Product_ID]],Product_DB[Product_ID],Product_DB[Sub_Category])</f>
        <v>Furniture</v>
      </c>
      <c r="R732" t="str">
        <f>_xlfn.XLOOKUP(Sales_DB[[#This Row],[Product_ID]],Product_DB[Product_ID],Product_DB[Brand])</f>
        <v>Wolfe, Ross and Hester</v>
      </c>
      <c r="S732">
        <f>_xlfn.XLOOKUP(Sales_DB[[#This Row],[Product_ID]],Product_DB[Product_ID],Product_DB[Cost])</f>
        <v>243.7</v>
      </c>
      <c r="T732">
        <f>_xlfn.XLOOKUP(Sales_DB[[#This Row],[Product_ID]],Product_DB[Product_ID],Product_DB[Stock])</f>
        <v>130</v>
      </c>
      <c r="U732" t="str">
        <f>_xlfn.XLOOKUP(Sales_DB[[#This Row],[Customer_ID]],Final_Cust_db[Customer_ID],Final_Cust_db[Name])</f>
        <v>Tammy Brennan</v>
      </c>
      <c r="V732">
        <f>_xlfn.XLOOKUP(Sales_DB[[#This Row],[Customer_ID]],Final_Cust_db[Customer_ID],Final_Cust_db[Age])</f>
        <v>60</v>
      </c>
      <c r="W732" t="str">
        <f>_xlfn.XLOOKUP(Sales_DB[[#This Row],[Customer_ID]],Final_Cust_db[Customer_ID],Final_Cust_db[Gender])</f>
        <v>Male</v>
      </c>
      <c r="X732" t="str">
        <f>_xlfn.XLOOKUP(Sales_DB[[#This Row],[Customer_ID]],Final_Cust_db[Customer_ID],Final_Cust_db[City])</f>
        <v>Lake Brandontown</v>
      </c>
      <c r="Y732" t="str">
        <f>_xlfn.XLOOKUP(Sales_DB[[#This Row],[Customer_ID]],Final_Cust_db[Customer_ID],Final_Cust_db[State])</f>
        <v>South Carolina</v>
      </c>
      <c r="Z732" t="str">
        <f>_xlfn.XLOOKUP(Sales_DB[[#This Row],[Customer_ID]],Final_Cust_db[Customer_ID],Final_Cust_db[Country])</f>
        <v>USA</v>
      </c>
      <c r="AA732" t="str">
        <f>_xlfn.XLOOKUP(Sales_DB[[#This Row],[Customer_ID]],Final_Cust_db[Customer_ID],Final_Cust_db[Loyality_Level])</f>
        <v>Gold</v>
      </c>
      <c r="AB732" s="8">
        <f>Sales_DB[[#This Row],[Cost]]*Sales_DB[[#This Row],[Quantity]]</f>
        <v>243.7</v>
      </c>
      <c r="AC732" s="8">
        <f>Sales_DB[[#This Row],[Total_Amount]]-Sales_DB[[#This Row],[Spend]]</f>
        <v>148.34000000000003</v>
      </c>
      <c r="AD732" s="8">
        <f>MONTH(Sales_DB[[#This Row],[Order_Date]])</f>
        <v>9</v>
      </c>
    </row>
    <row r="733" spans="1:30" x14ac:dyDescent="0.35">
      <c r="A733" t="s">
        <v>2690</v>
      </c>
      <c r="B733" s="2">
        <v>45569</v>
      </c>
      <c r="C733" t="s">
        <v>218</v>
      </c>
      <c r="D733" t="s">
        <v>1574</v>
      </c>
      <c r="E733" t="s">
        <v>1919</v>
      </c>
      <c r="F733">
        <v>3</v>
      </c>
      <c r="G733" s="5">
        <v>966.02</v>
      </c>
      <c r="H733">
        <v>0.03</v>
      </c>
      <c r="I733" t="s">
        <v>1962</v>
      </c>
      <c r="J733">
        <v>2811.1181999999999</v>
      </c>
      <c r="K733" t="str">
        <f>_xlfn.XLOOKUP(Sales_DB[[#This Row],[Store_ID]],Store_DB[Store_ID],Store_DB[Region])</f>
        <v>South</v>
      </c>
      <c r="L733" t="str">
        <f>_xlfn.XLOOKUP(Sales_DB[[#This Row],[Store_ID]],Store_DB[Store_ID],Store_DB[Store_Name])</f>
        <v>Moore, Padilla and Butler</v>
      </c>
      <c r="M733" t="str">
        <f>_xlfn.XLOOKUP(Sales_DB[[#This Row],[Store_ID]],Store_DB[Store_ID],Store_DB[City])</f>
        <v>East Johnstad</v>
      </c>
      <c r="N733" t="str">
        <f>_xlfn.XLOOKUP(Sales_DB[[#This Row],[Store_ID]],Store_DB[Store_ID],Store_DB[Store_Type])</f>
        <v>Flagship</v>
      </c>
      <c r="O733" t="str">
        <f>_xlfn.XLOOKUP(Sales_DB[[#This Row],[Product_ID]],Product_DB[Product_ID],Product_DB[Product_Name])</f>
        <v>Men'S Leather Belt</v>
      </c>
      <c r="P733" t="str">
        <f>_xlfn.XLOOKUP(Sales_DB[[#This Row],[Product_ID]],Product_DB[Product_ID],Product_DB[Category])</f>
        <v>Clothing</v>
      </c>
      <c r="Q733" t="str">
        <f>_xlfn.XLOOKUP(Sales_DB[[#This Row],[Product_ID]],Product_DB[Product_ID],Product_DB[Sub_Category])</f>
        <v>Accessories</v>
      </c>
      <c r="R733" t="str">
        <f>_xlfn.XLOOKUP(Sales_DB[[#This Row],[Product_ID]],Product_DB[Product_ID],Product_DB[Brand])</f>
        <v>Baldwin, Garza and Gonzalez</v>
      </c>
      <c r="S733">
        <f>_xlfn.XLOOKUP(Sales_DB[[#This Row],[Product_ID]],Product_DB[Product_ID],Product_DB[Cost])</f>
        <v>261</v>
      </c>
      <c r="T733">
        <f>_xlfn.XLOOKUP(Sales_DB[[#This Row],[Product_ID]],Product_DB[Product_ID],Product_DB[Stock])</f>
        <v>59</v>
      </c>
      <c r="U733" t="str">
        <f>_xlfn.XLOOKUP(Sales_DB[[#This Row],[Customer_ID]],Final_Cust_db[Customer_ID],Final_Cust_db[Name])</f>
        <v>Jay Patel</v>
      </c>
      <c r="V733">
        <f>_xlfn.XLOOKUP(Sales_DB[[#This Row],[Customer_ID]],Final_Cust_db[Customer_ID],Final_Cust_db[Age])</f>
        <v>43</v>
      </c>
      <c r="W733" t="str">
        <f>_xlfn.XLOOKUP(Sales_DB[[#This Row],[Customer_ID]],Final_Cust_db[Customer_ID],Final_Cust_db[Gender])</f>
        <v>Female</v>
      </c>
      <c r="X733" t="str">
        <f>_xlfn.XLOOKUP(Sales_DB[[#This Row],[Customer_ID]],Final_Cust_db[Customer_ID],Final_Cust_db[City])</f>
        <v>Morrisbury</v>
      </c>
      <c r="Y733" t="str">
        <f>_xlfn.XLOOKUP(Sales_DB[[#This Row],[Customer_ID]],Final_Cust_db[Customer_ID],Final_Cust_db[State])</f>
        <v>Rhode Island</v>
      </c>
      <c r="Z733" t="str">
        <f>_xlfn.XLOOKUP(Sales_DB[[#This Row],[Customer_ID]],Final_Cust_db[Customer_ID],Final_Cust_db[Country])</f>
        <v>USA</v>
      </c>
      <c r="AA733" t="str">
        <f>_xlfn.XLOOKUP(Sales_DB[[#This Row],[Customer_ID]],Final_Cust_db[Customer_ID],Final_Cust_db[Loyality_Level])</f>
        <v>Platinum</v>
      </c>
      <c r="AB733" s="8">
        <f>Sales_DB[[#This Row],[Cost]]*Sales_DB[[#This Row],[Quantity]]</f>
        <v>783</v>
      </c>
      <c r="AC733" s="8">
        <f>Sales_DB[[#This Row],[Total_Amount]]-Sales_DB[[#This Row],[Spend]]</f>
        <v>2028.1181999999999</v>
      </c>
      <c r="AD733" s="8">
        <f>MONTH(Sales_DB[[#This Row],[Order_Date]])</f>
        <v>10</v>
      </c>
    </row>
    <row r="734" spans="1:30" x14ac:dyDescent="0.35">
      <c r="A734" t="s">
        <v>2691</v>
      </c>
      <c r="B734" s="2">
        <v>45217</v>
      </c>
      <c r="C734" t="s">
        <v>733</v>
      </c>
      <c r="D734" t="s">
        <v>1730</v>
      </c>
      <c r="E734" t="s">
        <v>1940</v>
      </c>
      <c r="F734">
        <v>1</v>
      </c>
      <c r="G734" s="5">
        <v>498.61</v>
      </c>
      <c r="H734">
        <v>0.04</v>
      </c>
      <c r="I734" t="s">
        <v>1959</v>
      </c>
      <c r="J734">
        <v>478.66559999999998</v>
      </c>
      <c r="K734" t="str">
        <f>_xlfn.XLOOKUP(Sales_DB[[#This Row],[Store_ID]],Store_DB[Store_ID],Store_DB[Region])</f>
        <v>North</v>
      </c>
      <c r="L734" t="str">
        <f>_xlfn.XLOOKUP(Sales_DB[[#This Row],[Store_ID]],Store_DB[Store_ID],Store_DB[Store_Name])</f>
        <v>Holloway Ltd</v>
      </c>
      <c r="M734" t="str">
        <f>_xlfn.XLOOKUP(Sales_DB[[#This Row],[Store_ID]],Store_DB[Store_ID],Store_DB[City])</f>
        <v>Bensonhaven</v>
      </c>
      <c r="N734" t="str">
        <f>_xlfn.XLOOKUP(Sales_DB[[#This Row],[Store_ID]],Store_DB[Store_ID],Store_DB[Store_Type])</f>
        <v>Flagship</v>
      </c>
      <c r="O734" t="str">
        <f>_xlfn.XLOOKUP(Sales_DB[[#This Row],[Product_ID]],Product_DB[Product_ID],Product_DB[Product_Name])</f>
        <v>Boxing Hand Wraps</v>
      </c>
      <c r="P734" t="str">
        <f>_xlfn.XLOOKUP(Sales_DB[[#This Row],[Product_ID]],Product_DB[Product_ID],Product_DB[Category])</f>
        <v>Sports</v>
      </c>
      <c r="Q734" t="str">
        <f>_xlfn.XLOOKUP(Sales_DB[[#This Row],[Product_ID]],Product_DB[Product_ID],Product_DB[Sub_Category])</f>
        <v>Fitness</v>
      </c>
      <c r="R734" t="str">
        <f>_xlfn.XLOOKUP(Sales_DB[[#This Row],[Product_ID]],Product_DB[Product_ID],Product_DB[Brand])</f>
        <v>Smith-King</v>
      </c>
      <c r="S734">
        <f>_xlfn.XLOOKUP(Sales_DB[[#This Row],[Product_ID]],Product_DB[Product_ID],Product_DB[Cost])</f>
        <v>190.29</v>
      </c>
      <c r="T734">
        <f>_xlfn.XLOOKUP(Sales_DB[[#This Row],[Product_ID]],Product_DB[Product_ID],Product_DB[Stock])</f>
        <v>260</v>
      </c>
      <c r="U734" t="str">
        <f>_xlfn.XLOOKUP(Sales_DB[[#This Row],[Customer_ID]],Final_Cust_db[Customer_ID],Final_Cust_db[Name])</f>
        <v>Anthony Morgan</v>
      </c>
      <c r="V734">
        <f>_xlfn.XLOOKUP(Sales_DB[[#This Row],[Customer_ID]],Final_Cust_db[Customer_ID],Final_Cust_db[Age])</f>
        <v>29</v>
      </c>
      <c r="W734" t="str">
        <f>_xlfn.XLOOKUP(Sales_DB[[#This Row],[Customer_ID]],Final_Cust_db[Customer_ID],Final_Cust_db[Gender])</f>
        <v>Male</v>
      </c>
      <c r="X734" t="str">
        <f>_xlfn.XLOOKUP(Sales_DB[[#This Row],[Customer_ID]],Final_Cust_db[Customer_ID],Final_Cust_db[City])</f>
        <v>New Anthonyfurt</v>
      </c>
      <c r="Y734" t="str">
        <f>_xlfn.XLOOKUP(Sales_DB[[#This Row],[Customer_ID]],Final_Cust_db[Customer_ID],Final_Cust_db[State])</f>
        <v>Missouri</v>
      </c>
      <c r="Z734" t="str">
        <f>_xlfn.XLOOKUP(Sales_DB[[#This Row],[Customer_ID]],Final_Cust_db[Customer_ID],Final_Cust_db[Country])</f>
        <v>USA</v>
      </c>
      <c r="AA734" t="str">
        <f>_xlfn.XLOOKUP(Sales_DB[[#This Row],[Customer_ID]],Final_Cust_db[Customer_ID],Final_Cust_db[Loyality_Level])</f>
        <v>Silver</v>
      </c>
      <c r="AB734" s="8">
        <f>Sales_DB[[#This Row],[Cost]]*Sales_DB[[#This Row],[Quantity]]</f>
        <v>190.29</v>
      </c>
      <c r="AC734" s="8">
        <f>Sales_DB[[#This Row],[Total_Amount]]-Sales_DB[[#This Row],[Spend]]</f>
        <v>288.37559999999996</v>
      </c>
      <c r="AD734" s="8">
        <f>MONTH(Sales_DB[[#This Row],[Order_Date]])</f>
        <v>10</v>
      </c>
    </row>
    <row r="735" spans="1:30" x14ac:dyDescent="0.35">
      <c r="A735" t="s">
        <v>2692</v>
      </c>
      <c r="B735" s="2">
        <v>45783</v>
      </c>
      <c r="C735" t="s">
        <v>1047</v>
      </c>
      <c r="D735" t="s">
        <v>1704</v>
      </c>
      <c r="E735" t="s">
        <v>1909</v>
      </c>
      <c r="F735">
        <v>4</v>
      </c>
      <c r="G735" s="5">
        <v>758.27</v>
      </c>
      <c r="H735">
        <v>0.05</v>
      </c>
      <c r="I735" t="s">
        <v>1959</v>
      </c>
      <c r="J735">
        <v>2881.4259999999999</v>
      </c>
      <c r="K735" t="str">
        <f>_xlfn.XLOOKUP(Sales_DB[[#This Row],[Store_ID]],Store_DB[Store_ID],Store_DB[Region])</f>
        <v>East</v>
      </c>
      <c r="L735" t="str">
        <f>_xlfn.XLOOKUP(Sales_DB[[#This Row],[Store_ID]],Store_DB[Store_ID],Store_DB[Store_Name])</f>
        <v>Benson-Elliott</v>
      </c>
      <c r="M735" t="str">
        <f>_xlfn.XLOOKUP(Sales_DB[[#This Row],[Store_ID]],Store_DB[Store_ID],Store_DB[City])</f>
        <v>Port Josephberg</v>
      </c>
      <c r="N735" t="str">
        <f>_xlfn.XLOOKUP(Sales_DB[[#This Row],[Store_ID]],Store_DB[Store_ID],Store_DB[Store_Type])</f>
        <v>Online</v>
      </c>
      <c r="O735" t="str">
        <f>_xlfn.XLOOKUP(Sales_DB[[#This Row],[Product_ID]],Product_DB[Product_ID],Product_DB[Product_Name])</f>
        <v>Smart Home Wifi Camera</v>
      </c>
      <c r="P735" t="str">
        <f>_xlfn.XLOOKUP(Sales_DB[[#This Row],[Product_ID]],Product_DB[Product_ID],Product_DB[Category])</f>
        <v>Electronics</v>
      </c>
      <c r="Q735" t="str">
        <f>_xlfn.XLOOKUP(Sales_DB[[#This Row],[Product_ID]],Product_DB[Product_ID],Product_DB[Sub_Category])</f>
        <v>Accessories</v>
      </c>
      <c r="R735" t="str">
        <f>_xlfn.XLOOKUP(Sales_DB[[#This Row],[Product_ID]],Product_DB[Product_ID],Product_DB[Brand])</f>
        <v>Holmes LLC</v>
      </c>
      <c r="S735">
        <f>_xlfn.XLOOKUP(Sales_DB[[#This Row],[Product_ID]],Product_DB[Product_ID],Product_DB[Cost])</f>
        <v>450.71</v>
      </c>
      <c r="T735">
        <f>_xlfn.XLOOKUP(Sales_DB[[#This Row],[Product_ID]],Product_DB[Product_ID],Product_DB[Stock])</f>
        <v>389</v>
      </c>
      <c r="U735" t="str">
        <f>_xlfn.XLOOKUP(Sales_DB[[#This Row],[Customer_ID]],Final_Cust_db[Customer_ID],Final_Cust_db[Name])</f>
        <v>Pamela Mcguire</v>
      </c>
      <c r="V735">
        <f>_xlfn.XLOOKUP(Sales_DB[[#This Row],[Customer_ID]],Final_Cust_db[Customer_ID],Final_Cust_db[Age])</f>
        <v>54</v>
      </c>
      <c r="W735" t="str">
        <f>_xlfn.XLOOKUP(Sales_DB[[#This Row],[Customer_ID]],Final_Cust_db[Customer_ID],Final_Cust_db[Gender])</f>
        <v>Male</v>
      </c>
      <c r="X735" t="str">
        <f>_xlfn.XLOOKUP(Sales_DB[[#This Row],[Customer_ID]],Final_Cust_db[Customer_ID],Final_Cust_db[City])</f>
        <v>South Jasontown</v>
      </c>
      <c r="Y735" t="str">
        <f>_xlfn.XLOOKUP(Sales_DB[[#This Row],[Customer_ID]],Final_Cust_db[Customer_ID],Final_Cust_db[State])</f>
        <v>Illinois</v>
      </c>
      <c r="Z735" t="str">
        <f>_xlfn.XLOOKUP(Sales_DB[[#This Row],[Customer_ID]],Final_Cust_db[Customer_ID],Final_Cust_db[Country])</f>
        <v>USA</v>
      </c>
      <c r="AA735" t="str">
        <f>_xlfn.XLOOKUP(Sales_DB[[#This Row],[Customer_ID]],Final_Cust_db[Customer_ID],Final_Cust_db[Loyality_Level])</f>
        <v>Platinum</v>
      </c>
      <c r="AB735" s="8">
        <f>Sales_DB[[#This Row],[Cost]]*Sales_DB[[#This Row],[Quantity]]</f>
        <v>1802.84</v>
      </c>
      <c r="AC735" s="8">
        <f>Sales_DB[[#This Row],[Total_Amount]]-Sales_DB[[#This Row],[Spend]]</f>
        <v>1078.586</v>
      </c>
      <c r="AD735" s="8">
        <f>MONTH(Sales_DB[[#This Row],[Order_Date]])</f>
        <v>5</v>
      </c>
    </row>
    <row r="736" spans="1:30" x14ac:dyDescent="0.35">
      <c r="A736" t="s">
        <v>2693</v>
      </c>
      <c r="B736" s="2">
        <v>45371</v>
      </c>
      <c r="C736" t="s">
        <v>654</v>
      </c>
      <c r="D736" t="s">
        <v>1567</v>
      </c>
      <c r="E736" t="s">
        <v>1894</v>
      </c>
      <c r="F736">
        <v>2</v>
      </c>
      <c r="G736" s="5">
        <v>371.03</v>
      </c>
      <c r="H736">
        <v>0.23</v>
      </c>
      <c r="I736" t="s">
        <v>1959</v>
      </c>
      <c r="J736">
        <v>571.38619999999992</v>
      </c>
      <c r="K736" t="str">
        <f>_xlfn.XLOOKUP(Sales_DB[[#This Row],[Store_ID]],Store_DB[Store_ID],Store_DB[Region])</f>
        <v>South</v>
      </c>
      <c r="L736" t="str">
        <f>_xlfn.XLOOKUP(Sales_DB[[#This Row],[Store_ID]],Store_DB[Store_ID],Store_DB[Store_Name])</f>
        <v>Black-Horn</v>
      </c>
      <c r="M736" t="str">
        <f>_xlfn.XLOOKUP(Sales_DB[[#This Row],[Store_ID]],Store_DB[Store_ID],Store_DB[City])</f>
        <v>North Nancyview</v>
      </c>
      <c r="N736" t="str">
        <f>_xlfn.XLOOKUP(Sales_DB[[#This Row],[Store_ID]],Store_DB[Store_ID],Store_DB[Store_Type])</f>
        <v>Outlet</v>
      </c>
      <c r="O736" t="str">
        <f>_xlfn.XLOOKUP(Sales_DB[[#This Row],[Product_ID]],Product_DB[Product_ID],Product_DB[Product_Name])</f>
        <v>Men'S Running Jacket</v>
      </c>
      <c r="P736" t="str">
        <f>_xlfn.XLOOKUP(Sales_DB[[#This Row],[Product_ID]],Product_DB[Product_ID],Product_DB[Category])</f>
        <v>Clothing</v>
      </c>
      <c r="Q736" t="str">
        <f>_xlfn.XLOOKUP(Sales_DB[[#This Row],[Product_ID]],Product_DB[Product_ID],Product_DB[Sub_Category])</f>
        <v>Outerwear</v>
      </c>
      <c r="R736" t="str">
        <f>_xlfn.XLOOKUP(Sales_DB[[#This Row],[Product_ID]],Product_DB[Product_ID],Product_DB[Brand])</f>
        <v>Pineda Ltd</v>
      </c>
      <c r="S736">
        <f>_xlfn.XLOOKUP(Sales_DB[[#This Row],[Product_ID]],Product_DB[Product_ID],Product_DB[Cost])</f>
        <v>364.67</v>
      </c>
      <c r="T736">
        <f>_xlfn.XLOOKUP(Sales_DB[[#This Row],[Product_ID]],Product_DB[Product_ID],Product_DB[Stock])</f>
        <v>452</v>
      </c>
      <c r="U736" t="str">
        <f>_xlfn.XLOOKUP(Sales_DB[[#This Row],[Customer_ID]],Final_Cust_db[Customer_ID],Final_Cust_db[Name])</f>
        <v>Wanda Snyder</v>
      </c>
      <c r="V736">
        <f>_xlfn.XLOOKUP(Sales_DB[[#This Row],[Customer_ID]],Final_Cust_db[Customer_ID],Final_Cust_db[Age])</f>
        <v>54</v>
      </c>
      <c r="W736" t="str">
        <f>_xlfn.XLOOKUP(Sales_DB[[#This Row],[Customer_ID]],Final_Cust_db[Customer_ID],Final_Cust_db[Gender])</f>
        <v>Male</v>
      </c>
      <c r="X736" t="str">
        <f>_xlfn.XLOOKUP(Sales_DB[[#This Row],[Customer_ID]],Final_Cust_db[Customer_ID],Final_Cust_db[City])</f>
        <v>Frostmouth</v>
      </c>
      <c r="Y736" t="str">
        <f>_xlfn.XLOOKUP(Sales_DB[[#This Row],[Customer_ID]],Final_Cust_db[Customer_ID],Final_Cust_db[State])</f>
        <v>Vermont</v>
      </c>
      <c r="Z736" t="str">
        <f>_xlfn.XLOOKUP(Sales_DB[[#This Row],[Customer_ID]],Final_Cust_db[Customer_ID],Final_Cust_db[Country])</f>
        <v>USA</v>
      </c>
      <c r="AA736" t="str">
        <f>_xlfn.XLOOKUP(Sales_DB[[#This Row],[Customer_ID]],Final_Cust_db[Customer_ID],Final_Cust_db[Loyality_Level])</f>
        <v>Bronze</v>
      </c>
      <c r="AB736" s="8">
        <f>Sales_DB[[#This Row],[Cost]]*Sales_DB[[#This Row],[Quantity]]</f>
        <v>729.34</v>
      </c>
      <c r="AC736" s="8">
        <f>Sales_DB[[#This Row],[Total_Amount]]-Sales_DB[[#This Row],[Spend]]</f>
        <v>-157.95380000000011</v>
      </c>
      <c r="AD736" s="8">
        <f>MONTH(Sales_DB[[#This Row],[Order_Date]])</f>
        <v>3</v>
      </c>
    </row>
    <row r="737" spans="1:30" x14ac:dyDescent="0.35">
      <c r="A737" t="s">
        <v>2694</v>
      </c>
      <c r="B737" s="2">
        <v>45453</v>
      </c>
      <c r="C737" t="s">
        <v>1122</v>
      </c>
      <c r="D737" t="s">
        <v>1854</v>
      </c>
      <c r="E737" t="s">
        <v>1940</v>
      </c>
      <c r="F737">
        <v>1</v>
      </c>
      <c r="G737" s="5">
        <v>230.32</v>
      </c>
      <c r="H737">
        <v>0.05</v>
      </c>
      <c r="I737" t="s">
        <v>1962</v>
      </c>
      <c r="J737">
        <v>218.804</v>
      </c>
      <c r="K737" t="str">
        <f>_xlfn.XLOOKUP(Sales_DB[[#This Row],[Store_ID]],Store_DB[Store_ID],Store_DB[Region])</f>
        <v>North</v>
      </c>
      <c r="L737" t="str">
        <f>_xlfn.XLOOKUP(Sales_DB[[#This Row],[Store_ID]],Store_DB[Store_ID],Store_DB[Store_Name])</f>
        <v>Holloway Ltd</v>
      </c>
      <c r="M737" t="str">
        <f>_xlfn.XLOOKUP(Sales_DB[[#This Row],[Store_ID]],Store_DB[Store_ID],Store_DB[City])</f>
        <v>Bensonhaven</v>
      </c>
      <c r="N737" t="str">
        <f>_xlfn.XLOOKUP(Sales_DB[[#This Row],[Store_ID]],Store_DB[Store_ID],Store_DB[Store_Type])</f>
        <v>Flagship</v>
      </c>
      <c r="O737" t="str">
        <f>_xlfn.XLOOKUP(Sales_DB[[#This Row],[Product_ID]],Product_DB[Product_ID],Product_DB[Product_Name])</f>
        <v>Women'S High Heels</v>
      </c>
      <c r="P737" t="str">
        <f>_xlfn.XLOOKUP(Sales_DB[[#This Row],[Product_ID]],Product_DB[Product_ID],Product_DB[Category])</f>
        <v>Clothing</v>
      </c>
      <c r="Q737" t="str">
        <f>_xlfn.XLOOKUP(Sales_DB[[#This Row],[Product_ID]],Product_DB[Product_ID],Product_DB[Sub_Category])</f>
        <v>Footwear</v>
      </c>
      <c r="R737" t="str">
        <f>_xlfn.XLOOKUP(Sales_DB[[#This Row],[Product_ID]],Product_DB[Product_ID],Product_DB[Brand])</f>
        <v>Smith-Charles</v>
      </c>
      <c r="S737">
        <f>_xlfn.XLOOKUP(Sales_DB[[#This Row],[Product_ID]],Product_DB[Product_ID],Product_DB[Cost])</f>
        <v>438.25</v>
      </c>
      <c r="T737">
        <f>_xlfn.XLOOKUP(Sales_DB[[#This Row],[Product_ID]],Product_DB[Product_ID],Product_DB[Stock])</f>
        <v>496</v>
      </c>
      <c r="U737" t="str">
        <f>_xlfn.XLOOKUP(Sales_DB[[#This Row],[Customer_ID]],Final_Cust_db[Customer_ID],Final_Cust_db[Name])</f>
        <v>Carlos Flores</v>
      </c>
      <c r="V737">
        <f>_xlfn.XLOOKUP(Sales_DB[[#This Row],[Customer_ID]],Final_Cust_db[Customer_ID],Final_Cust_db[Age])</f>
        <v>20</v>
      </c>
      <c r="W737" t="str">
        <f>_xlfn.XLOOKUP(Sales_DB[[#This Row],[Customer_ID]],Final_Cust_db[Customer_ID],Final_Cust_db[Gender])</f>
        <v>Male</v>
      </c>
      <c r="X737" t="str">
        <f>_xlfn.XLOOKUP(Sales_DB[[#This Row],[Customer_ID]],Final_Cust_db[Customer_ID],Final_Cust_db[City])</f>
        <v>North Johnfurt</v>
      </c>
      <c r="Y737" t="str">
        <f>_xlfn.XLOOKUP(Sales_DB[[#This Row],[Customer_ID]],Final_Cust_db[Customer_ID],Final_Cust_db[State])</f>
        <v>Washington</v>
      </c>
      <c r="Z737" t="str">
        <f>_xlfn.XLOOKUP(Sales_DB[[#This Row],[Customer_ID]],Final_Cust_db[Customer_ID],Final_Cust_db[Country])</f>
        <v>USA</v>
      </c>
      <c r="AA737" t="str">
        <f>_xlfn.XLOOKUP(Sales_DB[[#This Row],[Customer_ID]],Final_Cust_db[Customer_ID],Final_Cust_db[Loyality_Level])</f>
        <v>Gold</v>
      </c>
      <c r="AB737" s="8">
        <f>Sales_DB[[#This Row],[Cost]]*Sales_DB[[#This Row],[Quantity]]</f>
        <v>438.25</v>
      </c>
      <c r="AC737" s="8">
        <f>Sales_DB[[#This Row],[Total_Amount]]-Sales_DB[[#This Row],[Spend]]</f>
        <v>-219.446</v>
      </c>
      <c r="AD737" s="8">
        <f>MONTH(Sales_DB[[#This Row],[Order_Date]])</f>
        <v>6</v>
      </c>
    </row>
    <row r="738" spans="1:30" x14ac:dyDescent="0.35">
      <c r="A738" t="s">
        <v>2695</v>
      </c>
      <c r="B738" s="2">
        <v>45526</v>
      </c>
      <c r="C738" t="s">
        <v>1083</v>
      </c>
      <c r="D738" t="s">
        <v>1763</v>
      </c>
      <c r="E738" t="s">
        <v>1909</v>
      </c>
      <c r="F738">
        <v>2</v>
      </c>
      <c r="G738" s="5">
        <v>985.43</v>
      </c>
      <c r="H738">
        <v>0.28000000000000003</v>
      </c>
      <c r="I738" t="s">
        <v>1962</v>
      </c>
      <c r="J738">
        <v>1419.0192</v>
      </c>
      <c r="K738" t="str">
        <f>_xlfn.XLOOKUP(Sales_DB[[#This Row],[Store_ID]],Store_DB[Store_ID],Store_DB[Region])</f>
        <v>East</v>
      </c>
      <c r="L738" t="str">
        <f>_xlfn.XLOOKUP(Sales_DB[[#This Row],[Store_ID]],Store_DB[Store_ID],Store_DB[Store_Name])</f>
        <v>Benson-Elliott</v>
      </c>
      <c r="M738" t="str">
        <f>_xlfn.XLOOKUP(Sales_DB[[#This Row],[Store_ID]],Store_DB[Store_ID],Store_DB[City])</f>
        <v>Port Josephberg</v>
      </c>
      <c r="N738" t="str">
        <f>_xlfn.XLOOKUP(Sales_DB[[#This Row],[Store_ID]],Store_DB[Store_ID],Store_DB[Store_Type])</f>
        <v>Online</v>
      </c>
      <c r="O738" t="str">
        <f>_xlfn.XLOOKUP(Sales_DB[[#This Row],[Product_ID]],Product_DB[Product_ID],Product_DB[Product_Name])</f>
        <v>Tennis Ball 3-Pack</v>
      </c>
      <c r="P738" t="str">
        <f>_xlfn.XLOOKUP(Sales_DB[[#This Row],[Product_ID]],Product_DB[Product_ID],Product_DB[Category])</f>
        <v>Sports</v>
      </c>
      <c r="Q738" t="str">
        <f>_xlfn.XLOOKUP(Sales_DB[[#This Row],[Product_ID]],Product_DB[Product_ID],Product_DB[Sub_Category])</f>
        <v>Equipment</v>
      </c>
      <c r="R738" t="str">
        <f>_xlfn.XLOOKUP(Sales_DB[[#This Row],[Product_ID]],Product_DB[Product_ID],Product_DB[Brand])</f>
        <v>Lopez LLC</v>
      </c>
      <c r="S738">
        <f>_xlfn.XLOOKUP(Sales_DB[[#This Row],[Product_ID]],Product_DB[Product_ID],Product_DB[Cost])</f>
        <v>103.45</v>
      </c>
      <c r="T738">
        <f>_xlfn.XLOOKUP(Sales_DB[[#This Row],[Product_ID]],Product_DB[Product_ID],Product_DB[Stock])</f>
        <v>465</v>
      </c>
      <c r="U738" t="str">
        <f>_xlfn.XLOOKUP(Sales_DB[[#This Row],[Customer_ID]],Final_Cust_db[Customer_ID],Final_Cust_db[Name])</f>
        <v>Michelle Cunningham</v>
      </c>
      <c r="V738">
        <f>_xlfn.XLOOKUP(Sales_DB[[#This Row],[Customer_ID]],Final_Cust_db[Customer_ID],Final_Cust_db[Age])</f>
        <v>30</v>
      </c>
      <c r="W738" t="str">
        <f>_xlfn.XLOOKUP(Sales_DB[[#This Row],[Customer_ID]],Final_Cust_db[Customer_ID],Final_Cust_db[Gender])</f>
        <v>Female</v>
      </c>
      <c r="X738" t="str">
        <f>_xlfn.XLOOKUP(Sales_DB[[#This Row],[Customer_ID]],Final_Cust_db[Customer_ID],Final_Cust_db[City])</f>
        <v>Amandaborough</v>
      </c>
      <c r="Y738" t="str">
        <f>_xlfn.XLOOKUP(Sales_DB[[#This Row],[Customer_ID]],Final_Cust_db[Customer_ID],Final_Cust_db[State])</f>
        <v>Connecticut</v>
      </c>
      <c r="Z738" t="str">
        <f>_xlfn.XLOOKUP(Sales_DB[[#This Row],[Customer_ID]],Final_Cust_db[Customer_ID],Final_Cust_db[Country])</f>
        <v>USA</v>
      </c>
      <c r="AA738" t="str">
        <f>_xlfn.XLOOKUP(Sales_DB[[#This Row],[Customer_ID]],Final_Cust_db[Customer_ID],Final_Cust_db[Loyality_Level])</f>
        <v>Bronze</v>
      </c>
      <c r="AB738" s="8">
        <f>Sales_DB[[#This Row],[Cost]]*Sales_DB[[#This Row],[Quantity]]</f>
        <v>206.9</v>
      </c>
      <c r="AC738" s="8">
        <f>Sales_DB[[#This Row],[Total_Amount]]-Sales_DB[[#This Row],[Spend]]</f>
        <v>1212.1191999999999</v>
      </c>
      <c r="AD738" s="8">
        <f>MONTH(Sales_DB[[#This Row],[Order_Date]])</f>
        <v>8</v>
      </c>
    </row>
    <row r="739" spans="1:30" x14ac:dyDescent="0.35">
      <c r="A739" t="s">
        <v>2696</v>
      </c>
      <c r="B739" s="2">
        <v>45756</v>
      </c>
      <c r="C739" t="s">
        <v>1320</v>
      </c>
      <c r="D739" t="s">
        <v>1592</v>
      </c>
      <c r="E739" t="s">
        <v>1902</v>
      </c>
      <c r="F739">
        <v>2</v>
      </c>
      <c r="G739" s="5">
        <v>492.5</v>
      </c>
      <c r="H739">
        <v>0.3</v>
      </c>
      <c r="I739" t="s">
        <v>1959</v>
      </c>
      <c r="J739">
        <v>689.5</v>
      </c>
      <c r="K739" t="str">
        <f>_xlfn.XLOOKUP(Sales_DB[[#This Row],[Store_ID]],Store_DB[Store_ID],Store_DB[Region])</f>
        <v>South</v>
      </c>
      <c r="L739" t="str">
        <f>_xlfn.XLOOKUP(Sales_DB[[#This Row],[Store_ID]],Store_DB[Store_ID],Store_DB[Store_Name])</f>
        <v>Alexander Group</v>
      </c>
      <c r="M739" t="str">
        <f>_xlfn.XLOOKUP(Sales_DB[[#This Row],[Store_ID]],Store_DB[Store_ID],Store_DB[City])</f>
        <v>Port Sharon</v>
      </c>
      <c r="N739" t="str">
        <f>_xlfn.XLOOKUP(Sales_DB[[#This Row],[Store_ID]],Store_DB[Store_ID],Store_DB[Store_Type])</f>
        <v>Online</v>
      </c>
      <c r="O739" t="str">
        <f>_xlfn.XLOOKUP(Sales_DB[[#This Row],[Product_ID]],Product_DB[Product_ID],Product_DB[Product_Name])</f>
        <v>Adjustable Dumbbell Set</v>
      </c>
      <c r="P739" t="str">
        <f>_xlfn.XLOOKUP(Sales_DB[[#This Row],[Product_ID]],Product_DB[Product_ID],Product_DB[Category])</f>
        <v>Sports</v>
      </c>
      <c r="Q739" t="str">
        <f>_xlfn.XLOOKUP(Sales_DB[[#This Row],[Product_ID]],Product_DB[Product_ID],Product_DB[Sub_Category])</f>
        <v>Fitness</v>
      </c>
      <c r="R739" t="str">
        <f>_xlfn.XLOOKUP(Sales_DB[[#This Row],[Product_ID]],Product_DB[Product_ID],Product_DB[Brand])</f>
        <v>Hill PLC</v>
      </c>
      <c r="S739">
        <f>_xlfn.XLOOKUP(Sales_DB[[#This Row],[Product_ID]],Product_DB[Product_ID],Product_DB[Cost])</f>
        <v>495.72</v>
      </c>
      <c r="T739">
        <f>_xlfn.XLOOKUP(Sales_DB[[#This Row],[Product_ID]],Product_DB[Product_ID],Product_DB[Stock])</f>
        <v>323</v>
      </c>
      <c r="U739" t="str">
        <f>_xlfn.XLOOKUP(Sales_DB[[#This Row],[Customer_ID]],Final_Cust_db[Customer_ID],Final_Cust_db[Name])</f>
        <v>Brittany Edwards Dds</v>
      </c>
      <c r="V739">
        <f>_xlfn.XLOOKUP(Sales_DB[[#This Row],[Customer_ID]],Final_Cust_db[Customer_ID],Final_Cust_db[Age])</f>
        <v>42</v>
      </c>
      <c r="W739" t="str">
        <f>_xlfn.XLOOKUP(Sales_DB[[#This Row],[Customer_ID]],Final_Cust_db[Customer_ID],Final_Cust_db[Gender])</f>
        <v>Female</v>
      </c>
      <c r="X739" t="str">
        <f>_xlfn.XLOOKUP(Sales_DB[[#This Row],[Customer_ID]],Final_Cust_db[Customer_ID],Final_Cust_db[City])</f>
        <v>Aliciahaven</v>
      </c>
      <c r="Y739" t="str">
        <f>_xlfn.XLOOKUP(Sales_DB[[#This Row],[Customer_ID]],Final_Cust_db[Customer_ID],Final_Cust_db[State])</f>
        <v>Kansas</v>
      </c>
      <c r="Z739" t="str">
        <f>_xlfn.XLOOKUP(Sales_DB[[#This Row],[Customer_ID]],Final_Cust_db[Customer_ID],Final_Cust_db[Country])</f>
        <v>USA</v>
      </c>
      <c r="AA739" t="str">
        <f>_xlfn.XLOOKUP(Sales_DB[[#This Row],[Customer_ID]],Final_Cust_db[Customer_ID],Final_Cust_db[Loyality_Level])</f>
        <v>Platinum</v>
      </c>
      <c r="AB739" s="8">
        <f>Sales_DB[[#This Row],[Cost]]*Sales_DB[[#This Row],[Quantity]]</f>
        <v>991.44</v>
      </c>
      <c r="AC739" s="8">
        <f>Sales_DB[[#This Row],[Total_Amount]]-Sales_DB[[#This Row],[Spend]]</f>
        <v>-301.94000000000005</v>
      </c>
      <c r="AD739" s="8">
        <f>MONTH(Sales_DB[[#This Row],[Order_Date]])</f>
        <v>4</v>
      </c>
    </row>
    <row r="740" spans="1:30" x14ac:dyDescent="0.35">
      <c r="A740" t="s">
        <v>2697</v>
      </c>
      <c r="B740" s="2">
        <v>45657</v>
      </c>
      <c r="C740" t="s">
        <v>1149</v>
      </c>
      <c r="D740" t="s">
        <v>1716</v>
      </c>
      <c r="E740" t="s">
        <v>1925</v>
      </c>
      <c r="F740">
        <v>2</v>
      </c>
      <c r="G740" s="5">
        <v>213.69</v>
      </c>
      <c r="H740">
        <v>0.28000000000000003</v>
      </c>
      <c r="I740" t="s">
        <v>1959</v>
      </c>
      <c r="J740">
        <v>307.71359999999999</v>
      </c>
      <c r="K740" t="str">
        <f>_xlfn.XLOOKUP(Sales_DB[[#This Row],[Store_ID]],Store_DB[Store_ID],Store_DB[Region])</f>
        <v>South</v>
      </c>
      <c r="L740" t="str">
        <f>_xlfn.XLOOKUP(Sales_DB[[#This Row],[Store_ID]],Store_DB[Store_ID],Store_DB[Store_Name])</f>
        <v>Aguirre-Keller</v>
      </c>
      <c r="M740" t="str">
        <f>_xlfn.XLOOKUP(Sales_DB[[#This Row],[Store_ID]],Store_DB[Store_ID],Store_DB[City])</f>
        <v>Lake Michael</v>
      </c>
      <c r="N740" t="str">
        <f>_xlfn.XLOOKUP(Sales_DB[[#This Row],[Store_ID]],Store_DB[Store_ID],Store_DB[Store_Type])</f>
        <v>Online</v>
      </c>
      <c r="O740" t="str">
        <f>_xlfn.XLOOKUP(Sales_DB[[#This Row],[Product_ID]],Product_DB[Product_ID],Product_DB[Product_Name])</f>
        <v>Men'S Winter Jacket</v>
      </c>
      <c r="P740" t="str">
        <f>_xlfn.XLOOKUP(Sales_DB[[#This Row],[Product_ID]],Product_DB[Product_ID],Product_DB[Category])</f>
        <v>Clothing</v>
      </c>
      <c r="Q740" t="str">
        <f>_xlfn.XLOOKUP(Sales_DB[[#This Row],[Product_ID]],Product_DB[Product_ID],Product_DB[Sub_Category])</f>
        <v>Outerwear</v>
      </c>
      <c r="R740" t="str">
        <f>_xlfn.XLOOKUP(Sales_DB[[#This Row],[Product_ID]],Product_DB[Product_ID],Product_DB[Brand])</f>
        <v>Kelly, Smith and Perez</v>
      </c>
      <c r="S740">
        <f>_xlfn.XLOOKUP(Sales_DB[[#This Row],[Product_ID]],Product_DB[Product_ID],Product_DB[Cost])</f>
        <v>167.34</v>
      </c>
      <c r="T740">
        <f>_xlfn.XLOOKUP(Sales_DB[[#This Row],[Product_ID]],Product_DB[Product_ID],Product_DB[Stock])</f>
        <v>296</v>
      </c>
      <c r="U740" t="str">
        <f>_xlfn.XLOOKUP(Sales_DB[[#This Row],[Customer_ID]],Final_Cust_db[Customer_ID],Final_Cust_db[Name])</f>
        <v>Chloe Aguilar</v>
      </c>
      <c r="V740">
        <f>_xlfn.XLOOKUP(Sales_DB[[#This Row],[Customer_ID]],Final_Cust_db[Customer_ID],Final_Cust_db[Age])</f>
        <v>58</v>
      </c>
      <c r="W740" t="str">
        <f>_xlfn.XLOOKUP(Sales_DB[[#This Row],[Customer_ID]],Final_Cust_db[Customer_ID],Final_Cust_db[Gender])</f>
        <v>Male</v>
      </c>
      <c r="X740" t="str">
        <f>_xlfn.XLOOKUP(Sales_DB[[#This Row],[Customer_ID]],Final_Cust_db[Customer_ID],Final_Cust_db[City])</f>
        <v>Lake Johnside</v>
      </c>
      <c r="Y740" t="str">
        <f>_xlfn.XLOOKUP(Sales_DB[[#This Row],[Customer_ID]],Final_Cust_db[Customer_ID],Final_Cust_db[State])</f>
        <v>Arizona</v>
      </c>
      <c r="Z740" t="str">
        <f>_xlfn.XLOOKUP(Sales_DB[[#This Row],[Customer_ID]],Final_Cust_db[Customer_ID],Final_Cust_db[Country])</f>
        <v>USA</v>
      </c>
      <c r="AA740" t="str">
        <f>_xlfn.XLOOKUP(Sales_DB[[#This Row],[Customer_ID]],Final_Cust_db[Customer_ID],Final_Cust_db[Loyality_Level])</f>
        <v>Bronze</v>
      </c>
      <c r="AB740" s="8">
        <f>Sales_DB[[#This Row],[Cost]]*Sales_DB[[#This Row],[Quantity]]</f>
        <v>334.68</v>
      </c>
      <c r="AC740" s="8">
        <f>Sales_DB[[#This Row],[Total_Amount]]-Sales_DB[[#This Row],[Spend]]</f>
        <v>-26.966400000000021</v>
      </c>
      <c r="AD740" s="8">
        <f>MONTH(Sales_DB[[#This Row],[Order_Date]])</f>
        <v>12</v>
      </c>
    </row>
    <row r="741" spans="1:30" x14ac:dyDescent="0.35">
      <c r="A741" t="s">
        <v>2698</v>
      </c>
      <c r="B741" s="2">
        <v>45716</v>
      </c>
      <c r="C741" t="s">
        <v>245</v>
      </c>
      <c r="D741" t="s">
        <v>1633</v>
      </c>
      <c r="E741" t="s">
        <v>1915</v>
      </c>
      <c r="F741">
        <v>4</v>
      </c>
      <c r="G741" s="5">
        <v>618.83000000000004</v>
      </c>
      <c r="H741">
        <v>0.08</v>
      </c>
      <c r="I741" t="s">
        <v>1959</v>
      </c>
      <c r="J741">
        <v>2277.2944000000002</v>
      </c>
      <c r="K741" t="str">
        <f>_xlfn.XLOOKUP(Sales_DB[[#This Row],[Store_ID]],Store_DB[Store_ID],Store_DB[Region])</f>
        <v>West</v>
      </c>
      <c r="L741" t="str">
        <f>_xlfn.XLOOKUP(Sales_DB[[#This Row],[Store_ID]],Store_DB[Store_ID],Store_DB[Store_Name])</f>
        <v>Bean, Jones and Park</v>
      </c>
      <c r="M741" t="str">
        <f>_xlfn.XLOOKUP(Sales_DB[[#This Row],[Store_ID]],Store_DB[Store_ID],Store_DB[City])</f>
        <v>Thompsonborough</v>
      </c>
      <c r="N741" t="str">
        <f>_xlfn.XLOOKUP(Sales_DB[[#This Row],[Store_ID]],Store_DB[Store_ID],Store_DB[Store_Type])</f>
        <v>Online</v>
      </c>
      <c r="O741" t="str">
        <f>_xlfn.XLOOKUP(Sales_DB[[#This Row],[Product_ID]],Product_DB[Product_ID],Product_DB[Product_Name])</f>
        <v>Outdoor Sports Water Bottle</v>
      </c>
      <c r="P741" t="str">
        <f>_xlfn.XLOOKUP(Sales_DB[[#This Row],[Product_ID]],Product_DB[Product_ID],Product_DB[Category])</f>
        <v>Sports</v>
      </c>
      <c r="Q741" t="str">
        <f>_xlfn.XLOOKUP(Sales_DB[[#This Row],[Product_ID]],Product_DB[Product_ID],Product_DB[Sub_Category])</f>
        <v>Accessories</v>
      </c>
      <c r="R741" t="str">
        <f>_xlfn.XLOOKUP(Sales_DB[[#This Row],[Product_ID]],Product_DB[Product_ID],Product_DB[Brand])</f>
        <v>Soto-Ellis</v>
      </c>
      <c r="S741">
        <f>_xlfn.XLOOKUP(Sales_DB[[#This Row],[Product_ID]],Product_DB[Product_ID],Product_DB[Cost])</f>
        <v>131.51</v>
      </c>
      <c r="T741">
        <f>_xlfn.XLOOKUP(Sales_DB[[#This Row],[Product_ID]],Product_DB[Product_ID],Product_DB[Stock])</f>
        <v>265</v>
      </c>
      <c r="U741" t="str">
        <f>_xlfn.XLOOKUP(Sales_DB[[#This Row],[Customer_ID]],Final_Cust_db[Customer_ID],Final_Cust_db[Name])</f>
        <v>Michael Thomas</v>
      </c>
      <c r="V741">
        <f>_xlfn.XLOOKUP(Sales_DB[[#This Row],[Customer_ID]],Final_Cust_db[Customer_ID],Final_Cust_db[Age])</f>
        <v>21</v>
      </c>
      <c r="W741" t="str">
        <f>_xlfn.XLOOKUP(Sales_DB[[#This Row],[Customer_ID]],Final_Cust_db[Customer_ID],Final_Cust_db[Gender])</f>
        <v>Female</v>
      </c>
      <c r="X741" t="str">
        <f>_xlfn.XLOOKUP(Sales_DB[[#This Row],[Customer_ID]],Final_Cust_db[Customer_ID],Final_Cust_db[City])</f>
        <v>Woodmouth</v>
      </c>
      <c r="Y741" t="str">
        <f>_xlfn.XLOOKUP(Sales_DB[[#This Row],[Customer_ID]],Final_Cust_db[Customer_ID],Final_Cust_db[State])</f>
        <v>Nevada</v>
      </c>
      <c r="Z741" t="str">
        <f>_xlfn.XLOOKUP(Sales_DB[[#This Row],[Customer_ID]],Final_Cust_db[Customer_ID],Final_Cust_db[Country])</f>
        <v>USA</v>
      </c>
      <c r="AA741" t="str">
        <f>_xlfn.XLOOKUP(Sales_DB[[#This Row],[Customer_ID]],Final_Cust_db[Customer_ID],Final_Cust_db[Loyality_Level])</f>
        <v>Silver</v>
      </c>
      <c r="AB741" s="8">
        <f>Sales_DB[[#This Row],[Cost]]*Sales_DB[[#This Row],[Quantity]]</f>
        <v>526.04</v>
      </c>
      <c r="AC741" s="8">
        <f>Sales_DB[[#This Row],[Total_Amount]]-Sales_DB[[#This Row],[Spend]]</f>
        <v>1751.2544000000003</v>
      </c>
      <c r="AD741" s="8">
        <f>MONTH(Sales_DB[[#This Row],[Order_Date]])</f>
        <v>2</v>
      </c>
    </row>
    <row r="742" spans="1:30" x14ac:dyDescent="0.35">
      <c r="A742" t="s">
        <v>2699</v>
      </c>
      <c r="B742" s="2">
        <v>45313</v>
      </c>
      <c r="C742" t="s">
        <v>339</v>
      </c>
      <c r="D742" t="s">
        <v>1757</v>
      </c>
      <c r="E742" t="s">
        <v>1925</v>
      </c>
      <c r="F742">
        <v>2</v>
      </c>
      <c r="G742" s="5">
        <v>81.16</v>
      </c>
      <c r="H742">
        <v>0.16</v>
      </c>
      <c r="I742" t="s">
        <v>1959</v>
      </c>
      <c r="J742">
        <v>136.34880000000001</v>
      </c>
      <c r="K742" t="str">
        <f>_xlfn.XLOOKUP(Sales_DB[[#This Row],[Store_ID]],Store_DB[Store_ID],Store_DB[Region])</f>
        <v>South</v>
      </c>
      <c r="L742" t="str">
        <f>_xlfn.XLOOKUP(Sales_DB[[#This Row],[Store_ID]],Store_DB[Store_ID],Store_DB[Store_Name])</f>
        <v>Aguirre-Keller</v>
      </c>
      <c r="M742" t="str">
        <f>_xlfn.XLOOKUP(Sales_DB[[#This Row],[Store_ID]],Store_DB[Store_ID],Store_DB[City])</f>
        <v>Lake Michael</v>
      </c>
      <c r="N742" t="str">
        <f>_xlfn.XLOOKUP(Sales_DB[[#This Row],[Store_ID]],Store_DB[Store_ID],Store_DB[Store_Type])</f>
        <v>Online</v>
      </c>
      <c r="O742" t="str">
        <f>_xlfn.XLOOKUP(Sales_DB[[#This Row],[Product_ID]],Product_DB[Product_ID],Product_DB[Product_Name])</f>
        <v>Men'S Hair Styling Gel</v>
      </c>
      <c r="P742" t="str">
        <f>_xlfn.XLOOKUP(Sales_DB[[#This Row],[Product_ID]],Product_DB[Product_ID],Product_DB[Category])</f>
        <v>Beauty</v>
      </c>
      <c r="Q742" t="str">
        <f>_xlfn.XLOOKUP(Sales_DB[[#This Row],[Product_ID]],Product_DB[Product_ID],Product_DB[Sub_Category])</f>
        <v>Haircare</v>
      </c>
      <c r="R742" t="str">
        <f>_xlfn.XLOOKUP(Sales_DB[[#This Row],[Product_ID]],Product_DB[Product_ID],Product_DB[Brand])</f>
        <v>Cline-Mccarthy</v>
      </c>
      <c r="S742">
        <f>_xlfn.XLOOKUP(Sales_DB[[#This Row],[Product_ID]],Product_DB[Product_ID],Product_DB[Cost])</f>
        <v>17.309999999999999</v>
      </c>
      <c r="T742">
        <f>_xlfn.XLOOKUP(Sales_DB[[#This Row],[Product_ID]],Product_DB[Product_ID],Product_DB[Stock])</f>
        <v>399</v>
      </c>
      <c r="U742" t="str">
        <f>_xlfn.XLOOKUP(Sales_DB[[#This Row],[Customer_ID]],Final_Cust_db[Customer_ID],Final_Cust_db[Name])</f>
        <v>Christy Vasquez</v>
      </c>
      <c r="V742">
        <f>_xlfn.XLOOKUP(Sales_DB[[#This Row],[Customer_ID]],Final_Cust_db[Customer_ID],Final_Cust_db[Age])</f>
        <v>28</v>
      </c>
      <c r="W742" t="str">
        <f>_xlfn.XLOOKUP(Sales_DB[[#This Row],[Customer_ID]],Final_Cust_db[Customer_ID],Final_Cust_db[Gender])</f>
        <v>Female</v>
      </c>
      <c r="X742" t="str">
        <f>_xlfn.XLOOKUP(Sales_DB[[#This Row],[Customer_ID]],Final_Cust_db[Customer_ID],Final_Cust_db[City])</f>
        <v>Port Travisstad</v>
      </c>
      <c r="Y742" t="str">
        <f>_xlfn.XLOOKUP(Sales_DB[[#This Row],[Customer_ID]],Final_Cust_db[Customer_ID],Final_Cust_db[State])</f>
        <v>South Carolina</v>
      </c>
      <c r="Z742" t="str">
        <f>_xlfn.XLOOKUP(Sales_DB[[#This Row],[Customer_ID]],Final_Cust_db[Customer_ID],Final_Cust_db[Country])</f>
        <v>USA</v>
      </c>
      <c r="AA742" t="str">
        <f>_xlfn.XLOOKUP(Sales_DB[[#This Row],[Customer_ID]],Final_Cust_db[Customer_ID],Final_Cust_db[Loyality_Level])</f>
        <v>Gold</v>
      </c>
      <c r="AB742" s="8">
        <f>Sales_DB[[#This Row],[Cost]]*Sales_DB[[#This Row],[Quantity]]</f>
        <v>34.619999999999997</v>
      </c>
      <c r="AC742" s="8">
        <f>Sales_DB[[#This Row],[Total_Amount]]-Sales_DB[[#This Row],[Spend]]</f>
        <v>101.72880000000001</v>
      </c>
      <c r="AD742" s="8">
        <f>MONTH(Sales_DB[[#This Row],[Order_Date]])</f>
        <v>1</v>
      </c>
    </row>
    <row r="743" spans="1:30" x14ac:dyDescent="0.35">
      <c r="A743" t="s">
        <v>2700</v>
      </c>
      <c r="B743" s="2">
        <v>45372</v>
      </c>
      <c r="C743" t="s">
        <v>21</v>
      </c>
      <c r="D743" t="s">
        <v>1839</v>
      </c>
      <c r="E743" t="s">
        <v>1919</v>
      </c>
      <c r="F743">
        <v>1</v>
      </c>
      <c r="G743" s="5">
        <v>431.69</v>
      </c>
      <c r="H743">
        <v>0.09</v>
      </c>
      <c r="I743" t="s">
        <v>1957</v>
      </c>
      <c r="J743">
        <v>392.83789999999999</v>
      </c>
      <c r="K743" t="str">
        <f>_xlfn.XLOOKUP(Sales_DB[[#This Row],[Store_ID]],Store_DB[Store_ID],Store_DB[Region])</f>
        <v>South</v>
      </c>
      <c r="L743" t="str">
        <f>_xlfn.XLOOKUP(Sales_DB[[#This Row],[Store_ID]],Store_DB[Store_ID],Store_DB[Store_Name])</f>
        <v>Moore, Padilla and Butler</v>
      </c>
      <c r="M743" t="str">
        <f>_xlfn.XLOOKUP(Sales_DB[[#This Row],[Store_ID]],Store_DB[Store_ID],Store_DB[City])</f>
        <v>East Johnstad</v>
      </c>
      <c r="N743" t="str">
        <f>_xlfn.XLOOKUP(Sales_DB[[#This Row],[Store_ID]],Store_DB[Store_ID],Store_DB[Store_Type])</f>
        <v>Flagship</v>
      </c>
      <c r="O743" t="str">
        <f>_xlfn.XLOOKUP(Sales_DB[[#This Row],[Product_ID]],Product_DB[Product_ID],Product_DB[Product_Name])</f>
        <v>Kitchen Cutting Board</v>
      </c>
      <c r="P743" t="str">
        <f>_xlfn.XLOOKUP(Sales_DB[[#This Row],[Product_ID]],Product_DB[Product_ID],Product_DB[Category])</f>
        <v>Home</v>
      </c>
      <c r="Q743" t="str">
        <f>_xlfn.XLOOKUP(Sales_DB[[#This Row],[Product_ID]],Product_DB[Product_ID],Product_DB[Sub_Category])</f>
        <v>Kitchen</v>
      </c>
      <c r="R743" t="str">
        <f>_xlfn.XLOOKUP(Sales_DB[[#This Row],[Product_ID]],Product_DB[Product_ID],Product_DB[Brand])</f>
        <v>Taylor, Dodson and Johnston</v>
      </c>
      <c r="S743">
        <f>_xlfn.XLOOKUP(Sales_DB[[#This Row],[Product_ID]],Product_DB[Product_ID],Product_DB[Cost])</f>
        <v>176.07</v>
      </c>
      <c r="T743">
        <f>_xlfn.XLOOKUP(Sales_DB[[#This Row],[Product_ID]],Product_DB[Product_ID],Product_DB[Stock])</f>
        <v>82</v>
      </c>
      <c r="U743" t="str">
        <f>_xlfn.XLOOKUP(Sales_DB[[#This Row],[Customer_ID]],Final_Cust_db[Customer_ID],Final_Cust_db[Name])</f>
        <v>Dr.Benjamin Price</v>
      </c>
      <c r="V743">
        <f>_xlfn.XLOOKUP(Sales_DB[[#This Row],[Customer_ID]],Final_Cust_db[Customer_ID],Final_Cust_db[Age])</f>
        <v>29</v>
      </c>
      <c r="W743" t="str">
        <f>_xlfn.XLOOKUP(Sales_DB[[#This Row],[Customer_ID]],Final_Cust_db[Customer_ID],Final_Cust_db[Gender])</f>
        <v>Female</v>
      </c>
      <c r="X743" t="str">
        <f>_xlfn.XLOOKUP(Sales_DB[[#This Row],[Customer_ID]],Final_Cust_db[Customer_ID],Final_Cust_db[City])</f>
        <v>Kylebury</v>
      </c>
      <c r="Y743" t="str">
        <f>_xlfn.XLOOKUP(Sales_DB[[#This Row],[Customer_ID]],Final_Cust_db[Customer_ID],Final_Cust_db[State])</f>
        <v>Alabama</v>
      </c>
      <c r="Z743" t="str">
        <f>_xlfn.XLOOKUP(Sales_DB[[#This Row],[Customer_ID]],Final_Cust_db[Customer_ID],Final_Cust_db[Country])</f>
        <v>USA</v>
      </c>
      <c r="AA743" t="str">
        <f>_xlfn.XLOOKUP(Sales_DB[[#This Row],[Customer_ID]],Final_Cust_db[Customer_ID],Final_Cust_db[Loyality_Level])</f>
        <v>Platinum</v>
      </c>
      <c r="AB743" s="8">
        <f>Sales_DB[[#This Row],[Cost]]*Sales_DB[[#This Row],[Quantity]]</f>
        <v>176.07</v>
      </c>
      <c r="AC743" s="8">
        <f>Sales_DB[[#This Row],[Total_Amount]]-Sales_DB[[#This Row],[Spend]]</f>
        <v>216.7679</v>
      </c>
      <c r="AD743" s="8">
        <f>MONTH(Sales_DB[[#This Row],[Order_Date]])</f>
        <v>3</v>
      </c>
    </row>
    <row r="744" spans="1:30" x14ac:dyDescent="0.35">
      <c r="A744" t="s">
        <v>2701</v>
      </c>
      <c r="B744" s="2">
        <v>45648</v>
      </c>
      <c r="C744" t="s">
        <v>1270</v>
      </c>
      <c r="D744" t="s">
        <v>1626</v>
      </c>
      <c r="E744" t="s">
        <v>1906</v>
      </c>
      <c r="F744">
        <v>3</v>
      </c>
      <c r="G744" s="5">
        <v>438.65</v>
      </c>
      <c r="H744">
        <v>0.28999999999999998</v>
      </c>
      <c r="I744" t="s">
        <v>1959</v>
      </c>
      <c r="J744">
        <v>934.32449999999983</v>
      </c>
      <c r="K744" t="str">
        <f>_xlfn.XLOOKUP(Sales_DB[[#This Row],[Store_ID]],Store_DB[Store_ID],Store_DB[Region])</f>
        <v>North</v>
      </c>
      <c r="L744" t="str">
        <f>_xlfn.XLOOKUP(Sales_DB[[#This Row],[Store_ID]],Store_DB[Store_ID],Store_DB[Store_Name])</f>
        <v>Gray Ltd</v>
      </c>
      <c r="M744" t="str">
        <f>_xlfn.XLOOKUP(Sales_DB[[#This Row],[Store_ID]],Store_DB[Store_ID],Store_DB[City])</f>
        <v>New Michaelchester</v>
      </c>
      <c r="N744" t="str">
        <f>_xlfn.XLOOKUP(Sales_DB[[#This Row],[Store_ID]],Store_DB[Store_ID],Store_DB[Store_Type])</f>
        <v>Outlet</v>
      </c>
      <c r="O744" t="str">
        <f>_xlfn.XLOOKUP(Sales_DB[[#This Row],[Product_ID]],Product_DB[Product_ID],Product_DB[Product_Name])</f>
        <v>Women'S Denim Jeans</v>
      </c>
      <c r="P744" t="str">
        <f>_xlfn.XLOOKUP(Sales_DB[[#This Row],[Product_ID]],Product_DB[Product_ID],Product_DB[Category])</f>
        <v>Clothing</v>
      </c>
      <c r="Q744" t="str">
        <f>_xlfn.XLOOKUP(Sales_DB[[#This Row],[Product_ID]],Product_DB[Product_ID],Product_DB[Sub_Category])</f>
        <v>Bottoms</v>
      </c>
      <c r="R744" t="str">
        <f>_xlfn.XLOOKUP(Sales_DB[[#This Row],[Product_ID]],Product_DB[Product_ID],Product_DB[Brand])</f>
        <v>Guerra-Hendrix</v>
      </c>
      <c r="S744">
        <f>_xlfn.XLOOKUP(Sales_DB[[#This Row],[Product_ID]],Product_DB[Product_ID],Product_DB[Cost])</f>
        <v>238.8</v>
      </c>
      <c r="T744">
        <f>_xlfn.XLOOKUP(Sales_DB[[#This Row],[Product_ID]],Product_DB[Product_ID],Product_DB[Stock])</f>
        <v>343</v>
      </c>
      <c r="U744" t="str">
        <f>_xlfn.XLOOKUP(Sales_DB[[#This Row],[Customer_ID]],Final_Cust_db[Customer_ID],Final_Cust_db[Name])</f>
        <v>Eric Wolfe</v>
      </c>
      <c r="V744">
        <f>_xlfn.XLOOKUP(Sales_DB[[#This Row],[Customer_ID]],Final_Cust_db[Customer_ID],Final_Cust_db[Age])</f>
        <v>18</v>
      </c>
      <c r="W744" t="str">
        <f>_xlfn.XLOOKUP(Sales_DB[[#This Row],[Customer_ID]],Final_Cust_db[Customer_ID],Final_Cust_db[Gender])</f>
        <v>Female</v>
      </c>
      <c r="X744" t="str">
        <f>_xlfn.XLOOKUP(Sales_DB[[#This Row],[Customer_ID]],Final_Cust_db[Customer_ID],Final_Cust_db[City])</f>
        <v>Garciaview</v>
      </c>
      <c r="Y744" t="str">
        <f>_xlfn.XLOOKUP(Sales_DB[[#This Row],[Customer_ID]],Final_Cust_db[Customer_ID],Final_Cust_db[State])</f>
        <v>Louisiana</v>
      </c>
      <c r="Z744" t="str">
        <f>_xlfn.XLOOKUP(Sales_DB[[#This Row],[Customer_ID]],Final_Cust_db[Customer_ID],Final_Cust_db[Country])</f>
        <v>USA</v>
      </c>
      <c r="AA744" t="str">
        <f>_xlfn.XLOOKUP(Sales_DB[[#This Row],[Customer_ID]],Final_Cust_db[Customer_ID],Final_Cust_db[Loyality_Level])</f>
        <v>Gold</v>
      </c>
      <c r="AB744" s="8">
        <f>Sales_DB[[#This Row],[Cost]]*Sales_DB[[#This Row],[Quantity]]</f>
        <v>716.40000000000009</v>
      </c>
      <c r="AC744" s="8">
        <f>Sales_DB[[#This Row],[Total_Amount]]-Sales_DB[[#This Row],[Spend]]</f>
        <v>217.92449999999974</v>
      </c>
      <c r="AD744" s="8">
        <f>MONTH(Sales_DB[[#This Row],[Order_Date]])</f>
        <v>12</v>
      </c>
    </row>
    <row r="745" spans="1:30" x14ac:dyDescent="0.35">
      <c r="A745" t="s">
        <v>2702</v>
      </c>
      <c r="B745" s="2">
        <v>45384</v>
      </c>
      <c r="C745" t="s">
        <v>577</v>
      </c>
      <c r="D745" t="s">
        <v>1818</v>
      </c>
      <c r="E745" t="s">
        <v>1899</v>
      </c>
      <c r="F745">
        <v>3</v>
      </c>
      <c r="G745" s="5">
        <v>339.41</v>
      </c>
      <c r="H745">
        <v>0.26</v>
      </c>
      <c r="I745" t="s">
        <v>1957</v>
      </c>
      <c r="J745">
        <v>753.49019999999996</v>
      </c>
      <c r="K745" t="str">
        <f>_xlfn.XLOOKUP(Sales_DB[[#This Row],[Store_ID]],Store_DB[Store_ID],Store_DB[Region])</f>
        <v>North</v>
      </c>
      <c r="L745" t="str">
        <f>_xlfn.XLOOKUP(Sales_DB[[#This Row],[Store_ID]],Store_DB[Store_ID],Store_DB[Store_Name])</f>
        <v>Johnson-Wright</v>
      </c>
      <c r="M745" t="str">
        <f>_xlfn.XLOOKUP(Sales_DB[[#This Row],[Store_ID]],Store_DB[Store_ID],Store_DB[City])</f>
        <v>Hoodberg</v>
      </c>
      <c r="N745" t="str">
        <f>_xlfn.XLOOKUP(Sales_DB[[#This Row],[Store_ID]],Store_DB[Store_ID],Store_DB[Store_Type])</f>
        <v>Outlet</v>
      </c>
      <c r="O745" t="str">
        <f>_xlfn.XLOOKUP(Sales_DB[[#This Row],[Product_ID]],Product_DB[Product_ID],Product_DB[Product_Name])</f>
        <v>Decorative Lamp Shade</v>
      </c>
      <c r="P745" t="str">
        <f>_xlfn.XLOOKUP(Sales_DB[[#This Row],[Product_ID]],Product_DB[Product_ID],Product_DB[Category])</f>
        <v>Home</v>
      </c>
      <c r="Q745" t="str">
        <f>_xlfn.XLOOKUP(Sales_DB[[#This Row],[Product_ID]],Product_DB[Product_ID],Product_DB[Sub_Category])</f>
        <v>Lighting</v>
      </c>
      <c r="R745" t="str">
        <f>_xlfn.XLOOKUP(Sales_DB[[#This Row],[Product_ID]],Product_DB[Product_ID],Product_DB[Brand])</f>
        <v>Ramirez-Hanson</v>
      </c>
      <c r="S745">
        <f>_xlfn.XLOOKUP(Sales_DB[[#This Row],[Product_ID]],Product_DB[Product_ID],Product_DB[Cost])</f>
        <v>228.53</v>
      </c>
      <c r="T745">
        <f>_xlfn.XLOOKUP(Sales_DB[[#This Row],[Product_ID]],Product_DB[Product_ID],Product_DB[Stock])</f>
        <v>469</v>
      </c>
      <c r="U745" t="str">
        <f>_xlfn.XLOOKUP(Sales_DB[[#This Row],[Customer_ID]],Final_Cust_db[Customer_ID],Final_Cust_db[Name])</f>
        <v>Thomas Rhodes</v>
      </c>
      <c r="V745">
        <f>_xlfn.XLOOKUP(Sales_DB[[#This Row],[Customer_ID]],Final_Cust_db[Customer_ID],Final_Cust_db[Age])</f>
        <v>41</v>
      </c>
      <c r="W745" t="str">
        <f>_xlfn.XLOOKUP(Sales_DB[[#This Row],[Customer_ID]],Final_Cust_db[Customer_ID],Final_Cust_db[Gender])</f>
        <v>Female</v>
      </c>
      <c r="X745" t="str">
        <f>_xlfn.XLOOKUP(Sales_DB[[#This Row],[Customer_ID]],Final_Cust_db[Customer_ID],Final_Cust_db[City])</f>
        <v>Port Richard</v>
      </c>
      <c r="Y745" t="str">
        <f>_xlfn.XLOOKUP(Sales_DB[[#This Row],[Customer_ID]],Final_Cust_db[Customer_ID],Final_Cust_db[State])</f>
        <v>West Virginia</v>
      </c>
      <c r="Z745" t="str">
        <f>_xlfn.XLOOKUP(Sales_DB[[#This Row],[Customer_ID]],Final_Cust_db[Customer_ID],Final_Cust_db[Country])</f>
        <v>USA</v>
      </c>
      <c r="AA745" t="str">
        <f>_xlfn.XLOOKUP(Sales_DB[[#This Row],[Customer_ID]],Final_Cust_db[Customer_ID],Final_Cust_db[Loyality_Level])</f>
        <v>Bronze</v>
      </c>
      <c r="AB745" s="8">
        <f>Sales_DB[[#This Row],[Cost]]*Sales_DB[[#This Row],[Quantity]]</f>
        <v>685.59</v>
      </c>
      <c r="AC745" s="8">
        <f>Sales_DB[[#This Row],[Total_Amount]]-Sales_DB[[#This Row],[Spend]]</f>
        <v>67.900199999999927</v>
      </c>
      <c r="AD745" s="8">
        <f>MONTH(Sales_DB[[#This Row],[Order_Date]])</f>
        <v>4</v>
      </c>
    </row>
    <row r="746" spans="1:30" x14ac:dyDescent="0.35">
      <c r="A746" t="s">
        <v>2703</v>
      </c>
      <c r="B746" s="2">
        <v>45687</v>
      </c>
      <c r="C746" t="s">
        <v>1459</v>
      </c>
      <c r="D746" t="s">
        <v>1818</v>
      </c>
      <c r="E746" t="s">
        <v>1919</v>
      </c>
      <c r="F746">
        <v>4</v>
      </c>
      <c r="G746" s="5">
        <v>848.47</v>
      </c>
      <c r="H746">
        <v>0.21</v>
      </c>
      <c r="I746" t="s">
        <v>1962</v>
      </c>
      <c r="J746">
        <v>2681.1651999999999</v>
      </c>
      <c r="K746" t="str">
        <f>_xlfn.XLOOKUP(Sales_DB[[#This Row],[Store_ID]],Store_DB[Store_ID],Store_DB[Region])</f>
        <v>South</v>
      </c>
      <c r="L746" t="str">
        <f>_xlfn.XLOOKUP(Sales_DB[[#This Row],[Store_ID]],Store_DB[Store_ID],Store_DB[Store_Name])</f>
        <v>Moore, Padilla and Butler</v>
      </c>
      <c r="M746" t="str">
        <f>_xlfn.XLOOKUP(Sales_DB[[#This Row],[Store_ID]],Store_DB[Store_ID],Store_DB[City])</f>
        <v>East Johnstad</v>
      </c>
      <c r="N746" t="str">
        <f>_xlfn.XLOOKUP(Sales_DB[[#This Row],[Store_ID]],Store_DB[Store_ID],Store_DB[Store_Type])</f>
        <v>Flagship</v>
      </c>
      <c r="O746" t="str">
        <f>_xlfn.XLOOKUP(Sales_DB[[#This Row],[Product_ID]],Product_DB[Product_ID],Product_DB[Product_Name])</f>
        <v>Decorative Lamp Shade</v>
      </c>
      <c r="P746" t="str">
        <f>_xlfn.XLOOKUP(Sales_DB[[#This Row],[Product_ID]],Product_DB[Product_ID],Product_DB[Category])</f>
        <v>Home</v>
      </c>
      <c r="Q746" t="str">
        <f>_xlfn.XLOOKUP(Sales_DB[[#This Row],[Product_ID]],Product_DB[Product_ID],Product_DB[Sub_Category])</f>
        <v>Lighting</v>
      </c>
      <c r="R746" t="str">
        <f>_xlfn.XLOOKUP(Sales_DB[[#This Row],[Product_ID]],Product_DB[Product_ID],Product_DB[Brand])</f>
        <v>Ramirez-Hanson</v>
      </c>
      <c r="S746">
        <f>_xlfn.XLOOKUP(Sales_DB[[#This Row],[Product_ID]],Product_DB[Product_ID],Product_DB[Cost])</f>
        <v>228.53</v>
      </c>
      <c r="T746">
        <f>_xlfn.XLOOKUP(Sales_DB[[#This Row],[Product_ID]],Product_DB[Product_ID],Product_DB[Stock])</f>
        <v>469</v>
      </c>
      <c r="U746" t="str">
        <f>_xlfn.XLOOKUP(Sales_DB[[#This Row],[Customer_ID]],Final_Cust_db[Customer_ID],Final_Cust_db[Name])</f>
        <v>Manuel Fisher</v>
      </c>
      <c r="V746">
        <f>_xlfn.XLOOKUP(Sales_DB[[#This Row],[Customer_ID]],Final_Cust_db[Customer_ID],Final_Cust_db[Age])</f>
        <v>21</v>
      </c>
      <c r="W746" t="str">
        <f>_xlfn.XLOOKUP(Sales_DB[[#This Row],[Customer_ID]],Final_Cust_db[Customer_ID],Final_Cust_db[Gender])</f>
        <v>Female</v>
      </c>
      <c r="X746" t="str">
        <f>_xlfn.XLOOKUP(Sales_DB[[#This Row],[Customer_ID]],Final_Cust_db[Customer_ID],Final_Cust_db[City])</f>
        <v>Kanebury</v>
      </c>
      <c r="Y746" t="str">
        <f>_xlfn.XLOOKUP(Sales_DB[[#This Row],[Customer_ID]],Final_Cust_db[Customer_ID],Final_Cust_db[State])</f>
        <v>New Hampshire</v>
      </c>
      <c r="Z746" t="str">
        <f>_xlfn.XLOOKUP(Sales_DB[[#This Row],[Customer_ID]],Final_Cust_db[Customer_ID],Final_Cust_db[Country])</f>
        <v>USA</v>
      </c>
      <c r="AA746" t="str">
        <f>_xlfn.XLOOKUP(Sales_DB[[#This Row],[Customer_ID]],Final_Cust_db[Customer_ID],Final_Cust_db[Loyality_Level])</f>
        <v>Gold</v>
      </c>
      <c r="AB746" s="8">
        <f>Sales_DB[[#This Row],[Cost]]*Sales_DB[[#This Row],[Quantity]]</f>
        <v>914.12</v>
      </c>
      <c r="AC746" s="8">
        <f>Sales_DB[[#This Row],[Total_Amount]]-Sales_DB[[#This Row],[Spend]]</f>
        <v>1767.0452</v>
      </c>
      <c r="AD746" s="8">
        <f>MONTH(Sales_DB[[#This Row],[Order_Date]])</f>
        <v>1</v>
      </c>
    </row>
    <row r="747" spans="1:30" x14ac:dyDescent="0.35">
      <c r="A747" t="s">
        <v>2704</v>
      </c>
      <c r="B747" s="2">
        <v>45747</v>
      </c>
      <c r="C747" t="s">
        <v>637</v>
      </c>
      <c r="D747" t="s">
        <v>1781</v>
      </c>
      <c r="E747" t="s">
        <v>1915</v>
      </c>
      <c r="F747">
        <v>1</v>
      </c>
      <c r="G747" s="5">
        <v>664.87</v>
      </c>
      <c r="H747">
        <v>0.08</v>
      </c>
      <c r="I747" t="s">
        <v>1959</v>
      </c>
      <c r="J747">
        <v>611.68040000000008</v>
      </c>
      <c r="K747" t="str">
        <f>_xlfn.XLOOKUP(Sales_DB[[#This Row],[Store_ID]],Store_DB[Store_ID],Store_DB[Region])</f>
        <v>West</v>
      </c>
      <c r="L747" t="str">
        <f>_xlfn.XLOOKUP(Sales_DB[[#This Row],[Store_ID]],Store_DB[Store_ID],Store_DB[Store_Name])</f>
        <v>Bean, Jones and Park</v>
      </c>
      <c r="M747" t="str">
        <f>_xlfn.XLOOKUP(Sales_DB[[#This Row],[Store_ID]],Store_DB[Store_ID],Store_DB[City])</f>
        <v>Thompsonborough</v>
      </c>
      <c r="N747" t="str">
        <f>_xlfn.XLOOKUP(Sales_DB[[#This Row],[Store_ID]],Store_DB[Store_ID],Store_DB[Store_Type])</f>
        <v>Online</v>
      </c>
      <c r="O747" t="str">
        <f>_xlfn.XLOOKUP(Sales_DB[[#This Row],[Product_ID]],Product_DB[Product_ID],Product_DB[Product_Name])</f>
        <v>Smart Led Light Strip</v>
      </c>
      <c r="P747" t="str">
        <f>_xlfn.XLOOKUP(Sales_DB[[#This Row],[Product_ID]],Product_DB[Product_ID],Product_DB[Category])</f>
        <v>Electronics</v>
      </c>
      <c r="Q747" t="str">
        <f>_xlfn.XLOOKUP(Sales_DB[[#This Row],[Product_ID]],Product_DB[Product_ID],Product_DB[Sub_Category])</f>
        <v>Accessories</v>
      </c>
      <c r="R747" t="str">
        <f>_xlfn.XLOOKUP(Sales_DB[[#This Row],[Product_ID]],Product_DB[Product_ID],Product_DB[Brand])</f>
        <v>Flores-Davis</v>
      </c>
      <c r="S747">
        <f>_xlfn.XLOOKUP(Sales_DB[[#This Row],[Product_ID]],Product_DB[Product_ID],Product_DB[Cost])</f>
        <v>349.17</v>
      </c>
      <c r="T747">
        <f>_xlfn.XLOOKUP(Sales_DB[[#This Row],[Product_ID]],Product_DB[Product_ID],Product_DB[Stock])</f>
        <v>476</v>
      </c>
      <c r="U747" t="str">
        <f>_xlfn.XLOOKUP(Sales_DB[[#This Row],[Customer_ID]],Final_Cust_db[Customer_ID],Final_Cust_db[Name])</f>
        <v>Jacob Wood</v>
      </c>
      <c r="V747">
        <f>_xlfn.XLOOKUP(Sales_DB[[#This Row],[Customer_ID]],Final_Cust_db[Customer_ID],Final_Cust_db[Age])</f>
        <v>26</v>
      </c>
      <c r="W747" t="str">
        <f>_xlfn.XLOOKUP(Sales_DB[[#This Row],[Customer_ID]],Final_Cust_db[Customer_ID],Final_Cust_db[Gender])</f>
        <v>Male</v>
      </c>
      <c r="X747" t="str">
        <f>_xlfn.XLOOKUP(Sales_DB[[#This Row],[Customer_ID]],Final_Cust_db[Customer_ID],Final_Cust_db[City])</f>
        <v>Lake Samanthafort</v>
      </c>
      <c r="Y747" t="str">
        <f>_xlfn.XLOOKUP(Sales_DB[[#This Row],[Customer_ID]],Final_Cust_db[Customer_ID],Final_Cust_db[State])</f>
        <v>Idaho</v>
      </c>
      <c r="Z747" t="str">
        <f>_xlfn.XLOOKUP(Sales_DB[[#This Row],[Customer_ID]],Final_Cust_db[Customer_ID],Final_Cust_db[Country])</f>
        <v>USA</v>
      </c>
      <c r="AA747" t="str">
        <f>_xlfn.XLOOKUP(Sales_DB[[#This Row],[Customer_ID]],Final_Cust_db[Customer_ID],Final_Cust_db[Loyality_Level])</f>
        <v>Gold</v>
      </c>
      <c r="AB747" s="8">
        <f>Sales_DB[[#This Row],[Cost]]*Sales_DB[[#This Row],[Quantity]]</f>
        <v>349.17</v>
      </c>
      <c r="AC747" s="8">
        <f>Sales_DB[[#This Row],[Total_Amount]]-Sales_DB[[#This Row],[Spend]]</f>
        <v>262.51040000000006</v>
      </c>
      <c r="AD747" s="8">
        <f>MONTH(Sales_DB[[#This Row],[Order_Date]])</f>
        <v>3</v>
      </c>
    </row>
    <row r="748" spans="1:30" x14ac:dyDescent="0.35">
      <c r="A748" t="s">
        <v>2705</v>
      </c>
      <c r="B748" s="2">
        <v>45687</v>
      </c>
      <c r="C748" t="s">
        <v>357</v>
      </c>
      <c r="D748" t="s">
        <v>1646</v>
      </c>
      <c r="E748" t="s">
        <v>1912</v>
      </c>
      <c r="F748">
        <v>1</v>
      </c>
      <c r="G748" s="5">
        <v>412.11</v>
      </c>
      <c r="H748">
        <v>0.23</v>
      </c>
      <c r="I748" t="s">
        <v>1959</v>
      </c>
      <c r="J748">
        <v>317.32470000000001</v>
      </c>
      <c r="K748" t="str">
        <f>_xlfn.XLOOKUP(Sales_DB[[#This Row],[Store_ID]],Store_DB[Store_ID],Store_DB[Region])</f>
        <v>South</v>
      </c>
      <c r="L748" t="str">
        <f>_xlfn.XLOOKUP(Sales_DB[[#This Row],[Store_ID]],Store_DB[Store_ID],Store_DB[Store_Name])</f>
        <v>Martinez-Mullins</v>
      </c>
      <c r="M748" t="str">
        <f>_xlfn.XLOOKUP(Sales_DB[[#This Row],[Store_ID]],Store_DB[Store_ID],Store_DB[City])</f>
        <v>Williamsfurt</v>
      </c>
      <c r="N748" t="str">
        <f>_xlfn.XLOOKUP(Sales_DB[[#This Row],[Store_ID]],Store_DB[Store_ID],Store_DB[Store_Type])</f>
        <v>Online</v>
      </c>
      <c r="O748" t="str">
        <f>_xlfn.XLOOKUP(Sales_DB[[#This Row],[Product_ID]],Product_DB[Product_ID],Product_DB[Product_Name])</f>
        <v>Foldable Camping Chair</v>
      </c>
      <c r="P748" t="str">
        <f>_xlfn.XLOOKUP(Sales_DB[[#This Row],[Product_ID]],Product_DB[Product_ID],Product_DB[Category])</f>
        <v>Sports</v>
      </c>
      <c r="Q748" t="str">
        <f>_xlfn.XLOOKUP(Sales_DB[[#This Row],[Product_ID]],Product_DB[Product_ID],Product_DB[Sub_Category])</f>
        <v>Outdoor</v>
      </c>
      <c r="R748" t="str">
        <f>_xlfn.XLOOKUP(Sales_DB[[#This Row],[Product_ID]],Product_DB[Product_ID],Product_DB[Brand])</f>
        <v>Cook Ltd</v>
      </c>
      <c r="S748">
        <f>_xlfn.XLOOKUP(Sales_DB[[#This Row],[Product_ID]],Product_DB[Product_ID],Product_DB[Cost])</f>
        <v>166.06</v>
      </c>
      <c r="T748">
        <f>_xlfn.XLOOKUP(Sales_DB[[#This Row],[Product_ID]],Product_DB[Product_ID],Product_DB[Stock])</f>
        <v>340</v>
      </c>
      <c r="U748" t="str">
        <f>_xlfn.XLOOKUP(Sales_DB[[#This Row],[Customer_ID]],Final_Cust_db[Customer_ID],Final_Cust_db[Name])</f>
        <v>Sheila Wilson</v>
      </c>
      <c r="V748">
        <f>_xlfn.XLOOKUP(Sales_DB[[#This Row],[Customer_ID]],Final_Cust_db[Customer_ID],Final_Cust_db[Age])</f>
        <v>35</v>
      </c>
      <c r="W748" t="str">
        <f>_xlfn.XLOOKUP(Sales_DB[[#This Row],[Customer_ID]],Final_Cust_db[Customer_ID],Final_Cust_db[Gender])</f>
        <v>Male</v>
      </c>
      <c r="X748" t="str">
        <f>_xlfn.XLOOKUP(Sales_DB[[#This Row],[Customer_ID]],Final_Cust_db[Customer_ID],Final_Cust_db[City])</f>
        <v>South Dustin</v>
      </c>
      <c r="Y748" t="str">
        <f>_xlfn.XLOOKUP(Sales_DB[[#This Row],[Customer_ID]],Final_Cust_db[Customer_ID],Final_Cust_db[State])</f>
        <v>Tennessee</v>
      </c>
      <c r="Z748" t="str">
        <f>_xlfn.XLOOKUP(Sales_DB[[#This Row],[Customer_ID]],Final_Cust_db[Customer_ID],Final_Cust_db[Country])</f>
        <v>USA</v>
      </c>
      <c r="AA748" t="str">
        <f>_xlfn.XLOOKUP(Sales_DB[[#This Row],[Customer_ID]],Final_Cust_db[Customer_ID],Final_Cust_db[Loyality_Level])</f>
        <v>Silver</v>
      </c>
      <c r="AB748" s="8">
        <f>Sales_DB[[#This Row],[Cost]]*Sales_DB[[#This Row],[Quantity]]</f>
        <v>166.06</v>
      </c>
      <c r="AC748" s="8">
        <f>Sales_DB[[#This Row],[Total_Amount]]-Sales_DB[[#This Row],[Spend]]</f>
        <v>151.2647</v>
      </c>
      <c r="AD748" s="8">
        <f>MONTH(Sales_DB[[#This Row],[Order_Date]])</f>
        <v>1</v>
      </c>
    </row>
    <row r="749" spans="1:30" x14ac:dyDescent="0.35">
      <c r="A749" t="s">
        <v>2706</v>
      </c>
      <c r="B749" s="2">
        <v>45916</v>
      </c>
      <c r="C749" t="s">
        <v>427</v>
      </c>
      <c r="D749" t="s">
        <v>1863</v>
      </c>
      <c r="E749" t="s">
        <v>1890</v>
      </c>
      <c r="F749">
        <v>1</v>
      </c>
      <c r="G749" s="5">
        <v>126.09</v>
      </c>
      <c r="H749">
        <v>0.05</v>
      </c>
      <c r="I749" t="s">
        <v>1962</v>
      </c>
      <c r="J749">
        <v>119.7855</v>
      </c>
      <c r="K749" t="str">
        <f>_xlfn.XLOOKUP(Sales_DB[[#This Row],[Store_ID]],Store_DB[Store_ID],Store_DB[Region])</f>
        <v>North</v>
      </c>
      <c r="L749" t="str">
        <f>_xlfn.XLOOKUP(Sales_DB[[#This Row],[Store_ID]],Store_DB[Store_ID],Store_DB[Store_Name])</f>
        <v>Martinez, Adkins and Johnson</v>
      </c>
      <c r="M749" t="str">
        <f>_xlfn.XLOOKUP(Sales_DB[[#This Row],[Store_ID]],Store_DB[Store_ID],Store_DB[City])</f>
        <v>Danielmouth</v>
      </c>
      <c r="N749" t="str">
        <f>_xlfn.XLOOKUP(Sales_DB[[#This Row],[Store_ID]],Store_DB[Store_ID],Store_DB[Store_Type])</f>
        <v>Flagship</v>
      </c>
      <c r="O749" t="str">
        <f>_xlfn.XLOOKUP(Sales_DB[[#This Row],[Product_ID]],Product_DB[Product_ID],Product_DB[Product_Name])</f>
        <v>Vitamin E Body Lotion</v>
      </c>
      <c r="P749" t="str">
        <f>_xlfn.XLOOKUP(Sales_DB[[#This Row],[Product_ID]],Product_DB[Product_ID],Product_DB[Category])</f>
        <v>Beauty</v>
      </c>
      <c r="Q749" t="str">
        <f>_xlfn.XLOOKUP(Sales_DB[[#This Row],[Product_ID]],Product_DB[Product_ID],Product_DB[Sub_Category])</f>
        <v>Skincare</v>
      </c>
      <c r="R749" t="str">
        <f>_xlfn.XLOOKUP(Sales_DB[[#This Row],[Product_ID]],Product_DB[Product_ID],Product_DB[Brand])</f>
        <v>Hoffman-Williams</v>
      </c>
      <c r="S749">
        <f>_xlfn.XLOOKUP(Sales_DB[[#This Row],[Product_ID]],Product_DB[Product_ID],Product_DB[Cost])</f>
        <v>358.47</v>
      </c>
      <c r="T749">
        <f>_xlfn.XLOOKUP(Sales_DB[[#This Row],[Product_ID]],Product_DB[Product_ID],Product_DB[Stock])</f>
        <v>213</v>
      </c>
      <c r="U749" t="str">
        <f>_xlfn.XLOOKUP(Sales_DB[[#This Row],[Customer_ID]],Final_Cust_db[Customer_ID],Final_Cust_db[Name])</f>
        <v>Michael Chang</v>
      </c>
      <c r="V749">
        <f>_xlfn.XLOOKUP(Sales_DB[[#This Row],[Customer_ID]],Final_Cust_db[Customer_ID],Final_Cust_db[Age])</f>
        <v>50</v>
      </c>
      <c r="W749" t="str">
        <f>_xlfn.XLOOKUP(Sales_DB[[#This Row],[Customer_ID]],Final_Cust_db[Customer_ID],Final_Cust_db[Gender])</f>
        <v>Male</v>
      </c>
      <c r="X749" t="str">
        <f>_xlfn.XLOOKUP(Sales_DB[[#This Row],[Customer_ID]],Final_Cust_db[Customer_ID],Final_Cust_db[City])</f>
        <v>Kathrynport</v>
      </c>
      <c r="Y749" t="str">
        <f>_xlfn.XLOOKUP(Sales_DB[[#This Row],[Customer_ID]],Final_Cust_db[Customer_ID],Final_Cust_db[State])</f>
        <v>North Carolina</v>
      </c>
      <c r="Z749" t="str">
        <f>_xlfn.XLOOKUP(Sales_DB[[#This Row],[Customer_ID]],Final_Cust_db[Customer_ID],Final_Cust_db[Country])</f>
        <v>USA</v>
      </c>
      <c r="AA749" t="str">
        <f>_xlfn.XLOOKUP(Sales_DB[[#This Row],[Customer_ID]],Final_Cust_db[Customer_ID],Final_Cust_db[Loyality_Level])</f>
        <v>Platinum</v>
      </c>
      <c r="AB749" s="8">
        <f>Sales_DB[[#This Row],[Cost]]*Sales_DB[[#This Row],[Quantity]]</f>
        <v>358.47</v>
      </c>
      <c r="AC749" s="8">
        <f>Sales_DB[[#This Row],[Total_Amount]]-Sales_DB[[#This Row],[Spend]]</f>
        <v>-238.68450000000001</v>
      </c>
      <c r="AD749" s="8">
        <f>MONTH(Sales_DB[[#This Row],[Order_Date]])</f>
        <v>9</v>
      </c>
    </row>
    <row r="750" spans="1:30" x14ac:dyDescent="0.35">
      <c r="A750" t="s">
        <v>2707</v>
      </c>
      <c r="B750" s="2">
        <v>45917</v>
      </c>
      <c r="C750" t="s">
        <v>654</v>
      </c>
      <c r="D750" t="s">
        <v>1781</v>
      </c>
      <c r="E750" t="s">
        <v>1922</v>
      </c>
      <c r="F750">
        <v>4</v>
      </c>
      <c r="G750" s="5">
        <v>602.39</v>
      </c>
      <c r="H750">
        <v>0.19</v>
      </c>
      <c r="I750" t="s">
        <v>1962</v>
      </c>
      <c r="J750">
        <v>1951.7436</v>
      </c>
      <c r="K750" t="str">
        <f>_xlfn.XLOOKUP(Sales_DB[[#This Row],[Store_ID]],Store_DB[Store_ID],Store_DB[Region])</f>
        <v>East</v>
      </c>
      <c r="L750" t="str">
        <f>_xlfn.XLOOKUP(Sales_DB[[#This Row],[Store_ID]],Store_DB[Store_ID],Store_DB[Store_Name])</f>
        <v>Hill, Wagner and Ballard</v>
      </c>
      <c r="M750" t="str">
        <f>_xlfn.XLOOKUP(Sales_DB[[#This Row],[Store_ID]],Store_DB[Store_ID],Store_DB[City])</f>
        <v>East Davidville</v>
      </c>
      <c r="N750" t="str">
        <f>_xlfn.XLOOKUP(Sales_DB[[#This Row],[Store_ID]],Store_DB[Store_ID],Store_DB[Store_Type])</f>
        <v>Online</v>
      </c>
      <c r="O750" t="str">
        <f>_xlfn.XLOOKUP(Sales_DB[[#This Row],[Product_ID]],Product_DB[Product_ID],Product_DB[Product_Name])</f>
        <v>Smart Led Light Strip</v>
      </c>
      <c r="P750" t="str">
        <f>_xlfn.XLOOKUP(Sales_DB[[#This Row],[Product_ID]],Product_DB[Product_ID],Product_DB[Category])</f>
        <v>Electronics</v>
      </c>
      <c r="Q750" t="str">
        <f>_xlfn.XLOOKUP(Sales_DB[[#This Row],[Product_ID]],Product_DB[Product_ID],Product_DB[Sub_Category])</f>
        <v>Accessories</v>
      </c>
      <c r="R750" t="str">
        <f>_xlfn.XLOOKUP(Sales_DB[[#This Row],[Product_ID]],Product_DB[Product_ID],Product_DB[Brand])</f>
        <v>Flores-Davis</v>
      </c>
      <c r="S750">
        <f>_xlfn.XLOOKUP(Sales_DB[[#This Row],[Product_ID]],Product_DB[Product_ID],Product_DB[Cost])</f>
        <v>349.17</v>
      </c>
      <c r="T750">
        <f>_xlfn.XLOOKUP(Sales_DB[[#This Row],[Product_ID]],Product_DB[Product_ID],Product_DB[Stock])</f>
        <v>476</v>
      </c>
      <c r="U750" t="str">
        <f>_xlfn.XLOOKUP(Sales_DB[[#This Row],[Customer_ID]],Final_Cust_db[Customer_ID],Final_Cust_db[Name])</f>
        <v>Wanda Snyder</v>
      </c>
      <c r="V750">
        <f>_xlfn.XLOOKUP(Sales_DB[[#This Row],[Customer_ID]],Final_Cust_db[Customer_ID],Final_Cust_db[Age])</f>
        <v>54</v>
      </c>
      <c r="W750" t="str">
        <f>_xlfn.XLOOKUP(Sales_DB[[#This Row],[Customer_ID]],Final_Cust_db[Customer_ID],Final_Cust_db[Gender])</f>
        <v>Male</v>
      </c>
      <c r="X750" t="str">
        <f>_xlfn.XLOOKUP(Sales_DB[[#This Row],[Customer_ID]],Final_Cust_db[Customer_ID],Final_Cust_db[City])</f>
        <v>Frostmouth</v>
      </c>
      <c r="Y750" t="str">
        <f>_xlfn.XLOOKUP(Sales_DB[[#This Row],[Customer_ID]],Final_Cust_db[Customer_ID],Final_Cust_db[State])</f>
        <v>Vermont</v>
      </c>
      <c r="Z750" t="str">
        <f>_xlfn.XLOOKUP(Sales_DB[[#This Row],[Customer_ID]],Final_Cust_db[Customer_ID],Final_Cust_db[Country])</f>
        <v>USA</v>
      </c>
      <c r="AA750" t="str">
        <f>_xlfn.XLOOKUP(Sales_DB[[#This Row],[Customer_ID]],Final_Cust_db[Customer_ID],Final_Cust_db[Loyality_Level])</f>
        <v>Bronze</v>
      </c>
      <c r="AB750" s="8">
        <f>Sales_DB[[#This Row],[Cost]]*Sales_DB[[#This Row],[Quantity]]</f>
        <v>1396.68</v>
      </c>
      <c r="AC750" s="8">
        <f>Sales_DB[[#This Row],[Total_Amount]]-Sales_DB[[#This Row],[Spend]]</f>
        <v>555.06359999999995</v>
      </c>
      <c r="AD750" s="8">
        <f>MONTH(Sales_DB[[#This Row],[Order_Date]])</f>
        <v>9</v>
      </c>
    </row>
    <row r="751" spans="1:30" x14ac:dyDescent="0.35">
      <c r="A751" t="s">
        <v>2708</v>
      </c>
      <c r="B751" s="2">
        <v>45941</v>
      </c>
      <c r="C751" t="s">
        <v>1032</v>
      </c>
      <c r="D751" t="s">
        <v>1827</v>
      </c>
      <c r="E751" t="s">
        <v>1899</v>
      </c>
      <c r="F751">
        <v>3</v>
      </c>
      <c r="G751" s="5">
        <v>447.69</v>
      </c>
      <c r="H751">
        <v>0.02</v>
      </c>
      <c r="I751" t="s">
        <v>1962</v>
      </c>
      <c r="J751">
        <v>1316.2085999999999</v>
      </c>
      <c r="K751" t="str">
        <f>_xlfn.XLOOKUP(Sales_DB[[#This Row],[Store_ID]],Store_DB[Store_ID],Store_DB[Region])</f>
        <v>North</v>
      </c>
      <c r="L751" t="str">
        <f>_xlfn.XLOOKUP(Sales_DB[[#This Row],[Store_ID]],Store_DB[Store_ID],Store_DB[Store_Name])</f>
        <v>Johnson-Wright</v>
      </c>
      <c r="M751" t="str">
        <f>_xlfn.XLOOKUP(Sales_DB[[#This Row],[Store_ID]],Store_DB[Store_ID],Store_DB[City])</f>
        <v>Hoodberg</v>
      </c>
      <c r="N751" t="str">
        <f>_xlfn.XLOOKUP(Sales_DB[[#This Row],[Store_ID]],Store_DB[Store_ID],Store_DB[Store_Type])</f>
        <v>Outlet</v>
      </c>
      <c r="O751" t="str">
        <f>_xlfn.XLOOKUP(Sales_DB[[#This Row],[Product_ID]],Product_DB[Product_ID],Product_DB[Product_Name])</f>
        <v>Fitness Resistance Bands</v>
      </c>
      <c r="P751" t="str">
        <f>_xlfn.XLOOKUP(Sales_DB[[#This Row],[Product_ID]],Product_DB[Product_ID],Product_DB[Category])</f>
        <v>Sports</v>
      </c>
      <c r="Q751" t="str">
        <f>_xlfn.XLOOKUP(Sales_DB[[#This Row],[Product_ID]],Product_DB[Product_ID],Product_DB[Sub_Category])</f>
        <v>Fitness</v>
      </c>
      <c r="R751" t="str">
        <f>_xlfn.XLOOKUP(Sales_DB[[#This Row],[Product_ID]],Product_DB[Product_ID],Product_DB[Brand])</f>
        <v>Reese-Watson</v>
      </c>
      <c r="S751">
        <f>_xlfn.XLOOKUP(Sales_DB[[#This Row],[Product_ID]],Product_DB[Product_ID],Product_DB[Cost])</f>
        <v>152.91999999999999</v>
      </c>
      <c r="T751">
        <f>_xlfn.XLOOKUP(Sales_DB[[#This Row],[Product_ID]],Product_DB[Product_ID],Product_DB[Stock])</f>
        <v>281</v>
      </c>
      <c r="U751" t="str">
        <f>_xlfn.XLOOKUP(Sales_DB[[#This Row],[Customer_ID]],Final_Cust_db[Customer_ID],Final_Cust_db[Name])</f>
        <v>Andrew Smith</v>
      </c>
      <c r="V751">
        <f>_xlfn.XLOOKUP(Sales_DB[[#This Row],[Customer_ID]],Final_Cust_db[Customer_ID],Final_Cust_db[Age])</f>
        <v>60</v>
      </c>
      <c r="W751" t="str">
        <f>_xlfn.XLOOKUP(Sales_DB[[#This Row],[Customer_ID]],Final_Cust_db[Customer_ID],Final_Cust_db[Gender])</f>
        <v>Male</v>
      </c>
      <c r="X751" t="str">
        <f>_xlfn.XLOOKUP(Sales_DB[[#This Row],[Customer_ID]],Final_Cust_db[Customer_ID],Final_Cust_db[City])</f>
        <v>East Matthew</v>
      </c>
      <c r="Y751" t="str">
        <f>_xlfn.XLOOKUP(Sales_DB[[#This Row],[Customer_ID]],Final_Cust_db[Customer_ID],Final_Cust_db[State])</f>
        <v>Wisconsin</v>
      </c>
      <c r="Z751" t="str">
        <f>_xlfn.XLOOKUP(Sales_DB[[#This Row],[Customer_ID]],Final_Cust_db[Customer_ID],Final_Cust_db[Country])</f>
        <v>USA</v>
      </c>
      <c r="AA751" t="str">
        <f>_xlfn.XLOOKUP(Sales_DB[[#This Row],[Customer_ID]],Final_Cust_db[Customer_ID],Final_Cust_db[Loyality_Level])</f>
        <v>Bronze</v>
      </c>
      <c r="AB751" s="8">
        <f>Sales_DB[[#This Row],[Cost]]*Sales_DB[[#This Row],[Quantity]]</f>
        <v>458.76</v>
      </c>
      <c r="AC751" s="8">
        <f>Sales_DB[[#This Row],[Total_Amount]]-Sales_DB[[#This Row],[Spend]]</f>
        <v>857.44859999999994</v>
      </c>
      <c r="AD751" s="8">
        <f>MONTH(Sales_DB[[#This Row],[Order_Date]])</f>
        <v>10</v>
      </c>
    </row>
    <row r="752" spans="1:30" x14ac:dyDescent="0.35">
      <c r="A752" t="s">
        <v>2709</v>
      </c>
      <c r="B752" s="2">
        <v>45778</v>
      </c>
      <c r="C752" t="s">
        <v>803</v>
      </c>
      <c r="D752" t="s">
        <v>1678</v>
      </c>
      <c r="E752" t="s">
        <v>1899</v>
      </c>
      <c r="F752">
        <v>3</v>
      </c>
      <c r="G752" s="5">
        <v>35.159999999999997</v>
      </c>
      <c r="H752">
        <v>0.04</v>
      </c>
      <c r="I752" t="s">
        <v>1962</v>
      </c>
      <c r="J752">
        <v>101.2608</v>
      </c>
      <c r="K752" t="str">
        <f>_xlfn.XLOOKUP(Sales_DB[[#This Row],[Store_ID]],Store_DB[Store_ID],Store_DB[Region])</f>
        <v>North</v>
      </c>
      <c r="L752" t="str">
        <f>_xlfn.XLOOKUP(Sales_DB[[#This Row],[Store_ID]],Store_DB[Store_ID],Store_DB[Store_Name])</f>
        <v>Johnson-Wright</v>
      </c>
      <c r="M752" t="str">
        <f>_xlfn.XLOOKUP(Sales_DB[[#This Row],[Store_ID]],Store_DB[Store_ID],Store_DB[City])</f>
        <v>Hoodberg</v>
      </c>
      <c r="N752" t="str">
        <f>_xlfn.XLOOKUP(Sales_DB[[#This Row],[Store_ID]],Store_DB[Store_ID],Store_DB[Store_Type])</f>
        <v>Outlet</v>
      </c>
      <c r="O752" t="str">
        <f>_xlfn.XLOOKUP(Sales_DB[[#This Row],[Product_ID]],Product_DB[Product_ID],Product_DB[Product_Name])</f>
        <v>Gaming Mechanical Keyboard</v>
      </c>
      <c r="P752" t="str">
        <f>_xlfn.XLOOKUP(Sales_DB[[#This Row],[Product_ID]],Product_DB[Product_ID],Product_DB[Category])</f>
        <v>Electronics</v>
      </c>
      <c r="Q752" t="str">
        <f>_xlfn.XLOOKUP(Sales_DB[[#This Row],[Product_ID]],Product_DB[Product_ID],Product_DB[Sub_Category])</f>
        <v>Computer</v>
      </c>
      <c r="R752" t="str">
        <f>_xlfn.XLOOKUP(Sales_DB[[#This Row],[Product_ID]],Product_DB[Product_ID],Product_DB[Brand])</f>
        <v>Lucero LLC</v>
      </c>
      <c r="S752">
        <f>_xlfn.XLOOKUP(Sales_DB[[#This Row],[Product_ID]],Product_DB[Product_ID],Product_DB[Cost])</f>
        <v>419.28</v>
      </c>
      <c r="T752">
        <f>_xlfn.XLOOKUP(Sales_DB[[#This Row],[Product_ID]],Product_DB[Product_ID],Product_DB[Stock])</f>
        <v>86</v>
      </c>
      <c r="U752" t="str">
        <f>_xlfn.XLOOKUP(Sales_DB[[#This Row],[Customer_ID]],Final_Cust_db[Customer_ID],Final_Cust_db[Name])</f>
        <v>Nicholas Webb</v>
      </c>
      <c r="V752">
        <f>_xlfn.XLOOKUP(Sales_DB[[#This Row],[Customer_ID]],Final_Cust_db[Customer_ID],Final_Cust_db[Age])</f>
        <v>19</v>
      </c>
      <c r="W752" t="str">
        <f>_xlfn.XLOOKUP(Sales_DB[[#This Row],[Customer_ID]],Final_Cust_db[Customer_ID],Final_Cust_db[Gender])</f>
        <v>Male</v>
      </c>
      <c r="X752" t="str">
        <f>_xlfn.XLOOKUP(Sales_DB[[#This Row],[Customer_ID]],Final_Cust_db[Customer_ID],Final_Cust_db[City])</f>
        <v>Lake Timothy</v>
      </c>
      <c r="Y752" t="str">
        <f>_xlfn.XLOOKUP(Sales_DB[[#This Row],[Customer_ID]],Final_Cust_db[Customer_ID],Final_Cust_db[State])</f>
        <v>Nevada</v>
      </c>
      <c r="Z752" t="str">
        <f>_xlfn.XLOOKUP(Sales_DB[[#This Row],[Customer_ID]],Final_Cust_db[Customer_ID],Final_Cust_db[Country])</f>
        <v>USA</v>
      </c>
      <c r="AA752" t="str">
        <f>_xlfn.XLOOKUP(Sales_DB[[#This Row],[Customer_ID]],Final_Cust_db[Customer_ID],Final_Cust_db[Loyality_Level])</f>
        <v>Gold</v>
      </c>
      <c r="AB752" s="8">
        <f>Sales_DB[[#This Row],[Cost]]*Sales_DB[[#This Row],[Quantity]]</f>
        <v>1257.8399999999999</v>
      </c>
      <c r="AC752" s="8">
        <f>Sales_DB[[#This Row],[Total_Amount]]-Sales_DB[[#This Row],[Spend]]</f>
        <v>-1156.5791999999999</v>
      </c>
      <c r="AD752" s="8">
        <f>MONTH(Sales_DB[[#This Row],[Order_Date]])</f>
        <v>5</v>
      </c>
    </row>
    <row r="753" spans="1:30" x14ac:dyDescent="0.35">
      <c r="A753" t="s">
        <v>2710</v>
      </c>
      <c r="B753" s="2">
        <v>45740</v>
      </c>
      <c r="C753" t="s">
        <v>1047</v>
      </c>
      <c r="D753" t="s">
        <v>1797</v>
      </c>
      <c r="E753" t="s">
        <v>1925</v>
      </c>
      <c r="F753">
        <v>2</v>
      </c>
      <c r="G753" s="5">
        <v>838.59</v>
      </c>
      <c r="H753">
        <v>0.18</v>
      </c>
      <c r="I753" t="s">
        <v>1962</v>
      </c>
      <c r="J753">
        <v>1375.2876000000001</v>
      </c>
      <c r="K753" t="str">
        <f>_xlfn.XLOOKUP(Sales_DB[[#This Row],[Store_ID]],Store_DB[Store_ID],Store_DB[Region])</f>
        <v>South</v>
      </c>
      <c r="L753" t="str">
        <f>_xlfn.XLOOKUP(Sales_DB[[#This Row],[Store_ID]],Store_DB[Store_ID],Store_DB[Store_Name])</f>
        <v>Aguirre-Keller</v>
      </c>
      <c r="M753" t="str">
        <f>_xlfn.XLOOKUP(Sales_DB[[#This Row],[Store_ID]],Store_DB[Store_ID],Store_DB[City])</f>
        <v>Lake Michael</v>
      </c>
      <c r="N753" t="str">
        <f>_xlfn.XLOOKUP(Sales_DB[[#This Row],[Store_ID]],Store_DB[Store_ID],Store_DB[Store_Type])</f>
        <v>Online</v>
      </c>
      <c r="O753" t="str">
        <f>_xlfn.XLOOKUP(Sales_DB[[#This Row],[Product_ID]],Product_DB[Product_ID],Product_DB[Product_Name])</f>
        <v>Professional Jump Rope</v>
      </c>
      <c r="P753" t="str">
        <f>_xlfn.XLOOKUP(Sales_DB[[#This Row],[Product_ID]],Product_DB[Product_ID],Product_DB[Category])</f>
        <v>Sports</v>
      </c>
      <c r="Q753" t="str">
        <f>_xlfn.XLOOKUP(Sales_DB[[#This Row],[Product_ID]],Product_DB[Product_ID],Product_DB[Sub_Category])</f>
        <v>Fitness</v>
      </c>
      <c r="R753" t="str">
        <f>_xlfn.XLOOKUP(Sales_DB[[#This Row],[Product_ID]],Product_DB[Product_ID],Product_DB[Brand])</f>
        <v>Davis PLC</v>
      </c>
      <c r="S753">
        <f>_xlfn.XLOOKUP(Sales_DB[[#This Row],[Product_ID]],Product_DB[Product_ID],Product_DB[Cost])</f>
        <v>477.61</v>
      </c>
      <c r="T753">
        <f>_xlfn.XLOOKUP(Sales_DB[[#This Row],[Product_ID]],Product_DB[Product_ID],Product_DB[Stock])</f>
        <v>300</v>
      </c>
      <c r="U753" t="str">
        <f>_xlfn.XLOOKUP(Sales_DB[[#This Row],[Customer_ID]],Final_Cust_db[Customer_ID],Final_Cust_db[Name])</f>
        <v>Pamela Mcguire</v>
      </c>
      <c r="V753">
        <f>_xlfn.XLOOKUP(Sales_DB[[#This Row],[Customer_ID]],Final_Cust_db[Customer_ID],Final_Cust_db[Age])</f>
        <v>54</v>
      </c>
      <c r="W753" t="str">
        <f>_xlfn.XLOOKUP(Sales_DB[[#This Row],[Customer_ID]],Final_Cust_db[Customer_ID],Final_Cust_db[Gender])</f>
        <v>Male</v>
      </c>
      <c r="X753" t="str">
        <f>_xlfn.XLOOKUP(Sales_DB[[#This Row],[Customer_ID]],Final_Cust_db[Customer_ID],Final_Cust_db[City])</f>
        <v>South Jasontown</v>
      </c>
      <c r="Y753" t="str">
        <f>_xlfn.XLOOKUP(Sales_DB[[#This Row],[Customer_ID]],Final_Cust_db[Customer_ID],Final_Cust_db[State])</f>
        <v>Illinois</v>
      </c>
      <c r="Z753" t="str">
        <f>_xlfn.XLOOKUP(Sales_DB[[#This Row],[Customer_ID]],Final_Cust_db[Customer_ID],Final_Cust_db[Country])</f>
        <v>USA</v>
      </c>
      <c r="AA753" t="str">
        <f>_xlfn.XLOOKUP(Sales_DB[[#This Row],[Customer_ID]],Final_Cust_db[Customer_ID],Final_Cust_db[Loyality_Level])</f>
        <v>Platinum</v>
      </c>
      <c r="AB753" s="8">
        <f>Sales_DB[[#This Row],[Cost]]*Sales_DB[[#This Row],[Quantity]]</f>
        <v>955.22</v>
      </c>
      <c r="AC753" s="8">
        <f>Sales_DB[[#This Row],[Total_Amount]]-Sales_DB[[#This Row],[Spend]]</f>
        <v>420.06760000000008</v>
      </c>
      <c r="AD753" s="8">
        <f>MONTH(Sales_DB[[#This Row],[Order_Date]])</f>
        <v>3</v>
      </c>
    </row>
    <row r="754" spans="1:30" x14ac:dyDescent="0.35">
      <c r="A754" t="s">
        <v>2711</v>
      </c>
      <c r="B754" s="2">
        <v>45598</v>
      </c>
      <c r="C754" t="s">
        <v>325</v>
      </c>
      <c r="D754" t="s">
        <v>1757</v>
      </c>
      <c r="E754" t="s">
        <v>1909</v>
      </c>
      <c r="F754">
        <v>4</v>
      </c>
      <c r="G754" s="5">
        <v>867.94</v>
      </c>
      <c r="H754">
        <v>0.26</v>
      </c>
      <c r="I754" t="s">
        <v>1959</v>
      </c>
      <c r="J754">
        <v>2569.1024000000002</v>
      </c>
      <c r="K754" t="str">
        <f>_xlfn.XLOOKUP(Sales_DB[[#This Row],[Store_ID]],Store_DB[Store_ID],Store_DB[Region])</f>
        <v>East</v>
      </c>
      <c r="L754" t="str">
        <f>_xlfn.XLOOKUP(Sales_DB[[#This Row],[Store_ID]],Store_DB[Store_ID],Store_DB[Store_Name])</f>
        <v>Benson-Elliott</v>
      </c>
      <c r="M754" t="str">
        <f>_xlfn.XLOOKUP(Sales_DB[[#This Row],[Store_ID]],Store_DB[Store_ID],Store_DB[City])</f>
        <v>Port Josephberg</v>
      </c>
      <c r="N754" t="str">
        <f>_xlfn.XLOOKUP(Sales_DB[[#This Row],[Store_ID]],Store_DB[Store_ID],Store_DB[Store_Type])</f>
        <v>Online</v>
      </c>
      <c r="O754" t="str">
        <f>_xlfn.XLOOKUP(Sales_DB[[#This Row],[Product_ID]],Product_DB[Product_ID],Product_DB[Product_Name])</f>
        <v>Men'S Hair Styling Gel</v>
      </c>
      <c r="P754" t="str">
        <f>_xlfn.XLOOKUP(Sales_DB[[#This Row],[Product_ID]],Product_DB[Product_ID],Product_DB[Category])</f>
        <v>Beauty</v>
      </c>
      <c r="Q754" t="str">
        <f>_xlfn.XLOOKUP(Sales_DB[[#This Row],[Product_ID]],Product_DB[Product_ID],Product_DB[Sub_Category])</f>
        <v>Haircare</v>
      </c>
      <c r="R754" t="str">
        <f>_xlfn.XLOOKUP(Sales_DB[[#This Row],[Product_ID]],Product_DB[Product_ID],Product_DB[Brand])</f>
        <v>Cline-Mccarthy</v>
      </c>
      <c r="S754">
        <f>_xlfn.XLOOKUP(Sales_DB[[#This Row],[Product_ID]],Product_DB[Product_ID],Product_DB[Cost])</f>
        <v>17.309999999999999</v>
      </c>
      <c r="T754">
        <f>_xlfn.XLOOKUP(Sales_DB[[#This Row],[Product_ID]],Product_DB[Product_ID],Product_DB[Stock])</f>
        <v>399</v>
      </c>
      <c r="U754" t="str">
        <f>_xlfn.XLOOKUP(Sales_DB[[#This Row],[Customer_ID]],Final_Cust_db[Customer_ID],Final_Cust_db[Name])</f>
        <v>Jamie Yoder</v>
      </c>
      <c r="V754">
        <f>_xlfn.XLOOKUP(Sales_DB[[#This Row],[Customer_ID]],Final_Cust_db[Customer_ID],Final_Cust_db[Age])</f>
        <v>43</v>
      </c>
      <c r="W754" t="str">
        <f>_xlfn.XLOOKUP(Sales_DB[[#This Row],[Customer_ID]],Final_Cust_db[Customer_ID],Final_Cust_db[Gender])</f>
        <v>Male</v>
      </c>
      <c r="X754" t="str">
        <f>_xlfn.XLOOKUP(Sales_DB[[#This Row],[Customer_ID]],Final_Cust_db[Customer_ID],Final_Cust_db[City])</f>
        <v>New Gabrielleville</v>
      </c>
      <c r="Y754" t="str">
        <f>_xlfn.XLOOKUP(Sales_DB[[#This Row],[Customer_ID]],Final_Cust_db[Customer_ID],Final_Cust_db[State])</f>
        <v>Wisconsin</v>
      </c>
      <c r="Z754" t="str">
        <f>_xlfn.XLOOKUP(Sales_DB[[#This Row],[Customer_ID]],Final_Cust_db[Customer_ID],Final_Cust_db[Country])</f>
        <v>USA</v>
      </c>
      <c r="AA754" t="str">
        <f>_xlfn.XLOOKUP(Sales_DB[[#This Row],[Customer_ID]],Final_Cust_db[Customer_ID],Final_Cust_db[Loyality_Level])</f>
        <v>Platinum</v>
      </c>
      <c r="AB754" s="8">
        <f>Sales_DB[[#This Row],[Cost]]*Sales_DB[[#This Row],[Quantity]]</f>
        <v>69.239999999999995</v>
      </c>
      <c r="AC754" s="8">
        <f>Sales_DB[[#This Row],[Total_Amount]]-Sales_DB[[#This Row],[Spend]]</f>
        <v>2499.8624000000004</v>
      </c>
      <c r="AD754" s="8">
        <f>MONTH(Sales_DB[[#This Row],[Order_Date]])</f>
        <v>11</v>
      </c>
    </row>
    <row r="755" spans="1:30" x14ac:dyDescent="0.35">
      <c r="A755" t="s">
        <v>2712</v>
      </c>
      <c r="B755" s="2">
        <v>45591</v>
      </c>
      <c r="C755" t="s">
        <v>649</v>
      </c>
      <c r="D755" t="s">
        <v>1694</v>
      </c>
      <c r="E755" t="s">
        <v>1940</v>
      </c>
      <c r="F755">
        <v>1</v>
      </c>
      <c r="G755" s="5">
        <v>623.88</v>
      </c>
      <c r="H755">
        <v>0.25</v>
      </c>
      <c r="I755" t="s">
        <v>1957</v>
      </c>
      <c r="J755">
        <v>467.91</v>
      </c>
      <c r="K755" t="str">
        <f>_xlfn.XLOOKUP(Sales_DB[[#This Row],[Store_ID]],Store_DB[Store_ID],Store_DB[Region])</f>
        <v>North</v>
      </c>
      <c r="L755" t="str">
        <f>_xlfn.XLOOKUP(Sales_DB[[#This Row],[Store_ID]],Store_DB[Store_ID],Store_DB[Store_Name])</f>
        <v>Holloway Ltd</v>
      </c>
      <c r="M755" t="str">
        <f>_xlfn.XLOOKUP(Sales_DB[[#This Row],[Store_ID]],Store_DB[Store_ID],Store_DB[City])</f>
        <v>Bensonhaven</v>
      </c>
      <c r="N755" t="str">
        <f>_xlfn.XLOOKUP(Sales_DB[[#This Row],[Store_ID]],Store_DB[Store_ID],Store_DB[Store_Type])</f>
        <v>Flagship</v>
      </c>
      <c r="O755" t="str">
        <f>_xlfn.XLOOKUP(Sales_DB[[#This Row],[Product_ID]],Product_DB[Product_ID],Product_DB[Product_Name])</f>
        <v>Portable Power Bank</v>
      </c>
      <c r="P755" t="str">
        <f>_xlfn.XLOOKUP(Sales_DB[[#This Row],[Product_ID]],Product_DB[Product_ID],Product_DB[Category])</f>
        <v>Electronics</v>
      </c>
      <c r="Q755" t="str">
        <f>_xlfn.XLOOKUP(Sales_DB[[#This Row],[Product_ID]],Product_DB[Product_ID],Product_DB[Sub_Category])</f>
        <v>Mobile</v>
      </c>
      <c r="R755" t="str">
        <f>_xlfn.XLOOKUP(Sales_DB[[#This Row],[Product_ID]],Product_DB[Product_ID],Product_DB[Brand])</f>
        <v>Cummings and Sons</v>
      </c>
      <c r="S755">
        <f>_xlfn.XLOOKUP(Sales_DB[[#This Row],[Product_ID]],Product_DB[Product_ID],Product_DB[Cost])</f>
        <v>326.06</v>
      </c>
      <c r="T755">
        <f>_xlfn.XLOOKUP(Sales_DB[[#This Row],[Product_ID]],Product_DB[Product_ID],Product_DB[Stock])</f>
        <v>301</v>
      </c>
      <c r="U755" t="str">
        <f>_xlfn.XLOOKUP(Sales_DB[[#This Row],[Customer_ID]],Final_Cust_db[Customer_ID],Final_Cust_db[Name])</f>
        <v>Megan Greer</v>
      </c>
      <c r="V755">
        <f>_xlfn.XLOOKUP(Sales_DB[[#This Row],[Customer_ID]],Final_Cust_db[Customer_ID],Final_Cust_db[Age])</f>
        <v>18</v>
      </c>
      <c r="W755" t="str">
        <f>_xlfn.XLOOKUP(Sales_DB[[#This Row],[Customer_ID]],Final_Cust_db[Customer_ID],Final_Cust_db[Gender])</f>
        <v>Female</v>
      </c>
      <c r="X755" t="str">
        <f>_xlfn.XLOOKUP(Sales_DB[[#This Row],[Customer_ID]],Final_Cust_db[Customer_ID],Final_Cust_db[City])</f>
        <v>West John</v>
      </c>
      <c r="Y755" t="str">
        <f>_xlfn.XLOOKUP(Sales_DB[[#This Row],[Customer_ID]],Final_Cust_db[Customer_ID],Final_Cust_db[State])</f>
        <v>Alaska</v>
      </c>
      <c r="Z755" t="str">
        <f>_xlfn.XLOOKUP(Sales_DB[[#This Row],[Customer_ID]],Final_Cust_db[Customer_ID],Final_Cust_db[Country])</f>
        <v>USA</v>
      </c>
      <c r="AA755" t="str">
        <f>_xlfn.XLOOKUP(Sales_DB[[#This Row],[Customer_ID]],Final_Cust_db[Customer_ID],Final_Cust_db[Loyality_Level])</f>
        <v>Platinum</v>
      </c>
      <c r="AB755" s="8">
        <f>Sales_DB[[#This Row],[Cost]]*Sales_DB[[#This Row],[Quantity]]</f>
        <v>326.06</v>
      </c>
      <c r="AC755" s="8">
        <f>Sales_DB[[#This Row],[Total_Amount]]-Sales_DB[[#This Row],[Spend]]</f>
        <v>141.85000000000002</v>
      </c>
      <c r="AD755" s="8">
        <f>MONTH(Sales_DB[[#This Row],[Order_Date]])</f>
        <v>10</v>
      </c>
    </row>
    <row r="756" spans="1:30" x14ac:dyDescent="0.35">
      <c r="A756" t="s">
        <v>2713</v>
      </c>
      <c r="B756" s="2">
        <v>45546</v>
      </c>
      <c r="C756" t="s">
        <v>591</v>
      </c>
      <c r="D756" t="s">
        <v>1704</v>
      </c>
      <c r="E756" t="s">
        <v>1932</v>
      </c>
      <c r="F756">
        <v>2</v>
      </c>
      <c r="G756" s="5">
        <v>567.95000000000005</v>
      </c>
      <c r="H756">
        <v>0.12</v>
      </c>
      <c r="I756" t="s">
        <v>1959</v>
      </c>
      <c r="J756">
        <v>999.5920000000001</v>
      </c>
      <c r="K756" t="str">
        <f>_xlfn.XLOOKUP(Sales_DB[[#This Row],[Store_ID]],Store_DB[Store_ID],Store_DB[Region])</f>
        <v>South</v>
      </c>
      <c r="L756" t="str">
        <f>_xlfn.XLOOKUP(Sales_DB[[#This Row],[Store_ID]],Store_DB[Store_ID],Store_DB[Store_Name])</f>
        <v>Mcdonald Inc</v>
      </c>
      <c r="M756" t="str">
        <f>_xlfn.XLOOKUP(Sales_DB[[#This Row],[Store_ID]],Store_DB[Store_ID],Store_DB[City])</f>
        <v>Christopherland</v>
      </c>
      <c r="N756" t="str">
        <f>_xlfn.XLOOKUP(Sales_DB[[#This Row],[Store_ID]],Store_DB[Store_ID],Store_DB[Store_Type])</f>
        <v>Outlet</v>
      </c>
      <c r="O756" t="str">
        <f>_xlfn.XLOOKUP(Sales_DB[[#This Row],[Product_ID]],Product_DB[Product_ID],Product_DB[Product_Name])</f>
        <v>Smart Home Wifi Camera</v>
      </c>
      <c r="P756" t="str">
        <f>_xlfn.XLOOKUP(Sales_DB[[#This Row],[Product_ID]],Product_DB[Product_ID],Product_DB[Category])</f>
        <v>Electronics</v>
      </c>
      <c r="Q756" t="str">
        <f>_xlfn.XLOOKUP(Sales_DB[[#This Row],[Product_ID]],Product_DB[Product_ID],Product_DB[Sub_Category])</f>
        <v>Accessories</v>
      </c>
      <c r="R756" t="str">
        <f>_xlfn.XLOOKUP(Sales_DB[[#This Row],[Product_ID]],Product_DB[Product_ID],Product_DB[Brand])</f>
        <v>Holmes LLC</v>
      </c>
      <c r="S756">
        <f>_xlfn.XLOOKUP(Sales_DB[[#This Row],[Product_ID]],Product_DB[Product_ID],Product_DB[Cost])</f>
        <v>450.71</v>
      </c>
      <c r="T756">
        <f>_xlfn.XLOOKUP(Sales_DB[[#This Row],[Product_ID]],Product_DB[Product_ID],Product_DB[Stock])</f>
        <v>389</v>
      </c>
      <c r="U756" t="str">
        <f>_xlfn.XLOOKUP(Sales_DB[[#This Row],[Customer_ID]],Final_Cust_db[Customer_ID],Final_Cust_db[Name])</f>
        <v>Curtis Lam</v>
      </c>
      <c r="V756">
        <f>_xlfn.XLOOKUP(Sales_DB[[#This Row],[Customer_ID]],Final_Cust_db[Customer_ID],Final_Cust_db[Age])</f>
        <v>55</v>
      </c>
      <c r="W756" t="str">
        <f>_xlfn.XLOOKUP(Sales_DB[[#This Row],[Customer_ID]],Final_Cust_db[Customer_ID],Final_Cust_db[Gender])</f>
        <v>Male</v>
      </c>
      <c r="X756" t="str">
        <f>_xlfn.XLOOKUP(Sales_DB[[#This Row],[Customer_ID]],Final_Cust_db[Customer_ID],Final_Cust_db[City])</f>
        <v>Butlerberg</v>
      </c>
      <c r="Y756" t="str">
        <f>_xlfn.XLOOKUP(Sales_DB[[#This Row],[Customer_ID]],Final_Cust_db[Customer_ID],Final_Cust_db[State])</f>
        <v>Kentucky</v>
      </c>
      <c r="Z756" t="str">
        <f>_xlfn.XLOOKUP(Sales_DB[[#This Row],[Customer_ID]],Final_Cust_db[Customer_ID],Final_Cust_db[Country])</f>
        <v>USA</v>
      </c>
      <c r="AA756" t="str">
        <f>_xlfn.XLOOKUP(Sales_DB[[#This Row],[Customer_ID]],Final_Cust_db[Customer_ID],Final_Cust_db[Loyality_Level])</f>
        <v>Platinum</v>
      </c>
      <c r="AB756" s="8">
        <f>Sales_DB[[#This Row],[Cost]]*Sales_DB[[#This Row],[Quantity]]</f>
        <v>901.42</v>
      </c>
      <c r="AC756" s="8">
        <f>Sales_DB[[#This Row],[Total_Amount]]-Sales_DB[[#This Row],[Spend]]</f>
        <v>98.172000000000139</v>
      </c>
      <c r="AD756" s="8">
        <f>MONTH(Sales_DB[[#This Row],[Order_Date]])</f>
        <v>9</v>
      </c>
    </row>
    <row r="757" spans="1:30" x14ac:dyDescent="0.35">
      <c r="A757" t="s">
        <v>2714</v>
      </c>
      <c r="B757" s="2">
        <v>45483</v>
      </c>
      <c r="C757" t="s">
        <v>1026</v>
      </c>
      <c r="D757" t="s">
        <v>1668</v>
      </c>
      <c r="E757" t="s">
        <v>1943</v>
      </c>
      <c r="F757">
        <v>2</v>
      </c>
      <c r="G757" s="5">
        <v>671.69</v>
      </c>
      <c r="H757">
        <v>0.19</v>
      </c>
      <c r="I757" t="s">
        <v>1957</v>
      </c>
      <c r="J757">
        <v>1088.1378</v>
      </c>
      <c r="K757" t="str">
        <f>_xlfn.XLOOKUP(Sales_DB[[#This Row],[Store_ID]],Store_DB[Store_ID],Store_DB[Region])</f>
        <v>East</v>
      </c>
      <c r="L757" t="str">
        <f>_xlfn.XLOOKUP(Sales_DB[[#This Row],[Store_ID]],Store_DB[Store_ID],Store_DB[Store_Name])</f>
        <v>Guerrero-Schmitt</v>
      </c>
      <c r="M757" t="str">
        <f>_xlfn.XLOOKUP(Sales_DB[[#This Row],[Store_ID]],Store_DB[Store_ID],Store_DB[City])</f>
        <v>East Stevechester</v>
      </c>
      <c r="N757" t="str">
        <f>_xlfn.XLOOKUP(Sales_DB[[#This Row],[Store_ID]],Store_DB[Store_ID],Store_DB[Store_Type])</f>
        <v>Flagship</v>
      </c>
      <c r="O757" t="str">
        <f>_xlfn.XLOOKUP(Sales_DB[[#This Row],[Product_ID]],Product_DB[Product_ID],Product_DB[Product_Name])</f>
        <v>Basketball</v>
      </c>
      <c r="P757" t="str">
        <f>_xlfn.XLOOKUP(Sales_DB[[#This Row],[Product_ID]],Product_DB[Product_ID],Product_DB[Category])</f>
        <v>Sports</v>
      </c>
      <c r="Q757" t="str">
        <f>_xlfn.XLOOKUP(Sales_DB[[#This Row],[Product_ID]],Product_DB[Product_ID],Product_DB[Sub_Category])</f>
        <v>Team Sports</v>
      </c>
      <c r="R757" t="str">
        <f>_xlfn.XLOOKUP(Sales_DB[[#This Row],[Product_ID]],Product_DB[Product_ID],Product_DB[Brand])</f>
        <v>Nolan-Snow</v>
      </c>
      <c r="S757">
        <f>_xlfn.XLOOKUP(Sales_DB[[#This Row],[Product_ID]],Product_DB[Product_ID],Product_DB[Cost])</f>
        <v>204.39</v>
      </c>
      <c r="T757">
        <f>_xlfn.XLOOKUP(Sales_DB[[#This Row],[Product_ID]],Product_DB[Product_ID],Product_DB[Stock])</f>
        <v>281</v>
      </c>
      <c r="U757" t="str">
        <f>_xlfn.XLOOKUP(Sales_DB[[#This Row],[Customer_ID]],Final_Cust_db[Customer_ID],Final_Cust_db[Name])</f>
        <v>Kristy Dunlap</v>
      </c>
      <c r="V757">
        <f>_xlfn.XLOOKUP(Sales_DB[[#This Row],[Customer_ID]],Final_Cust_db[Customer_ID],Final_Cust_db[Age])</f>
        <v>64</v>
      </c>
      <c r="W757" t="str">
        <f>_xlfn.XLOOKUP(Sales_DB[[#This Row],[Customer_ID]],Final_Cust_db[Customer_ID],Final_Cust_db[Gender])</f>
        <v>Female</v>
      </c>
      <c r="X757" t="str">
        <f>_xlfn.XLOOKUP(Sales_DB[[#This Row],[Customer_ID]],Final_Cust_db[Customer_ID],Final_Cust_db[City])</f>
        <v>Whiteport</v>
      </c>
      <c r="Y757" t="str">
        <f>_xlfn.XLOOKUP(Sales_DB[[#This Row],[Customer_ID]],Final_Cust_db[Customer_ID],Final_Cust_db[State])</f>
        <v>North Carolina</v>
      </c>
      <c r="Z757" t="str">
        <f>_xlfn.XLOOKUP(Sales_DB[[#This Row],[Customer_ID]],Final_Cust_db[Customer_ID],Final_Cust_db[Country])</f>
        <v>USA</v>
      </c>
      <c r="AA757" t="str">
        <f>_xlfn.XLOOKUP(Sales_DB[[#This Row],[Customer_ID]],Final_Cust_db[Customer_ID],Final_Cust_db[Loyality_Level])</f>
        <v>Platinum</v>
      </c>
      <c r="AB757" s="8">
        <f>Sales_DB[[#This Row],[Cost]]*Sales_DB[[#This Row],[Quantity]]</f>
        <v>408.78</v>
      </c>
      <c r="AC757" s="8">
        <f>Sales_DB[[#This Row],[Total_Amount]]-Sales_DB[[#This Row],[Spend]]</f>
        <v>679.3578</v>
      </c>
      <c r="AD757" s="8">
        <f>MONTH(Sales_DB[[#This Row],[Order_Date]])</f>
        <v>7</v>
      </c>
    </row>
    <row r="758" spans="1:30" x14ac:dyDescent="0.35">
      <c r="A758" t="s">
        <v>2715</v>
      </c>
      <c r="B758" s="2">
        <v>45786</v>
      </c>
      <c r="C758" t="s">
        <v>678</v>
      </c>
      <c r="D758" t="s">
        <v>1578</v>
      </c>
      <c r="E758" t="s">
        <v>1912</v>
      </c>
      <c r="F758">
        <v>2</v>
      </c>
      <c r="G758" s="5">
        <v>257.95999999999998</v>
      </c>
      <c r="H758">
        <v>0.21</v>
      </c>
      <c r="I758" t="s">
        <v>1959</v>
      </c>
      <c r="J758">
        <v>407.57679999999999</v>
      </c>
      <c r="K758" t="str">
        <f>_xlfn.XLOOKUP(Sales_DB[[#This Row],[Store_ID]],Store_DB[Store_ID],Store_DB[Region])</f>
        <v>South</v>
      </c>
      <c r="L758" t="str">
        <f>_xlfn.XLOOKUP(Sales_DB[[#This Row],[Store_ID]],Store_DB[Store_ID],Store_DB[Store_Name])</f>
        <v>Martinez-Mullins</v>
      </c>
      <c r="M758" t="str">
        <f>_xlfn.XLOOKUP(Sales_DB[[#This Row],[Store_ID]],Store_DB[Store_ID],Store_DB[City])</f>
        <v>Williamsfurt</v>
      </c>
      <c r="N758" t="str">
        <f>_xlfn.XLOOKUP(Sales_DB[[#This Row],[Store_ID]],Store_DB[Store_ID],Store_DB[Store_Type])</f>
        <v>Online</v>
      </c>
      <c r="O758" t="str">
        <f>_xlfn.XLOOKUP(Sales_DB[[#This Row],[Product_ID]],Product_DB[Product_ID],Product_DB[Product_Name])</f>
        <v>Herbal Face Moisturizer</v>
      </c>
      <c r="P758" t="str">
        <f>_xlfn.XLOOKUP(Sales_DB[[#This Row],[Product_ID]],Product_DB[Product_ID],Product_DB[Category])</f>
        <v>Beauty</v>
      </c>
      <c r="Q758" t="str">
        <f>_xlfn.XLOOKUP(Sales_DB[[#This Row],[Product_ID]],Product_DB[Product_ID],Product_DB[Sub_Category])</f>
        <v>Skincare</v>
      </c>
      <c r="R758" t="str">
        <f>_xlfn.XLOOKUP(Sales_DB[[#This Row],[Product_ID]],Product_DB[Product_ID],Product_DB[Brand])</f>
        <v>Davidson PLC</v>
      </c>
      <c r="S758">
        <f>_xlfn.XLOOKUP(Sales_DB[[#This Row],[Product_ID]],Product_DB[Product_ID],Product_DB[Cost])</f>
        <v>312.8</v>
      </c>
      <c r="T758">
        <f>_xlfn.XLOOKUP(Sales_DB[[#This Row],[Product_ID]],Product_DB[Product_ID],Product_DB[Stock])</f>
        <v>350</v>
      </c>
      <c r="U758" t="str">
        <f>_xlfn.XLOOKUP(Sales_DB[[#This Row],[Customer_ID]],Final_Cust_db[Customer_ID],Final_Cust_db[Name])</f>
        <v>Ronald Jones</v>
      </c>
      <c r="V758">
        <f>_xlfn.XLOOKUP(Sales_DB[[#This Row],[Customer_ID]],Final_Cust_db[Customer_ID],Final_Cust_db[Age])</f>
        <v>26</v>
      </c>
      <c r="W758" t="str">
        <f>_xlfn.XLOOKUP(Sales_DB[[#This Row],[Customer_ID]],Final_Cust_db[Customer_ID],Final_Cust_db[Gender])</f>
        <v>Female</v>
      </c>
      <c r="X758" t="str">
        <f>_xlfn.XLOOKUP(Sales_DB[[#This Row],[Customer_ID]],Final_Cust_db[Customer_ID],Final_Cust_db[City])</f>
        <v>Brownshire</v>
      </c>
      <c r="Y758" t="str">
        <f>_xlfn.XLOOKUP(Sales_DB[[#This Row],[Customer_ID]],Final_Cust_db[Customer_ID],Final_Cust_db[State])</f>
        <v>Tennessee</v>
      </c>
      <c r="Z758" t="str">
        <f>_xlfn.XLOOKUP(Sales_DB[[#This Row],[Customer_ID]],Final_Cust_db[Customer_ID],Final_Cust_db[Country])</f>
        <v>USA</v>
      </c>
      <c r="AA758" t="str">
        <f>_xlfn.XLOOKUP(Sales_DB[[#This Row],[Customer_ID]],Final_Cust_db[Customer_ID],Final_Cust_db[Loyality_Level])</f>
        <v>Silver</v>
      </c>
      <c r="AB758" s="8">
        <f>Sales_DB[[#This Row],[Cost]]*Sales_DB[[#This Row],[Quantity]]</f>
        <v>625.6</v>
      </c>
      <c r="AC758" s="8">
        <f>Sales_DB[[#This Row],[Total_Amount]]-Sales_DB[[#This Row],[Spend]]</f>
        <v>-218.02320000000003</v>
      </c>
      <c r="AD758" s="8">
        <f>MONTH(Sales_DB[[#This Row],[Order_Date]])</f>
        <v>5</v>
      </c>
    </row>
    <row r="759" spans="1:30" x14ac:dyDescent="0.35">
      <c r="A759" t="s">
        <v>2716</v>
      </c>
      <c r="B759" s="2">
        <v>45475</v>
      </c>
      <c r="C759" t="s">
        <v>672</v>
      </c>
      <c r="D759" t="s">
        <v>1875</v>
      </c>
      <c r="E759" t="s">
        <v>1946</v>
      </c>
      <c r="F759">
        <v>4</v>
      </c>
      <c r="G759" s="5">
        <v>281.48</v>
      </c>
      <c r="H759">
        <v>0.27</v>
      </c>
      <c r="I759" t="s">
        <v>1959</v>
      </c>
      <c r="J759">
        <v>821.92160000000001</v>
      </c>
      <c r="K759" t="str">
        <f>_xlfn.XLOOKUP(Sales_DB[[#This Row],[Store_ID]],Store_DB[Store_ID],Store_DB[Region])</f>
        <v>East</v>
      </c>
      <c r="L759" t="str">
        <f>_xlfn.XLOOKUP(Sales_DB[[#This Row],[Store_ID]],Store_DB[Store_ID],Store_DB[Store_Name])</f>
        <v>Mann-Austin</v>
      </c>
      <c r="M759" t="str">
        <f>_xlfn.XLOOKUP(Sales_DB[[#This Row],[Store_ID]],Store_DB[Store_ID],Store_DB[City])</f>
        <v>Vasquezborough</v>
      </c>
      <c r="N759" t="str">
        <f>_xlfn.XLOOKUP(Sales_DB[[#This Row],[Store_ID]],Store_DB[Store_ID],Store_DB[Store_Type])</f>
        <v>Online</v>
      </c>
      <c r="O759" t="str">
        <f>_xlfn.XLOOKUP(Sales_DB[[#This Row],[Product_ID]],Product_DB[Product_ID],Product_DB[Product_Name])</f>
        <v>Portable Bluetooth Speaker</v>
      </c>
      <c r="P759" t="str">
        <f>_xlfn.XLOOKUP(Sales_DB[[#This Row],[Product_ID]],Product_DB[Product_ID],Product_DB[Category])</f>
        <v>Electronics</v>
      </c>
      <c r="Q759" t="str">
        <f>_xlfn.XLOOKUP(Sales_DB[[#This Row],[Product_ID]],Product_DB[Product_ID],Product_DB[Sub_Category])</f>
        <v>Audio</v>
      </c>
      <c r="R759" t="str">
        <f>_xlfn.XLOOKUP(Sales_DB[[#This Row],[Product_ID]],Product_DB[Product_ID],Product_DB[Brand])</f>
        <v>Flores-King</v>
      </c>
      <c r="S759">
        <f>_xlfn.XLOOKUP(Sales_DB[[#This Row],[Product_ID]],Product_DB[Product_ID],Product_DB[Cost])</f>
        <v>431.67</v>
      </c>
      <c r="T759">
        <f>_xlfn.XLOOKUP(Sales_DB[[#This Row],[Product_ID]],Product_DB[Product_ID],Product_DB[Stock])</f>
        <v>73</v>
      </c>
      <c r="U759" t="str">
        <f>_xlfn.XLOOKUP(Sales_DB[[#This Row],[Customer_ID]],Final_Cust_db[Customer_ID],Final_Cust_db[Name])</f>
        <v>Tiffany Herrera</v>
      </c>
      <c r="V759">
        <f>_xlfn.XLOOKUP(Sales_DB[[#This Row],[Customer_ID]],Final_Cust_db[Customer_ID],Final_Cust_db[Age])</f>
        <v>52</v>
      </c>
      <c r="W759" t="str">
        <f>_xlfn.XLOOKUP(Sales_DB[[#This Row],[Customer_ID]],Final_Cust_db[Customer_ID],Final_Cust_db[Gender])</f>
        <v>Male</v>
      </c>
      <c r="X759" t="str">
        <f>_xlfn.XLOOKUP(Sales_DB[[#This Row],[Customer_ID]],Final_Cust_db[Customer_ID],Final_Cust_db[City])</f>
        <v>New Dianebury</v>
      </c>
      <c r="Y759" t="str">
        <f>_xlfn.XLOOKUP(Sales_DB[[#This Row],[Customer_ID]],Final_Cust_db[Customer_ID],Final_Cust_db[State])</f>
        <v>Virginia</v>
      </c>
      <c r="Z759" t="str">
        <f>_xlfn.XLOOKUP(Sales_DB[[#This Row],[Customer_ID]],Final_Cust_db[Customer_ID],Final_Cust_db[Country])</f>
        <v>USA</v>
      </c>
      <c r="AA759" t="str">
        <f>_xlfn.XLOOKUP(Sales_DB[[#This Row],[Customer_ID]],Final_Cust_db[Customer_ID],Final_Cust_db[Loyality_Level])</f>
        <v>Platinum</v>
      </c>
      <c r="AB759" s="8">
        <f>Sales_DB[[#This Row],[Cost]]*Sales_DB[[#This Row],[Quantity]]</f>
        <v>1726.68</v>
      </c>
      <c r="AC759" s="8">
        <f>Sales_DB[[#This Row],[Total_Amount]]-Sales_DB[[#This Row],[Spend]]</f>
        <v>-904.75840000000005</v>
      </c>
      <c r="AD759" s="8">
        <f>MONTH(Sales_DB[[#This Row],[Order_Date]])</f>
        <v>7</v>
      </c>
    </row>
    <row r="760" spans="1:30" x14ac:dyDescent="0.35">
      <c r="A760" t="s">
        <v>2717</v>
      </c>
      <c r="B760" s="2">
        <v>45470</v>
      </c>
      <c r="C760" t="s">
        <v>1005</v>
      </c>
      <c r="D760" t="s">
        <v>1633</v>
      </c>
      <c r="E760" t="s">
        <v>1925</v>
      </c>
      <c r="F760">
        <v>1</v>
      </c>
      <c r="G760" s="5">
        <v>202.13</v>
      </c>
      <c r="H760">
        <v>0.13</v>
      </c>
      <c r="I760" t="s">
        <v>1962</v>
      </c>
      <c r="J760">
        <v>175.85310000000001</v>
      </c>
      <c r="K760" t="str">
        <f>_xlfn.XLOOKUP(Sales_DB[[#This Row],[Store_ID]],Store_DB[Store_ID],Store_DB[Region])</f>
        <v>South</v>
      </c>
      <c r="L760" t="str">
        <f>_xlfn.XLOOKUP(Sales_DB[[#This Row],[Store_ID]],Store_DB[Store_ID],Store_DB[Store_Name])</f>
        <v>Aguirre-Keller</v>
      </c>
      <c r="M760" t="str">
        <f>_xlfn.XLOOKUP(Sales_DB[[#This Row],[Store_ID]],Store_DB[Store_ID],Store_DB[City])</f>
        <v>Lake Michael</v>
      </c>
      <c r="N760" t="str">
        <f>_xlfn.XLOOKUP(Sales_DB[[#This Row],[Store_ID]],Store_DB[Store_ID],Store_DB[Store_Type])</f>
        <v>Online</v>
      </c>
      <c r="O760" t="str">
        <f>_xlfn.XLOOKUP(Sales_DB[[#This Row],[Product_ID]],Product_DB[Product_ID],Product_DB[Product_Name])</f>
        <v>Outdoor Sports Water Bottle</v>
      </c>
      <c r="P760" t="str">
        <f>_xlfn.XLOOKUP(Sales_DB[[#This Row],[Product_ID]],Product_DB[Product_ID],Product_DB[Category])</f>
        <v>Sports</v>
      </c>
      <c r="Q760" t="str">
        <f>_xlfn.XLOOKUP(Sales_DB[[#This Row],[Product_ID]],Product_DB[Product_ID],Product_DB[Sub_Category])</f>
        <v>Accessories</v>
      </c>
      <c r="R760" t="str">
        <f>_xlfn.XLOOKUP(Sales_DB[[#This Row],[Product_ID]],Product_DB[Product_ID],Product_DB[Brand])</f>
        <v>Soto-Ellis</v>
      </c>
      <c r="S760">
        <f>_xlfn.XLOOKUP(Sales_DB[[#This Row],[Product_ID]],Product_DB[Product_ID],Product_DB[Cost])</f>
        <v>131.51</v>
      </c>
      <c r="T760">
        <f>_xlfn.XLOOKUP(Sales_DB[[#This Row],[Product_ID]],Product_DB[Product_ID],Product_DB[Stock])</f>
        <v>265</v>
      </c>
      <c r="U760" t="str">
        <f>_xlfn.XLOOKUP(Sales_DB[[#This Row],[Customer_ID]],Final_Cust_db[Customer_ID],Final_Cust_db[Name])</f>
        <v>Robert House</v>
      </c>
      <c r="V760">
        <f>_xlfn.XLOOKUP(Sales_DB[[#This Row],[Customer_ID]],Final_Cust_db[Customer_ID],Final_Cust_db[Age])</f>
        <v>34</v>
      </c>
      <c r="W760" t="str">
        <f>_xlfn.XLOOKUP(Sales_DB[[#This Row],[Customer_ID]],Final_Cust_db[Customer_ID],Final_Cust_db[Gender])</f>
        <v>Male</v>
      </c>
      <c r="X760" t="str">
        <f>_xlfn.XLOOKUP(Sales_DB[[#This Row],[Customer_ID]],Final_Cust_db[Customer_ID],Final_Cust_db[City])</f>
        <v>Lake James</v>
      </c>
      <c r="Y760" t="str">
        <f>_xlfn.XLOOKUP(Sales_DB[[#This Row],[Customer_ID]],Final_Cust_db[Customer_ID],Final_Cust_db[State])</f>
        <v>Maryland</v>
      </c>
      <c r="Z760" t="str">
        <f>_xlfn.XLOOKUP(Sales_DB[[#This Row],[Customer_ID]],Final_Cust_db[Customer_ID],Final_Cust_db[Country])</f>
        <v>USA</v>
      </c>
      <c r="AA760" t="str">
        <f>_xlfn.XLOOKUP(Sales_DB[[#This Row],[Customer_ID]],Final_Cust_db[Customer_ID],Final_Cust_db[Loyality_Level])</f>
        <v>Gold</v>
      </c>
      <c r="AB760" s="8">
        <f>Sales_DB[[#This Row],[Cost]]*Sales_DB[[#This Row],[Quantity]]</f>
        <v>131.51</v>
      </c>
      <c r="AC760" s="8">
        <f>Sales_DB[[#This Row],[Total_Amount]]-Sales_DB[[#This Row],[Spend]]</f>
        <v>44.343100000000021</v>
      </c>
      <c r="AD760" s="8">
        <f>MONTH(Sales_DB[[#This Row],[Order_Date]])</f>
        <v>6</v>
      </c>
    </row>
    <row r="761" spans="1:30" x14ac:dyDescent="0.35">
      <c r="A761" t="s">
        <v>2718</v>
      </c>
      <c r="B761" s="2">
        <v>45243</v>
      </c>
      <c r="C761" t="s">
        <v>872</v>
      </c>
      <c r="D761" t="s">
        <v>1803</v>
      </c>
      <c r="E761" t="s">
        <v>1906</v>
      </c>
      <c r="F761">
        <v>1</v>
      </c>
      <c r="G761" s="5">
        <v>370.66</v>
      </c>
      <c r="H761">
        <v>0.01</v>
      </c>
      <c r="I761" t="s">
        <v>1959</v>
      </c>
      <c r="J761">
        <v>366.95339999999999</v>
      </c>
      <c r="K761" t="str">
        <f>_xlfn.XLOOKUP(Sales_DB[[#This Row],[Store_ID]],Store_DB[Store_ID],Store_DB[Region])</f>
        <v>North</v>
      </c>
      <c r="L761" t="str">
        <f>_xlfn.XLOOKUP(Sales_DB[[#This Row],[Store_ID]],Store_DB[Store_ID],Store_DB[Store_Name])</f>
        <v>Gray Ltd</v>
      </c>
      <c r="M761" t="str">
        <f>_xlfn.XLOOKUP(Sales_DB[[#This Row],[Store_ID]],Store_DB[Store_ID],Store_DB[City])</f>
        <v>New Michaelchester</v>
      </c>
      <c r="N761" t="str">
        <f>_xlfn.XLOOKUP(Sales_DB[[#This Row],[Store_ID]],Store_DB[Store_ID],Store_DB[Store_Type])</f>
        <v>Outlet</v>
      </c>
      <c r="O761" t="str">
        <f>_xlfn.XLOOKUP(Sales_DB[[#This Row],[Product_ID]],Product_DB[Product_ID],Product_DB[Product_Name])</f>
        <v>Bluetooth Car Audio System</v>
      </c>
      <c r="P761" t="str">
        <f>_xlfn.XLOOKUP(Sales_DB[[#This Row],[Product_ID]],Product_DB[Product_ID],Product_DB[Category])</f>
        <v>Electronics</v>
      </c>
      <c r="Q761" t="str">
        <f>_xlfn.XLOOKUP(Sales_DB[[#This Row],[Product_ID]],Product_DB[Product_ID],Product_DB[Sub_Category])</f>
        <v>Audio</v>
      </c>
      <c r="R761" t="str">
        <f>_xlfn.XLOOKUP(Sales_DB[[#This Row],[Product_ID]],Product_DB[Product_ID],Product_DB[Brand])</f>
        <v>Bruce-Bowen</v>
      </c>
      <c r="S761">
        <f>_xlfn.XLOOKUP(Sales_DB[[#This Row],[Product_ID]],Product_DB[Product_ID],Product_DB[Cost])</f>
        <v>403.71</v>
      </c>
      <c r="T761">
        <f>_xlfn.XLOOKUP(Sales_DB[[#This Row],[Product_ID]],Product_DB[Product_ID],Product_DB[Stock])</f>
        <v>159</v>
      </c>
      <c r="U761" t="str">
        <f>_xlfn.XLOOKUP(Sales_DB[[#This Row],[Customer_ID]],Final_Cust_db[Customer_ID],Final_Cust_db[Name])</f>
        <v>Daisy Johnson Dds</v>
      </c>
      <c r="V761">
        <f>_xlfn.XLOOKUP(Sales_DB[[#This Row],[Customer_ID]],Final_Cust_db[Customer_ID],Final_Cust_db[Age])</f>
        <v>64</v>
      </c>
      <c r="W761" t="str">
        <f>_xlfn.XLOOKUP(Sales_DB[[#This Row],[Customer_ID]],Final_Cust_db[Customer_ID],Final_Cust_db[Gender])</f>
        <v>Male</v>
      </c>
      <c r="X761" t="str">
        <f>_xlfn.XLOOKUP(Sales_DB[[#This Row],[Customer_ID]],Final_Cust_db[Customer_ID],Final_Cust_db[City])</f>
        <v>North Stephanie</v>
      </c>
      <c r="Y761" t="str">
        <f>_xlfn.XLOOKUP(Sales_DB[[#This Row],[Customer_ID]],Final_Cust_db[Customer_ID],Final_Cust_db[State])</f>
        <v>Nebraska</v>
      </c>
      <c r="Z761" t="str">
        <f>_xlfn.XLOOKUP(Sales_DB[[#This Row],[Customer_ID]],Final_Cust_db[Customer_ID],Final_Cust_db[Country])</f>
        <v>USA</v>
      </c>
      <c r="AA761" t="str">
        <f>_xlfn.XLOOKUP(Sales_DB[[#This Row],[Customer_ID]],Final_Cust_db[Customer_ID],Final_Cust_db[Loyality_Level])</f>
        <v>Platinum</v>
      </c>
      <c r="AB761" s="8">
        <f>Sales_DB[[#This Row],[Cost]]*Sales_DB[[#This Row],[Quantity]]</f>
        <v>403.71</v>
      </c>
      <c r="AC761" s="8">
        <f>Sales_DB[[#This Row],[Total_Amount]]-Sales_DB[[#This Row],[Spend]]</f>
        <v>-36.756599999999992</v>
      </c>
      <c r="AD761" s="8">
        <f>MONTH(Sales_DB[[#This Row],[Order_Date]])</f>
        <v>11</v>
      </c>
    </row>
    <row r="762" spans="1:30" x14ac:dyDescent="0.35">
      <c r="A762" t="s">
        <v>2719</v>
      </c>
      <c r="B762" s="2">
        <v>45341</v>
      </c>
      <c r="C762" t="s">
        <v>34</v>
      </c>
      <c r="D762" t="s">
        <v>1763</v>
      </c>
      <c r="E762" t="s">
        <v>1927</v>
      </c>
      <c r="F762">
        <v>4</v>
      </c>
      <c r="G762" s="5">
        <v>731.53</v>
      </c>
      <c r="H762">
        <v>0.12</v>
      </c>
      <c r="I762" t="s">
        <v>1957</v>
      </c>
      <c r="J762">
        <v>2574.9856</v>
      </c>
      <c r="K762" t="str">
        <f>_xlfn.XLOOKUP(Sales_DB[[#This Row],[Store_ID]],Store_DB[Store_ID],Store_DB[Region])</f>
        <v>North</v>
      </c>
      <c r="L762" t="str">
        <f>_xlfn.XLOOKUP(Sales_DB[[#This Row],[Store_ID]],Store_DB[Store_ID],Store_DB[Store_Name])</f>
        <v>Thomas, Bridges and Harris</v>
      </c>
      <c r="M762" t="str">
        <f>_xlfn.XLOOKUP(Sales_DB[[#This Row],[Store_ID]],Store_DB[Store_ID],Store_DB[City])</f>
        <v>Sabrinatown</v>
      </c>
      <c r="N762" t="str">
        <f>_xlfn.XLOOKUP(Sales_DB[[#This Row],[Store_ID]],Store_DB[Store_ID],Store_DB[Store_Type])</f>
        <v>Online</v>
      </c>
      <c r="O762" t="str">
        <f>_xlfn.XLOOKUP(Sales_DB[[#This Row],[Product_ID]],Product_DB[Product_ID],Product_DB[Product_Name])</f>
        <v>Tennis Ball 3-Pack</v>
      </c>
      <c r="P762" t="str">
        <f>_xlfn.XLOOKUP(Sales_DB[[#This Row],[Product_ID]],Product_DB[Product_ID],Product_DB[Category])</f>
        <v>Sports</v>
      </c>
      <c r="Q762" t="str">
        <f>_xlfn.XLOOKUP(Sales_DB[[#This Row],[Product_ID]],Product_DB[Product_ID],Product_DB[Sub_Category])</f>
        <v>Equipment</v>
      </c>
      <c r="R762" t="str">
        <f>_xlfn.XLOOKUP(Sales_DB[[#This Row],[Product_ID]],Product_DB[Product_ID],Product_DB[Brand])</f>
        <v>Lopez LLC</v>
      </c>
      <c r="S762">
        <f>_xlfn.XLOOKUP(Sales_DB[[#This Row],[Product_ID]],Product_DB[Product_ID],Product_DB[Cost])</f>
        <v>103.45</v>
      </c>
      <c r="T762">
        <f>_xlfn.XLOOKUP(Sales_DB[[#This Row],[Product_ID]],Product_DB[Product_ID],Product_DB[Stock])</f>
        <v>465</v>
      </c>
      <c r="U762" t="str">
        <f>_xlfn.XLOOKUP(Sales_DB[[#This Row],[Customer_ID]],Final_Cust_db[Customer_ID],Final_Cust_db[Name])</f>
        <v>Christine Vaughn</v>
      </c>
      <c r="V762">
        <f>_xlfn.XLOOKUP(Sales_DB[[#This Row],[Customer_ID]],Final_Cust_db[Customer_ID],Final_Cust_db[Age])</f>
        <v>24</v>
      </c>
      <c r="W762" t="str">
        <f>_xlfn.XLOOKUP(Sales_DB[[#This Row],[Customer_ID]],Final_Cust_db[Customer_ID],Final_Cust_db[Gender])</f>
        <v>Male</v>
      </c>
      <c r="X762" t="str">
        <f>_xlfn.XLOOKUP(Sales_DB[[#This Row],[Customer_ID]],Final_Cust_db[Customer_ID],Final_Cust_db[City])</f>
        <v>East Amandamouth</v>
      </c>
      <c r="Y762" t="str">
        <f>_xlfn.XLOOKUP(Sales_DB[[#This Row],[Customer_ID]],Final_Cust_db[Customer_ID],Final_Cust_db[State])</f>
        <v>Oregon</v>
      </c>
      <c r="Z762" t="str">
        <f>_xlfn.XLOOKUP(Sales_DB[[#This Row],[Customer_ID]],Final_Cust_db[Customer_ID],Final_Cust_db[Country])</f>
        <v>USA</v>
      </c>
      <c r="AA762" t="str">
        <f>_xlfn.XLOOKUP(Sales_DB[[#This Row],[Customer_ID]],Final_Cust_db[Customer_ID],Final_Cust_db[Loyality_Level])</f>
        <v>Bronze</v>
      </c>
      <c r="AB762" s="8">
        <f>Sales_DB[[#This Row],[Cost]]*Sales_DB[[#This Row],[Quantity]]</f>
        <v>413.8</v>
      </c>
      <c r="AC762" s="8">
        <f>Sales_DB[[#This Row],[Total_Amount]]-Sales_DB[[#This Row],[Spend]]</f>
        <v>2161.1855999999998</v>
      </c>
      <c r="AD762" s="8">
        <f>MONTH(Sales_DB[[#This Row],[Order_Date]])</f>
        <v>2</v>
      </c>
    </row>
    <row r="763" spans="1:30" x14ac:dyDescent="0.35">
      <c r="A763" t="s">
        <v>2720</v>
      </c>
      <c r="B763" s="2">
        <v>45371</v>
      </c>
      <c r="C763" t="s">
        <v>556</v>
      </c>
      <c r="D763" t="s">
        <v>1815</v>
      </c>
      <c r="E763" t="s">
        <v>1890</v>
      </c>
      <c r="F763">
        <v>3</v>
      </c>
      <c r="G763" s="5">
        <v>468.25</v>
      </c>
      <c r="H763">
        <v>7.0000000000000007E-2</v>
      </c>
      <c r="I763" t="s">
        <v>1959</v>
      </c>
      <c r="J763">
        <v>1306.4175</v>
      </c>
      <c r="K763" t="str">
        <f>_xlfn.XLOOKUP(Sales_DB[[#This Row],[Store_ID]],Store_DB[Store_ID],Store_DB[Region])</f>
        <v>North</v>
      </c>
      <c r="L763" t="str">
        <f>_xlfn.XLOOKUP(Sales_DB[[#This Row],[Store_ID]],Store_DB[Store_ID],Store_DB[Store_Name])</f>
        <v>Martinez, Adkins and Johnson</v>
      </c>
      <c r="M763" t="str">
        <f>_xlfn.XLOOKUP(Sales_DB[[#This Row],[Store_ID]],Store_DB[Store_ID],Store_DB[City])</f>
        <v>Danielmouth</v>
      </c>
      <c r="N763" t="str">
        <f>_xlfn.XLOOKUP(Sales_DB[[#This Row],[Store_ID]],Store_DB[Store_ID],Store_DB[Store_Type])</f>
        <v>Flagship</v>
      </c>
      <c r="O763" t="str">
        <f>_xlfn.XLOOKUP(Sales_DB[[#This Row],[Product_ID]],Product_DB[Product_ID],Product_DB[Product_Name])</f>
        <v>Essential Oil Diffuser</v>
      </c>
      <c r="P763" t="str">
        <f>_xlfn.XLOOKUP(Sales_DB[[#This Row],[Product_ID]],Product_DB[Product_ID],Product_DB[Category])</f>
        <v>Home</v>
      </c>
      <c r="Q763" t="str">
        <f>_xlfn.XLOOKUP(Sales_DB[[#This Row],[Product_ID]],Product_DB[Product_ID],Product_DB[Sub_Category])</f>
        <v>Decor</v>
      </c>
      <c r="R763" t="str">
        <f>_xlfn.XLOOKUP(Sales_DB[[#This Row],[Product_ID]],Product_DB[Product_ID],Product_DB[Brand])</f>
        <v>Hernandez Inc</v>
      </c>
      <c r="S763">
        <f>_xlfn.XLOOKUP(Sales_DB[[#This Row],[Product_ID]],Product_DB[Product_ID],Product_DB[Cost])</f>
        <v>325.26</v>
      </c>
      <c r="T763">
        <f>_xlfn.XLOOKUP(Sales_DB[[#This Row],[Product_ID]],Product_DB[Product_ID],Product_DB[Stock])</f>
        <v>400</v>
      </c>
      <c r="U763" t="str">
        <f>_xlfn.XLOOKUP(Sales_DB[[#This Row],[Customer_ID]],Final_Cust_db[Customer_ID],Final_Cust_db[Name])</f>
        <v>Jason Wheeler</v>
      </c>
      <c r="V763">
        <f>_xlfn.XLOOKUP(Sales_DB[[#This Row],[Customer_ID]],Final_Cust_db[Customer_ID],Final_Cust_db[Age])</f>
        <v>47</v>
      </c>
      <c r="W763" t="str">
        <f>_xlfn.XLOOKUP(Sales_DB[[#This Row],[Customer_ID]],Final_Cust_db[Customer_ID],Final_Cust_db[Gender])</f>
        <v>Female</v>
      </c>
      <c r="X763" t="str">
        <f>_xlfn.XLOOKUP(Sales_DB[[#This Row],[Customer_ID]],Final_Cust_db[Customer_ID],Final_Cust_db[City])</f>
        <v>Carolview</v>
      </c>
      <c r="Y763" t="str">
        <f>_xlfn.XLOOKUP(Sales_DB[[#This Row],[Customer_ID]],Final_Cust_db[Customer_ID],Final_Cust_db[State])</f>
        <v>Illinois</v>
      </c>
      <c r="Z763" t="str">
        <f>_xlfn.XLOOKUP(Sales_DB[[#This Row],[Customer_ID]],Final_Cust_db[Customer_ID],Final_Cust_db[Country])</f>
        <v>USA</v>
      </c>
      <c r="AA763" t="str">
        <f>_xlfn.XLOOKUP(Sales_DB[[#This Row],[Customer_ID]],Final_Cust_db[Customer_ID],Final_Cust_db[Loyality_Level])</f>
        <v>Platinum</v>
      </c>
      <c r="AB763" s="8">
        <f>Sales_DB[[#This Row],[Cost]]*Sales_DB[[#This Row],[Quantity]]</f>
        <v>975.78</v>
      </c>
      <c r="AC763" s="8">
        <f>Sales_DB[[#This Row],[Total_Amount]]-Sales_DB[[#This Row],[Spend]]</f>
        <v>330.63750000000005</v>
      </c>
      <c r="AD763" s="8">
        <f>MONTH(Sales_DB[[#This Row],[Order_Date]])</f>
        <v>3</v>
      </c>
    </row>
    <row r="764" spans="1:30" x14ac:dyDescent="0.35">
      <c r="A764" t="s">
        <v>2721</v>
      </c>
      <c r="B764" s="2">
        <v>45360</v>
      </c>
      <c r="C764" t="s">
        <v>15</v>
      </c>
      <c r="D764" t="s">
        <v>1781</v>
      </c>
      <c r="E764" t="s">
        <v>1885</v>
      </c>
      <c r="F764">
        <v>1</v>
      </c>
      <c r="G764" s="5">
        <v>928.72</v>
      </c>
      <c r="H764">
        <v>0.1</v>
      </c>
      <c r="I764" t="s">
        <v>1962</v>
      </c>
      <c r="J764">
        <v>835.84800000000007</v>
      </c>
      <c r="K764" t="str">
        <f>_xlfn.XLOOKUP(Sales_DB[[#This Row],[Store_ID]],Store_DB[Store_ID],Store_DB[Region])</f>
        <v>East</v>
      </c>
      <c r="L764" t="str">
        <f>_xlfn.XLOOKUP(Sales_DB[[#This Row],[Store_ID]],Store_DB[Store_ID],Store_DB[Store_Name])</f>
        <v>Rivera-Warner</v>
      </c>
      <c r="M764" t="str">
        <f>_xlfn.XLOOKUP(Sales_DB[[#This Row],[Store_ID]],Store_DB[Store_ID],Store_DB[City])</f>
        <v>Washingtonfurt</v>
      </c>
      <c r="N764" t="str">
        <f>_xlfn.XLOOKUP(Sales_DB[[#This Row],[Store_ID]],Store_DB[Store_ID],Store_DB[Store_Type])</f>
        <v>Flagship</v>
      </c>
      <c r="O764" t="str">
        <f>_xlfn.XLOOKUP(Sales_DB[[#This Row],[Product_ID]],Product_DB[Product_ID],Product_DB[Product_Name])</f>
        <v>Smart Led Light Strip</v>
      </c>
      <c r="P764" t="str">
        <f>_xlfn.XLOOKUP(Sales_DB[[#This Row],[Product_ID]],Product_DB[Product_ID],Product_DB[Category])</f>
        <v>Electronics</v>
      </c>
      <c r="Q764" t="str">
        <f>_xlfn.XLOOKUP(Sales_DB[[#This Row],[Product_ID]],Product_DB[Product_ID],Product_DB[Sub_Category])</f>
        <v>Accessories</v>
      </c>
      <c r="R764" t="str">
        <f>_xlfn.XLOOKUP(Sales_DB[[#This Row],[Product_ID]],Product_DB[Product_ID],Product_DB[Brand])</f>
        <v>Flores-Davis</v>
      </c>
      <c r="S764">
        <f>_xlfn.XLOOKUP(Sales_DB[[#This Row],[Product_ID]],Product_DB[Product_ID],Product_DB[Cost])</f>
        <v>349.17</v>
      </c>
      <c r="T764">
        <f>_xlfn.XLOOKUP(Sales_DB[[#This Row],[Product_ID]],Product_DB[Product_ID],Product_DB[Stock])</f>
        <v>476</v>
      </c>
      <c r="U764" t="str">
        <f>_xlfn.XLOOKUP(Sales_DB[[#This Row],[Customer_ID]],Final_Cust_db[Customer_ID],Final_Cust_db[Name])</f>
        <v>Eugene Nelson</v>
      </c>
      <c r="V764">
        <f>_xlfn.XLOOKUP(Sales_DB[[#This Row],[Customer_ID]],Final_Cust_db[Customer_ID],Final_Cust_db[Age])</f>
        <v>26</v>
      </c>
      <c r="W764" t="str">
        <f>_xlfn.XLOOKUP(Sales_DB[[#This Row],[Customer_ID]],Final_Cust_db[Customer_ID],Final_Cust_db[Gender])</f>
        <v>Female</v>
      </c>
      <c r="X764" t="str">
        <f>_xlfn.XLOOKUP(Sales_DB[[#This Row],[Customer_ID]],Final_Cust_db[Customer_ID],Final_Cust_db[City])</f>
        <v>Phillipsmouth</v>
      </c>
      <c r="Y764" t="str">
        <f>_xlfn.XLOOKUP(Sales_DB[[#This Row],[Customer_ID]],Final_Cust_db[Customer_ID],Final_Cust_db[State])</f>
        <v>North Dakota</v>
      </c>
      <c r="Z764" t="str">
        <f>_xlfn.XLOOKUP(Sales_DB[[#This Row],[Customer_ID]],Final_Cust_db[Customer_ID],Final_Cust_db[Country])</f>
        <v>USA</v>
      </c>
      <c r="AA764" t="str">
        <f>_xlfn.XLOOKUP(Sales_DB[[#This Row],[Customer_ID]],Final_Cust_db[Customer_ID],Final_Cust_db[Loyality_Level])</f>
        <v>Platinum</v>
      </c>
      <c r="AB764" s="8">
        <f>Sales_DB[[#This Row],[Cost]]*Sales_DB[[#This Row],[Quantity]]</f>
        <v>349.17</v>
      </c>
      <c r="AC764" s="8">
        <f>Sales_DB[[#This Row],[Total_Amount]]-Sales_DB[[#This Row],[Spend]]</f>
        <v>486.67800000000005</v>
      </c>
      <c r="AD764" s="8">
        <f>MONTH(Sales_DB[[#This Row],[Order_Date]])</f>
        <v>3</v>
      </c>
    </row>
    <row r="765" spans="1:30" x14ac:dyDescent="0.35">
      <c r="A765" t="s">
        <v>2722</v>
      </c>
      <c r="B765" s="2">
        <v>45499</v>
      </c>
      <c r="C765" t="s">
        <v>364</v>
      </c>
      <c r="D765" t="s">
        <v>1570</v>
      </c>
      <c r="E765" t="s">
        <v>1943</v>
      </c>
      <c r="F765">
        <v>3</v>
      </c>
      <c r="G765" s="5">
        <v>217.22</v>
      </c>
      <c r="H765">
        <v>0.06</v>
      </c>
      <c r="I765" t="s">
        <v>1959</v>
      </c>
      <c r="J765">
        <v>612.56039999999996</v>
      </c>
      <c r="K765" t="str">
        <f>_xlfn.XLOOKUP(Sales_DB[[#This Row],[Store_ID]],Store_DB[Store_ID],Store_DB[Region])</f>
        <v>East</v>
      </c>
      <c r="L765" t="str">
        <f>_xlfn.XLOOKUP(Sales_DB[[#This Row],[Store_ID]],Store_DB[Store_ID],Store_DB[Store_Name])</f>
        <v>Guerrero-Schmitt</v>
      </c>
      <c r="M765" t="str">
        <f>_xlfn.XLOOKUP(Sales_DB[[#This Row],[Store_ID]],Store_DB[Store_ID],Store_DB[City])</f>
        <v>East Stevechester</v>
      </c>
      <c r="N765" t="str">
        <f>_xlfn.XLOOKUP(Sales_DB[[#This Row],[Store_ID]],Store_DB[Store_ID],Store_DB[Store_Type])</f>
        <v>Flagship</v>
      </c>
      <c r="O765" t="str">
        <f>_xlfn.XLOOKUP(Sales_DB[[#This Row],[Product_ID]],Product_DB[Product_ID],Product_DB[Product_Name])</f>
        <v>Women'S Yoga Pants</v>
      </c>
      <c r="P765" t="str">
        <f>_xlfn.XLOOKUP(Sales_DB[[#This Row],[Product_ID]],Product_DB[Product_ID],Product_DB[Category])</f>
        <v>Clothing</v>
      </c>
      <c r="Q765" t="str">
        <f>_xlfn.XLOOKUP(Sales_DB[[#This Row],[Product_ID]],Product_DB[Product_ID],Product_DB[Sub_Category])</f>
        <v>Bottoms</v>
      </c>
      <c r="R765" t="str">
        <f>_xlfn.XLOOKUP(Sales_DB[[#This Row],[Product_ID]],Product_DB[Product_ID],Product_DB[Brand])</f>
        <v>Gonzales-Davis</v>
      </c>
      <c r="S765">
        <f>_xlfn.XLOOKUP(Sales_DB[[#This Row],[Product_ID]],Product_DB[Product_ID],Product_DB[Cost])</f>
        <v>306.45999999999998</v>
      </c>
      <c r="T765">
        <f>_xlfn.XLOOKUP(Sales_DB[[#This Row],[Product_ID]],Product_DB[Product_ID],Product_DB[Stock])</f>
        <v>487</v>
      </c>
      <c r="U765" t="str">
        <f>_xlfn.XLOOKUP(Sales_DB[[#This Row],[Customer_ID]],Final_Cust_db[Customer_ID],Final_Cust_db[Name])</f>
        <v>Colleen Maynard</v>
      </c>
      <c r="V765">
        <f>_xlfn.XLOOKUP(Sales_DB[[#This Row],[Customer_ID]],Final_Cust_db[Customer_ID],Final_Cust_db[Age])</f>
        <v>29</v>
      </c>
      <c r="W765" t="str">
        <f>_xlfn.XLOOKUP(Sales_DB[[#This Row],[Customer_ID]],Final_Cust_db[Customer_ID],Final_Cust_db[Gender])</f>
        <v>Male</v>
      </c>
      <c r="X765" t="str">
        <f>_xlfn.XLOOKUP(Sales_DB[[#This Row],[Customer_ID]],Final_Cust_db[Customer_ID],Final_Cust_db[City])</f>
        <v>Singletonmouth</v>
      </c>
      <c r="Y765" t="str">
        <f>_xlfn.XLOOKUP(Sales_DB[[#This Row],[Customer_ID]],Final_Cust_db[Customer_ID],Final_Cust_db[State])</f>
        <v>Utah</v>
      </c>
      <c r="Z765" t="str">
        <f>_xlfn.XLOOKUP(Sales_DB[[#This Row],[Customer_ID]],Final_Cust_db[Customer_ID],Final_Cust_db[Country])</f>
        <v>USA</v>
      </c>
      <c r="AA765" t="str">
        <f>_xlfn.XLOOKUP(Sales_DB[[#This Row],[Customer_ID]],Final_Cust_db[Customer_ID],Final_Cust_db[Loyality_Level])</f>
        <v>Gold</v>
      </c>
      <c r="AB765" s="8">
        <f>Sales_DB[[#This Row],[Cost]]*Sales_DB[[#This Row],[Quantity]]</f>
        <v>919.37999999999988</v>
      </c>
      <c r="AC765" s="8">
        <f>Sales_DB[[#This Row],[Total_Amount]]-Sales_DB[[#This Row],[Spend]]</f>
        <v>-306.81959999999992</v>
      </c>
      <c r="AD765" s="8">
        <f>MONTH(Sales_DB[[#This Row],[Order_Date]])</f>
        <v>7</v>
      </c>
    </row>
    <row r="766" spans="1:30" x14ac:dyDescent="0.35">
      <c r="A766" t="s">
        <v>2723</v>
      </c>
      <c r="B766" s="2">
        <v>45745</v>
      </c>
      <c r="C766" t="s">
        <v>1270</v>
      </c>
      <c r="D766" t="s">
        <v>1646</v>
      </c>
      <c r="E766" t="s">
        <v>1899</v>
      </c>
      <c r="F766">
        <v>1</v>
      </c>
      <c r="G766" s="5">
        <v>387.99</v>
      </c>
      <c r="H766">
        <v>0.3</v>
      </c>
      <c r="I766" t="s">
        <v>1957</v>
      </c>
      <c r="J766">
        <v>271.59300000000002</v>
      </c>
      <c r="K766" t="str">
        <f>_xlfn.XLOOKUP(Sales_DB[[#This Row],[Store_ID]],Store_DB[Store_ID],Store_DB[Region])</f>
        <v>North</v>
      </c>
      <c r="L766" t="str">
        <f>_xlfn.XLOOKUP(Sales_DB[[#This Row],[Store_ID]],Store_DB[Store_ID],Store_DB[Store_Name])</f>
        <v>Johnson-Wright</v>
      </c>
      <c r="M766" t="str">
        <f>_xlfn.XLOOKUP(Sales_DB[[#This Row],[Store_ID]],Store_DB[Store_ID],Store_DB[City])</f>
        <v>Hoodberg</v>
      </c>
      <c r="N766" t="str">
        <f>_xlfn.XLOOKUP(Sales_DB[[#This Row],[Store_ID]],Store_DB[Store_ID],Store_DB[Store_Type])</f>
        <v>Outlet</v>
      </c>
      <c r="O766" t="str">
        <f>_xlfn.XLOOKUP(Sales_DB[[#This Row],[Product_ID]],Product_DB[Product_ID],Product_DB[Product_Name])</f>
        <v>Foldable Camping Chair</v>
      </c>
      <c r="P766" t="str">
        <f>_xlfn.XLOOKUP(Sales_DB[[#This Row],[Product_ID]],Product_DB[Product_ID],Product_DB[Category])</f>
        <v>Sports</v>
      </c>
      <c r="Q766" t="str">
        <f>_xlfn.XLOOKUP(Sales_DB[[#This Row],[Product_ID]],Product_DB[Product_ID],Product_DB[Sub_Category])</f>
        <v>Outdoor</v>
      </c>
      <c r="R766" t="str">
        <f>_xlfn.XLOOKUP(Sales_DB[[#This Row],[Product_ID]],Product_DB[Product_ID],Product_DB[Brand])</f>
        <v>Cook Ltd</v>
      </c>
      <c r="S766">
        <f>_xlfn.XLOOKUP(Sales_DB[[#This Row],[Product_ID]],Product_DB[Product_ID],Product_DB[Cost])</f>
        <v>166.06</v>
      </c>
      <c r="T766">
        <f>_xlfn.XLOOKUP(Sales_DB[[#This Row],[Product_ID]],Product_DB[Product_ID],Product_DB[Stock])</f>
        <v>340</v>
      </c>
      <c r="U766" t="str">
        <f>_xlfn.XLOOKUP(Sales_DB[[#This Row],[Customer_ID]],Final_Cust_db[Customer_ID],Final_Cust_db[Name])</f>
        <v>Eric Wolfe</v>
      </c>
      <c r="V766">
        <f>_xlfn.XLOOKUP(Sales_DB[[#This Row],[Customer_ID]],Final_Cust_db[Customer_ID],Final_Cust_db[Age])</f>
        <v>18</v>
      </c>
      <c r="W766" t="str">
        <f>_xlfn.XLOOKUP(Sales_DB[[#This Row],[Customer_ID]],Final_Cust_db[Customer_ID],Final_Cust_db[Gender])</f>
        <v>Female</v>
      </c>
      <c r="X766" t="str">
        <f>_xlfn.XLOOKUP(Sales_DB[[#This Row],[Customer_ID]],Final_Cust_db[Customer_ID],Final_Cust_db[City])</f>
        <v>Garciaview</v>
      </c>
      <c r="Y766" t="str">
        <f>_xlfn.XLOOKUP(Sales_DB[[#This Row],[Customer_ID]],Final_Cust_db[Customer_ID],Final_Cust_db[State])</f>
        <v>Louisiana</v>
      </c>
      <c r="Z766" t="str">
        <f>_xlfn.XLOOKUP(Sales_DB[[#This Row],[Customer_ID]],Final_Cust_db[Customer_ID],Final_Cust_db[Country])</f>
        <v>USA</v>
      </c>
      <c r="AA766" t="str">
        <f>_xlfn.XLOOKUP(Sales_DB[[#This Row],[Customer_ID]],Final_Cust_db[Customer_ID],Final_Cust_db[Loyality_Level])</f>
        <v>Gold</v>
      </c>
      <c r="AB766" s="8">
        <f>Sales_DB[[#This Row],[Cost]]*Sales_DB[[#This Row],[Quantity]]</f>
        <v>166.06</v>
      </c>
      <c r="AC766" s="8">
        <f>Sales_DB[[#This Row],[Total_Amount]]-Sales_DB[[#This Row],[Spend]]</f>
        <v>105.53300000000002</v>
      </c>
      <c r="AD766" s="8">
        <f>MONTH(Sales_DB[[#This Row],[Order_Date]])</f>
        <v>3</v>
      </c>
    </row>
    <row r="767" spans="1:30" x14ac:dyDescent="0.35">
      <c r="A767" t="s">
        <v>2724</v>
      </c>
      <c r="B767" s="2">
        <v>45718</v>
      </c>
      <c r="C767" t="s">
        <v>1476</v>
      </c>
      <c r="D767" t="s">
        <v>1626</v>
      </c>
      <c r="E767" t="s">
        <v>1909</v>
      </c>
      <c r="F767">
        <v>4</v>
      </c>
      <c r="G767" s="5">
        <v>186.24</v>
      </c>
      <c r="H767">
        <v>0.23</v>
      </c>
      <c r="I767" t="s">
        <v>1957</v>
      </c>
      <c r="J767">
        <v>573.61920000000009</v>
      </c>
      <c r="K767" t="str">
        <f>_xlfn.XLOOKUP(Sales_DB[[#This Row],[Store_ID]],Store_DB[Store_ID],Store_DB[Region])</f>
        <v>East</v>
      </c>
      <c r="L767" t="str">
        <f>_xlfn.XLOOKUP(Sales_DB[[#This Row],[Store_ID]],Store_DB[Store_ID],Store_DB[Store_Name])</f>
        <v>Benson-Elliott</v>
      </c>
      <c r="M767" t="str">
        <f>_xlfn.XLOOKUP(Sales_DB[[#This Row],[Store_ID]],Store_DB[Store_ID],Store_DB[City])</f>
        <v>Port Josephberg</v>
      </c>
      <c r="N767" t="str">
        <f>_xlfn.XLOOKUP(Sales_DB[[#This Row],[Store_ID]],Store_DB[Store_ID],Store_DB[Store_Type])</f>
        <v>Online</v>
      </c>
      <c r="O767" t="str">
        <f>_xlfn.XLOOKUP(Sales_DB[[#This Row],[Product_ID]],Product_DB[Product_ID],Product_DB[Product_Name])</f>
        <v>Women'S Denim Jeans</v>
      </c>
      <c r="P767" t="str">
        <f>_xlfn.XLOOKUP(Sales_DB[[#This Row],[Product_ID]],Product_DB[Product_ID],Product_DB[Category])</f>
        <v>Clothing</v>
      </c>
      <c r="Q767" t="str">
        <f>_xlfn.XLOOKUP(Sales_DB[[#This Row],[Product_ID]],Product_DB[Product_ID],Product_DB[Sub_Category])</f>
        <v>Bottoms</v>
      </c>
      <c r="R767" t="str">
        <f>_xlfn.XLOOKUP(Sales_DB[[#This Row],[Product_ID]],Product_DB[Product_ID],Product_DB[Brand])</f>
        <v>Guerra-Hendrix</v>
      </c>
      <c r="S767">
        <f>_xlfn.XLOOKUP(Sales_DB[[#This Row],[Product_ID]],Product_DB[Product_ID],Product_DB[Cost])</f>
        <v>238.8</v>
      </c>
      <c r="T767">
        <f>_xlfn.XLOOKUP(Sales_DB[[#This Row],[Product_ID]],Product_DB[Product_ID],Product_DB[Stock])</f>
        <v>343</v>
      </c>
      <c r="U767" t="str">
        <f>_xlfn.XLOOKUP(Sales_DB[[#This Row],[Customer_ID]],Final_Cust_db[Customer_ID],Final_Cust_db[Name])</f>
        <v>Elizabeth Foster</v>
      </c>
      <c r="V767">
        <f>_xlfn.XLOOKUP(Sales_DB[[#This Row],[Customer_ID]],Final_Cust_db[Customer_ID],Final_Cust_db[Age])</f>
        <v>33</v>
      </c>
      <c r="W767" t="str">
        <f>_xlfn.XLOOKUP(Sales_DB[[#This Row],[Customer_ID]],Final_Cust_db[Customer_ID],Final_Cust_db[Gender])</f>
        <v>Female</v>
      </c>
      <c r="X767" t="str">
        <f>_xlfn.XLOOKUP(Sales_DB[[#This Row],[Customer_ID]],Final_Cust_db[Customer_ID],Final_Cust_db[City])</f>
        <v>Anthonymouth</v>
      </c>
      <c r="Y767" t="str">
        <f>_xlfn.XLOOKUP(Sales_DB[[#This Row],[Customer_ID]],Final_Cust_db[Customer_ID],Final_Cust_db[State])</f>
        <v>Oklahoma</v>
      </c>
      <c r="Z767" t="str">
        <f>_xlfn.XLOOKUP(Sales_DB[[#This Row],[Customer_ID]],Final_Cust_db[Customer_ID],Final_Cust_db[Country])</f>
        <v>USA</v>
      </c>
      <c r="AA767" t="str">
        <f>_xlfn.XLOOKUP(Sales_DB[[#This Row],[Customer_ID]],Final_Cust_db[Customer_ID],Final_Cust_db[Loyality_Level])</f>
        <v>Gold</v>
      </c>
      <c r="AB767" s="8">
        <f>Sales_DB[[#This Row],[Cost]]*Sales_DB[[#This Row],[Quantity]]</f>
        <v>955.2</v>
      </c>
      <c r="AC767" s="8">
        <f>Sales_DB[[#This Row],[Total_Amount]]-Sales_DB[[#This Row],[Spend]]</f>
        <v>-381.58079999999995</v>
      </c>
      <c r="AD767" s="8">
        <f>MONTH(Sales_DB[[#This Row],[Order_Date]])</f>
        <v>3</v>
      </c>
    </row>
    <row r="768" spans="1:30" x14ac:dyDescent="0.35">
      <c r="A768" t="s">
        <v>2725</v>
      </c>
      <c r="B768" s="2">
        <v>45454</v>
      </c>
      <c r="C768" t="s">
        <v>946</v>
      </c>
      <c r="D768" t="s">
        <v>1698</v>
      </c>
      <c r="E768" t="s">
        <v>1915</v>
      </c>
      <c r="F768">
        <v>4</v>
      </c>
      <c r="G768" s="5">
        <v>609.05999999999995</v>
      </c>
      <c r="H768">
        <v>0.22</v>
      </c>
      <c r="I768" t="s">
        <v>1962</v>
      </c>
      <c r="J768">
        <v>1900.2672</v>
      </c>
      <c r="K768" t="str">
        <f>_xlfn.XLOOKUP(Sales_DB[[#This Row],[Store_ID]],Store_DB[Store_ID],Store_DB[Region])</f>
        <v>West</v>
      </c>
      <c r="L768" t="str">
        <f>_xlfn.XLOOKUP(Sales_DB[[#This Row],[Store_ID]],Store_DB[Store_ID],Store_DB[Store_Name])</f>
        <v>Bean, Jones and Park</v>
      </c>
      <c r="M768" t="str">
        <f>_xlfn.XLOOKUP(Sales_DB[[#This Row],[Store_ID]],Store_DB[Store_ID],Store_DB[City])</f>
        <v>Thompsonborough</v>
      </c>
      <c r="N768" t="str">
        <f>_xlfn.XLOOKUP(Sales_DB[[#This Row],[Store_ID]],Store_DB[Store_ID],Store_DB[Store_Type])</f>
        <v>Online</v>
      </c>
      <c r="O768" t="str">
        <f>_xlfn.XLOOKUP(Sales_DB[[#This Row],[Product_ID]],Product_DB[Product_ID],Product_DB[Product_Name])</f>
        <v>Noise-Canceling Headphones</v>
      </c>
      <c r="P768" t="str">
        <f>_xlfn.XLOOKUP(Sales_DB[[#This Row],[Product_ID]],Product_DB[Product_ID],Product_DB[Category])</f>
        <v>Electronics</v>
      </c>
      <c r="Q768" t="str">
        <f>_xlfn.XLOOKUP(Sales_DB[[#This Row],[Product_ID]],Product_DB[Product_ID],Product_DB[Sub_Category])</f>
        <v>Audio</v>
      </c>
      <c r="R768" t="str">
        <f>_xlfn.XLOOKUP(Sales_DB[[#This Row],[Product_ID]],Product_DB[Product_ID],Product_DB[Brand])</f>
        <v>Taylor-Hart</v>
      </c>
      <c r="S768">
        <f>_xlfn.XLOOKUP(Sales_DB[[#This Row],[Product_ID]],Product_DB[Product_ID],Product_DB[Cost])</f>
        <v>38.520000000000003</v>
      </c>
      <c r="T768">
        <f>_xlfn.XLOOKUP(Sales_DB[[#This Row],[Product_ID]],Product_DB[Product_ID],Product_DB[Stock])</f>
        <v>378</v>
      </c>
      <c r="U768" t="str">
        <f>_xlfn.XLOOKUP(Sales_DB[[#This Row],[Customer_ID]],Final_Cust_db[Customer_ID],Final_Cust_db[Name])</f>
        <v>Jared Moran</v>
      </c>
      <c r="V768">
        <f>_xlfn.XLOOKUP(Sales_DB[[#This Row],[Customer_ID]],Final_Cust_db[Customer_ID],Final_Cust_db[Age])</f>
        <v>28</v>
      </c>
      <c r="W768" t="str">
        <f>_xlfn.XLOOKUP(Sales_DB[[#This Row],[Customer_ID]],Final_Cust_db[Customer_ID],Final_Cust_db[Gender])</f>
        <v>Female</v>
      </c>
      <c r="X768" t="str">
        <f>_xlfn.XLOOKUP(Sales_DB[[#This Row],[Customer_ID]],Final_Cust_db[Customer_ID],Final_Cust_db[City])</f>
        <v>South David</v>
      </c>
      <c r="Y768" t="str">
        <f>_xlfn.XLOOKUP(Sales_DB[[#This Row],[Customer_ID]],Final_Cust_db[Customer_ID],Final_Cust_db[State])</f>
        <v>West Virginia</v>
      </c>
      <c r="Z768" t="str">
        <f>_xlfn.XLOOKUP(Sales_DB[[#This Row],[Customer_ID]],Final_Cust_db[Customer_ID],Final_Cust_db[Country])</f>
        <v>USA</v>
      </c>
      <c r="AA768" t="str">
        <f>_xlfn.XLOOKUP(Sales_DB[[#This Row],[Customer_ID]],Final_Cust_db[Customer_ID],Final_Cust_db[Loyality_Level])</f>
        <v>Bronze</v>
      </c>
      <c r="AB768" s="8">
        <f>Sales_DB[[#This Row],[Cost]]*Sales_DB[[#This Row],[Quantity]]</f>
        <v>154.08000000000001</v>
      </c>
      <c r="AC768" s="8">
        <f>Sales_DB[[#This Row],[Total_Amount]]-Sales_DB[[#This Row],[Spend]]</f>
        <v>1746.1872000000001</v>
      </c>
      <c r="AD768" s="8">
        <f>MONTH(Sales_DB[[#This Row],[Order_Date]])</f>
        <v>6</v>
      </c>
    </row>
    <row r="769" spans="1:30" x14ac:dyDescent="0.35">
      <c r="A769" t="s">
        <v>2726</v>
      </c>
      <c r="B769" s="2">
        <v>45434</v>
      </c>
      <c r="C769" t="s">
        <v>1365</v>
      </c>
      <c r="D769" t="s">
        <v>1675</v>
      </c>
      <c r="E769" t="s">
        <v>1925</v>
      </c>
      <c r="F769">
        <v>1</v>
      </c>
      <c r="G769" s="5">
        <v>827.91</v>
      </c>
      <c r="H769">
        <v>0.21</v>
      </c>
      <c r="I769" t="s">
        <v>1959</v>
      </c>
      <c r="J769">
        <v>654.0489</v>
      </c>
      <c r="K769" t="str">
        <f>_xlfn.XLOOKUP(Sales_DB[[#This Row],[Store_ID]],Store_DB[Store_ID],Store_DB[Region])</f>
        <v>South</v>
      </c>
      <c r="L769" t="str">
        <f>_xlfn.XLOOKUP(Sales_DB[[#This Row],[Store_ID]],Store_DB[Store_ID],Store_DB[Store_Name])</f>
        <v>Aguirre-Keller</v>
      </c>
      <c r="M769" t="str">
        <f>_xlfn.XLOOKUP(Sales_DB[[#This Row],[Store_ID]],Store_DB[Store_ID],Store_DB[City])</f>
        <v>Lake Michael</v>
      </c>
      <c r="N769" t="str">
        <f>_xlfn.XLOOKUP(Sales_DB[[#This Row],[Store_ID]],Store_DB[Store_ID],Store_DB[Store_Type])</f>
        <v>Online</v>
      </c>
      <c r="O769" t="str">
        <f>_xlfn.XLOOKUP(Sales_DB[[#This Row],[Product_ID]],Product_DB[Product_ID],Product_DB[Product_Name])</f>
        <v>Modern Wall Clock</v>
      </c>
      <c r="P769" t="str">
        <f>_xlfn.XLOOKUP(Sales_DB[[#This Row],[Product_ID]],Product_DB[Product_ID],Product_DB[Category])</f>
        <v>Home</v>
      </c>
      <c r="Q769" t="str">
        <f>_xlfn.XLOOKUP(Sales_DB[[#This Row],[Product_ID]],Product_DB[Product_ID],Product_DB[Sub_Category])</f>
        <v>Decor</v>
      </c>
      <c r="R769" t="str">
        <f>_xlfn.XLOOKUP(Sales_DB[[#This Row],[Product_ID]],Product_DB[Product_ID],Product_DB[Brand])</f>
        <v>Weiss-Watson</v>
      </c>
      <c r="S769">
        <f>_xlfn.XLOOKUP(Sales_DB[[#This Row],[Product_ID]],Product_DB[Product_ID],Product_DB[Cost])</f>
        <v>179.77</v>
      </c>
      <c r="T769">
        <f>_xlfn.XLOOKUP(Sales_DB[[#This Row],[Product_ID]],Product_DB[Product_ID],Product_DB[Stock])</f>
        <v>305</v>
      </c>
      <c r="U769" t="str">
        <f>_xlfn.XLOOKUP(Sales_DB[[#This Row],[Customer_ID]],Final_Cust_db[Customer_ID],Final_Cust_db[Name])</f>
        <v>Melinda Rivera</v>
      </c>
      <c r="V769">
        <f>_xlfn.XLOOKUP(Sales_DB[[#This Row],[Customer_ID]],Final_Cust_db[Customer_ID],Final_Cust_db[Age])</f>
        <v>47</v>
      </c>
      <c r="W769" t="str">
        <f>_xlfn.XLOOKUP(Sales_DB[[#This Row],[Customer_ID]],Final_Cust_db[Customer_ID],Final_Cust_db[Gender])</f>
        <v>Female</v>
      </c>
      <c r="X769" t="str">
        <f>_xlfn.XLOOKUP(Sales_DB[[#This Row],[Customer_ID]],Final_Cust_db[Customer_ID],Final_Cust_db[City])</f>
        <v>East Davidmouth</v>
      </c>
      <c r="Y769" t="str">
        <f>_xlfn.XLOOKUP(Sales_DB[[#This Row],[Customer_ID]],Final_Cust_db[Customer_ID],Final_Cust_db[State])</f>
        <v>New Hampshire</v>
      </c>
      <c r="Z769" t="str">
        <f>_xlfn.XLOOKUP(Sales_DB[[#This Row],[Customer_ID]],Final_Cust_db[Customer_ID],Final_Cust_db[Country])</f>
        <v>USA</v>
      </c>
      <c r="AA769" t="str">
        <f>_xlfn.XLOOKUP(Sales_DB[[#This Row],[Customer_ID]],Final_Cust_db[Customer_ID],Final_Cust_db[Loyality_Level])</f>
        <v>Platinum</v>
      </c>
      <c r="AB769" s="8">
        <f>Sales_DB[[#This Row],[Cost]]*Sales_DB[[#This Row],[Quantity]]</f>
        <v>179.77</v>
      </c>
      <c r="AC769" s="8">
        <f>Sales_DB[[#This Row],[Total_Amount]]-Sales_DB[[#This Row],[Spend]]</f>
        <v>474.27890000000002</v>
      </c>
      <c r="AD769" s="8">
        <f>MONTH(Sales_DB[[#This Row],[Order_Date]])</f>
        <v>5</v>
      </c>
    </row>
    <row r="770" spans="1:30" x14ac:dyDescent="0.35">
      <c r="A770" t="s">
        <v>2727</v>
      </c>
      <c r="B770" s="2">
        <v>45486</v>
      </c>
      <c r="C770" t="s">
        <v>588</v>
      </c>
      <c r="D770" t="s">
        <v>1830</v>
      </c>
      <c r="E770" t="s">
        <v>1885</v>
      </c>
      <c r="F770">
        <v>1</v>
      </c>
      <c r="G770" s="5">
        <v>303.79000000000002</v>
      </c>
      <c r="H770">
        <v>0.24</v>
      </c>
      <c r="I770" t="s">
        <v>1959</v>
      </c>
      <c r="J770">
        <v>230.88040000000001</v>
      </c>
      <c r="K770" t="str">
        <f>_xlfn.XLOOKUP(Sales_DB[[#This Row],[Store_ID]],Store_DB[Store_ID],Store_DB[Region])</f>
        <v>East</v>
      </c>
      <c r="L770" t="str">
        <f>_xlfn.XLOOKUP(Sales_DB[[#This Row],[Store_ID]],Store_DB[Store_ID],Store_DB[Store_Name])</f>
        <v>Rivera-Warner</v>
      </c>
      <c r="M770" t="str">
        <f>_xlfn.XLOOKUP(Sales_DB[[#This Row],[Store_ID]],Store_DB[Store_ID],Store_DB[City])</f>
        <v>Washingtonfurt</v>
      </c>
      <c r="N770" t="str">
        <f>_xlfn.XLOOKUP(Sales_DB[[#This Row],[Store_ID]],Store_DB[Store_ID],Store_DB[Store_Type])</f>
        <v>Flagship</v>
      </c>
      <c r="O770" t="str">
        <f>_xlfn.XLOOKUP(Sales_DB[[#This Row],[Product_ID]],Product_DB[Product_ID],Product_DB[Product_Name])</f>
        <v>Hydrating Face Cleanser</v>
      </c>
      <c r="P770" t="str">
        <f>_xlfn.XLOOKUP(Sales_DB[[#This Row],[Product_ID]],Product_DB[Product_ID],Product_DB[Category])</f>
        <v>Beauty</v>
      </c>
      <c r="Q770" t="str">
        <f>_xlfn.XLOOKUP(Sales_DB[[#This Row],[Product_ID]],Product_DB[Product_ID],Product_DB[Sub_Category])</f>
        <v>Skincare</v>
      </c>
      <c r="R770" t="str">
        <f>_xlfn.XLOOKUP(Sales_DB[[#This Row],[Product_ID]],Product_DB[Product_ID],Product_DB[Brand])</f>
        <v>Butler Group</v>
      </c>
      <c r="S770">
        <f>_xlfn.XLOOKUP(Sales_DB[[#This Row],[Product_ID]],Product_DB[Product_ID],Product_DB[Cost])</f>
        <v>238.8</v>
      </c>
      <c r="T770">
        <f>_xlfn.XLOOKUP(Sales_DB[[#This Row],[Product_ID]],Product_DB[Product_ID],Product_DB[Stock])</f>
        <v>159</v>
      </c>
      <c r="U770" t="str">
        <f>_xlfn.XLOOKUP(Sales_DB[[#This Row],[Customer_ID]],Final_Cust_db[Customer_ID],Final_Cust_db[Name])</f>
        <v>John Bradford</v>
      </c>
      <c r="V770">
        <f>_xlfn.XLOOKUP(Sales_DB[[#This Row],[Customer_ID]],Final_Cust_db[Customer_ID],Final_Cust_db[Age])</f>
        <v>48</v>
      </c>
      <c r="W770" t="str">
        <f>_xlfn.XLOOKUP(Sales_DB[[#This Row],[Customer_ID]],Final_Cust_db[Customer_ID],Final_Cust_db[Gender])</f>
        <v>Male</v>
      </c>
      <c r="X770" t="str">
        <f>_xlfn.XLOOKUP(Sales_DB[[#This Row],[Customer_ID]],Final_Cust_db[Customer_ID],Final_Cust_db[City])</f>
        <v>Anabury</v>
      </c>
      <c r="Y770" t="str">
        <f>_xlfn.XLOOKUP(Sales_DB[[#This Row],[Customer_ID]],Final_Cust_db[Customer_ID],Final_Cust_db[State])</f>
        <v>Vermont</v>
      </c>
      <c r="Z770" t="str">
        <f>_xlfn.XLOOKUP(Sales_DB[[#This Row],[Customer_ID]],Final_Cust_db[Customer_ID],Final_Cust_db[Country])</f>
        <v>USA</v>
      </c>
      <c r="AA770" t="str">
        <f>_xlfn.XLOOKUP(Sales_DB[[#This Row],[Customer_ID]],Final_Cust_db[Customer_ID],Final_Cust_db[Loyality_Level])</f>
        <v>Silver</v>
      </c>
      <c r="AB770" s="8">
        <f>Sales_DB[[#This Row],[Cost]]*Sales_DB[[#This Row],[Quantity]]</f>
        <v>238.8</v>
      </c>
      <c r="AC770" s="8">
        <f>Sales_DB[[#This Row],[Total_Amount]]-Sales_DB[[#This Row],[Spend]]</f>
        <v>-7.9196000000000026</v>
      </c>
      <c r="AD770" s="8">
        <f>MONTH(Sales_DB[[#This Row],[Order_Date]])</f>
        <v>7</v>
      </c>
    </row>
    <row r="771" spans="1:30" x14ac:dyDescent="0.35">
      <c r="A771" t="s">
        <v>2728</v>
      </c>
      <c r="B771" s="2">
        <v>45902</v>
      </c>
      <c r="C771" t="s">
        <v>373</v>
      </c>
      <c r="D771" t="s">
        <v>1687</v>
      </c>
      <c r="E771" t="s">
        <v>1909</v>
      </c>
      <c r="F771">
        <v>2</v>
      </c>
      <c r="G771" s="5">
        <v>365.91</v>
      </c>
      <c r="H771">
        <v>0.14000000000000001</v>
      </c>
      <c r="I771" t="s">
        <v>1962</v>
      </c>
      <c r="J771">
        <v>629.36520000000007</v>
      </c>
      <c r="K771" t="str">
        <f>_xlfn.XLOOKUP(Sales_DB[[#This Row],[Store_ID]],Store_DB[Store_ID],Store_DB[Region])</f>
        <v>East</v>
      </c>
      <c r="L771" t="str">
        <f>_xlfn.XLOOKUP(Sales_DB[[#This Row],[Store_ID]],Store_DB[Store_ID],Store_DB[Store_Name])</f>
        <v>Benson-Elliott</v>
      </c>
      <c r="M771" t="str">
        <f>_xlfn.XLOOKUP(Sales_DB[[#This Row],[Store_ID]],Store_DB[Store_ID],Store_DB[City])</f>
        <v>Port Josephberg</v>
      </c>
      <c r="N771" t="str">
        <f>_xlfn.XLOOKUP(Sales_DB[[#This Row],[Store_ID]],Store_DB[Store_ID],Store_DB[Store_Type])</f>
        <v>Online</v>
      </c>
      <c r="O771" t="str">
        <f>_xlfn.XLOOKUP(Sales_DB[[#This Row],[Product_ID]],Product_DB[Product_ID],Product_DB[Product_Name])</f>
        <v>Men'S Casual Sneakers</v>
      </c>
      <c r="P771" t="str">
        <f>_xlfn.XLOOKUP(Sales_DB[[#This Row],[Product_ID]],Product_DB[Product_ID],Product_DB[Category])</f>
        <v>Clothing</v>
      </c>
      <c r="Q771" t="str">
        <f>_xlfn.XLOOKUP(Sales_DB[[#This Row],[Product_ID]],Product_DB[Product_ID],Product_DB[Sub_Category])</f>
        <v>Footwear</v>
      </c>
      <c r="R771" t="str">
        <f>_xlfn.XLOOKUP(Sales_DB[[#This Row],[Product_ID]],Product_DB[Product_ID],Product_DB[Brand])</f>
        <v>Hogan-Lee</v>
      </c>
      <c r="S771">
        <f>_xlfn.XLOOKUP(Sales_DB[[#This Row],[Product_ID]],Product_DB[Product_ID],Product_DB[Cost])</f>
        <v>353.47</v>
      </c>
      <c r="T771">
        <f>_xlfn.XLOOKUP(Sales_DB[[#This Row],[Product_ID]],Product_DB[Product_ID],Product_DB[Stock])</f>
        <v>214</v>
      </c>
      <c r="U771" t="str">
        <f>_xlfn.XLOOKUP(Sales_DB[[#This Row],[Customer_ID]],Final_Cust_db[Customer_ID],Final_Cust_db[Name])</f>
        <v>Christopher Lester</v>
      </c>
      <c r="V771">
        <f>_xlfn.XLOOKUP(Sales_DB[[#This Row],[Customer_ID]],Final_Cust_db[Customer_ID],Final_Cust_db[Age])</f>
        <v>64</v>
      </c>
      <c r="W771" t="str">
        <f>_xlfn.XLOOKUP(Sales_DB[[#This Row],[Customer_ID]],Final_Cust_db[Customer_ID],Final_Cust_db[Gender])</f>
        <v>Male</v>
      </c>
      <c r="X771" t="str">
        <f>_xlfn.XLOOKUP(Sales_DB[[#This Row],[Customer_ID]],Final_Cust_db[Customer_ID],Final_Cust_db[City])</f>
        <v>South Jenniferville</v>
      </c>
      <c r="Y771" t="str">
        <f>_xlfn.XLOOKUP(Sales_DB[[#This Row],[Customer_ID]],Final_Cust_db[Customer_ID],Final_Cust_db[State])</f>
        <v>Georgia</v>
      </c>
      <c r="Z771" t="str">
        <f>_xlfn.XLOOKUP(Sales_DB[[#This Row],[Customer_ID]],Final_Cust_db[Customer_ID],Final_Cust_db[Country])</f>
        <v>USA</v>
      </c>
      <c r="AA771" t="str">
        <f>_xlfn.XLOOKUP(Sales_DB[[#This Row],[Customer_ID]],Final_Cust_db[Customer_ID],Final_Cust_db[Loyality_Level])</f>
        <v>Silver</v>
      </c>
      <c r="AB771" s="8">
        <f>Sales_DB[[#This Row],[Cost]]*Sales_DB[[#This Row],[Quantity]]</f>
        <v>706.94</v>
      </c>
      <c r="AC771" s="8">
        <f>Sales_DB[[#This Row],[Total_Amount]]-Sales_DB[[#This Row],[Spend]]</f>
        <v>-77.574799999999982</v>
      </c>
      <c r="AD771" s="8">
        <f>MONTH(Sales_DB[[#This Row],[Order_Date]])</f>
        <v>9</v>
      </c>
    </row>
    <row r="772" spans="1:30" x14ac:dyDescent="0.35">
      <c r="A772" t="s">
        <v>2729</v>
      </c>
      <c r="B772" s="2">
        <v>45762</v>
      </c>
      <c r="C772" t="s">
        <v>259</v>
      </c>
      <c r="D772" t="s">
        <v>1650</v>
      </c>
      <c r="E772" t="s">
        <v>1940</v>
      </c>
      <c r="F772">
        <v>3</v>
      </c>
      <c r="G772" s="5">
        <v>852.72</v>
      </c>
      <c r="H772">
        <v>0.16</v>
      </c>
      <c r="I772" t="s">
        <v>1957</v>
      </c>
      <c r="J772">
        <v>2148.8544000000002</v>
      </c>
      <c r="K772" t="str">
        <f>_xlfn.XLOOKUP(Sales_DB[[#This Row],[Store_ID]],Store_DB[Store_ID],Store_DB[Region])</f>
        <v>North</v>
      </c>
      <c r="L772" t="str">
        <f>_xlfn.XLOOKUP(Sales_DB[[#This Row],[Store_ID]],Store_DB[Store_ID],Store_DB[Store_Name])</f>
        <v>Holloway Ltd</v>
      </c>
      <c r="M772" t="str">
        <f>_xlfn.XLOOKUP(Sales_DB[[#This Row],[Store_ID]],Store_DB[Store_ID],Store_DB[City])</f>
        <v>Bensonhaven</v>
      </c>
      <c r="N772" t="str">
        <f>_xlfn.XLOOKUP(Sales_DB[[#This Row],[Store_ID]],Store_DB[Store_ID],Store_DB[Store_Type])</f>
        <v>Flagship</v>
      </c>
      <c r="O772" t="str">
        <f>_xlfn.XLOOKUP(Sales_DB[[#This Row],[Product_ID]],Product_DB[Product_ID],Product_DB[Product_Name])</f>
        <v>Women'S Scarf Set</v>
      </c>
      <c r="P772" t="str">
        <f>_xlfn.XLOOKUP(Sales_DB[[#This Row],[Product_ID]],Product_DB[Product_ID],Product_DB[Category])</f>
        <v>Clothing</v>
      </c>
      <c r="Q772" t="str">
        <f>_xlfn.XLOOKUP(Sales_DB[[#This Row],[Product_ID]],Product_DB[Product_ID],Product_DB[Sub_Category])</f>
        <v>Accessories</v>
      </c>
      <c r="R772" t="str">
        <f>_xlfn.XLOOKUP(Sales_DB[[#This Row],[Product_ID]],Product_DB[Product_ID],Product_DB[Brand])</f>
        <v>Brown and Sons</v>
      </c>
      <c r="S772">
        <f>_xlfn.XLOOKUP(Sales_DB[[#This Row],[Product_ID]],Product_DB[Product_ID],Product_DB[Cost])</f>
        <v>174.02</v>
      </c>
      <c r="T772">
        <f>_xlfn.XLOOKUP(Sales_DB[[#This Row],[Product_ID]],Product_DB[Product_ID],Product_DB[Stock])</f>
        <v>268</v>
      </c>
      <c r="U772" t="str">
        <f>_xlfn.XLOOKUP(Sales_DB[[#This Row],[Customer_ID]],Final_Cust_db[Customer_ID],Final_Cust_db[Name])</f>
        <v>Roy Cole</v>
      </c>
      <c r="V772">
        <f>_xlfn.XLOOKUP(Sales_DB[[#This Row],[Customer_ID]],Final_Cust_db[Customer_ID],Final_Cust_db[Age])</f>
        <v>24</v>
      </c>
      <c r="W772" t="str">
        <f>_xlfn.XLOOKUP(Sales_DB[[#This Row],[Customer_ID]],Final_Cust_db[Customer_ID],Final_Cust_db[Gender])</f>
        <v>Female</v>
      </c>
      <c r="X772" t="str">
        <f>_xlfn.XLOOKUP(Sales_DB[[#This Row],[Customer_ID]],Final_Cust_db[Customer_ID],Final_Cust_db[City])</f>
        <v>North Cynthiatown</v>
      </c>
      <c r="Y772" t="str">
        <f>_xlfn.XLOOKUP(Sales_DB[[#This Row],[Customer_ID]],Final_Cust_db[Customer_ID],Final_Cust_db[State])</f>
        <v>New Jersey</v>
      </c>
      <c r="Z772" t="str">
        <f>_xlfn.XLOOKUP(Sales_DB[[#This Row],[Customer_ID]],Final_Cust_db[Customer_ID],Final_Cust_db[Country])</f>
        <v>USA</v>
      </c>
      <c r="AA772" t="str">
        <f>_xlfn.XLOOKUP(Sales_DB[[#This Row],[Customer_ID]],Final_Cust_db[Customer_ID],Final_Cust_db[Loyality_Level])</f>
        <v>Platinum</v>
      </c>
      <c r="AB772" s="8">
        <f>Sales_DB[[#This Row],[Cost]]*Sales_DB[[#This Row],[Quantity]]</f>
        <v>522.06000000000006</v>
      </c>
      <c r="AC772" s="8">
        <f>Sales_DB[[#This Row],[Total_Amount]]-Sales_DB[[#This Row],[Spend]]</f>
        <v>1626.7944000000002</v>
      </c>
      <c r="AD772" s="8">
        <f>MONTH(Sales_DB[[#This Row],[Order_Date]])</f>
        <v>4</v>
      </c>
    </row>
    <row r="773" spans="1:30" x14ac:dyDescent="0.35">
      <c r="A773" t="s">
        <v>2730</v>
      </c>
      <c r="B773" s="2">
        <v>45752</v>
      </c>
      <c r="C773" t="s">
        <v>800</v>
      </c>
      <c r="D773" t="s">
        <v>1597</v>
      </c>
      <c r="E773" t="s">
        <v>1902</v>
      </c>
      <c r="F773">
        <v>1</v>
      </c>
      <c r="G773" s="5">
        <v>768.25</v>
      </c>
      <c r="H773">
        <v>0.18</v>
      </c>
      <c r="I773" t="s">
        <v>1957</v>
      </c>
      <c r="J773">
        <v>629.96500000000003</v>
      </c>
      <c r="K773" t="str">
        <f>_xlfn.XLOOKUP(Sales_DB[[#This Row],[Store_ID]],Store_DB[Store_ID],Store_DB[Region])</f>
        <v>South</v>
      </c>
      <c r="L773" t="str">
        <f>_xlfn.XLOOKUP(Sales_DB[[#This Row],[Store_ID]],Store_DB[Store_ID],Store_DB[Store_Name])</f>
        <v>Alexander Group</v>
      </c>
      <c r="M773" t="str">
        <f>_xlfn.XLOOKUP(Sales_DB[[#This Row],[Store_ID]],Store_DB[Store_ID],Store_DB[City])</f>
        <v>Port Sharon</v>
      </c>
      <c r="N773" t="str">
        <f>_xlfn.XLOOKUP(Sales_DB[[#This Row],[Store_ID]],Store_DB[Store_ID],Store_DB[Store_Type])</f>
        <v>Online</v>
      </c>
      <c r="O773" t="str">
        <f>_xlfn.XLOOKUP(Sales_DB[[#This Row],[Product_ID]],Product_DB[Product_ID],Product_DB[Product_Name])</f>
        <v>Ceramic Kitchen Bowl Set</v>
      </c>
      <c r="P773" t="str">
        <f>_xlfn.XLOOKUP(Sales_DB[[#This Row],[Product_ID]],Product_DB[Product_ID],Product_DB[Category])</f>
        <v>Home</v>
      </c>
      <c r="Q773" t="str">
        <f>_xlfn.XLOOKUP(Sales_DB[[#This Row],[Product_ID]],Product_DB[Product_ID],Product_DB[Sub_Category])</f>
        <v>Kitchen</v>
      </c>
      <c r="R773" t="str">
        <f>_xlfn.XLOOKUP(Sales_DB[[#This Row],[Product_ID]],Product_DB[Product_ID],Product_DB[Brand])</f>
        <v>Hamilton Group</v>
      </c>
      <c r="S773">
        <f>_xlfn.XLOOKUP(Sales_DB[[#This Row],[Product_ID]],Product_DB[Product_ID],Product_DB[Cost])</f>
        <v>298.86</v>
      </c>
      <c r="T773">
        <f>_xlfn.XLOOKUP(Sales_DB[[#This Row],[Product_ID]],Product_DB[Product_ID],Product_DB[Stock])</f>
        <v>308</v>
      </c>
      <c r="U773" t="str">
        <f>_xlfn.XLOOKUP(Sales_DB[[#This Row],[Customer_ID]],Final_Cust_db[Customer_ID],Final_Cust_db[Name])</f>
        <v>Douglas Rhodes</v>
      </c>
      <c r="V773">
        <f>_xlfn.XLOOKUP(Sales_DB[[#This Row],[Customer_ID]],Final_Cust_db[Customer_ID],Final_Cust_db[Age])</f>
        <v>32</v>
      </c>
      <c r="W773" t="str">
        <f>_xlfn.XLOOKUP(Sales_DB[[#This Row],[Customer_ID]],Final_Cust_db[Customer_ID],Final_Cust_db[Gender])</f>
        <v>Male</v>
      </c>
      <c r="X773" t="str">
        <f>_xlfn.XLOOKUP(Sales_DB[[#This Row],[Customer_ID]],Final_Cust_db[Customer_ID],Final_Cust_db[City])</f>
        <v>Mikehaven</v>
      </c>
      <c r="Y773" t="str">
        <f>_xlfn.XLOOKUP(Sales_DB[[#This Row],[Customer_ID]],Final_Cust_db[Customer_ID],Final_Cust_db[State])</f>
        <v>New Hampshire</v>
      </c>
      <c r="Z773" t="str">
        <f>_xlfn.XLOOKUP(Sales_DB[[#This Row],[Customer_ID]],Final_Cust_db[Customer_ID],Final_Cust_db[Country])</f>
        <v>USA</v>
      </c>
      <c r="AA773" t="str">
        <f>_xlfn.XLOOKUP(Sales_DB[[#This Row],[Customer_ID]],Final_Cust_db[Customer_ID],Final_Cust_db[Loyality_Level])</f>
        <v>Platinum</v>
      </c>
      <c r="AB773" s="8">
        <f>Sales_DB[[#This Row],[Cost]]*Sales_DB[[#This Row],[Quantity]]</f>
        <v>298.86</v>
      </c>
      <c r="AC773" s="8">
        <f>Sales_DB[[#This Row],[Total_Amount]]-Sales_DB[[#This Row],[Spend]]</f>
        <v>331.10500000000002</v>
      </c>
      <c r="AD773" s="8">
        <f>MONTH(Sales_DB[[#This Row],[Order_Date]])</f>
        <v>4</v>
      </c>
    </row>
    <row r="774" spans="1:30" x14ac:dyDescent="0.35">
      <c r="A774" t="s">
        <v>2731</v>
      </c>
      <c r="B774" s="2">
        <v>45254</v>
      </c>
      <c r="C774" t="s">
        <v>1107</v>
      </c>
      <c r="D774" t="s">
        <v>1857</v>
      </c>
      <c r="E774" t="s">
        <v>1946</v>
      </c>
      <c r="F774">
        <v>2</v>
      </c>
      <c r="G774" s="5">
        <v>318.62</v>
      </c>
      <c r="H774">
        <v>0.02</v>
      </c>
      <c r="I774" t="s">
        <v>1962</v>
      </c>
      <c r="J774">
        <v>624.49519999999995</v>
      </c>
      <c r="K774" t="str">
        <f>_xlfn.XLOOKUP(Sales_DB[[#This Row],[Store_ID]],Store_DB[Store_ID],Store_DB[Region])</f>
        <v>East</v>
      </c>
      <c r="L774" t="str">
        <f>_xlfn.XLOOKUP(Sales_DB[[#This Row],[Store_ID]],Store_DB[Store_ID],Store_DB[Store_Name])</f>
        <v>Mann-Austin</v>
      </c>
      <c r="M774" t="str">
        <f>_xlfn.XLOOKUP(Sales_DB[[#This Row],[Store_ID]],Store_DB[Store_ID],Store_DB[City])</f>
        <v>Vasquezborough</v>
      </c>
      <c r="N774" t="str">
        <f>_xlfn.XLOOKUP(Sales_DB[[#This Row],[Store_ID]],Store_DB[Store_ID],Store_DB[Store_Type])</f>
        <v>Online</v>
      </c>
      <c r="O774" t="str">
        <f>_xlfn.XLOOKUP(Sales_DB[[#This Row],[Product_ID]],Product_DB[Product_ID],Product_DB[Product_Name])</f>
        <v>Microwave Oven</v>
      </c>
      <c r="P774" t="str">
        <f>_xlfn.XLOOKUP(Sales_DB[[#This Row],[Product_ID]],Product_DB[Product_ID],Product_DB[Category])</f>
        <v>Home</v>
      </c>
      <c r="Q774" t="str">
        <f>_xlfn.XLOOKUP(Sales_DB[[#This Row],[Product_ID]],Product_DB[Product_ID],Product_DB[Sub_Category])</f>
        <v>Appliances</v>
      </c>
      <c r="R774" t="str">
        <f>_xlfn.XLOOKUP(Sales_DB[[#This Row],[Product_ID]],Product_DB[Product_ID],Product_DB[Brand])</f>
        <v>Green, Powell and Palmer</v>
      </c>
      <c r="S774">
        <f>_xlfn.XLOOKUP(Sales_DB[[#This Row],[Product_ID]],Product_DB[Product_ID],Product_DB[Cost])</f>
        <v>447.43</v>
      </c>
      <c r="T774">
        <f>_xlfn.XLOOKUP(Sales_DB[[#This Row],[Product_ID]],Product_DB[Product_ID],Product_DB[Stock])</f>
        <v>191</v>
      </c>
      <c r="U774" t="str">
        <f>_xlfn.XLOOKUP(Sales_DB[[#This Row],[Customer_ID]],Final_Cust_db[Customer_ID],Final_Cust_db[Name])</f>
        <v>Charles Miller</v>
      </c>
      <c r="V774">
        <f>_xlfn.XLOOKUP(Sales_DB[[#This Row],[Customer_ID]],Final_Cust_db[Customer_ID],Final_Cust_db[Age])</f>
        <v>26</v>
      </c>
      <c r="W774" t="str">
        <f>_xlfn.XLOOKUP(Sales_DB[[#This Row],[Customer_ID]],Final_Cust_db[Customer_ID],Final_Cust_db[Gender])</f>
        <v>Male</v>
      </c>
      <c r="X774" t="str">
        <f>_xlfn.XLOOKUP(Sales_DB[[#This Row],[Customer_ID]],Final_Cust_db[Customer_ID],Final_Cust_db[City])</f>
        <v>Lake Allisonborough</v>
      </c>
      <c r="Y774" t="str">
        <f>_xlfn.XLOOKUP(Sales_DB[[#This Row],[Customer_ID]],Final_Cust_db[Customer_ID],Final_Cust_db[State])</f>
        <v>Iowa</v>
      </c>
      <c r="Z774" t="str">
        <f>_xlfn.XLOOKUP(Sales_DB[[#This Row],[Customer_ID]],Final_Cust_db[Customer_ID],Final_Cust_db[Country])</f>
        <v>USA</v>
      </c>
      <c r="AA774" t="str">
        <f>_xlfn.XLOOKUP(Sales_DB[[#This Row],[Customer_ID]],Final_Cust_db[Customer_ID],Final_Cust_db[Loyality_Level])</f>
        <v>Silver</v>
      </c>
      <c r="AB774" s="8">
        <f>Sales_DB[[#This Row],[Cost]]*Sales_DB[[#This Row],[Quantity]]</f>
        <v>894.86</v>
      </c>
      <c r="AC774" s="8">
        <f>Sales_DB[[#This Row],[Total_Amount]]-Sales_DB[[#This Row],[Spend]]</f>
        <v>-270.36480000000006</v>
      </c>
      <c r="AD774" s="8">
        <f>MONTH(Sales_DB[[#This Row],[Order_Date]])</f>
        <v>11</v>
      </c>
    </row>
    <row r="775" spans="1:30" x14ac:dyDescent="0.35">
      <c r="A775" t="s">
        <v>2732</v>
      </c>
      <c r="B775" s="2">
        <v>45683</v>
      </c>
      <c r="C775" t="s">
        <v>192</v>
      </c>
      <c r="D775" t="s">
        <v>1809</v>
      </c>
      <c r="E775" t="s">
        <v>1894</v>
      </c>
      <c r="F775">
        <v>4</v>
      </c>
      <c r="G775" s="5">
        <v>402.11</v>
      </c>
      <c r="H775">
        <v>0.14000000000000001</v>
      </c>
      <c r="I775" t="s">
        <v>1959</v>
      </c>
      <c r="J775">
        <v>1383.2583999999999</v>
      </c>
      <c r="K775" t="str">
        <f>_xlfn.XLOOKUP(Sales_DB[[#This Row],[Store_ID]],Store_DB[Store_ID],Store_DB[Region])</f>
        <v>South</v>
      </c>
      <c r="L775" t="str">
        <f>_xlfn.XLOOKUP(Sales_DB[[#This Row],[Store_ID]],Store_DB[Store_ID],Store_DB[Store_Name])</f>
        <v>Black-Horn</v>
      </c>
      <c r="M775" t="str">
        <f>_xlfn.XLOOKUP(Sales_DB[[#This Row],[Store_ID]],Store_DB[Store_ID],Store_DB[City])</f>
        <v>North Nancyview</v>
      </c>
      <c r="N775" t="str">
        <f>_xlfn.XLOOKUP(Sales_DB[[#This Row],[Store_ID]],Store_DB[Store_ID],Store_DB[Store_Type])</f>
        <v>Outlet</v>
      </c>
      <c r="O775" t="str">
        <f>_xlfn.XLOOKUP(Sales_DB[[#This Row],[Product_ID]],Product_DB[Product_ID],Product_DB[Product_Name])</f>
        <v>Wireless Mouse</v>
      </c>
      <c r="P775" t="str">
        <f>_xlfn.XLOOKUP(Sales_DB[[#This Row],[Product_ID]],Product_DB[Product_ID],Product_DB[Category])</f>
        <v>Electronics</v>
      </c>
      <c r="Q775" t="str">
        <f>_xlfn.XLOOKUP(Sales_DB[[#This Row],[Product_ID]],Product_DB[Product_ID],Product_DB[Sub_Category])</f>
        <v>Computer</v>
      </c>
      <c r="R775" t="str">
        <f>_xlfn.XLOOKUP(Sales_DB[[#This Row],[Product_ID]],Product_DB[Product_ID],Product_DB[Brand])</f>
        <v>Larson Ltd</v>
      </c>
      <c r="S775">
        <f>_xlfn.XLOOKUP(Sales_DB[[#This Row],[Product_ID]],Product_DB[Product_ID],Product_DB[Cost])</f>
        <v>392.89</v>
      </c>
      <c r="T775">
        <f>_xlfn.XLOOKUP(Sales_DB[[#This Row],[Product_ID]],Product_DB[Product_ID],Product_DB[Stock])</f>
        <v>320</v>
      </c>
      <c r="U775" t="str">
        <f>_xlfn.XLOOKUP(Sales_DB[[#This Row],[Customer_ID]],Final_Cust_db[Customer_ID],Final_Cust_db[Name])</f>
        <v>Timothy Weaver</v>
      </c>
      <c r="V775">
        <f>_xlfn.XLOOKUP(Sales_DB[[#This Row],[Customer_ID]],Final_Cust_db[Customer_ID],Final_Cust_db[Age])</f>
        <v>45</v>
      </c>
      <c r="W775" t="str">
        <f>_xlfn.XLOOKUP(Sales_DB[[#This Row],[Customer_ID]],Final_Cust_db[Customer_ID],Final_Cust_db[Gender])</f>
        <v>Female</v>
      </c>
      <c r="X775" t="str">
        <f>_xlfn.XLOOKUP(Sales_DB[[#This Row],[Customer_ID]],Final_Cust_db[Customer_ID],Final_Cust_db[City])</f>
        <v>New Amy</v>
      </c>
      <c r="Y775" t="str">
        <f>_xlfn.XLOOKUP(Sales_DB[[#This Row],[Customer_ID]],Final_Cust_db[Customer_ID],Final_Cust_db[State])</f>
        <v>Ohio</v>
      </c>
      <c r="Z775" t="str">
        <f>_xlfn.XLOOKUP(Sales_DB[[#This Row],[Customer_ID]],Final_Cust_db[Customer_ID],Final_Cust_db[Country])</f>
        <v>USA</v>
      </c>
      <c r="AA775" t="str">
        <f>_xlfn.XLOOKUP(Sales_DB[[#This Row],[Customer_ID]],Final_Cust_db[Customer_ID],Final_Cust_db[Loyality_Level])</f>
        <v>Gold</v>
      </c>
      <c r="AB775" s="8">
        <f>Sales_DB[[#This Row],[Cost]]*Sales_DB[[#This Row],[Quantity]]</f>
        <v>1571.56</v>
      </c>
      <c r="AC775" s="8">
        <f>Sales_DB[[#This Row],[Total_Amount]]-Sales_DB[[#This Row],[Spend]]</f>
        <v>-188.30160000000001</v>
      </c>
      <c r="AD775" s="8">
        <f>MONTH(Sales_DB[[#This Row],[Order_Date]])</f>
        <v>1</v>
      </c>
    </row>
    <row r="776" spans="1:30" x14ac:dyDescent="0.35">
      <c r="A776" t="s">
        <v>2733</v>
      </c>
      <c r="B776" s="2">
        <v>45804</v>
      </c>
      <c r="C776" t="s">
        <v>1279</v>
      </c>
      <c r="D776" t="s">
        <v>1833</v>
      </c>
      <c r="E776" t="s">
        <v>1940</v>
      </c>
      <c r="F776">
        <v>3</v>
      </c>
      <c r="G776" s="5">
        <v>846.31</v>
      </c>
      <c r="H776">
        <v>0.18</v>
      </c>
      <c r="I776" t="s">
        <v>1962</v>
      </c>
      <c r="J776">
        <v>2081.9225999999999</v>
      </c>
      <c r="K776" t="str">
        <f>_xlfn.XLOOKUP(Sales_DB[[#This Row],[Store_ID]],Store_DB[Store_ID],Store_DB[Region])</f>
        <v>North</v>
      </c>
      <c r="L776" t="str">
        <f>_xlfn.XLOOKUP(Sales_DB[[#This Row],[Store_ID]],Store_DB[Store_ID],Store_DB[Store_Name])</f>
        <v>Holloway Ltd</v>
      </c>
      <c r="M776" t="str">
        <f>_xlfn.XLOOKUP(Sales_DB[[#This Row],[Store_ID]],Store_DB[Store_ID],Store_DB[City])</f>
        <v>Bensonhaven</v>
      </c>
      <c r="N776" t="str">
        <f>_xlfn.XLOOKUP(Sales_DB[[#This Row],[Store_ID]],Store_DB[Store_ID],Store_DB[Store_Type])</f>
        <v>Flagship</v>
      </c>
      <c r="O776" t="str">
        <f>_xlfn.XLOOKUP(Sales_DB[[#This Row],[Product_ID]],Product_DB[Product_ID],Product_DB[Product_Name])</f>
        <v>Wooden Bookshelf</v>
      </c>
      <c r="P776" t="str">
        <f>_xlfn.XLOOKUP(Sales_DB[[#This Row],[Product_ID]],Product_DB[Product_ID],Product_DB[Category])</f>
        <v>Home</v>
      </c>
      <c r="Q776" t="str">
        <f>_xlfn.XLOOKUP(Sales_DB[[#This Row],[Product_ID]],Product_DB[Product_ID],Product_DB[Sub_Category])</f>
        <v>Furniture</v>
      </c>
      <c r="R776" t="str">
        <f>_xlfn.XLOOKUP(Sales_DB[[#This Row],[Product_ID]],Product_DB[Product_ID],Product_DB[Brand])</f>
        <v>Collins-Stephenson</v>
      </c>
      <c r="S776">
        <f>_xlfn.XLOOKUP(Sales_DB[[#This Row],[Product_ID]],Product_DB[Product_ID],Product_DB[Cost])</f>
        <v>388.46</v>
      </c>
      <c r="T776">
        <f>_xlfn.XLOOKUP(Sales_DB[[#This Row],[Product_ID]],Product_DB[Product_ID],Product_DB[Stock])</f>
        <v>208</v>
      </c>
      <c r="U776" t="str">
        <f>_xlfn.XLOOKUP(Sales_DB[[#This Row],[Customer_ID]],Final_Cust_db[Customer_ID],Final_Cust_db[Name])</f>
        <v>Isabel Foster</v>
      </c>
      <c r="V776">
        <f>_xlfn.XLOOKUP(Sales_DB[[#This Row],[Customer_ID]],Final_Cust_db[Customer_ID],Final_Cust_db[Age])</f>
        <v>36</v>
      </c>
      <c r="W776" t="str">
        <f>_xlfn.XLOOKUP(Sales_DB[[#This Row],[Customer_ID]],Final_Cust_db[Customer_ID],Final_Cust_db[Gender])</f>
        <v>Male</v>
      </c>
      <c r="X776" t="str">
        <f>_xlfn.XLOOKUP(Sales_DB[[#This Row],[Customer_ID]],Final_Cust_db[Customer_ID],Final_Cust_db[City])</f>
        <v>Port Joshuaville</v>
      </c>
      <c r="Y776" t="str">
        <f>_xlfn.XLOOKUP(Sales_DB[[#This Row],[Customer_ID]],Final_Cust_db[Customer_ID],Final_Cust_db[State])</f>
        <v>New Jersey</v>
      </c>
      <c r="Z776" t="str">
        <f>_xlfn.XLOOKUP(Sales_DB[[#This Row],[Customer_ID]],Final_Cust_db[Customer_ID],Final_Cust_db[Country])</f>
        <v>USA</v>
      </c>
      <c r="AA776" t="str">
        <f>_xlfn.XLOOKUP(Sales_DB[[#This Row],[Customer_ID]],Final_Cust_db[Customer_ID],Final_Cust_db[Loyality_Level])</f>
        <v>Gold</v>
      </c>
      <c r="AB776" s="8">
        <f>Sales_DB[[#This Row],[Cost]]*Sales_DB[[#This Row],[Quantity]]</f>
        <v>1165.3799999999999</v>
      </c>
      <c r="AC776" s="8">
        <f>Sales_DB[[#This Row],[Total_Amount]]-Sales_DB[[#This Row],[Spend]]</f>
        <v>916.54259999999999</v>
      </c>
      <c r="AD776" s="8">
        <f>MONTH(Sales_DB[[#This Row],[Order_Date]])</f>
        <v>5</v>
      </c>
    </row>
    <row r="777" spans="1:30" x14ac:dyDescent="0.35">
      <c r="A777" t="s">
        <v>2734</v>
      </c>
      <c r="B777" s="2">
        <v>45821</v>
      </c>
      <c r="C777" t="s">
        <v>565</v>
      </c>
      <c r="D777" t="s">
        <v>1863</v>
      </c>
      <c r="E777" t="s">
        <v>1932</v>
      </c>
      <c r="F777">
        <v>1</v>
      </c>
      <c r="G777" s="5">
        <v>269.94</v>
      </c>
      <c r="H777">
        <v>7.0000000000000007E-2</v>
      </c>
      <c r="I777" t="s">
        <v>1962</v>
      </c>
      <c r="J777">
        <v>251.04419999999999</v>
      </c>
      <c r="K777" t="str">
        <f>_xlfn.XLOOKUP(Sales_DB[[#This Row],[Store_ID]],Store_DB[Store_ID],Store_DB[Region])</f>
        <v>South</v>
      </c>
      <c r="L777" t="str">
        <f>_xlfn.XLOOKUP(Sales_DB[[#This Row],[Store_ID]],Store_DB[Store_ID],Store_DB[Store_Name])</f>
        <v>Mcdonald Inc</v>
      </c>
      <c r="M777" t="str">
        <f>_xlfn.XLOOKUP(Sales_DB[[#This Row],[Store_ID]],Store_DB[Store_ID],Store_DB[City])</f>
        <v>Christopherland</v>
      </c>
      <c r="N777" t="str">
        <f>_xlfn.XLOOKUP(Sales_DB[[#This Row],[Store_ID]],Store_DB[Store_ID],Store_DB[Store_Type])</f>
        <v>Outlet</v>
      </c>
      <c r="O777" t="str">
        <f>_xlfn.XLOOKUP(Sales_DB[[#This Row],[Product_ID]],Product_DB[Product_ID],Product_DB[Product_Name])</f>
        <v>Vitamin E Body Lotion</v>
      </c>
      <c r="P777" t="str">
        <f>_xlfn.XLOOKUP(Sales_DB[[#This Row],[Product_ID]],Product_DB[Product_ID],Product_DB[Category])</f>
        <v>Beauty</v>
      </c>
      <c r="Q777" t="str">
        <f>_xlfn.XLOOKUP(Sales_DB[[#This Row],[Product_ID]],Product_DB[Product_ID],Product_DB[Sub_Category])</f>
        <v>Skincare</v>
      </c>
      <c r="R777" t="str">
        <f>_xlfn.XLOOKUP(Sales_DB[[#This Row],[Product_ID]],Product_DB[Product_ID],Product_DB[Brand])</f>
        <v>Hoffman-Williams</v>
      </c>
      <c r="S777">
        <f>_xlfn.XLOOKUP(Sales_DB[[#This Row],[Product_ID]],Product_DB[Product_ID],Product_DB[Cost])</f>
        <v>358.47</v>
      </c>
      <c r="T777">
        <f>_xlfn.XLOOKUP(Sales_DB[[#This Row],[Product_ID]],Product_DB[Product_ID],Product_DB[Stock])</f>
        <v>213</v>
      </c>
      <c r="U777" t="str">
        <f>_xlfn.XLOOKUP(Sales_DB[[#This Row],[Customer_ID]],Final_Cust_db[Customer_ID],Final_Cust_db[Name])</f>
        <v>Daniel Contreras</v>
      </c>
      <c r="V777">
        <f>_xlfn.XLOOKUP(Sales_DB[[#This Row],[Customer_ID]],Final_Cust_db[Customer_ID],Final_Cust_db[Age])</f>
        <v>36</v>
      </c>
      <c r="W777" t="str">
        <f>_xlfn.XLOOKUP(Sales_DB[[#This Row],[Customer_ID]],Final_Cust_db[Customer_ID],Final_Cust_db[Gender])</f>
        <v>Female</v>
      </c>
      <c r="X777" t="str">
        <f>_xlfn.XLOOKUP(Sales_DB[[#This Row],[Customer_ID]],Final_Cust_db[Customer_ID],Final_Cust_db[City])</f>
        <v>Robertview</v>
      </c>
      <c r="Y777" t="str">
        <f>_xlfn.XLOOKUP(Sales_DB[[#This Row],[Customer_ID]],Final_Cust_db[Customer_ID],Final_Cust_db[State])</f>
        <v>Florida</v>
      </c>
      <c r="Z777" t="str">
        <f>_xlfn.XLOOKUP(Sales_DB[[#This Row],[Customer_ID]],Final_Cust_db[Customer_ID],Final_Cust_db[Country])</f>
        <v>USA</v>
      </c>
      <c r="AA777" t="str">
        <f>_xlfn.XLOOKUP(Sales_DB[[#This Row],[Customer_ID]],Final_Cust_db[Customer_ID],Final_Cust_db[Loyality_Level])</f>
        <v>Platinum</v>
      </c>
      <c r="AB777" s="8">
        <f>Sales_DB[[#This Row],[Cost]]*Sales_DB[[#This Row],[Quantity]]</f>
        <v>358.47</v>
      </c>
      <c r="AC777" s="8">
        <f>Sales_DB[[#This Row],[Total_Amount]]-Sales_DB[[#This Row],[Spend]]</f>
        <v>-107.42580000000004</v>
      </c>
      <c r="AD777" s="8">
        <f>MONTH(Sales_DB[[#This Row],[Order_Date]])</f>
        <v>6</v>
      </c>
    </row>
    <row r="778" spans="1:30" x14ac:dyDescent="0.35">
      <c r="A778" t="s">
        <v>2735</v>
      </c>
      <c r="B778" s="2">
        <v>45472</v>
      </c>
      <c r="C778" t="s">
        <v>782</v>
      </c>
      <c r="D778" t="s">
        <v>1633</v>
      </c>
      <c r="E778" t="s">
        <v>1902</v>
      </c>
      <c r="F778">
        <v>3</v>
      </c>
      <c r="G778" s="5">
        <v>909.25</v>
      </c>
      <c r="H778">
        <v>0.28999999999999998</v>
      </c>
      <c r="I778" t="s">
        <v>1962</v>
      </c>
      <c r="J778">
        <v>1936.7025000000001</v>
      </c>
      <c r="K778" t="str">
        <f>_xlfn.XLOOKUP(Sales_DB[[#This Row],[Store_ID]],Store_DB[Store_ID],Store_DB[Region])</f>
        <v>South</v>
      </c>
      <c r="L778" t="str">
        <f>_xlfn.XLOOKUP(Sales_DB[[#This Row],[Store_ID]],Store_DB[Store_ID],Store_DB[Store_Name])</f>
        <v>Alexander Group</v>
      </c>
      <c r="M778" t="str">
        <f>_xlfn.XLOOKUP(Sales_DB[[#This Row],[Store_ID]],Store_DB[Store_ID],Store_DB[City])</f>
        <v>Port Sharon</v>
      </c>
      <c r="N778" t="str">
        <f>_xlfn.XLOOKUP(Sales_DB[[#This Row],[Store_ID]],Store_DB[Store_ID],Store_DB[Store_Type])</f>
        <v>Online</v>
      </c>
      <c r="O778" t="str">
        <f>_xlfn.XLOOKUP(Sales_DB[[#This Row],[Product_ID]],Product_DB[Product_ID],Product_DB[Product_Name])</f>
        <v>Outdoor Sports Water Bottle</v>
      </c>
      <c r="P778" t="str">
        <f>_xlfn.XLOOKUP(Sales_DB[[#This Row],[Product_ID]],Product_DB[Product_ID],Product_DB[Category])</f>
        <v>Sports</v>
      </c>
      <c r="Q778" t="str">
        <f>_xlfn.XLOOKUP(Sales_DB[[#This Row],[Product_ID]],Product_DB[Product_ID],Product_DB[Sub_Category])</f>
        <v>Accessories</v>
      </c>
      <c r="R778" t="str">
        <f>_xlfn.XLOOKUP(Sales_DB[[#This Row],[Product_ID]],Product_DB[Product_ID],Product_DB[Brand])</f>
        <v>Soto-Ellis</v>
      </c>
      <c r="S778">
        <f>_xlfn.XLOOKUP(Sales_DB[[#This Row],[Product_ID]],Product_DB[Product_ID],Product_DB[Cost])</f>
        <v>131.51</v>
      </c>
      <c r="T778">
        <f>_xlfn.XLOOKUP(Sales_DB[[#This Row],[Product_ID]],Product_DB[Product_ID],Product_DB[Stock])</f>
        <v>265</v>
      </c>
      <c r="U778" t="str">
        <f>_xlfn.XLOOKUP(Sales_DB[[#This Row],[Customer_ID]],Final_Cust_db[Customer_ID],Final_Cust_db[Name])</f>
        <v>Mr.William Horton</v>
      </c>
      <c r="V778">
        <f>_xlfn.XLOOKUP(Sales_DB[[#This Row],[Customer_ID]],Final_Cust_db[Customer_ID],Final_Cust_db[Age])</f>
        <v>31</v>
      </c>
      <c r="W778" t="str">
        <f>_xlfn.XLOOKUP(Sales_DB[[#This Row],[Customer_ID]],Final_Cust_db[Customer_ID],Final_Cust_db[Gender])</f>
        <v>Male</v>
      </c>
      <c r="X778" t="str">
        <f>_xlfn.XLOOKUP(Sales_DB[[#This Row],[Customer_ID]],Final_Cust_db[Customer_ID],Final_Cust_db[City])</f>
        <v>Dawsonchester</v>
      </c>
      <c r="Y778" t="str">
        <f>_xlfn.XLOOKUP(Sales_DB[[#This Row],[Customer_ID]],Final_Cust_db[Customer_ID],Final_Cust_db[State])</f>
        <v>Virginia</v>
      </c>
      <c r="Z778" t="str">
        <f>_xlfn.XLOOKUP(Sales_DB[[#This Row],[Customer_ID]],Final_Cust_db[Customer_ID],Final_Cust_db[Country])</f>
        <v>USA</v>
      </c>
      <c r="AA778" t="str">
        <f>_xlfn.XLOOKUP(Sales_DB[[#This Row],[Customer_ID]],Final_Cust_db[Customer_ID],Final_Cust_db[Loyality_Level])</f>
        <v>Platinum</v>
      </c>
      <c r="AB778" s="8">
        <f>Sales_DB[[#This Row],[Cost]]*Sales_DB[[#This Row],[Quantity]]</f>
        <v>394.53</v>
      </c>
      <c r="AC778" s="8">
        <f>Sales_DB[[#This Row],[Total_Amount]]-Sales_DB[[#This Row],[Spend]]</f>
        <v>1542.1725000000001</v>
      </c>
      <c r="AD778" s="8">
        <f>MONTH(Sales_DB[[#This Row],[Order_Date]])</f>
        <v>6</v>
      </c>
    </row>
    <row r="779" spans="1:30" x14ac:dyDescent="0.35">
      <c r="A779" t="s">
        <v>2736</v>
      </c>
      <c r="B779" s="2">
        <v>45331</v>
      </c>
      <c r="C779" t="s">
        <v>1146</v>
      </c>
      <c r="D779" t="s">
        <v>1854</v>
      </c>
      <c r="E779" t="s">
        <v>1927</v>
      </c>
      <c r="F779">
        <v>2</v>
      </c>
      <c r="G779" s="5">
        <v>229.81</v>
      </c>
      <c r="H779">
        <v>0.21</v>
      </c>
      <c r="I779" t="s">
        <v>1962</v>
      </c>
      <c r="J779">
        <v>363.09980000000002</v>
      </c>
      <c r="K779" t="str">
        <f>_xlfn.XLOOKUP(Sales_DB[[#This Row],[Store_ID]],Store_DB[Store_ID],Store_DB[Region])</f>
        <v>North</v>
      </c>
      <c r="L779" t="str">
        <f>_xlfn.XLOOKUP(Sales_DB[[#This Row],[Store_ID]],Store_DB[Store_ID],Store_DB[Store_Name])</f>
        <v>Thomas, Bridges and Harris</v>
      </c>
      <c r="M779" t="str">
        <f>_xlfn.XLOOKUP(Sales_DB[[#This Row],[Store_ID]],Store_DB[Store_ID],Store_DB[City])</f>
        <v>Sabrinatown</v>
      </c>
      <c r="N779" t="str">
        <f>_xlfn.XLOOKUP(Sales_DB[[#This Row],[Store_ID]],Store_DB[Store_ID],Store_DB[Store_Type])</f>
        <v>Online</v>
      </c>
      <c r="O779" t="str">
        <f>_xlfn.XLOOKUP(Sales_DB[[#This Row],[Product_ID]],Product_DB[Product_ID],Product_DB[Product_Name])</f>
        <v>Women'S High Heels</v>
      </c>
      <c r="P779" t="str">
        <f>_xlfn.XLOOKUP(Sales_DB[[#This Row],[Product_ID]],Product_DB[Product_ID],Product_DB[Category])</f>
        <v>Clothing</v>
      </c>
      <c r="Q779" t="str">
        <f>_xlfn.XLOOKUP(Sales_DB[[#This Row],[Product_ID]],Product_DB[Product_ID],Product_DB[Sub_Category])</f>
        <v>Footwear</v>
      </c>
      <c r="R779" t="str">
        <f>_xlfn.XLOOKUP(Sales_DB[[#This Row],[Product_ID]],Product_DB[Product_ID],Product_DB[Brand])</f>
        <v>Smith-Charles</v>
      </c>
      <c r="S779">
        <f>_xlfn.XLOOKUP(Sales_DB[[#This Row],[Product_ID]],Product_DB[Product_ID],Product_DB[Cost])</f>
        <v>438.25</v>
      </c>
      <c r="T779">
        <f>_xlfn.XLOOKUP(Sales_DB[[#This Row],[Product_ID]],Product_DB[Product_ID],Product_DB[Stock])</f>
        <v>496</v>
      </c>
      <c r="U779" t="str">
        <f>_xlfn.XLOOKUP(Sales_DB[[#This Row],[Customer_ID]],Final_Cust_db[Customer_ID],Final_Cust_db[Name])</f>
        <v>Elizabeth Smith</v>
      </c>
      <c r="V779">
        <f>_xlfn.XLOOKUP(Sales_DB[[#This Row],[Customer_ID]],Final_Cust_db[Customer_ID],Final_Cust_db[Age])</f>
        <v>23</v>
      </c>
      <c r="W779" t="str">
        <f>_xlfn.XLOOKUP(Sales_DB[[#This Row],[Customer_ID]],Final_Cust_db[Customer_ID],Final_Cust_db[Gender])</f>
        <v>Male</v>
      </c>
      <c r="X779" t="str">
        <f>_xlfn.XLOOKUP(Sales_DB[[#This Row],[Customer_ID]],Final_Cust_db[Customer_ID],Final_Cust_db[City])</f>
        <v>Murphytown</v>
      </c>
      <c r="Y779" t="str">
        <f>_xlfn.XLOOKUP(Sales_DB[[#This Row],[Customer_ID]],Final_Cust_db[Customer_ID],Final_Cust_db[State])</f>
        <v>Ohio</v>
      </c>
      <c r="Z779" t="str">
        <f>_xlfn.XLOOKUP(Sales_DB[[#This Row],[Customer_ID]],Final_Cust_db[Customer_ID],Final_Cust_db[Country])</f>
        <v>USA</v>
      </c>
      <c r="AA779" t="str">
        <f>_xlfn.XLOOKUP(Sales_DB[[#This Row],[Customer_ID]],Final_Cust_db[Customer_ID],Final_Cust_db[Loyality_Level])</f>
        <v>Bronze</v>
      </c>
      <c r="AB779" s="8">
        <f>Sales_DB[[#This Row],[Cost]]*Sales_DB[[#This Row],[Quantity]]</f>
        <v>876.5</v>
      </c>
      <c r="AC779" s="8">
        <f>Sales_DB[[#This Row],[Total_Amount]]-Sales_DB[[#This Row],[Spend]]</f>
        <v>-513.40020000000004</v>
      </c>
      <c r="AD779" s="8">
        <f>MONTH(Sales_DB[[#This Row],[Order_Date]])</f>
        <v>2</v>
      </c>
    </row>
    <row r="780" spans="1:30" x14ac:dyDescent="0.35">
      <c r="A780" t="s">
        <v>2737</v>
      </c>
      <c r="B780" s="2">
        <v>45451</v>
      </c>
      <c r="C780" t="s">
        <v>151</v>
      </c>
      <c r="D780" t="s">
        <v>1815</v>
      </c>
      <c r="E780" t="s">
        <v>1934</v>
      </c>
      <c r="F780">
        <v>3</v>
      </c>
      <c r="G780" s="5">
        <v>442.36</v>
      </c>
      <c r="H780">
        <v>0.06</v>
      </c>
      <c r="I780" t="s">
        <v>1959</v>
      </c>
      <c r="J780">
        <v>1247.4552000000001</v>
      </c>
      <c r="K780" t="str">
        <f>_xlfn.XLOOKUP(Sales_DB[[#This Row],[Store_ID]],Store_DB[Store_ID],Store_DB[Region])</f>
        <v>North</v>
      </c>
      <c r="L780" t="str">
        <f>_xlfn.XLOOKUP(Sales_DB[[#This Row],[Store_ID]],Store_DB[Store_ID],Store_DB[Store_Name])</f>
        <v>Shelton PLC</v>
      </c>
      <c r="M780" t="str">
        <f>_xlfn.XLOOKUP(Sales_DB[[#This Row],[Store_ID]],Store_DB[Store_ID],Store_DB[City])</f>
        <v>East Jenniferstad</v>
      </c>
      <c r="N780" t="str">
        <f>_xlfn.XLOOKUP(Sales_DB[[#This Row],[Store_ID]],Store_DB[Store_ID],Store_DB[Store_Type])</f>
        <v>Flagship</v>
      </c>
      <c r="O780" t="str">
        <f>_xlfn.XLOOKUP(Sales_DB[[#This Row],[Product_ID]],Product_DB[Product_ID],Product_DB[Product_Name])</f>
        <v>Essential Oil Diffuser</v>
      </c>
      <c r="P780" t="str">
        <f>_xlfn.XLOOKUP(Sales_DB[[#This Row],[Product_ID]],Product_DB[Product_ID],Product_DB[Category])</f>
        <v>Home</v>
      </c>
      <c r="Q780" t="str">
        <f>_xlfn.XLOOKUP(Sales_DB[[#This Row],[Product_ID]],Product_DB[Product_ID],Product_DB[Sub_Category])</f>
        <v>Decor</v>
      </c>
      <c r="R780" t="str">
        <f>_xlfn.XLOOKUP(Sales_DB[[#This Row],[Product_ID]],Product_DB[Product_ID],Product_DB[Brand])</f>
        <v>Hernandez Inc</v>
      </c>
      <c r="S780">
        <f>_xlfn.XLOOKUP(Sales_DB[[#This Row],[Product_ID]],Product_DB[Product_ID],Product_DB[Cost])</f>
        <v>325.26</v>
      </c>
      <c r="T780">
        <f>_xlfn.XLOOKUP(Sales_DB[[#This Row],[Product_ID]],Product_DB[Product_ID],Product_DB[Stock])</f>
        <v>400</v>
      </c>
      <c r="U780" t="str">
        <f>_xlfn.XLOOKUP(Sales_DB[[#This Row],[Customer_ID]],Final_Cust_db[Customer_ID],Final_Cust_db[Name])</f>
        <v>Christopher Carter</v>
      </c>
      <c r="V780">
        <f>_xlfn.XLOOKUP(Sales_DB[[#This Row],[Customer_ID]],Final_Cust_db[Customer_ID],Final_Cust_db[Age])</f>
        <v>27</v>
      </c>
      <c r="W780" t="str">
        <f>_xlfn.XLOOKUP(Sales_DB[[#This Row],[Customer_ID]],Final_Cust_db[Customer_ID],Final_Cust_db[Gender])</f>
        <v>Female</v>
      </c>
      <c r="X780" t="str">
        <f>_xlfn.XLOOKUP(Sales_DB[[#This Row],[Customer_ID]],Final_Cust_db[Customer_ID],Final_Cust_db[City])</f>
        <v>Brendastad</v>
      </c>
      <c r="Y780" t="str">
        <f>_xlfn.XLOOKUP(Sales_DB[[#This Row],[Customer_ID]],Final_Cust_db[Customer_ID],Final_Cust_db[State])</f>
        <v>South Dakota</v>
      </c>
      <c r="Z780" t="str">
        <f>_xlfn.XLOOKUP(Sales_DB[[#This Row],[Customer_ID]],Final_Cust_db[Customer_ID],Final_Cust_db[Country])</f>
        <v>USA</v>
      </c>
      <c r="AA780" t="str">
        <f>_xlfn.XLOOKUP(Sales_DB[[#This Row],[Customer_ID]],Final_Cust_db[Customer_ID],Final_Cust_db[Loyality_Level])</f>
        <v>Platinum</v>
      </c>
      <c r="AB780" s="8">
        <f>Sales_DB[[#This Row],[Cost]]*Sales_DB[[#This Row],[Quantity]]</f>
        <v>975.78</v>
      </c>
      <c r="AC780" s="8">
        <f>Sales_DB[[#This Row],[Total_Amount]]-Sales_DB[[#This Row],[Spend]]</f>
        <v>271.67520000000013</v>
      </c>
      <c r="AD780" s="8">
        <f>MONTH(Sales_DB[[#This Row],[Order_Date]])</f>
        <v>6</v>
      </c>
    </row>
    <row r="781" spans="1:30" x14ac:dyDescent="0.35">
      <c r="A781" t="s">
        <v>2738</v>
      </c>
      <c r="B781" s="2">
        <v>45386</v>
      </c>
      <c r="C781" t="s">
        <v>776</v>
      </c>
      <c r="D781" t="s">
        <v>1839</v>
      </c>
      <c r="E781" t="s">
        <v>1899</v>
      </c>
      <c r="F781">
        <v>3</v>
      </c>
      <c r="G781" s="5">
        <v>413.74</v>
      </c>
      <c r="H781">
        <v>0.01</v>
      </c>
      <c r="I781" t="s">
        <v>1957</v>
      </c>
      <c r="J781">
        <v>1228.8078</v>
      </c>
      <c r="K781" t="str">
        <f>_xlfn.XLOOKUP(Sales_DB[[#This Row],[Store_ID]],Store_DB[Store_ID],Store_DB[Region])</f>
        <v>North</v>
      </c>
      <c r="L781" t="str">
        <f>_xlfn.XLOOKUP(Sales_DB[[#This Row],[Store_ID]],Store_DB[Store_ID],Store_DB[Store_Name])</f>
        <v>Johnson-Wright</v>
      </c>
      <c r="M781" t="str">
        <f>_xlfn.XLOOKUP(Sales_DB[[#This Row],[Store_ID]],Store_DB[Store_ID],Store_DB[City])</f>
        <v>Hoodberg</v>
      </c>
      <c r="N781" t="str">
        <f>_xlfn.XLOOKUP(Sales_DB[[#This Row],[Store_ID]],Store_DB[Store_ID],Store_DB[Store_Type])</f>
        <v>Outlet</v>
      </c>
      <c r="O781" t="str">
        <f>_xlfn.XLOOKUP(Sales_DB[[#This Row],[Product_ID]],Product_DB[Product_ID],Product_DB[Product_Name])</f>
        <v>Kitchen Cutting Board</v>
      </c>
      <c r="P781" t="str">
        <f>_xlfn.XLOOKUP(Sales_DB[[#This Row],[Product_ID]],Product_DB[Product_ID],Product_DB[Category])</f>
        <v>Home</v>
      </c>
      <c r="Q781" t="str">
        <f>_xlfn.XLOOKUP(Sales_DB[[#This Row],[Product_ID]],Product_DB[Product_ID],Product_DB[Sub_Category])</f>
        <v>Kitchen</v>
      </c>
      <c r="R781" t="str">
        <f>_xlfn.XLOOKUP(Sales_DB[[#This Row],[Product_ID]],Product_DB[Product_ID],Product_DB[Brand])</f>
        <v>Taylor, Dodson and Johnston</v>
      </c>
      <c r="S781">
        <f>_xlfn.XLOOKUP(Sales_DB[[#This Row],[Product_ID]],Product_DB[Product_ID],Product_DB[Cost])</f>
        <v>176.07</v>
      </c>
      <c r="T781">
        <f>_xlfn.XLOOKUP(Sales_DB[[#This Row],[Product_ID]],Product_DB[Product_ID],Product_DB[Stock])</f>
        <v>82</v>
      </c>
      <c r="U781" t="str">
        <f>_xlfn.XLOOKUP(Sales_DB[[#This Row],[Customer_ID]],Final_Cust_db[Customer_ID],Final_Cust_db[Name])</f>
        <v>Maria Hill</v>
      </c>
      <c r="V781">
        <f>_xlfn.XLOOKUP(Sales_DB[[#This Row],[Customer_ID]],Final_Cust_db[Customer_ID],Final_Cust_db[Age])</f>
        <v>58</v>
      </c>
      <c r="W781" t="str">
        <f>_xlfn.XLOOKUP(Sales_DB[[#This Row],[Customer_ID]],Final_Cust_db[Customer_ID],Final_Cust_db[Gender])</f>
        <v>Female</v>
      </c>
      <c r="X781" t="str">
        <f>_xlfn.XLOOKUP(Sales_DB[[#This Row],[Customer_ID]],Final_Cust_db[Customer_ID],Final_Cust_db[City])</f>
        <v>Zamoraborough</v>
      </c>
      <c r="Y781" t="str">
        <f>_xlfn.XLOOKUP(Sales_DB[[#This Row],[Customer_ID]],Final_Cust_db[Customer_ID],Final_Cust_db[State])</f>
        <v>Nevada</v>
      </c>
      <c r="Z781" t="str">
        <f>_xlfn.XLOOKUP(Sales_DB[[#This Row],[Customer_ID]],Final_Cust_db[Customer_ID],Final_Cust_db[Country])</f>
        <v>USA</v>
      </c>
      <c r="AA781" t="str">
        <f>_xlfn.XLOOKUP(Sales_DB[[#This Row],[Customer_ID]],Final_Cust_db[Customer_ID],Final_Cust_db[Loyality_Level])</f>
        <v>Platinum</v>
      </c>
      <c r="AB781" s="8">
        <f>Sales_DB[[#This Row],[Cost]]*Sales_DB[[#This Row],[Quantity]]</f>
        <v>528.21</v>
      </c>
      <c r="AC781" s="8">
        <f>Sales_DB[[#This Row],[Total_Amount]]-Sales_DB[[#This Row],[Spend]]</f>
        <v>700.59780000000001</v>
      </c>
      <c r="AD781" s="8">
        <f>MONTH(Sales_DB[[#This Row],[Order_Date]])</f>
        <v>4</v>
      </c>
    </row>
    <row r="782" spans="1:30" x14ac:dyDescent="0.35">
      <c r="A782" t="s">
        <v>2739</v>
      </c>
      <c r="B782" s="2">
        <v>45477</v>
      </c>
      <c r="C782" t="s">
        <v>1534</v>
      </c>
      <c r="D782" t="s">
        <v>1848</v>
      </c>
      <c r="E782" t="s">
        <v>1932</v>
      </c>
      <c r="F782">
        <v>4</v>
      </c>
      <c r="G782" s="5">
        <v>79.75</v>
      </c>
      <c r="H782">
        <v>0.18</v>
      </c>
      <c r="I782" t="s">
        <v>1959</v>
      </c>
      <c r="J782">
        <v>261.58</v>
      </c>
      <c r="K782" t="str">
        <f>_xlfn.XLOOKUP(Sales_DB[[#This Row],[Store_ID]],Store_DB[Store_ID],Store_DB[Region])</f>
        <v>South</v>
      </c>
      <c r="L782" t="str">
        <f>_xlfn.XLOOKUP(Sales_DB[[#This Row],[Store_ID]],Store_DB[Store_ID],Store_DB[Store_Name])</f>
        <v>Mcdonald Inc</v>
      </c>
      <c r="M782" t="str">
        <f>_xlfn.XLOOKUP(Sales_DB[[#This Row],[Store_ID]],Store_DB[Store_ID],Store_DB[City])</f>
        <v>Christopherland</v>
      </c>
      <c r="N782" t="str">
        <f>_xlfn.XLOOKUP(Sales_DB[[#This Row],[Store_ID]],Store_DB[Store_ID],Store_DB[Store_Type])</f>
        <v>Outlet</v>
      </c>
      <c r="O782" t="str">
        <f>_xlfn.XLOOKUP(Sales_DB[[#This Row],[Product_ID]],Product_DB[Product_ID],Product_DB[Product_Name])</f>
        <v>Face Foundation Kit</v>
      </c>
      <c r="P782" t="str">
        <f>_xlfn.XLOOKUP(Sales_DB[[#This Row],[Product_ID]],Product_DB[Product_ID],Product_DB[Category])</f>
        <v>Beauty</v>
      </c>
      <c r="Q782" t="str">
        <f>_xlfn.XLOOKUP(Sales_DB[[#This Row],[Product_ID]],Product_DB[Product_ID],Product_DB[Sub_Category])</f>
        <v>Makeup</v>
      </c>
      <c r="R782" t="str">
        <f>_xlfn.XLOOKUP(Sales_DB[[#This Row],[Product_ID]],Product_DB[Product_ID],Product_DB[Brand])</f>
        <v>Taylor-Elliott</v>
      </c>
      <c r="S782">
        <f>_xlfn.XLOOKUP(Sales_DB[[#This Row],[Product_ID]],Product_DB[Product_ID],Product_DB[Cost])</f>
        <v>183.04</v>
      </c>
      <c r="T782">
        <f>_xlfn.XLOOKUP(Sales_DB[[#This Row],[Product_ID]],Product_DB[Product_ID],Product_DB[Stock])</f>
        <v>457</v>
      </c>
      <c r="U782" t="str">
        <f>_xlfn.XLOOKUP(Sales_DB[[#This Row],[Customer_ID]],Final_Cust_db[Customer_ID],Final_Cust_db[Name])</f>
        <v>Christopher Ford</v>
      </c>
      <c r="V782">
        <f>_xlfn.XLOOKUP(Sales_DB[[#This Row],[Customer_ID]],Final_Cust_db[Customer_ID],Final_Cust_db[Age])</f>
        <v>56</v>
      </c>
      <c r="W782" t="str">
        <f>_xlfn.XLOOKUP(Sales_DB[[#This Row],[Customer_ID]],Final_Cust_db[Customer_ID],Final_Cust_db[Gender])</f>
        <v>Male</v>
      </c>
      <c r="X782" t="str">
        <f>_xlfn.XLOOKUP(Sales_DB[[#This Row],[Customer_ID]],Final_Cust_db[Customer_ID],Final_Cust_db[City])</f>
        <v>North Seanfurt</v>
      </c>
      <c r="Y782" t="str">
        <f>_xlfn.XLOOKUP(Sales_DB[[#This Row],[Customer_ID]],Final_Cust_db[Customer_ID],Final_Cust_db[State])</f>
        <v>Ohio</v>
      </c>
      <c r="Z782" t="str">
        <f>_xlfn.XLOOKUP(Sales_DB[[#This Row],[Customer_ID]],Final_Cust_db[Customer_ID],Final_Cust_db[Country])</f>
        <v>USA</v>
      </c>
      <c r="AA782" t="str">
        <f>_xlfn.XLOOKUP(Sales_DB[[#This Row],[Customer_ID]],Final_Cust_db[Customer_ID],Final_Cust_db[Loyality_Level])</f>
        <v>Bronze</v>
      </c>
      <c r="AB782" s="8">
        <f>Sales_DB[[#This Row],[Cost]]*Sales_DB[[#This Row],[Quantity]]</f>
        <v>732.16</v>
      </c>
      <c r="AC782" s="8">
        <f>Sales_DB[[#This Row],[Total_Amount]]-Sales_DB[[#This Row],[Spend]]</f>
        <v>-470.58</v>
      </c>
      <c r="AD782" s="8">
        <f>MONTH(Sales_DB[[#This Row],[Order_Date]])</f>
        <v>7</v>
      </c>
    </row>
    <row r="783" spans="1:30" x14ac:dyDescent="0.35">
      <c r="A783" t="s">
        <v>2740</v>
      </c>
      <c r="B783" s="2">
        <v>45433</v>
      </c>
      <c r="C783" t="s">
        <v>1531</v>
      </c>
      <c r="D783" t="s">
        <v>1698</v>
      </c>
      <c r="E783" t="s">
        <v>1927</v>
      </c>
      <c r="F783">
        <v>4</v>
      </c>
      <c r="G783" s="5">
        <v>95.06</v>
      </c>
      <c r="H783">
        <v>0.03</v>
      </c>
      <c r="I783" t="s">
        <v>1957</v>
      </c>
      <c r="J783">
        <v>368.83280000000002</v>
      </c>
      <c r="K783" t="str">
        <f>_xlfn.XLOOKUP(Sales_DB[[#This Row],[Store_ID]],Store_DB[Store_ID],Store_DB[Region])</f>
        <v>North</v>
      </c>
      <c r="L783" t="str">
        <f>_xlfn.XLOOKUP(Sales_DB[[#This Row],[Store_ID]],Store_DB[Store_ID],Store_DB[Store_Name])</f>
        <v>Thomas, Bridges and Harris</v>
      </c>
      <c r="M783" t="str">
        <f>_xlfn.XLOOKUP(Sales_DB[[#This Row],[Store_ID]],Store_DB[Store_ID],Store_DB[City])</f>
        <v>Sabrinatown</v>
      </c>
      <c r="N783" t="str">
        <f>_xlfn.XLOOKUP(Sales_DB[[#This Row],[Store_ID]],Store_DB[Store_ID],Store_DB[Store_Type])</f>
        <v>Online</v>
      </c>
      <c r="O783" t="str">
        <f>_xlfn.XLOOKUP(Sales_DB[[#This Row],[Product_ID]],Product_DB[Product_ID],Product_DB[Product_Name])</f>
        <v>Noise-Canceling Headphones</v>
      </c>
      <c r="P783" t="str">
        <f>_xlfn.XLOOKUP(Sales_DB[[#This Row],[Product_ID]],Product_DB[Product_ID],Product_DB[Category])</f>
        <v>Electronics</v>
      </c>
      <c r="Q783" t="str">
        <f>_xlfn.XLOOKUP(Sales_DB[[#This Row],[Product_ID]],Product_DB[Product_ID],Product_DB[Sub_Category])</f>
        <v>Audio</v>
      </c>
      <c r="R783" t="str">
        <f>_xlfn.XLOOKUP(Sales_DB[[#This Row],[Product_ID]],Product_DB[Product_ID],Product_DB[Brand])</f>
        <v>Taylor-Hart</v>
      </c>
      <c r="S783">
        <f>_xlfn.XLOOKUP(Sales_DB[[#This Row],[Product_ID]],Product_DB[Product_ID],Product_DB[Cost])</f>
        <v>38.520000000000003</v>
      </c>
      <c r="T783">
        <f>_xlfn.XLOOKUP(Sales_DB[[#This Row],[Product_ID]],Product_DB[Product_ID],Product_DB[Stock])</f>
        <v>378</v>
      </c>
      <c r="U783" t="str">
        <f>_xlfn.XLOOKUP(Sales_DB[[#This Row],[Customer_ID]],Final_Cust_db[Customer_ID],Final_Cust_db[Name])</f>
        <v>James Berger</v>
      </c>
      <c r="V783">
        <f>_xlfn.XLOOKUP(Sales_DB[[#This Row],[Customer_ID]],Final_Cust_db[Customer_ID],Final_Cust_db[Age])</f>
        <v>23</v>
      </c>
      <c r="W783" t="str">
        <f>_xlfn.XLOOKUP(Sales_DB[[#This Row],[Customer_ID]],Final_Cust_db[Customer_ID],Final_Cust_db[Gender])</f>
        <v>Female</v>
      </c>
      <c r="X783" t="str">
        <f>_xlfn.XLOOKUP(Sales_DB[[#This Row],[Customer_ID]],Final_Cust_db[Customer_ID],Final_Cust_db[City])</f>
        <v>Bryanmouth</v>
      </c>
      <c r="Y783" t="str">
        <f>_xlfn.XLOOKUP(Sales_DB[[#This Row],[Customer_ID]],Final_Cust_db[Customer_ID],Final_Cust_db[State])</f>
        <v>Delaware</v>
      </c>
      <c r="Z783" t="str">
        <f>_xlfn.XLOOKUP(Sales_DB[[#This Row],[Customer_ID]],Final_Cust_db[Customer_ID],Final_Cust_db[Country])</f>
        <v>USA</v>
      </c>
      <c r="AA783" t="str">
        <f>_xlfn.XLOOKUP(Sales_DB[[#This Row],[Customer_ID]],Final_Cust_db[Customer_ID],Final_Cust_db[Loyality_Level])</f>
        <v>Bronze</v>
      </c>
      <c r="AB783" s="8">
        <f>Sales_DB[[#This Row],[Cost]]*Sales_DB[[#This Row],[Quantity]]</f>
        <v>154.08000000000001</v>
      </c>
      <c r="AC783" s="8">
        <f>Sales_DB[[#This Row],[Total_Amount]]-Sales_DB[[#This Row],[Spend]]</f>
        <v>214.75280000000001</v>
      </c>
      <c r="AD783" s="8">
        <f>MONTH(Sales_DB[[#This Row],[Order_Date]])</f>
        <v>5</v>
      </c>
    </row>
    <row r="784" spans="1:30" x14ac:dyDescent="0.35">
      <c r="A784" t="s">
        <v>2741</v>
      </c>
      <c r="B784" s="2">
        <v>45759</v>
      </c>
      <c r="C784" t="s">
        <v>1302</v>
      </c>
      <c r="D784" t="s">
        <v>1875</v>
      </c>
      <c r="E784" t="s">
        <v>1912</v>
      </c>
      <c r="F784">
        <v>4</v>
      </c>
      <c r="G784" s="5">
        <v>107.08</v>
      </c>
      <c r="H784">
        <v>0.27</v>
      </c>
      <c r="I784" t="s">
        <v>1962</v>
      </c>
      <c r="J784">
        <v>312.67360000000002</v>
      </c>
      <c r="K784" t="str">
        <f>_xlfn.XLOOKUP(Sales_DB[[#This Row],[Store_ID]],Store_DB[Store_ID],Store_DB[Region])</f>
        <v>South</v>
      </c>
      <c r="L784" t="str">
        <f>_xlfn.XLOOKUP(Sales_DB[[#This Row],[Store_ID]],Store_DB[Store_ID],Store_DB[Store_Name])</f>
        <v>Martinez-Mullins</v>
      </c>
      <c r="M784" t="str">
        <f>_xlfn.XLOOKUP(Sales_DB[[#This Row],[Store_ID]],Store_DB[Store_ID],Store_DB[City])</f>
        <v>Williamsfurt</v>
      </c>
      <c r="N784" t="str">
        <f>_xlfn.XLOOKUP(Sales_DB[[#This Row],[Store_ID]],Store_DB[Store_ID],Store_DB[Store_Type])</f>
        <v>Online</v>
      </c>
      <c r="O784" t="str">
        <f>_xlfn.XLOOKUP(Sales_DB[[#This Row],[Product_ID]],Product_DB[Product_ID],Product_DB[Product_Name])</f>
        <v>Portable Bluetooth Speaker</v>
      </c>
      <c r="P784" t="str">
        <f>_xlfn.XLOOKUP(Sales_DB[[#This Row],[Product_ID]],Product_DB[Product_ID],Product_DB[Category])</f>
        <v>Electronics</v>
      </c>
      <c r="Q784" t="str">
        <f>_xlfn.XLOOKUP(Sales_DB[[#This Row],[Product_ID]],Product_DB[Product_ID],Product_DB[Sub_Category])</f>
        <v>Audio</v>
      </c>
      <c r="R784" t="str">
        <f>_xlfn.XLOOKUP(Sales_DB[[#This Row],[Product_ID]],Product_DB[Product_ID],Product_DB[Brand])</f>
        <v>Flores-King</v>
      </c>
      <c r="S784">
        <f>_xlfn.XLOOKUP(Sales_DB[[#This Row],[Product_ID]],Product_DB[Product_ID],Product_DB[Cost])</f>
        <v>431.67</v>
      </c>
      <c r="T784">
        <f>_xlfn.XLOOKUP(Sales_DB[[#This Row],[Product_ID]],Product_DB[Product_ID],Product_DB[Stock])</f>
        <v>73</v>
      </c>
      <c r="U784" t="str">
        <f>_xlfn.XLOOKUP(Sales_DB[[#This Row],[Customer_ID]],Final_Cust_db[Customer_ID],Final_Cust_db[Name])</f>
        <v>Jennifer Myers</v>
      </c>
      <c r="V784">
        <f>_xlfn.XLOOKUP(Sales_DB[[#This Row],[Customer_ID]],Final_Cust_db[Customer_ID],Final_Cust_db[Age])</f>
        <v>46</v>
      </c>
      <c r="W784" t="str">
        <f>_xlfn.XLOOKUP(Sales_DB[[#This Row],[Customer_ID]],Final_Cust_db[Customer_ID],Final_Cust_db[Gender])</f>
        <v>Male</v>
      </c>
      <c r="X784" t="str">
        <f>_xlfn.XLOOKUP(Sales_DB[[#This Row],[Customer_ID]],Final_Cust_db[Customer_ID],Final_Cust_db[City])</f>
        <v>Marthaborough</v>
      </c>
      <c r="Y784" t="str">
        <f>_xlfn.XLOOKUP(Sales_DB[[#This Row],[Customer_ID]],Final_Cust_db[Customer_ID],Final_Cust_db[State])</f>
        <v>Wisconsin</v>
      </c>
      <c r="Z784" t="str">
        <f>_xlfn.XLOOKUP(Sales_DB[[#This Row],[Customer_ID]],Final_Cust_db[Customer_ID],Final_Cust_db[Country])</f>
        <v>USA</v>
      </c>
      <c r="AA784" t="str">
        <f>_xlfn.XLOOKUP(Sales_DB[[#This Row],[Customer_ID]],Final_Cust_db[Customer_ID],Final_Cust_db[Loyality_Level])</f>
        <v>Platinum</v>
      </c>
      <c r="AB784" s="8">
        <f>Sales_DB[[#This Row],[Cost]]*Sales_DB[[#This Row],[Quantity]]</f>
        <v>1726.68</v>
      </c>
      <c r="AC784" s="8">
        <f>Sales_DB[[#This Row],[Total_Amount]]-Sales_DB[[#This Row],[Spend]]</f>
        <v>-1414.0064</v>
      </c>
      <c r="AD784" s="8">
        <f>MONTH(Sales_DB[[#This Row],[Order_Date]])</f>
        <v>4</v>
      </c>
    </row>
    <row r="785" spans="1:30" x14ac:dyDescent="0.35">
      <c r="A785" t="s">
        <v>2742</v>
      </c>
      <c r="B785" s="2">
        <v>45794</v>
      </c>
      <c r="C785" t="s">
        <v>1471</v>
      </c>
      <c r="D785" t="s">
        <v>1878</v>
      </c>
      <c r="E785" t="s">
        <v>1943</v>
      </c>
      <c r="F785">
        <v>1</v>
      </c>
      <c r="G785" s="5">
        <v>873.18</v>
      </c>
      <c r="H785">
        <v>0.03</v>
      </c>
      <c r="I785" t="s">
        <v>1962</v>
      </c>
      <c r="J785">
        <v>846.98459999999989</v>
      </c>
      <c r="K785" t="str">
        <f>_xlfn.XLOOKUP(Sales_DB[[#This Row],[Store_ID]],Store_DB[Store_ID],Store_DB[Region])</f>
        <v>East</v>
      </c>
      <c r="L785" t="str">
        <f>_xlfn.XLOOKUP(Sales_DB[[#This Row],[Store_ID]],Store_DB[Store_ID],Store_DB[Store_Name])</f>
        <v>Guerrero-Schmitt</v>
      </c>
      <c r="M785" t="str">
        <f>_xlfn.XLOOKUP(Sales_DB[[#This Row],[Store_ID]],Store_DB[Store_ID],Store_DB[City])</f>
        <v>East Stevechester</v>
      </c>
      <c r="N785" t="str">
        <f>_xlfn.XLOOKUP(Sales_DB[[#This Row],[Store_ID]],Store_DB[Store_ID],Store_DB[Store_Type])</f>
        <v>Flagship</v>
      </c>
      <c r="O785" t="str">
        <f>_xlfn.XLOOKUP(Sales_DB[[#This Row],[Product_ID]],Product_DB[Product_ID],Product_DB[Product_Name])</f>
        <v>Stainless Steel Cookware Set</v>
      </c>
      <c r="P785" t="str">
        <f>_xlfn.XLOOKUP(Sales_DB[[#This Row],[Product_ID]],Product_DB[Product_ID],Product_DB[Category])</f>
        <v>Home</v>
      </c>
      <c r="Q785" t="str">
        <f>_xlfn.XLOOKUP(Sales_DB[[#This Row],[Product_ID]],Product_DB[Product_ID],Product_DB[Sub_Category])</f>
        <v>Kitchen</v>
      </c>
      <c r="R785" t="str">
        <f>_xlfn.XLOOKUP(Sales_DB[[#This Row],[Product_ID]],Product_DB[Product_ID],Product_DB[Brand])</f>
        <v>Campbell Ltd</v>
      </c>
      <c r="S785">
        <f>_xlfn.XLOOKUP(Sales_DB[[#This Row],[Product_ID]],Product_DB[Product_ID],Product_DB[Cost])</f>
        <v>201.41</v>
      </c>
      <c r="T785">
        <f>_xlfn.XLOOKUP(Sales_DB[[#This Row],[Product_ID]],Product_DB[Product_ID],Product_DB[Stock])</f>
        <v>146</v>
      </c>
      <c r="U785" t="str">
        <f>_xlfn.XLOOKUP(Sales_DB[[#This Row],[Customer_ID]],Final_Cust_db[Customer_ID],Final_Cust_db[Name])</f>
        <v>Joshua Howard</v>
      </c>
      <c r="V785">
        <f>_xlfn.XLOOKUP(Sales_DB[[#This Row],[Customer_ID]],Final_Cust_db[Customer_ID],Final_Cust_db[Age])</f>
        <v>32</v>
      </c>
      <c r="W785" t="str">
        <f>_xlfn.XLOOKUP(Sales_DB[[#This Row],[Customer_ID]],Final_Cust_db[Customer_ID],Final_Cust_db[Gender])</f>
        <v>Female</v>
      </c>
      <c r="X785" t="str">
        <f>_xlfn.XLOOKUP(Sales_DB[[#This Row],[Customer_ID]],Final_Cust_db[Customer_ID],Final_Cust_db[City])</f>
        <v>East Christopherhaven</v>
      </c>
      <c r="Y785" t="str">
        <f>_xlfn.XLOOKUP(Sales_DB[[#This Row],[Customer_ID]],Final_Cust_db[Customer_ID],Final_Cust_db[State])</f>
        <v>South Dakota</v>
      </c>
      <c r="Z785" t="str">
        <f>_xlfn.XLOOKUP(Sales_DB[[#This Row],[Customer_ID]],Final_Cust_db[Customer_ID],Final_Cust_db[Country])</f>
        <v>USA</v>
      </c>
      <c r="AA785" t="str">
        <f>_xlfn.XLOOKUP(Sales_DB[[#This Row],[Customer_ID]],Final_Cust_db[Customer_ID],Final_Cust_db[Loyality_Level])</f>
        <v>Platinum</v>
      </c>
      <c r="AB785" s="8">
        <f>Sales_DB[[#This Row],[Cost]]*Sales_DB[[#This Row],[Quantity]]</f>
        <v>201.41</v>
      </c>
      <c r="AC785" s="8">
        <f>Sales_DB[[#This Row],[Total_Amount]]-Sales_DB[[#This Row],[Spend]]</f>
        <v>645.57459999999992</v>
      </c>
      <c r="AD785" s="8">
        <f>MONTH(Sales_DB[[#This Row],[Order_Date]])</f>
        <v>5</v>
      </c>
    </row>
    <row r="786" spans="1:30" x14ac:dyDescent="0.35">
      <c r="A786" t="s">
        <v>2743</v>
      </c>
      <c r="B786" s="2">
        <v>45764</v>
      </c>
      <c r="C786" t="s">
        <v>1188</v>
      </c>
      <c r="D786" t="s">
        <v>1791</v>
      </c>
      <c r="E786" t="s">
        <v>1943</v>
      </c>
      <c r="F786">
        <v>1</v>
      </c>
      <c r="G786" s="5">
        <v>914.75</v>
      </c>
      <c r="H786">
        <v>0.1</v>
      </c>
      <c r="I786" t="s">
        <v>1962</v>
      </c>
      <c r="J786">
        <v>823.27499999999998</v>
      </c>
      <c r="K786" t="str">
        <f>_xlfn.XLOOKUP(Sales_DB[[#This Row],[Store_ID]],Store_DB[Store_ID],Store_DB[Region])</f>
        <v>East</v>
      </c>
      <c r="L786" t="str">
        <f>_xlfn.XLOOKUP(Sales_DB[[#This Row],[Store_ID]],Store_DB[Store_ID],Store_DB[Store_Name])</f>
        <v>Guerrero-Schmitt</v>
      </c>
      <c r="M786" t="str">
        <f>_xlfn.XLOOKUP(Sales_DB[[#This Row],[Store_ID]],Store_DB[Store_ID],Store_DB[City])</f>
        <v>East Stevechester</v>
      </c>
      <c r="N786" t="str">
        <f>_xlfn.XLOOKUP(Sales_DB[[#This Row],[Store_ID]],Store_DB[Store_ID],Store_DB[Store_Type])</f>
        <v>Flagship</v>
      </c>
      <c r="O786" t="str">
        <f>_xlfn.XLOOKUP(Sales_DB[[#This Row],[Product_ID]],Product_DB[Product_ID],Product_DB[Product_Name])</f>
        <v>Kitchen Storage Rack</v>
      </c>
      <c r="P786" t="str">
        <f>_xlfn.XLOOKUP(Sales_DB[[#This Row],[Product_ID]],Product_DB[Product_ID],Product_DB[Category])</f>
        <v>Home</v>
      </c>
      <c r="Q786" t="str">
        <f>_xlfn.XLOOKUP(Sales_DB[[#This Row],[Product_ID]],Product_DB[Product_ID],Product_DB[Sub_Category])</f>
        <v>Storage</v>
      </c>
      <c r="R786" t="str">
        <f>_xlfn.XLOOKUP(Sales_DB[[#This Row],[Product_ID]],Product_DB[Product_ID],Product_DB[Brand])</f>
        <v>Duran Group</v>
      </c>
      <c r="S786">
        <f>_xlfn.XLOOKUP(Sales_DB[[#This Row],[Product_ID]],Product_DB[Product_ID],Product_DB[Cost])</f>
        <v>138.05000000000001</v>
      </c>
      <c r="T786">
        <f>_xlfn.XLOOKUP(Sales_DB[[#This Row],[Product_ID]],Product_DB[Product_ID],Product_DB[Stock])</f>
        <v>89</v>
      </c>
      <c r="U786" t="str">
        <f>_xlfn.XLOOKUP(Sales_DB[[#This Row],[Customer_ID]],Final_Cust_db[Customer_ID],Final_Cust_db[Name])</f>
        <v>Charles Conley</v>
      </c>
      <c r="V786">
        <f>_xlfn.XLOOKUP(Sales_DB[[#This Row],[Customer_ID]],Final_Cust_db[Customer_ID],Final_Cust_db[Age])</f>
        <v>39</v>
      </c>
      <c r="W786" t="str">
        <f>_xlfn.XLOOKUP(Sales_DB[[#This Row],[Customer_ID]],Final_Cust_db[Customer_ID],Final_Cust_db[Gender])</f>
        <v>Female</v>
      </c>
      <c r="X786" t="str">
        <f>_xlfn.XLOOKUP(Sales_DB[[#This Row],[Customer_ID]],Final_Cust_db[Customer_ID],Final_Cust_db[City])</f>
        <v>Nathanshire</v>
      </c>
      <c r="Y786" t="str">
        <f>_xlfn.XLOOKUP(Sales_DB[[#This Row],[Customer_ID]],Final_Cust_db[Customer_ID],Final_Cust_db[State])</f>
        <v>Maine</v>
      </c>
      <c r="Z786" t="str">
        <f>_xlfn.XLOOKUP(Sales_DB[[#This Row],[Customer_ID]],Final_Cust_db[Customer_ID],Final_Cust_db[Country])</f>
        <v>USA</v>
      </c>
      <c r="AA786" t="str">
        <f>_xlfn.XLOOKUP(Sales_DB[[#This Row],[Customer_ID]],Final_Cust_db[Customer_ID],Final_Cust_db[Loyality_Level])</f>
        <v>Gold</v>
      </c>
      <c r="AB786" s="8">
        <f>Sales_DB[[#This Row],[Cost]]*Sales_DB[[#This Row],[Quantity]]</f>
        <v>138.05000000000001</v>
      </c>
      <c r="AC786" s="8">
        <f>Sales_DB[[#This Row],[Total_Amount]]-Sales_DB[[#This Row],[Spend]]</f>
        <v>685.22499999999991</v>
      </c>
      <c r="AD786" s="8">
        <f>MONTH(Sales_DB[[#This Row],[Order_Date]])</f>
        <v>4</v>
      </c>
    </row>
    <row r="787" spans="1:30" x14ac:dyDescent="0.35">
      <c r="A787" t="s">
        <v>2744</v>
      </c>
      <c r="B787" s="2">
        <v>45279</v>
      </c>
      <c r="C787" t="s">
        <v>192</v>
      </c>
      <c r="D787" t="s">
        <v>1800</v>
      </c>
      <c r="E787" t="s">
        <v>1930</v>
      </c>
      <c r="F787">
        <v>4</v>
      </c>
      <c r="G787" s="5">
        <v>457.33</v>
      </c>
      <c r="H787">
        <v>0.1</v>
      </c>
      <c r="I787" t="s">
        <v>1957</v>
      </c>
      <c r="J787">
        <v>1646.3879999999999</v>
      </c>
      <c r="K787" t="str">
        <f>_xlfn.XLOOKUP(Sales_DB[[#This Row],[Store_ID]],Store_DB[Store_ID],Store_DB[Region])</f>
        <v>East</v>
      </c>
      <c r="L787" t="str">
        <f>_xlfn.XLOOKUP(Sales_DB[[#This Row],[Store_ID]],Store_DB[Store_ID],Store_DB[Store_Name])</f>
        <v>Gardner, Humphrey and Contreras</v>
      </c>
      <c r="M787" t="str">
        <f>_xlfn.XLOOKUP(Sales_DB[[#This Row],[Store_ID]],Store_DB[Store_ID],Store_DB[City])</f>
        <v>Johnsonville</v>
      </c>
      <c r="N787" t="str">
        <f>_xlfn.XLOOKUP(Sales_DB[[#This Row],[Store_ID]],Store_DB[Store_ID],Store_DB[Store_Type])</f>
        <v>Flagship</v>
      </c>
      <c r="O787" t="str">
        <f>_xlfn.XLOOKUP(Sales_DB[[#This Row],[Product_ID]],Product_DB[Product_ID],Product_DB[Product_Name])</f>
        <v>Shin Guards – Adult</v>
      </c>
      <c r="P787" t="str">
        <f>_xlfn.XLOOKUP(Sales_DB[[#This Row],[Product_ID]],Product_DB[Product_ID],Product_DB[Category])</f>
        <v>Sports</v>
      </c>
      <c r="Q787" t="str">
        <f>_xlfn.XLOOKUP(Sales_DB[[#This Row],[Product_ID]],Product_DB[Product_ID],Product_DB[Sub_Category])</f>
        <v>Team Sports</v>
      </c>
      <c r="R787" t="str">
        <f>_xlfn.XLOOKUP(Sales_DB[[#This Row],[Product_ID]],Product_DB[Product_ID],Product_DB[Brand])</f>
        <v>French Ltd</v>
      </c>
      <c r="S787">
        <f>_xlfn.XLOOKUP(Sales_DB[[#This Row],[Product_ID]],Product_DB[Product_ID],Product_DB[Cost])</f>
        <v>107.06</v>
      </c>
      <c r="T787">
        <f>_xlfn.XLOOKUP(Sales_DB[[#This Row],[Product_ID]],Product_DB[Product_ID],Product_DB[Stock])</f>
        <v>359</v>
      </c>
      <c r="U787" t="str">
        <f>_xlfn.XLOOKUP(Sales_DB[[#This Row],[Customer_ID]],Final_Cust_db[Customer_ID],Final_Cust_db[Name])</f>
        <v>Timothy Weaver</v>
      </c>
      <c r="V787">
        <f>_xlfn.XLOOKUP(Sales_DB[[#This Row],[Customer_ID]],Final_Cust_db[Customer_ID],Final_Cust_db[Age])</f>
        <v>45</v>
      </c>
      <c r="W787" t="str">
        <f>_xlfn.XLOOKUP(Sales_DB[[#This Row],[Customer_ID]],Final_Cust_db[Customer_ID],Final_Cust_db[Gender])</f>
        <v>Female</v>
      </c>
      <c r="X787" t="str">
        <f>_xlfn.XLOOKUP(Sales_DB[[#This Row],[Customer_ID]],Final_Cust_db[Customer_ID],Final_Cust_db[City])</f>
        <v>New Amy</v>
      </c>
      <c r="Y787" t="str">
        <f>_xlfn.XLOOKUP(Sales_DB[[#This Row],[Customer_ID]],Final_Cust_db[Customer_ID],Final_Cust_db[State])</f>
        <v>Ohio</v>
      </c>
      <c r="Z787" t="str">
        <f>_xlfn.XLOOKUP(Sales_DB[[#This Row],[Customer_ID]],Final_Cust_db[Customer_ID],Final_Cust_db[Country])</f>
        <v>USA</v>
      </c>
      <c r="AA787" t="str">
        <f>_xlfn.XLOOKUP(Sales_DB[[#This Row],[Customer_ID]],Final_Cust_db[Customer_ID],Final_Cust_db[Loyality_Level])</f>
        <v>Gold</v>
      </c>
      <c r="AB787" s="8">
        <f>Sales_DB[[#This Row],[Cost]]*Sales_DB[[#This Row],[Quantity]]</f>
        <v>428.24</v>
      </c>
      <c r="AC787" s="8">
        <f>Sales_DB[[#This Row],[Total_Amount]]-Sales_DB[[#This Row],[Spend]]</f>
        <v>1218.1479999999999</v>
      </c>
      <c r="AD787" s="8">
        <f>MONTH(Sales_DB[[#This Row],[Order_Date]])</f>
        <v>12</v>
      </c>
    </row>
    <row r="788" spans="1:30" x14ac:dyDescent="0.35">
      <c r="A788" t="s">
        <v>2745</v>
      </c>
      <c r="B788" s="2">
        <v>45602</v>
      </c>
      <c r="C788" t="s">
        <v>935</v>
      </c>
      <c r="D788" t="s">
        <v>1878</v>
      </c>
      <c r="E788" t="s">
        <v>1899</v>
      </c>
      <c r="F788">
        <v>3</v>
      </c>
      <c r="G788" s="5">
        <v>761.88</v>
      </c>
      <c r="H788">
        <v>0.23</v>
      </c>
      <c r="I788" t="s">
        <v>1959</v>
      </c>
      <c r="J788">
        <v>1759.9428</v>
      </c>
      <c r="K788" t="str">
        <f>_xlfn.XLOOKUP(Sales_DB[[#This Row],[Store_ID]],Store_DB[Store_ID],Store_DB[Region])</f>
        <v>North</v>
      </c>
      <c r="L788" t="str">
        <f>_xlfn.XLOOKUP(Sales_DB[[#This Row],[Store_ID]],Store_DB[Store_ID],Store_DB[Store_Name])</f>
        <v>Johnson-Wright</v>
      </c>
      <c r="M788" t="str">
        <f>_xlfn.XLOOKUP(Sales_DB[[#This Row],[Store_ID]],Store_DB[Store_ID],Store_DB[City])</f>
        <v>Hoodberg</v>
      </c>
      <c r="N788" t="str">
        <f>_xlfn.XLOOKUP(Sales_DB[[#This Row],[Store_ID]],Store_DB[Store_ID],Store_DB[Store_Type])</f>
        <v>Outlet</v>
      </c>
      <c r="O788" t="str">
        <f>_xlfn.XLOOKUP(Sales_DB[[#This Row],[Product_ID]],Product_DB[Product_ID],Product_DB[Product_Name])</f>
        <v>Stainless Steel Cookware Set</v>
      </c>
      <c r="P788" t="str">
        <f>_xlfn.XLOOKUP(Sales_DB[[#This Row],[Product_ID]],Product_DB[Product_ID],Product_DB[Category])</f>
        <v>Home</v>
      </c>
      <c r="Q788" t="str">
        <f>_xlfn.XLOOKUP(Sales_DB[[#This Row],[Product_ID]],Product_DB[Product_ID],Product_DB[Sub_Category])</f>
        <v>Kitchen</v>
      </c>
      <c r="R788" t="str">
        <f>_xlfn.XLOOKUP(Sales_DB[[#This Row],[Product_ID]],Product_DB[Product_ID],Product_DB[Brand])</f>
        <v>Campbell Ltd</v>
      </c>
      <c r="S788">
        <f>_xlfn.XLOOKUP(Sales_DB[[#This Row],[Product_ID]],Product_DB[Product_ID],Product_DB[Cost])</f>
        <v>201.41</v>
      </c>
      <c r="T788">
        <f>_xlfn.XLOOKUP(Sales_DB[[#This Row],[Product_ID]],Product_DB[Product_ID],Product_DB[Stock])</f>
        <v>146</v>
      </c>
      <c r="U788" t="str">
        <f>_xlfn.XLOOKUP(Sales_DB[[#This Row],[Customer_ID]],Final_Cust_db[Customer_ID],Final_Cust_db[Name])</f>
        <v>Ricardo Jones</v>
      </c>
      <c r="V788">
        <f>_xlfn.XLOOKUP(Sales_DB[[#This Row],[Customer_ID]],Final_Cust_db[Customer_ID],Final_Cust_db[Age])</f>
        <v>30</v>
      </c>
      <c r="W788" t="str">
        <f>_xlfn.XLOOKUP(Sales_DB[[#This Row],[Customer_ID]],Final_Cust_db[Customer_ID],Final_Cust_db[Gender])</f>
        <v>Male</v>
      </c>
      <c r="X788" t="str">
        <f>_xlfn.XLOOKUP(Sales_DB[[#This Row],[Customer_ID]],Final_Cust_db[Customer_ID],Final_Cust_db[City])</f>
        <v>Danielland</v>
      </c>
      <c r="Y788" t="str">
        <f>_xlfn.XLOOKUP(Sales_DB[[#This Row],[Customer_ID]],Final_Cust_db[Customer_ID],Final_Cust_db[State])</f>
        <v>Minnesota</v>
      </c>
      <c r="Z788" t="str">
        <f>_xlfn.XLOOKUP(Sales_DB[[#This Row],[Customer_ID]],Final_Cust_db[Customer_ID],Final_Cust_db[Country])</f>
        <v>USA</v>
      </c>
      <c r="AA788" t="str">
        <f>_xlfn.XLOOKUP(Sales_DB[[#This Row],[Customer_ID]],Final_Cust_db[Customer_ID],Final_Cust_db[Loyality_Level])</f>
        <v>Silver</v>
      </c>
      <c r="AB788" s="8">
        <f>Sales_DB[[#This Row],[Cost]]*Sales_DB[[#This Row],[Quantity]]</f>
        <v>604.23</v>
      </c>
      <c r="AC788" s="8">
        <f>Sales_DB[[#This Row],[Total_Amount]]-Sales_DB[[#This Row],[Spend]]</f>
        <v>1155.7128</v>
      </c>
      <c r="AD788" s="8">
        <f>MONTH(Sales_DB[[#This Row],[Order_Date]])</f>
        <v>11</v>
      </c>
    </row>
    <row r="789" spans="1:30" x14ac:dyDescent="0.35">
      <c r="A789" t="s">
        <v>2746</v>
      </c>
      <c r="B789" s="2">
        <v>45793</v>
      </c>
      <c r="C789" t="s">
        <v>591</v>
      </c>
      <c r="D789" t="s">
        <v>1687</v>
      </c>
      <c r="E789" t="s">
        <v>1946</v>
      </c>
      <c r="F789">
        <v>4</v>
      </c>
      <c r="G789" s="5">
        <v>122.87</v>
      </c>
      <c r="H789">
        <v>0.13</v>
      </c>
      <c r="I789" t="s">
        <v>1957</v>
      </c>
      <c r="J789">
        <v>427.58760000000001</v>
      </c>
      <c r="K789" t="str">
        <f>_xlfn.XLOOKUP(Sales_DB[[#This Row],[Store_ID]],Store_DB[Store_ID],Store_DB[Region])</f>
        <v>East</v>
      </c>
      <c r="L789" t="str">
        <f>_xlfn.XLOOKUP(Sales_DB[[#This Row],[Store_ID]],Store_DB[Store_ID],Store_DB[Store_Name])</f>
        <v>Mann-Austin</v>
      </c>
      <c r="M789" t="str">
        <f>_xlfn.XLOOKUP(Sales_DB[[#This Row],[Store_ID]],Store_DB[Store_ID],Store_DB[City])</f>
        <v>Vasquezborough</v>
      </c>
      <c r="N789" t="str">
        <f>_xlfn.XLOOKUP(Sales_DB[[#This Row],[Store_ID]],Store_DB[Store_ID],Store_DB[Store_Type])</f>
        <v>Online</v>
      </c>
      <c r="O789" t="str">
        <f>_xlfn.XLOOKUP(Sales_DB[[#This Row],[Product_ID]],Product_DB[Product_ID],Product_DB[Product_Name])</f>
        <v>Men'S Casual Sneakers</v>
      </c>
      <c r="P789" t="str">
        <f>_xlfn.XLOOKUP(Sales_DB[[#This Row],[Product_ID]],Product_DB[Product_ID],Product_DB[Category])</f>
        <v>Clothing</v>
      </c>
      <c r="Q789" t="str">
        <f>_xlfn.XLOOKUP(Sales_DB[[#This Row],[Product_ID]],Product_DB[Product_ID],Product_DB[Sub_Category])</f>
        <v>Footwear</v>
      </c>
      <c r="R789" t="str">
        <f>_xlfn.XLOOKUP(Sales_DB[[#This Row],[Product_ID]],Product_DB[Product_ID],Product_DB[Brand])</f>
        <v>Hogan-Lee</v>
      </c>
      <c r="S789">
        <f>_xlfn.XLOOKUP(Sales_DB[[#This Row],[Product_ID]],Product_DB[Product_ID],Product_DB[Cost])</f>
        <v>353.47</v>
      </c>
      <c r="T789">
        <f>_xlfn.XLOOKUP(Sales_DB[[#This Row],[Product_ID]],Product_DB[Product_ID],Product_DB[Stock])</f>
        <v>214</v>
      </c>
      <c r="U789" t="str">
        <f>_xlfn.XLOOKUP(Sales_DB[[#This Row],[Customer_ID]],Final_Cust_db[Customer_ID],Final_Cust_db[Name])</f>
        <v>Curtis Lam</v>
      </c>
      <c r="V789">
        <f>_xlfn.XLOOKUP(Sales_DB[[#This Row],[Customer_ID]],Final_Cust_db[Customer_ID],Final_Cust_db[Age])</f>
        <v>55</v>
      </c>
      <c r="W789" t="str">
        <f>_xlfn.XLOOKUP(Sales_DB[[#This Row],[Customer_ID]],Final_Cust_db[Customer_ID],Final_Cust_db[Gender])</f>
        <v>Male</v>
      </c>
      <c r="X789" t="str">
        <f>_xlfn.XLOOKUP(Sales_DB[[#This Row],[Customer_ID]],Final_Cust_db[Customer_ID],Final_Cust_db[City])</f>
        <v>Butlerberg</v>
      </c>
      <c r="Y789" t="str">
        <f>_xlfn.XLOOKUP(Sales_DB[[#This Row],[Customer_ID]],Final_Cust_db[Customer_ID],Final_Cust_db[State])</f>
        <v>Kentucky</v>
      </c>
      <c r="Z789" t="str">
        <f>_xlfn.XLOOKUP(Sales_DB[[#This Row],[Customer_ID]],Final_Cust_db[Customer_ID],Final_Cust_db[Country])</f>
        <v>USA</v>
      </c>
      <c r="AA789" t="str">
        <f>_xlfn.XLOOKUP(Sales_DB[[#This Row],[Customer_ID]],Final_Cust_db[Customer_ID],Final_Cust_db[Loyality_Level])</f>
        <v>Platinum</v>
      </c>
      <c r="AB789" s="8">
        <f>Sales_DB[[#This Row],[Cost]]*Sales_DB[[#This Row],[Quantity]]</f>
        <v>1413.88</v>
      </c>
      <c r="AC789" s="8">
        <f>Sales_DB[[#This Row],[Total_Amount]]-Sales_DB[[#This Row],[Spend]]</f>
        <v>-986.29240000000004</v>
      </c>
      <c r="AD789" s="8">
        <f>MONTH(Sales_DB[[#This Row],[Order_Date]])</f>
        <v>5</v>
      </c>
    </row>
    <row r="790" spans="1:30" x14ac:dyDescent="0.35">
      <c r="A790" t="s">
        <v>2747</v>
      </c>
      <c r="B790" s="2">
        <v>45778</v>
      </c>
      <c r="C790" t="s">
        <v>1474</v>
      </c>
      <c r="D790" t="s">
        <v>1800</v>
      </c>
      <c r="E790" t="s">
        <v>1902</v>
      </c>
      <c r="F790">
        <v>4</v>
      </c>
      <c r="G790" s="5">
        <v>753</v>
      </c>
      <c r="H790">
        <v>0.28000000000000003</v>
      </c>
      <c r="I790" t="s">
        <v>1962</v>
      </c>
      <c r="J790">
        <v>2168.64</v>
      </c>
      <c r="K790" t="str">
        <f>_xlfn.XLOOKUP(Sales_DB[[#This Row],[Store_ID]],Store_DB[Store_ID],Store_DB[Region])</f>
        <v>South</v>
      </c>
      <c r="L790" t="str">
        <f>_xlfn.XLOOKUP(Sales_DB[[#This Row],[Store_ID]],Store_DB[Store_ID],Store_DB[Store_Name])</f>
        <v>Alexander Group</v>
      </c>
      <c r="M790" t="str">
        <f>_xlfn.XLOOKUP(Sales_DB[[#This Row],[Store_ID]],Store_DB[Store_ID],Store_DB[City])</f>
        <v>Port Sharon</v>
      </c>
      <c r="N790" t="str">
        <f>_xlfn.XLOOKUP(Sales_DB[[#This Row],[Store_ID]],Store_DB[Store_ID],Store_DB[Store_Type])</f>
        <v>Online</v>
      </c>
      <c r="O790" t="str">
        <f>_xlfn.XLOOKUP(Sales_DB[[#This Row],[Product_ID]],Product_DB[Product_ID],Product_DB[Product_Name])</f>
        <v>Shin Guards – Adult</v>
      </c>
      <c r="P790" t="str">
        <f>_xlfn.XLOOKUP(Sales_DB[[#This Row],[Product_ID]],Product_DB[Product_ID],Product_DB[Category])</f>
        <v>Sports</v>
      </c>
      <c r="Q790" t="str">
        <f>_xlfn.XLOOKUP(Sales_DB[[#This Row],[Product_ID]],Product_DB[Product_ID],Product_DB[Sub_Category])</f>
        <v>Team Sports</v>
      </c>
      <c r="R790" t="str">
        <f>_xlfn.XLOOKUP(Sales_DB[[#This Row],[Product_ID]],Product_DB[Product_ID],Product_DB[Brand])</f>
        <v>French Ltd</v>
      </c>
      <c r="S790">
        <f>_xlfn.XLOOKUP(Sales_DB[[#This Row],[Product_ID]],Product_DB[Product_ID],Product_DB[Cost])</f>
        <v>107.06</v>
      </c>
      <c r="T790">
        <f>_xlfn.XLOOKUP(Sales_DB[[#This Row],[Product_ID]],Product_DB[Product_ID],Product_DB[Stock])</f>
        <v>359</v>
      </c>
      <c r="U790" t="str">
        <f>_xlfn.XLOOKUP(Sales_DB[[#This Row],[Customer_ID]],Final_Cust_db[Customer_ID],Final_Cust_db[Name])</f>
        <v>Barbara Berry</v>
      </c>
      <c r="V790">
        <f>_xlfn.XLOOKUP(Sales_DB[[#This Row],[Customer_ID]],Final_Cust_db[Customer_ID],Final_Cust_db[Age])</f>
        <v>18</v>
      </c>
      <c r="W790" t="str">
        <f>_xlfn.XLOOKUP(Sales_DB[[#This Row],[Customer_ID]],Final_Cust_db[Customer_ID],Final_Cust_db[Gender])</f>
        <v>Female</v>
      </c>
      <c r="X790" t="str">
        <f>_xlfn.XLOOKUP(Sales_DB[[#This Row],[Customer_ID]],Final_Cust_db[Customer_ID],Final_Cust_db[City])</f>
        <v>Lake Michael</v>
      </c>
      <c r="Y790" t="str">
        <f>_xlfn.XLOOKUP(Sales_DB[[#This Row],[Customer_ID]],Final_Cust_db[Customer_ID],Final_Cust_db[State])</f>
        <v>Vermont</v>
      </c>
      <c r="Z790" t="str">
        <f>_xlfn.XLOOKUP(Sales_DB[[#This Row],[Customer_ID]],Final_Cust_db[Customer_ID],Final_Cust_db[Country])</f>
        <v>USA</v>
      </c>
      <c r="AA790" t="str">
        <f>_xlfn.XLOOKUP(Sales_DB[[#This Row],[Customer_ID]],Final_Cust_db[Customer_ID],Final_Cust_db[Loyality_Level])</f>
        <v>Platinum</v>
      </c>
      <c r="AB790" s="8">
        <f>Sales_DB[[#This Row],[Cost]]*Sales_DB[[#This Row],[Quantity]]</f>
        <v>428.24</v>
      </c>
      <c r="AC790" s="8">
        <f>Sales_DB[[#This Row],[Total_Amount]]-Sales_DB[[#This Row],[Spend]]</f>
        <v>1740.3999999999999</v>
      </c>
      <c r="AD790" s="8">
        <f>MONTH(Sales_DB[[#This Row],[Order_Date]])</f>
        <v>5</v>
      </c>
    </row>
    <row r="791" spans="1:30" x14ac:dyDescent="0.35">
      <c r="A791" t="s">
        <v>2748</v>
      </c>
      <c r="B791" s="2">
        <v>45325</v>
      </c>
      <c r="C791" t="s">
        <v>1167</v>
      </c>
      <c r="D791" t="s">
        <v>1574</v>
      </c>
      <c r="E791" t="s">
        <v>1906</v>
      </c>
      <c r="F791">
        <v>2</v>
      </c>
      <c r="G791" s="5">
        <v>788.05</v>
      </c>
      <c r="H791">
        <v>0.21</v>
      </c>
      <c r="I791" t="s">
        <v>1957</v>
      </c>
      <c r="J791">
        <v>1245.1189999999999</v>
      </c>
      <c r="K791" t="str">
        <f>_xlfn.XLOOKUP(Sales_DB[[#This Row],[Store_ID]],Store_DB[Store_ID],Store_DB[Region])</f>
        <v>North</v>
      </c>
      <c r="L791" t="str">
        <f>_xlfn.XLOOKUP(Sales_DB[[#This Row],[Store_ID]],Store_DB[Store_ID],Store_DB[Store_Name])</f>
        <v>Gray Ltd</v>
      </c>
      <c r="M791" t="str">
        <f>_xlfn.XLOOKUP(Sales_DB[[#This Row],[Store_ID]],Store_DB[Store_ID],Store_DB[City])</f>
        <v>New Michaelchester</v>
      </c>
      <c r="N791" t="str">
        <f>_xlfn.XLOOKUP(Sales_DB[[#This Row],[Store_ID]],Store_DB[Store_ID],Store_DB[Store_Type])</f>
        <v>Outlet</v>
      </c>
      <c r="O791" t="str">
        <f>_xlfn.XLOOKUP(Sales_DB[[#This Row],[Product_ID]],Product_DB[Product_ID],Product_DB[Product_Name])</f>
        <v>Men'S Leather Belt</v>
      </c>
      <c r="P791" t="str">
        <f>_xlfn.XLOOKUP(Sales_DB[[#This Row],[Product_ID]],Product_DB[Product_ID],Product_DB[Category])</f>
        <v>Clothing</v>
      </c>
      <c r="Q791" t="str">
        <f>_xlfn.XLOOKUP(Sales_DB[[#This Row],[Product_ID]],Product_DB[Product_ID],Product_DB[Sub_Category])</f>
        <v>Accessories</v>
      </c>
      <c r="R791" t="str">
        <f>_xlfn.XLOOKUP(Sales_DB[[#This Row],[Product_ID]],Product_DB[Product_ID],Product_DB[Brand])</f>
        <v>Baldwin, Garza and Gonzalez</v>
      </c>
      <c r="S791">
        <f>_xlfn.XLOOKUP(Sales_DB[[#This Row],[Product_ID]],Product_DB[Product_ID],Product_DB[Cost])</f>
        <v>261</v>
      </c>
      <c r="T791">
        <f>_xlfn.XLOOKUP(Sales_DB[[#This Row],[Product_ID]],Product_DB[Product_ID],Product_DB[Stock])</f>
        <v>59</v>
      </c>
      <c r="U791" t="str">
        <f>_xlfn.XLOOKUP(Sales_DB[[#This Row],[Customer_ID]],Final_Cust_db[Customer_ID],Final_Cust_db[Name])</f>
        <v>James Holloway Jr.</v>
      </c>
      <c r="V791">
        <f>_xlfn.XLOOKUP(Sales_DB[[#This Row],[Customer_ID]],Final_Cust_db[Customer_ID],Final_Cust_db[Age])</f>
        <v>45</v>
      </c>
      <c r="W791" t="str">
        <f>_xlfn.XLOOKUP(Sales_DB[[#This Row],[Customer_ID]],Final_Cust_db[Customer_ID],Final_Cust_db[Gender])</f>
        <v>Male</v>
      </c>
      <c r="X791" t="str">
        <f>_xlfn.XLOOKUP(Sales_DB[[#This Row],[Customer_ID]],Final_Cust_db[Customer_ID],Final_Cust_db[City])</f>
        <v>Millston</v>
      </c>
      <c r="Y791" t="str">
        <f>_xlfn.XLOOKUP(Sales_DB[[#This Row],[Customer_ID]],Final_Cust_db[Customer_ID],Final_Cust_db[State])</f>
        <v>Indiana</v>
      </c>
      <c r="Z791" t="str">
        <f>_xlfn.XLOOKUP(Sales_DB[[#This Row],[Customer_ID]],Final_Cust_db[Customer_ID],Final_Cust_db[Country])</f>
        <v>USA</v>
      </c>
      <c r="AA791" t="str">
        <f>_xlfn.XLOOKUP(Sales_DB[[#This Row],[Customer_ID]],Final_Cust_db[Customer_ID],Final_Cust_db[Loyality_Level])</f>
        <v>Silver</v>
      </c>
      <c r="AB791" s="8">
        <f>Sales_DB[[#This Row],[Cost]]*Sales_DB[[#This Row],[Quantity]]</f>
        <v>522</v>
      </c>
      <c r="AC791" s="8">
        <f>Sales_DB[[#This Row],[Total_Amount]]-Sales_DB[[#This Row],[Spend]]</f>
        <v>723.11899999999991</v>
      </c>
      <c r="AD791" s="8">
        <f>MONTH(Sales_DB[[#This Row],[Order_Date]])</f>
        <v>2</v>
      </c>
    </row>
    <row r="792" spans="1:30" x14ac:dyDescent="0.35">
      <c r="A792" t="s">
        <v>2749</v>
      </c>
      <c r="B792" s="2">
        <v>45875</v>
      </c>
      <c r="C792" t="s">
        <v>1435</v>
      </c>
      <c r="D792" t="s">
        <v>1827</v>
      </c>
      <c r="E792" t="s">
        <v>1922</v>
      </c>
      <c r="F792">
        <v>2</v>
      </c>
      <c r="G792" s="5">
        <v>807.1</v>
      </c>
      <c r="H792">
        <v>0.28999999999999998</v>
      </c>
      <c r="I792" t="s">
        <v>1957</v>
      </c>
      <c r="J792">
        <v>1146.0820000000001</v>
      </c>
      <c r="K792" t="str">
        <f>_xlfn.XLOOKUP(Sales_DB[[#This Row],[Store_ID]],Store_DB[Store_ID],Store_DB[Region])</f>
        <v>East</v>
      </c>
      <c r="L792" t="str">
        <f>_xlfn.XLOOKUP(Sales_DB[[#This Row],[Store_ID]],Store_DB[Store_ID],Store_DB[Store_Name])</f>
        <v>Hill, Wagner and Ballard</v>
      </c>
      <c r="M792" t="str">
        <f>_xlfn.XLOOKUP(Sales_DB[[#This Row],[Store_ID]],Store_DB[Store_ID],Store_DB[City])</f>
        <v>East Davidville</v>
      </c>
      <c r="N792" t="str">
        <f>_xlfn.XLOOKUP(Sales_DB[[#This Row],[Store_ID]],Store_DB[Store_ID],Store_DB[Store_Type])</f>
        <v>Online</v>
      </c>
      <c r="O792" t="str">
        <f>_xlfn.XLOOKUP(Sales_DB[[#This Row],[Product_ID]],Product_DB[Product_ID],Product_DB[Product_Name])</f>
        <v>Fitness Resistance Bands</v>
      </c>
      <c r="P792" t="str">
        <f>_xlfn.XLOOKUP(Sales_DB[[#This Row],[Product_ID]],Product_DB[Product_ID],Product_DB[Category])</f>
        <v>Sports</v>
      </c>
      <c r="Q792" t="str">
        <f>_xlfn.XLOOKUP(Sales_DB[[#This Row],[Product_ID]],Product_DB[Product_ID],Product_DB[Sub_Category])</f>
        <v>Fitness</v>
      </c>
      <c r="R792" t="str">
        <f>_xlfn.XLOOKUP(Sales_DB[[#This Row],[Product_ID]],Product_DB[Product_ID],Product_DB[Brand])</f>
        <v>Reese-Watson</v>
      </c>
      <c r="S792">
        <f>_xlfn.XLOOKUP(Sales_DB[[#This Row],[Product_ID]],Product_DB[Product_ID],Product_DB[Cost])</f>
        <v>152.91999999999999</v>
      </c>
      <c r="T792">
        <f>_xlfn.XLOOKUP(Sales_DB[[#This Row],[Product_ID]],Product_DB[Product_ID],Product_DB[Stock])</f>
        <v>281</v>
      </c>
      <c r="U792" t="str">
        <f>_xlfn.XLOOKUP(Sales_DB[[#This Row],[Customer_ID]],Final_Cust_db[Customer_ID],Final_Cust_db[Name])</f>
        <v>Beth Martin</v>
      </c>
      <c r="V792">
        <f>_xlfn.XLOOKUP(Sales_DB[[#This Row],[Customer_ID]],Final_Cust_db[Customer_ID],Final_Cust_db[Age])</f>
        <v>34</v>
      </c>
      <c r="W792" t="str">
        <f>_xlfn.XLOOKUP(Sales_DB[[#This Row],[Customer_ID]],Final_Cust_db[Customer_ID],Final_Cust_db[Gender])</f>
        <v>Female</v>
      </c>
      <c r="X792" t="str">
        <f>_xlfn.XLOOKUP(Sales_DB[[#This Row],[Customer_ID]],Final_Cust_db[Customer_ID],Final_Cust_db[City])</f>
        <v>Burkefurt</v>
      </c>
      <c r="Y792" t="str">
        <f>_xlfn.XLOOKUP(Sales_DB[[#This Row],[Customer_ID]],Final_Cust_db[Customer_ID],Final_Cust_db[State])</f>
        <v>West Virginia</v>
      </c>
      <c r="Z792" t="str">
        <f>_xlfn.XLOOKUP(Sales_DB[[#This Row],[Customer_ID]],Final_Cust_db[Customer_ID],Final_Cust_db[Country])</f>
        <v>USA</v>
      </c>
      <c r="AA792" t="str">
        <f>_xlfn.XLOOKUP(Sales_DB[[#This Row],[Customer_ID]],Final_Cust_db[Customer_ID],Final_Cust_db[Loyality_Level])</f>
        <v>Silver</v>
      </c>
      <c r="AB792" s="8">
        <f>Sales_DB[[#This Row],[Cost]]*Sales_DB[[#This Row],[Quantity]]</f>
        <v>305.83999999999997</v>
      </c>
      <c r="AC792" s="8">
        <f>Sales_DB[[#This Row],[Total_Amount]]-Sales_DB[[#This Row],[Spend]]</f>
        <v>840.24200000000019</v>
      </c>
      <c r="AD792" s="8">
        <f>MONTH(Sales_DB[[#This Row],[Order_Date]])</f>
        <v>8</v>
      </c>
    </row>
    <row r="793" spans="1:30" x14ac:dyDescent="0.35">
      <c r="A793" t="s">
        <v>2750</v>
      </c>
      <c r="B793" s="2">
        <v>45320</v>
      </c>
      <c r="C793" t="s">
        <v>464</v>
      </c>
      <c r="D793" t="s">
        <v>1588</v>
      </c>
      <c r="E793" t="s">
        <v>1890</v>
      </c>
      <c r="F793">
        <v>2</v>
      </c>
      <c r="G793" s="5">
        <v>443.09</v>
      </c>
      <c r="H793">
        <v>0.02</v>
      </c>
      <c r="I793" t="s">
        <v>1959</v>
      </c>
      <c r="J793">
        <v>868.45639999999992</v>
      </c>
      <c r="K793" t="str">
        <f>_xlfn.XLOOKUP(Sales_DB[[#This Row],[Store_ID]],Store_DB[Store_ID],Store_DB[Region])</f>
        <v>North</v>
      </c>
      <c r="L793" t="str">
        <f>_xlfn.XLOOKUP(Sales_DB[[#This Row],[Store_ID]],Store_DB[Store_ID],Store_DB[Store_Name])</f>
        <v>Martinez, Adkins and Johnson</v>
      </c>
      <c r="M793" t="str">
        <f>_xlfn.XLOOKUP(Sales_DB[[#This Row],[Store_ID]],Store_DB[Store_ID],Store_DB[City])</f>
        <v>Danielmouth</v>
      </c>
      <c r="N793" t="str">
        <f>_xlfn.XLOOKUP(Sales_DB[[#This Row],[Store_ID]],Store_DB[Store_ID],Store_DB[Store_Type])</f>
        <v>Flagship</v>
      </c>
      <c r="O793" t="str">
        <f>_xlfn.XLOOKUP(Sales_DB[[#This Row],[Product_ID]],Product_DB[Product_ID],Product_DB[Product_Name])</f>
        <v>Wireless Bluetooth Earbuds</v>
      </c>
      <c r="P793" t="str">
        <f>_xlfn.XLOOKUP(Sales_DB[[#This Row],[Product_ID]],Product_DB[Product_ID],Product_DB[Category])</f>
        <v>Electronics</v>
      </c>
      <c r="Q793" t="str">
        <f>_xlfn.XLOOKUP(Sales_DB[[#This Row],[Product_ID]],Product_DB[Product_ID],Product_DB[Sub_Category])</f>
        <v>Audio</v>
      </c>
      <c r="R793" t="str">
        <f>_xlfn.XLOOKUP(Sales_DB[[#This Row],[Product_ID]],Product_DB[Product_ID],Product_DB[Brand])</f>
        <v>Perez-Johnston</v>
      </c>
      <c r="S793">
        <f>_xlfn.XLOOKUP(Sales_DB[[#This Row],[Product_ID]],Product_DB[Product_ID],Product_DB[Cost])</f>
        <v>439.07</v>
      </c>
      <c r="T793">
        <f>_xlfn.XLOOKUP(Sales_DB[[#This Row],[Product_ID]],Product_DB[Product_ID],Product_DB[Stock])</f>
        <v>142</v>
      </c>
      <c r="U793" t="str">
        <f>_xlfn.XLOOKUP(Sales_DB[[#This Row],[Customer_ID]],Final_Cust_db[Customer_ID],Final_Cust_db[Name])</f>
        <v>Morgan Bowen</v>
      </c>
      <c r="V793">
        <f>_xlfn.XLOOKUP(Sales_DB[[#This Row],[Customer_ID]],Final_Cust_db[Customer_ID],Final_Cust_db[Age])</f>
        <v>54</v>
      </c>
      <c r="W793" t="str">
        <f>_xlfn.XLOOKUP(Sales_DB[[#This Row],[Customer_ID]],Final_Cust_db[Customer_ID],Final_Cust_db[Gender])</f>
        <v>Male</v>
      </c>
      <c r="X793" t="str">
        <f>_xlfn.XLOOKUP(Sales_DB[[#This Row],[Customer_ID]],Final_Cust_db[Customer_ID],Final_Cust_db[City])</f>
        <v>Parksfort</v>
      </c>
      <c r="Y793" t="str">
        <f>_xlfn.XLOOKUP(Sales_DB[[#This Row],[Customer_ID]],Final_Cust_db[Customer_ID],Final_Cust_db[State])</f>
        <v>Washington</v>
      </c>
      <c r="Z793" t="str">
        <f>_xlfn.XLOOKUP(Sales_DB[[#This Row],[Customer_ID]],Final_Cust_db[Customer_ID],Final_Cust_db[Country])</f>
        <v>USA</v>
      </c>
      <c r="AA793" t="str">
        <f>_xlfn.XLOOKUP(Sales_DB[[#This Row],[Customer_ID]],Final_Cust_db[Customer_ID],Final_Cust_db[Loyality_Level])</f>
        <v>Gold</v>
      </c>
      <c r="AB793" s="8">
        <f>Sales_DB[[#This Row],[Cost]]*Sales_DB[[#This Row],[Quantity]]</f>
        <v>878.14</v>
      </c>
      <c r="AC793" s="8">
        <f>Sales_DB[[#This Row],[Total_Amount]]-Sales_DB[[#This Row],[Spend]]</f>
        <v>-9.6836000000000695</v>
      </c>
      <c r="AD793" s="8">
        <f>MONTH(Sales_DB[[#This Row],[Order_Date]])</f>
        <v>1</v>
      </c>
    </row>
    <row r="794" spans="1:30" x14ac:dyDescent="0.35">
      <c r="A794" t="s">
        <v>2751</v>
      </c>
      <c r="B794" s="2">
        <v>45870</v>
      </c>
      <c r="C794" t="s">
        <v>1453</v>
      </c>
      <c r="D794" t="s">
        <v>1629</v>
      </c>
      <c r="E794" t="s">
        <v>1934</v>
      </c>
      <c r="F794">
        <v>1</v>
      </c>
      <c r="G794" s="5">
        <v>512.16</v>
      </c>
      <c r="H794">
        <v>0.02</v>
      </c>
      <c r="I794" t="s">
        <v>1962</v>
      </c>
      <c r="J794">
        <v>501.91680000000002</v>
      </c>
      <c r="K794" t="str">
        <f>_xlfn.XLOOKUP(Sales_DB[[#This Row],[Store_ID]],Store_DB[Store_ID],Store_DB[Region])</f>
        <v>North</v>
      </c>
      <c r="L794" t="str">
        <f>_xlfn.XLOOKUP(Sales_DB[[#This Row],[Store_ID]],Store_DB[Store_ID],Store_DB[Store_Name])</f>
        <v>Shelton PLC</v>
      </c>
      <c r="M794" t="str">
        <f>_xlfn.XLOOKUP(Sales_DB[[#This Row],[Store_ID]],Store_DB[Store_ID],Store_DB[City])</f>
        <v>East Jenniferstad</v>
      </c>
      <c r="N794" t="str">
        <f>_xlfn.XLOOKUP(Sales_DB[[#This Row],[Store_ID]],Store_DB[Store_ID],Store_DB[Store_Type])</f>
        <v>Flagship</v>
      </c>
      <c r="O794" t="str">
        <f>_xlfn.XLOOKUP(Sales_DB[[#This Row],[Product_ID]],Product_DB[Product_ID],Product_DB[Product_Name])</f>
        <v>Knee Support Brace</v>
      </c>
      <c r="P794" t="str">
        <f>_xlfn.XLOOKUP(Sales_DB[[#This Row],[Product_ID]],Product_DB[Product_ID],Product_DB[Category])</f>
        <v>Sports</v>
      </c>
      <c r="Q794" t="str">
        <f>_xlfn.XLOOKUP(Sales_DB[[#This Row],[Product_ID]],Product_DB[Product_ID],Product_DB[Sub_Category])</f>
        <v>Equipment</v>
      </c>
      <c r="R794" t="str">
        <f>_xlfn.XLOOKUP(Sales_DB[[#This Row],[Product_ID]],Product_DB[Product_ID],Product_DB[Brand])</f>
        <v>May-Reese</v>
      </c>
      <c r="S794">
        <f>_xlfn.XLOOKUP(Sales_DB[[#This Row],[Product_ID]],Product_DB[Product_ID],Product_DB[Cost])</f>
        <v>21.34</v>
      </c>
      <c r="T794">
        <f>_xlfn.XLOOKUP(Sales_DB[[#This Row],[Product_ID]],Product_DB[Product_ID],Product_DB[Stock])</f>
        <v>65</v>
      </c>
      <c r="U794" t="str">
        <f>_xlfn.XLOOKUP(Sales_DB[[#This Row],[Customer_ID]],Final_Cust_db[Customer_ID],Final_Cust_db[Name])</f>
        <v>Gregory Curtis</v>
      </c>
      <c r="V794">
        <f>_xlfn.XLOOKUP(Sales_DB[[#This Row],[Customer_ID]],Final_Cust_db[Customer_ID],Final_Cust_db[Age])</f>
        <v>45</v>
      </c>
      <c r="W794" t="str">
        <f>_xlfn.XLOOKUP(Sales_DB[[#This Row],[Customer_ID]],Final_Cust_db[Customer_ID],Final_Cust_db[Gender])</f>
        <v>Male</v>
      </c>
      <c r="X794" t="str">
        <f>_xlfn.XLOOKUP(Sales_DB[[#This Row],[Customer_ID]],Final_Cust_db[Customer_ID],Final_Cust_db[City])</f>
        <v>Bergermouth</v>
      </c>
      <c r="Y794" t="str">
        <f>_xlfn.XLOOKUP(Sales_DB[[#This Row],[Customer_ID]],Final_Cust_db[Customer_ID],Final_Cust_db[State])</f>
        <v>Vermont</v>
      </c>
      <c r="Z794" t="str">
        <f>_xlfn.XLOOKUP(Sales_DB[[#This Row],[Customer_ID]],Final_Cust_db[Customer_ID],Final_Cust_db[Country])</f>
        <v>USA</v>
      </c>
      <c r="AA794" t="str">
        <f>_xlfn.XLOOKUP(Sales_DB[[#This Row],[Customer_ID]],Final_Cust_db[Customer_ID],Final_Cust_db[Loyality_Level])</f>
        <v>Bronze</v>
      </c>
      <c r="AB794" s="8">
        <f>Sales_DB[[#This Row],[Cost]]*Sales_DB[[#This Row],[Quantity]]</f>
        <v>21.34</v>
      </c>
      <c r="AC794" s="8">
        <f>Sales_DB[[#This Row],[Total_Amount]]-Sales_DB[[#This Row],[Spend]]</f>
        <v>480.57680000000005</v>
      </c>
      <c r="AD794" s="8">
        <f>MONTH(Sales_DB[[#This Row],[Order_Date]])</f>
        <v>8</v>
      </c>
    </row>
    <row r="795" spans="1:30" x14ac:dyDescent="0.35">
      <c r="A795" t="s">
        <v>2752</v>
      </c>
      <c r="B795" s="2">
        <v>45577</v>
      </c>
      <c r="C795" t="s">
        <v>684</v>
      </c>
      <c r="D795" t="s">
        <v>1701</v>
      </c>
      <c r="E795" t="s">
        <v>1943</v>
      </c>
      <c r="F795">
        <v>2</v>
      </c>
      <c r="G795" s="5">
        <v>602.54999999999995</v>
      </c>
      <c r="H795">
        <v>0.23</v>
      </c>
      <c r="I795" t="s">
        <v>1962</v>
      </c>
      <c r="J795">
        <v>927.92699999999991</v>
      </c>
      <c r="K795" t="str">
        <f>_xlfn.XLOOKUP(Sales_DB[[#This Row],[Store_ID]],Store_DB[Store_ID],Store_DB[Region])</f>
        <v>East</v>
      </c>
      <c r="L795" t="str">
        <f>_xlfn.XLOOKUP(Sales_DB[[#This Row],[Store_ID]],Store_DB[Store_ID],Store_DB[Store_Name])</f>
        <v>Guerrero-Schmitt</v>
      </c>
      <c r="M795" t="str">
        <f>_xlfn.XLOOKUP(Sales_DB[[#This Row],[Store_ID]],Store_DB[Store_ID],Store_DB[City])</f>
        <v>East Stevechester</v>
      </c>
      <c r="N795" t="str">
        <f>_xlfn.XLOOKUP(Sales_DB[[#This Row],[Store_ID]],Store_DB[Store_ID],Store_DB[Store_Type])</f>
        <v>Flagship</v>
      </c>
      <c r="O795" t="str">
        <f>_xlfn.XLOOKUP(Sales_DB[[#This Row],[Product_ID]],Product_DB[Product_ID],Product_DB[Product_Name])</f>
        <v>Yoga Exercise Mat</v>
      </c>
      <c r="P795" t="str">
        <f>_xlfn.XLOOKUP(Sales_DB[[#This Row],[Product_ID]],Product_DB[Product_ID],Product_DB[Category])</f>
        <v>Sports</v>
      </c>
      <c r="Q795" t="str">
        <f>_xlfn.XLOOKUP(Sales_DB[[#This Row],[Product_ID]],Product_DB[Product_ID],Product_DB[Sub_Category])</f>
        <v>Fitness</v>
      </c>
      <c r="R795" t="str">
        <f>_xlfn.XLOOKUP(Sales_DB[[#This Row],[Product_ID]],Product_DB[Product_ID],Product_DB[Brand])</f>
        <v>Carroll, Long and Mendoza</v>
      </c>
      <c r="S795">
        <f>_xlfn.XLOOKUP(Sales_DB[[#This Row],[Product_ID]],Product_DB[Product_ID],Product_DB[Cost])</f>
        <v>313.26</v>
      </c>
      <c r="T795">
        <f>_xlfn.XLOOKUP(Sales_DB[[#This Row],[Product_ID]],Product_DB[Product_ID],Product_DB[Stock])</f>
        <v>369</v>
      </c>
      <c r="U795" t="str">
        <f>_xlfn.XLOOKUP(Sales_DB[[#This Row],[Customer_ID]],Final_Cust_db[Customer_ID],Final_Cust_db[Name])</f>
        <v>John Perez</v>
      </c>
      <c r="V795">
        <f>_xlfn.XLOOKUP(Sales_DB[[#This Row],[Customer_ID]],Final_Cust_db[Customer_ID],Final_Cust_db[Age])</f>
        <v>54</v>
      </c>
      <c r="W795" t="str">
        <f>_xlfn.XLOOKUP(Sales_DB[[#This Row],[Customer_ID]],Final_Cust_db[Customer_ID],Final_Cust_db[Gender])</f>
        <v>Male</v>
      </c>
      <c r="X795" t="str">
        <f>_xlfn.XLOOKUP(Sales_DB[[#This Row],[Customer_ID]],Final_Cust_db[Customer_ID],Final_Cust_db[City])</f>
        <v>Kathrynview</v>
      </c>
      <c r="Y795" t="str">
        <f>_xlfn.XLOOKUP(Sales_DB[[#This Row],[Customer_ID]],Final_Cust_db[Customer_ID],Final_Cust_db[State])</f>
        <v>Louisiana</v>
      </c>
      <c r="Z795" t="str">
        <f>_xlfn.XLOOKUP(Sales_DB[[#This Row],[Customer_ID]],Final_Cust_db[Customer_ID],Final_Cust_db[Country])</f>
        <v>USA</v>
      </c>
      <c r="AA795" t="str">
        <f>_xlfn.XLOOKUP(Sales_DB[[#This Row],[Customer_ID]],Final_Cust_db[Customer_ID],Final_Cust_db[Loyality_Level])</f>
        <v>Platinum</v>
      </c>
      <c r="AB795" s="8">
        <f>Sales_DB[[#This Row],[Cost]]*Sales_DB[[#This Row],[Quantity]]</f>
        <v>626.52</v>
      </c>
      <c r="AC795" s="8">
        <f>Sales_DB[[#This Row],[Total_Amount]]-Sales_DB[[#This Row],[Spend]]</f>
        <v>301.40699999999993</v>
      </c>
      <c r="AD795" s="8">
        <f>MONTH(Sales_DB[[#This Row],[Order_Date]])</f>
        <v>10</v>
      </c>
    </row>
    <row r="796" spans="1:30" x14ac:dyDescent="0.35">
      <c r="A796" t="s">
        <v>2753</v>
      </c>
      <c r="B796" s="2">
        <v>45745</v>
      </c>
      <c r="C796" t="s">
        <v>553</v>
      </c>
      <c r="D796" t="s">
        <v>1704</v>
      </c>
      <c r="E796" t="s">
        <v>1885</v>
      </c>
      <c r="F796">
        <v>3</v>
      </c>
      <c r="G796" s="5">
        <v>846.19</v>
      </c>
      <c r="H796">
        <v>0.09</v>
      </c>
      <c r="I796" t="s">
        <v>1962</v>
      </c>
      <c r="J796">
        <v>2310.0987</v>
      </c>
      <c r="K796" t="str">
        <f>_xlfn.XLOOKUP(Sales_DB[[#This Row],[Store_ID]],Store_DB[Store_ID],Store_DB[Region])</f>
        <v>East</v>
      </c>
      <c r="L796" t="str">
        <f>_xlfn.XLOOKUP(Sales_DB[[#This Row],[Store_ID]],Store_DB[Store_ID],Store_DB[Store_Name])</f>
        <v>Rivera-Warner</v>
      </c>
      <c r="M796" t="str">
        <f>_xlfn.XLOOKUP(Sales_DB[[#This Row],[Store_ID]],Store_DB[Store_ID],Store_DB[City])</f>
        <v>Washingtonfurt</v>
      </c>
      <c r="N796" t="str">
        <f>_xlfn.XLOOKUP(Sales_DB[[#This Row],[Store_ID]],Store_DB[Store_ID],Store_DB[Store_Type])</f>
        <v>Flagship</v>
      </c>
      <c r="O796" t="str">
        <f>_xlfn.XLOOKUP(Sales_DB[[#This Row],[Product_ID]],Product_DB[Product_ID],Product_DB[Product_Name])</f>
        <v>Smart Home Wifi Camera</v>
      </c>
      <c r="P796" t="str">
        <f>_xlfn.XLOOKUP(Sales_DB[[#This Row],[Product_ID]],Product_DB[Product_ID],Product_DB[Category])</f>
        <v>Electronics</v>
      </c>
      <c r="Q796" t="str">
        <f>_xlfn.XLOOKUP(Sales_DB[[#This Row],[Product_ID]],Product_DB[Product_ID],Product_DB[Sub_Category])</f>
        <v>Accessories</v>
      </c>
      <c r="R796" t="str">
        <f>_xlfn.XLOOKUP(Sales_DB[[#This Row],[Product_ID]],Product_DB[Product_ID],Product_DB[Brand])</f>
        <v>Holmes LLC</v>
      </c>
      <c r="S796">
        <f>_xlfn.XLOOKUP(Sales_DB[[#This Row],[Product_ID]],Product_DB[Product_ID],Product_DB[Cost])</f>
        <v>450.71</v>
      </c>
      <c r="T796">
        <f>_xlfn.XLOOKUP(Sales_DB[[#This Row],[Product_ID]],Product_DB[Product_ID],Product_DB[Stock])</f>
        <v>389</v>
      </c>
      <c r="U796" t="str">
        <f>_xlfn.XLOOKUP(Sales_DB[[#This Row],[Customer_ID]],Final_Cust_db[Customer_ID],Final_Cust_db[Name])</f>
        <v>Daniel Rivas</v>
      </c>
      <c r="V796">
        <f>_xlfn.XLOOKUP(Sales_DB[[#This Row],[Customer_ID]],Final_Cust_db[Customer_ID],Final_Cust_db[Age])</f>
        <v>39</v>
      </c>
      <c r="W796" t="str">
        <f>_xlfn.XLOOKUP(Sales_DB[[#This Row],[Customer_ID]],Final_Cust_db[Customer_ID],Final_Cust_db[Gender])</f>
        <v>Female</v>
      </c>
      <c r="X796" t="str">
        <f>_xlfn.XLOOKUP(Sales_DB[[#This Row],[Customer_ID]],Final_Cust_db[Customer_ID],Final_Cust_db[City])</f>
        <v>Dominiquefort</v>
      </c>
      <c r="Y796" t="str">
        <f>_xlfn.XLOOKUP(Sales_DB[[#This Row],[Customer_ID]],Final_Cust_db[Customer_ID],Final_Cust_db[State])</f>
        <v>Georgia</v>
      </c>
      <c r="Z796" t="str">
        <f>_xlfn.XLOOKUP(Sales_DB[[#This Row],[Customer_ID]],Final_Cust_db[Customer_ID],Final_Cust_db[Country])</f>
        <v>USA</v>
      </c>
      <c r="AA796" t="str">
        <f>_xlfn.XLOOKUP(Sales_DB[[#This Row],[Customer_ID]],Final_Cust_db[Customer_ID],Final_Cust_db[Loyality_Level])</f>
        <v>Silver</v>
      </c>
      <c r="AB796" s="8">
        <f>Sales_DB[[#This Row],[Cost]]*Sales_DB[[#This Row],[Quantity]]</f>
        <v>1352.1299999999999</v>
      </c>
      <c r="AC796" s="8">
        <f>Sales_DB[[#This Row],[Total_Amount]]-Sales_DB[[#This Row],[Spend]]</f>
        <v>957.96870000000013</v>
      </c>
      <c r="AD796" s="8">
        <f>MONTH(Sales_DB[[#This Row],[Order_Date]])</f>
        <v>3</v>
      </c>
    </row>
    <row r="797" spans="1:30" x14ac:dyDescent="0.35">
      <c r="A797" t="s">
        <v>2754</v>
      </c>
      <c r="B797" s="2">
        <v>45772</v>
      </c>
      <c r="C797" t="s">
        <v>1035</v>
      </c>
      <c r="D797" t="s">
        <v>1788</v>
      </c>
      <c r="E797" t="s">
        <v>1915</v>
      </c>
      <c r="F797">
        <v>1</v>
      </c>
      <c r="G797" s="5">
        <v>506.73</v>
      </c>
      <c r="H797">
        <v>0.28999999999999998</v>
      </c>
      <c r="I797" t="s">
        <v>1957</v>
      </c>
      <c r="J797">
        <v>359.7783</v>
      </c>
      <c r="K797" t="str">
        <f>_xlfn.XLOOKUP(Sales_DB[[#This Row],[Store_ID]],Store_DB[Store_ID],Store_DB[Region])</f>
        <v>West</v>
      </c>
      <c r="L797" t="str">
        <f>_xlfn.XLOOKUP(Sales_DB[[#This Row],[Store_ID]],Store_DB[Store_ID],Store_DB[Store_Name])</f>
        <v>Bean, Jones and Park</v>
      </c>
      <c r="M797" t="str">
        <f>_xlfn.XLOOKUP(Sales_DB[[#This Row],[Store_ID]],Store_DB[Store_ID],Store_DB[City])</f>
        <v>Thompsonborough</v>
      </c>
      <c r="N797" t="str">
        <f>_xlfn.XLOOKUP(Sales_DB[[#This Row],[Store_ID]],Store_DB[Store_ID],Store_DB[Store_Type])</f>
        <v>Online</v>
      </c>
      <c r="O797" t="str">
        <f>_xlfn.XLOOKUP(Sales_DB[[#This Row],[Product_ID]],Product_DB[Product_ID],Product_DB[Product_Name])</f>
        <v>Men'S Sports Shorts</v>
      </c>
      <c r="P797" t="str">
        <f>_xlfn.XLOOKUP(Sales_DB[[#This Row],[Product_ID]],Product_DB[Product_ID],Product_DB[Category])</f>
        <v>Clothing</v>
      </c>
      <c r="Q797" t="str">
        <f>_xlfn.XLOOKUP(Sales_DB[[#This Row],[Product_ID]],Product_DB[Product_ID],Product_DB[Sub_Category])</f>
        <v>Bottoms</v>
      </c>
      <c r="R797" t="str">
        <f>_xlfn.XLOOKUP(Sales_DB[[#This Row],[Product_ID]],Product_DB[Product_ID],Product_DB[Brand])</f>
        <v>Fitzpatrick Ltd</v>
      </c>
      <c r="S797">
        <f>_xlfn.XLOOKUP(Sales_DB[[#This Row],[Product_ID]],Product_DB[Product_ID],Product_DB[Cost])</f>
        <v>218.22</v>
      </c>
      <c r="T797">
        <f>_xlfn.XLOOKUP(Sales_DB[[#This Row],[Product_ID]],Product_DB[Product_ID],Product_DB[Stock])</f>
        <v>224</v>
      </c>
      <c r="U797" t="str">
        <f>_xlfn.XLOOKUP(Sales_DB[[#This Row],[Customer_ID]],Final_Cust_db[Customer_ID],Final_Cust_db[Name])</f>
        <v>Robert King</v>
      </c>
      <c r="V797">
        <f>_xlfn.XLOOKUP(Sales_DB[[#This Row],[Customer_ID]],Final_Cust_db[Customer_ID],Final_Cust_db[Age])</f>
        <v>58</v>
      </c>
      <c r="W797" t="str">
        <f>_xlfn.XLOOKUP(Sales_DB[[#This Row],[Customer_ID]],Final_Cust_db[Customer_ID],Final_Cust_db[Gender])</f>
        <v>Female</v>
      </c>
      <c r="X797" t="str">
        <f>_xlfn.XLOOKUP(Sales_DB[[#This Row],[Customer_ID]],Final_Cust_db[Customer_ID],Final_Cust_db[City])</f>
        <v>Cindyton</v>
      </c>
      <c r="Y797" t="str">
        <f>_xlfn.XLOOKUP(Sales_DB[[#This Row],[Customer_ID]],Final_Cust_db[Customer_ID],Final_Cust_db[State])</f>
        <v>Rhode Island</v>
      </c>
      <c r="Z797" t="str">
        <f>_xlfn.XLOOKUP(Sales_DB[[#This Row],[Customer_ID]],Final_Cust_db[Customer_ID],Final_Cust_db[Country])</f>
        <v>USA</v>
      </c>
      <c r="AA797" t="str">
        <f>_xlfn.XLOOKUP(Sales_DB[[#This Row],[Customer_ID]],Final_Cust_db[Customer_ID],Final_Cust_db[Loyality_Level])</f>
        <v>Gold</v>
      </c>
      <c r="AB797" s="8">
        <f>Sales_DB[[#This Row],[Cost]]*Sales_DB[[#This Row],[Quantity]]</f>
        <v>218.22</v>
      </c>
      <c r="AC797" s="8">
        <f>Sales_DB[[#This Row],[Total_Amount]]-Sales_DB[[#This Row],[Spend]]</f>
        <v>141.5583</v>
      </c>
      <c r="AD797" s="8">
        <f>MONTH(Sales_DB[[#This Row],[Order_Date]])</f>
        <v>4</v>
      </c>
    </row>
    <row r="798" spans="1:30" x14ac:dyDescent="0.35">
      <c r="A798" t="s">
        <v>2755</v>
      </c>
      <c r="B798" s="2">
        <v>45299</v>
      </c>
      <c r="C798" t="s">
        <v>202</v>
      </c>
      <c r="D798" t="s">
        <v>1733</v>
      </c>
      <c r="E798" t="s">
        <v>1937</v>
      </c>
      <c r="F798">
        <v>1</v>
      </c>
      <c r="G798" s="5">
        <v>408.66</v>
      </c>
      <c r="H798">
        <v>0.13</v>
      </c>
      <c r="I798" t="s">
        <v>1962</v>
      </c>
      <c r="J798">
        <v>355.5342</v>
      </c>
      <c r="K798" t="str">
        <f>_xlfn.XLOOKUP(Sales_DB[[#This Row],[Store_ID]],Store_DB[Store_ID],Store_DB[Region])</f>
        <v>West</v>
      </c>
      <c r="L798" t="str">
        <f>_xlfn.XLOOKUP(Sales_DB[[#This Row],[Store_ID]],Store_DB[Store_ID],Store_DB[Store_Name])</f>
        <v>Frederick-Wright</v>
      </c>
      <c r="M798" t="str">
        <f>_xlfn.XLOOKUP(Sales_DB[[#This Row],[Store_ID]],Store_DB[Store_ID],Store_DB[City])</f>
        <v>New Jimmymouth</v>
      </c>
      <c r="N798" t="str">
        <f>_xlfn.XLOOKUP(Sales_DB[[#This Row],[Store_ID]],Store_DB[Store_ID],Store_DB[Store_Type])</f>
        <v>Flagship</v>
      </c>
      <c r="O798" t="str">
        <f>_xlfn.XLOOKUP(Sales_DB[[#This Row],[Product_ID]],Product_DB[Product_ID],Product_DB[Product_Name])</f>
        <v>Hdmi Cable – 2M</v>
      </c>
      <c r="P798" t="str">
        <f>_xlfn.XLOOKUP(Sales_DB[[#This Row],[Product_ID]],Product_DB[Product_ID],Product_DB[Category])</f>
        <v>Electronics</v>
      </c>
      <c r="Q798" t="str">
        <f>_xlfn.XLOOKUP(Sales_DB[[#This Row],[Product_ID]],Product_DB[Product_ID],Product_DB[Sub_Category])</f>
        <v>Accessories</v>
      </c>
      <c r="R798" t="str">
        <f>_xlfn.XLOOKUP(Sales_DB[[#This Row],[Product_ID]],Product_DB[Product_ID],Product_DB[Brand])</f>
        <v>Bautista, Green and Hale</v>
      </c>
      <c r="S798">
        <f>_xlfn.XLOOKUP(Sales_DB[[#This Row],[Product_ID]],Product_DB[Product_ID],Product_DB[Cost])</f>
        <v>88.49</v>
      </c>
      <c r="T798">
        <f>_xlfn.XLOOKUP(Sales_DB[[#This Row],[Product_ID]],Product_DB[Product_ID],Product_DB[Stock])</f>
        <v>246</v>
      </c>
      <c r="U798" t="str">
        <f>_xlfn.XLOOKUP(Sales_DB[[#This Row],[Customer_ID]],Final_Cust_db[Customer_ID],Final_Cust_db[Name])</f>
        <v>Debra Liu</v>
      </c>
      <c r="V798">
        <f>_xlfn.XLOOKUP(Sales_DB[[#This Row],[Customer_ID]],Final_Cust_db[Customer_ID],Final_Cust_db[Age])</f>
        <v>55</v>
      </c>
      <c r="W798" t="str">
        <f>_xlfn.XLOOKUP(Sales_DB[[#This Row],[Customer_ID]],Final_Cust_db[Customer_ID],Final_Cust_db[Gender])</f>
        <v>Male</v>
      </c>
      <c r="X798" t="str">
        <f>_xlfn.XLOOKUP(Sales_DB[[#This Row],[Customer_ID]],Final_Cust_db[Customer_ID],Final_Cust_db[City])</f>
        <v>South Timtown</v>
      </c>
      <c r="Y798" t="str">
        <f>_xlfn.XLOOKUP(Sales_DB[[#This Row],[Customer_ID]],Final_Cust_db[Customer_ID],Final_Cust_db[State])</f>
        <v>Minnesota</v>
      </c>
      <c r="Z798" t="str">
        <f>_xlfn.XLOOKUP(Sales_DB[[#This Row],[Customer_ID]],Final_Cust_db[Customer_ID],Final_Cust_db[Country])</f>
        <v>USA</v>
      </c>
      <c r="AA798" t="str">
        <f>_xlfn.XLOOKUP(Sales_DB[[#This Row],[Customer_ID]],Final_Cust_db[Customer_ID],Final_Cust_db[Loyality_Level])</f>
        <v>Bronze</v>
      </c>
      <c r="AB798" s="8">
        <f>Sales_DB[[#This Row],[Cost]]*Sales_DB[[#This Row],[Quantity]]</f>
        <v>88.49</v>
      </c>
      <c r="AC798" s="8">
        <f>Sales_DB[[#This Row],[Total_Amount]]-Sales_DB[[#This Row],[Spend]]</f>
        <v>267.04419999999999</v>
      </c>
      <c r="AD798" s="8">
        <f>MONTH(Sales_DB[[#This Row],[Order_Date]])</f>
        <v>1</v>
      </c>
    </row>
    <row r="799" spans="1:30" x14ac:dyDescent="0.35">
      <c r="A799" t="s">
        <v>2756</v>
      </c>
      <c r="B799" s="2">
        <v>45447</v>
      </c>
      <c r="C799" t="s">
        <v>391</v>
      </c>
      <c r="D799" t="s">
        <v>1588</v>
      </c>
      <c r="E799" t="s">
        <v>1940</v>
      </c>
      <c r="F799">
        <v>3</v>
      </c>
      <c r="G799" s="5">
        <v>170.48</v>
      </c>
      <c r="H799">
        <v>0.06</v>
      </c>
      <c r="I799" t="s">
        <v>1962</v>
      </c>
      <c r="J799">
        <v>480.75359999999989</v>
      </c>
      <c r="K799" t="str">
        <f>_xlfn.XLOOKUP(Sales_DB[[#This Row],[Store_ID]],Store_DB[Store_ID],Store_DB[Region])</f>
        <v>North</v>
      </c>
      <c r="L799" t="str">
        <f>_xlfn.XLOOKUP(Sales_DB[[#This Row],[Store_ID]],Store_DB[Store_ID],Store_DB[Store_Name])</f>
        <v>Holloway Ltd</v>
      </c>
      <c r="M799" t="str">
        <f>_xlfn.XLOOKUP(Sales_DB[[#This Row],[Store_ID]],Store_DB[Store_ID],Store_DB[City])</f>
        <v>Bensonhaven</v>
      </c>
      <c r="N799" t="str">
        <f>_xlfn.XLOOKUP(Sales_DB[[#This Row],[Store_ID]],Store_DB[Store_ID],Store_DB[Store_Type])</f>
        <v>Flagship</v>
      </c>
      <c r="O799" t="str">
        <f>_xlfn.XLOOKUP(Sales_DB[[#This Row],[Product_ID]],Product_DB[Product_ID],Product_DB[Product_Name])</f>
        <v>Wireless Bluetooth Earbuds</v>
      </c>
      <c r="P799" t="str">
        <f>_xlfn.XLOOKUP(Sales_DB[[#This Row],[Product_ID]],Product_DB[Product_ID],Product_DB[Category])</f>
        <v>Electronics</v>
      </c>
      <c r="Q799" t="str">
        <f>_xlfn.XLOOKUP(Sales_DB[[#This Row],[Product_ID]],Product_DB[Product_ID],Product_DB[Sub_Category])</f>
        <v>Audio</v>
      </c>
      <c r="R799" t="str">
        <f>_xlfn.XLOOKUP(Sales_DB[[#This Row],[Product_ID]],Product_DB[Product_ID],Product_DB[Brand])</f>
        <v>Perez-Johnston</v>
      </c>
      <c r="S799">
        <f>_xlfn.XLOOKUP(Sales_DB[[#This Row],[Product_ID]],Product_DB[Product_ID],Product_DB[Cost])</f>
        <v>439.07</v>
      </c>
      <c r="T799">
        <f>_xlfn.XLOOKUP(Sales_DB[[#This Row],[Product_ID]],Product_DB[Product_ID],Product_DB[Stock])</f>
        <v>142</v>
      </c>
      <c r="U799" t="str">
        <f>_xlfn.XLOOKUP(Sales_DB[[#This Row],[Customer_ID]],Final_Cust_db[Customer_ID],Final_Cust_db[Name])</f>
        <v>Ashley Griffin</v>
      </c>
      <c r="V799">
        <f>_xlfn.XLOOKUP(Sales_DB[[#This Row],[Customer_ID]],Final_Cust_db[Customer_ID],Final_Cust_db[Age])</f>
        <v>40</v>
      </c>
      <c r="W799" t="str">
        <f>_xlfn.XLOOKUP(Sales_DB[[#This Row],[Customer_ID]],Final_Cust_db[Customer_ID],Final_Cust_db[Gender])</f>
        <v>Female</v>
      </c>
      <c r="X799" t="str">
        <f>_xlfn.XLOOKUP(Sales_DB[[#This Row],[Customer_ID]],Final_Cust_db[Customer_ID],Final_Cust_db[City])</f>
        <v>New Dawnton</v>
      </c>
      <c r="Y799" t="str">
        <f>_xlfn.XLOOKUP(Sales_DB[[#This Row],[Customer_ID]],Final_Cust_db[Customer_ID],Final_Cust_db[State])</f>
        <v>Maryland</v>
      </c>
      <c r="Z799" t="str">
        <f>_xlfn.XLOOKUP(Sales_DB[[#This Row],[Customer_ID]],Final_Cust_db[Customer_ID],Final_Cust_db[Country])</f>
        <v>USA</v>
      </c>
      <c r="AA799" t="str">
        <f>_xlfn.XLOOKUP(Sales_DB[[#This Row],[Customer_ID]],Final_Cust_db[Customer_ID],Final_Cust_db[Loyality_Level])</f>
        <v>Gold</v>
      </c>
      <c r="AB799" s="8">
        <f>Sales_DB[[#This Row],[Cost]]*Sales_DB[[#This Row],[Quantity]]</f>
        <v>1317.21</v>
      </c>
      <c r="AC799" s="8">
        <f>Sales_DB[[#This Row],[Total_Amount]]-Sales_DB[[#This Row],[Spend]]</f>
        <v>-836.45640000000014</v>
      </c>
      <c r="AD799" s="8">
        <f>MONTH(Sales_DB[[#This Row],[Order_Date]])</f>
        <v>6</v>
      </c>
    </row>
    <row r="800" spans="1:30" x14ac:dyDescent="0.35">
      <c r="A800" t="s">
        <v>2757</v>
      </c>
      <c r="B800" s="2">
        <v>45717</v>
      </c>
      <c r="C800" t="s">
        <v>351</v>
      </c>
      <c r="D800" t="s">
        <v>1626</v>
      </c>
      <c r="E800" t="s">
        <v>1919</v>
      </c>
      <c r="F800">
        <v>1</v>
      </c>
      <c r="G800" s="5">
        <v>423.48</v>
      </c>
      <c r="H800">
        <v>0.18</v>
      </c>
      <c r="I800" t="s">
        <v>1959</v>
      </c>
      <c r="J800">
        <v>347.25360000000012</v>
      </c>
      <c r="K800" t="str">
        <f>_xlfn.XLOOKUP(Sales_DB[[#This Row],[Store_ID]],Store_DB[Store_ID],Store_DB[Region])</f>
        <v>South</v>
      </c>
      <c r="L800" t="str">
        <f>_xlfn.XLOOKUP(Sales_DB[[#This Row],[Store_ID]],Store_DB[Store_ID],Store_DB[Store_Name])</f>
        <v>Moore, Padilla and Butler</v>
      </c>
      <c r="M800" t="str">
        <f>_xlfn.XLOOKUP(Sales_DB[[#This Row],[Store_ID]],Store_DB[Store_ID],Store_DB[City])</f>
        <v>East Johnstad</v>
      </c>
      <c r="N800" t="str">
        <f>_xlfn.XLOOKUP(Sales_DB[[#This Row],[Store_ID]],Store_DB[Store_ID],Store_DB[Store_Type])</f>
        <v>Flagship</v>
      </c>
      <c r="O800" t="str">
        <f>_xlfn.XLOOKUP(Sales_DB[[#This Row],[Product_ID]],Product_DB[Product_ID],Product_DB[Product_Name])</f>
        <v>Women'S Denim Jeans</v>
      </c>
      <c r="P800" t="str">
        <f>_xlfn.XLOOKUP(Sales_DB[[#This Row],[Product_ID]],Product_DB[Product_ID],Product_DB[Category])</f>
        <v>Clothing</v>
      </c>
      <c r="Q800" t="str">
        <f>_xlfn.XLOOKUP(Sales_DB[[#This Row],[Product_ID]],Product_DB[Product_ID],Product_DB[Sub_Category])</f>
        <v>Bottoms</v>
      </c>
      <c r="R800" t="str">
        <f>_xlfn.XLOOKUP(Sales_DB[[#This Row],[Product_ID]],Product_DB[Product_ID],Product_DB[Brand])</f>
        <v>Guerra-Hendrix</v>
      </c>
      <c r="S800">
        <f>_xlfn.XLOOKUP(Sales_DB[[#This Row],[Product_ID]],Product_DB[Product_ID],Product_DB[Cost])</f>
        <v>238.8</v>
      </c>
      <c r="T800">
        <f>_xlfn.XLOOKUP(Sales_DB[[#This Row],[Product_ID]],Product_DB[Product_ID],Product_DB[Stock])</f>
        <v>343</v>
      </c>
      <c r="U800" t="str">
        <f>_xlfn.XLOOKUP(Sales_DB[[#This Row],[Customer_ID]],Final_Cust_db[Customer_ID],Final_Cust_db[Name])</f>
        <v>David Cobb</v>
      </c>
      <c r="V800">
        <f>_xlfn.XLOOKUP(Sales_DB[[#This Row],[Customer_ID]],Final_Cust_db[Customer_ID],Final_Cust_db[Age])</f>
        <v>36</v>
      </c>
      <c r="W800" t="str">
        <f>_xlfn.XLOOKUP(Sales_DB[[#This Row],[Customer_ID]],Final_Cust_db[Customer_ID],Final_Cust_db[Gender])</f>
        <v>Male</v>
      </c>
      <c r="X800" t="str">
        <f>_xlfn.XLOOKUP(Sales_DB[[#This Row],[Customer_ID]],Final_Cust_db[Customer_ID],Final_Cust_db[City])</f>
        <v>Lake Thomas</v>
      </c>
      <c r="Y800" t="str">
        <f>_xlfn.XLOOKUP(Sales_DB[[#This Row],[Customer_ID]],Final_Cust_db[Customer_ID],Final_Cust_db[State])</f>
        <v>South Dakota</v>
      </c>
      <c r="Z800" t="str">
        <f>_xlfn.XLOOKUP(Sales_DB[[#This Row],[Customer_ID]],Final_Cust_db[Customer_ID],Final_Cust_db[Country])</f>
        <v>USA</v>
      </c>
      <c r="AA800" t="str">
        <f>_xlfn.XLOOKUP(Sales_DB[[#This Row],[Customer_ID]],Final_Cust_db[Customer_ID],Final_Cust_db[Loyality_Level])</f>
        <v>Silver</v>
      </c>
      <c r="AB800" s="8">
        <f>Sales_DB[[#This Row],[Cost]]*Sales_DB[[#This Row],[Quantity]]</f>
        <v>238.8</v>
      </c>
      <c r="AC800" s="8">
        <f>Sales_DB[[#This Row],[Total_Amount]]-Sales_DB[[#This Row],[Spend]]</f>
        <v>108.45360000000011</v>
      </c>
      <c r="AD800" s="8">
        <f>MONTH(Sales_DB[[#This Row],[Order_Date]])</f>
        <v>3</v>
      </c>
    </row>
    <row r="801" spans="1:30" x14ac:dyDescent="0.35">
      <c r="A801" t="s">
        <v>2758</v>
      </c>
      <c r="B801" s="2">
        <v>45213</v>
      </c>
      <c r="C801" t="s">
        <v>764</v>
      </c>
      <c r="D801" t="s">
        <v>1857</v>
      </c>
      <c r="E801" t="s">
        <v>1925</v>
      </c>
      <c r="F801">
        <v>4</v>
      </c>
      <c r="G801" s="5">
        <v>23.57</v>
      </c>
      <c r="H801">
        <v>0.1</v>
      </c>
      <c r="I801" t="s">
        <v>1957</v>
      </c>
      <c r="J801">
        <v>84.852000000000004</v>
      </c>
      <c r="K801" t="str">
        <f>_xlfn.XLOOKUP(Sales_DB[[#This Row],[Store_ID]],Store_DB[Store_ID],Store_DB[Region])</f>
        <v>South</v>
      </c>
      <c r="L801" t="str">
        <f>_xlfn.XLOOKUP(Sales_DB[[#This Row],[Store_ID]],Store_DB[Store_ID],Store_DB[Store_Name])</f>
        <v>Aguirre-Keller</v>
      </c>
      <c r="M801" t="str">
        <f>_xlfn.XLOOKUP(Sales_DB[[#This Row],[Store_ID]],Store_DB[Store_ID],Store_DB[City])</f>
        <v>Lake Michael</v>
      </c>
      <c r="N801" t="str">
        <f>_xlfn.XLOOKUP(Sales_DB[[#This Row],[Store_ID]],Store_DB[Store_ID],Store_DB[Store_Type])</f>
        <v>Online</v>
      </c>
      <c r="O801" t="str">
        <f>_xlfn.XLOOKUP(Sales_DB[[#This Row],[Product_ID]],Product_DB[Product_ID],Product_DB[Product_Name])</f>
        <v>Microwave Oven</v>
      </c>
      <c r="P801" t="str">
        <f>_xlfn.XLOOKUP(Sales_DB[[#This Row],[Product_ID]],Product_DB[Product_ID],Product_DB[Category])</f>
        <v>Home</v>
      </c>
      <c r="Q801" t="str">
        <f>_xlfn.XLOOKUP(Sales_DB[[#This Row],[Product_ID]],Product_DB[Product_ID],Product_DB[Sub_Category])</f>
        <v>Appliances</v>
      </c>
      <c r="R801" t="str">
        <f>_xlfn.XLOOKUP(Sales_DB[[#This Row],[Product_ID]],Product_DB[Product_ID],Product_DB[Brand])</f>
        <v>Green, Powell and Palmer</v>
      </c>
      <c r="S801">
        <f>_xlfn.XLOOKUP(Sales_DB[[#This Row],[Product_ID]],Product_DB[Product_ID],Product_DB[Cost])</f>
        <v>447.43</v>
      </c>
      <c r="T801">
        <f>_xlfn.XLOOKUP(Sales_DB[[#This Row],[Product_ID]],Product_DB[Product_ID],Product_DB[Stock])</f>
        <v>191</v>
      </c>
      <c r="U801" t="str">
        <f>_xlfn.XLOOKUP(Sales_DB[[#This Row],[Customer_ID]],Final_Cust_db[Customer_ID],Final_Cust_db[Name])</f>
        <v>Jon Ortiz</v>
      </c>
      <c r="V801">
        <f>_xlfn.XLOOKUP(Sales_DB[[#This Row],[Customer_ID]],Final_Cust_db[Customer_ID],Final_Cust_db[Age])</f>
        <v>28</v>
      </c>
      <c r="W801" t="str">
        <f>_xlfn.XLOOKUP(Sales_DB[[#This Row],[Customer_ID]],Final_Cust_db[Customer_ID],Final_Cust_db[Gender])</f>
        <v>Female</v>
      </c>
      <c r="X801" t="str">
        <f>_xlfn.XLOOKUP(Sales_DB[[#This Row],[Customer_ID]],Final_Cust_db[Customer_ID],Final_Cust_db[City])</f>
        <v>South Angelaport</v>
      </c>
      <c r="Y801" t="str">
        <f>_xlfn.XLOOKUP(Sales_DB[[#This Row],[Customer_ID]],Final_Cust_db[Customer_ID],Final_Cust_db[State])</f>
        <v>Delaware</v>
      </c>
      <c r="Z801" t="str">
        <f>_xlfn.XLOOKUP(Sales_DB[[#This Row],[Customer_ID]],Final_Cust_db[Customer_ID],Final_Cust_db[Country])</f>
        <v>USA</v>
      </c>
      <c r="AA801" t="str">
        <f>_xlfn.XLOOKUP(Sales_DB[[#This Row],[Customer_ID]],Final_Cust_db[Customer_ID],Final_Cust_db[Loyality_Level])</f>
        <v>Bronze</v>
      </c>
      <c r="AB801" s="8">
        <f>Sales_DB[[#This Row],[Cost]]*Sales_DB[[#This Row],[Quantity]]</f>
        <v>1789.72</v>
      </c>
      <c r="AC801" s="8">
        <f>Sales_DB[[#This Row],[Total_Amount]]-Sales_DB[[#This Row],[Spend]]</f>
        <v>-1704.8679999999999</v>
      </c>
      <c r="AD801" s="8">
        <f>MONTH(Sales_DB[[#This Row],[Order_Date]])</f>
        <v>10</v>
      </c>
    </row>
    <row r="802" spans="1:30" x14ac:dyDescent="0.35">
      <c r="A802" t="s">
        <v>2759</v>
      </c>
      <c r="B802" s="2">
        <v>45837</v>
      </c>
      <c r="C802" t="s">
        <v>1200</v>
      </c>
      <c r="D802" t="s">
        <v>1704</v>
      </c>
      <c r="E802" t="s">
        <v>1943</v>
      </c>
      <c r="F802">
        <v>2</v>
      </c>
      <c r="G802" s="5">
        <v>953.26</v>
      </c>
      <c r="H802">
        <v>0.1</v>
      </c>
      <c r="I802" t="s">
        <v>1962</v>
      </c>
      <c r="J802">
        <v>1715.8679999999999</v>
      </c>
      <c r="K802" t="str">
        <f>_xlfn.XLOOKUP(Sales_DB[[#This Row],[Store_ID]],Store_DB[Store_ID],Store_DB[Region])</f>
        <v>East</v>
      </c>
      <c r="L802" t="str">
        <f>_xlfn.XLOOKUP(Sales_DB[[#This Row],[Store_ID]],Store_DB[Store_ID],Store_DB[Store_Name])</f>
        <v>Guerrero-Schmitt</v>
      </c>
      <c r="M802" t="str">
        <f>_xlfn.XLOOKUP(Sales_DB[[#This Row],[Store_ID]],Store_DB[Store_ID],Store_DB[City])</f>
        <v>East Stevechester</v>
      </c>
      <c r="N802" t="str">
        <f>_xlfn.XLOOKUP(Sales_DB[[#This Row],[Store_ID]],Store_DB[Store_ID],Store_DB[Store_Type])</f>
        <v>Flagship</v>
      </c>
      <c r="O802" t="str">
        <f>_xlfn.XLOOKUP(Sales_DB[[#This Row],[Product_ID]],Product_DB[Product_ID],Product_DB[Product_Name])</f>
        <v>Smart Home Wifi Camera</v>
      </c>
      <c r="P802" t="str">
        <f>_xlfn.XLOOKUP(Sales_DB[[#This Row],[Product_ID]],Product_DB[Product_ID],Product_DB[Category])</f>
        <v>Electronics</v>
      </c>
      <c r="Q802" t="str">
        <f>_xlfn.XLOOKUP(Sales_DB[[#This Row],[Product_ID]],Product_DB[Product_ID],Product_DB[Sub_Category])</f>
        <v>Accessories</v>
      </c>
      <c r="R802" t="str">
        <f>_xlfn.XLOOKUP(Sales_DB[[#This Row],[Product_ID]],Product_DB[Product_ID],Product_DB[Brand])</f>
        <v>Holmes LLC</v>
      </c>
      <c r="S802">
        <f>_xlfn.XLOOKUP(Sales_DB[[#This Row],[Product_ID]],Product_DB[Product_ID],Product_DB[Cost])</f>
        <v>450.71</v>
      </c>
      <c r="T802">
        <f>_xlfn.XLOOKUP(Sales_DB[[#This Row],[Product_ID]],Product_DB[Product_ID],Product_DB[Stock])</f>
        <v>389</v>
      </c>
      <c r="U802" t="str">
        <f>_xlfn.XLOOKUP(Sales_DB[[#This Row],[Customer_ID]],Final_Cust_db[Customer_ID],Final_Cust_db[Name])</f>
        <v>Erika Padilla</v>
      </c>
      <c r="V802">
        <f>_xlfn.XLOOKUP(Sales_DB[[#This Row],[Customer_ID]],Final_Cust_db[Customer_ID],Final_Cust_db[Age])</f>
        <v>50</v>
      </c>
      <c r="W802" t="str">
        <f>_xlfn.XLOOKUP(Sales_DB[[#This Row],[Customer_ID]],Final_Cust_db[Customer_ID],Final_Cust_db[Gender])</f>
        <v>Male</v>
      </c>
      <c r="X802" t="str">
        <f>_xlfn.XLOOKUP(Sales_DB[[#This Row],[Customer_ID]],Final_Cust_db[Customer_ID],Final_Cust_db[City])</f>
        <v>Andrewsland</v>
      </c>
      <c r="Y802" t="str">
        <f>_xlfn.XLOOKUP(Sales_DB[[#This Row],[Customer_ID]],Final_Cust_db[Customer_ID],Final_Cust_db[State])</f>
        <v>Alabama</v>
      </c>
      <c r="Z802" t="str">
        <f>_xlfn.XLOOKUP(Sales_DB[[#This Row],[Customer_ID]],Final_Cust_db[Customer_ID],Final_Cust_db[Country])</f>
        <v>USA</v>
      </c>
      <c r="AA802" t="str">
        <f>_xlfn.XLOOKUP(Sales_DB[[#This Row],[Customer_ID]],Final_Cust_db[Customer_ID],Final_Cust_db[Loyality_Level])</f>
        <v>Silver</v>
      </c>
      <c r="AB802" s="8">
        <f>Sales_DB[[#This Row],[Cost]]*Sales_DB[[#This Row],[Quantity]]</f>
        <v>901.42</v>
      </c>
      <c r="AC802" s="8">
        <f>Sales_DB[[#This Row],[Total_Amount]]-Sales_DB[[#This Row],[Spend]]</f>
        <v>814.44799999999998</v>
      </c>
      <c r="AD802" s="8">
        <f>MONTH(Sales_DB[[#This Row],[Order_Date]])</f>
        <v>6</v>
      </c>
    </row>
    <row r="803" spans="1:30" x14ac:dyDescent="0.35">
      <c r="A803" t="s">
        <v>2760</v>
      </c>
      <c r="B803" s="2">
        <v>45277</v>
      </c>
      <c r="C803" t="s">
        <v>1098</v>
      </c>
      <c r="D803" t="s">
        <v>1800</v>
      </c>
      <c r="E803" t="s">
        <v>1912</v>
      </c>
      <c r="F803">
        <v>3</v>
      </c>
      <c r="G803" s="5">
        <v>405.13</v>
      </c>
      <c r="H803">
        <v>0.14000000000000001</v>
      </c>
      <c r="I803" t="s">
        <v>1962</v>
      </c>
      <c r="J803">
        <v>1045.2354</v>
      </c>
      <c r="K803" t="str">
        <f>_xlfn.XLOOKUP(Sales_DB[[#This Row],[Store_ID]],Store_DB[Store_ID],Store_DB[Region])</f>
        <v>South</v>
      </c>
      <c r="L803" t="str">
        <f>_xlfn.XLOOKUP(Sales_DB[[#This Row],[Store_ID]],Store_DB[Store_ID],Store_DB[Store_Name])</f>
        <v>Martinez-Mullins</v>
      </c>
      <c r="M803" t="str">
        <f>_xlfn.XLOOKUP(Sales_DB[[#This Row],[Store_ID]],Store_DB[Store_ID],Store_DB[City])</f>
        <v>Williamsfurt</v>
      </c>
      <c r="N803" t="str">
        <f>_xlfn.XLOOKUP(Sales_DB[[#This Row],[Store_ID]],Store_DB[Store_ID],Store_DB[Store_Type])</f>
        <v>Online</v>
      </c>
      <c r="O803" t="str">
        <f>_xlfn.XLOOKUP(Sales_DB[[#This Row],[Product_ID]],Product_DB[Product_ID],Product_DB[Product_Name])</f>
        <v>Shin Guards – Adult</v>
      </c>
      <c r="P803" t="str">
        <f>_xlfn.XLOOKUP(Sales_DB[[#This Row],[Product_ID]],Product_DB[Product_ID],Product_DB[Category])</f>
        <v>Sports</v>
      </c>
      <c r="Q803" t="str">
        <f>_xlfn.XLOOKUP(Sales_DB[[#This Row],[Product_ID]],Product_DB[Product_ID],Product_DB[Sub_Category])</f>
        <v>Team Sports</v>
      </c>
      <c r="R803" t="str">
        <f>_xlfn.XLOOKUP(Sales_DB[[#This Row],[Product_ID]],Product_DB[Product_ID],Product_DB[Brand])</f>
        <v>French Ltd</v>
      </c>
      <c r="S803">
        <f>_xlfn.XLOOKUP(Sales_DB[[#This Row],[Product_ID]],Product_DB[Product_ID],Product_DB[Cost])</f>
        <v>107.06</v>
      </c>
      <c r="T803">
        <f>_xlfn.XLOOKUP(Sales_DB[[#This Row],[Product_ID]],Product_DB[Product_ID],Product_DB[Stock])</f>
        <v>359</v>
      </c>
      <c r="U803" t="str">
        <f>_xlfn.XLOOKUP(Sales_DB[[#This Row],[Customer_ID]],Final_Cust_db[Customer_ID],Final_Cust_db[Name])</f>
        <v>Justin Mason Dds</v>
      </c>
      <c r="V803">
        <f>_xlfn.XLOOKUP(Sales_DB[[#This Row],[Customer_ID]],Final_Cust_db[Customer_ID],Final_Cust_db[Age])</f>
        <v>39</v>
      </c>
      <c r="W803" t="str">
        <f>_xlfn.XLOOKUP(Sales_DB[[#This Row],[Customer_ID]],Final_Cust_db[Customer_ID],Final_Cust_db[Gender])</f>
        <v>Female</v>
      </c>
      <c r="X803" t="str">
        <f>_xlfn.XLOOKUP(Sales_DB[[#This Row],[Customer_ID]],Final_Cust_db[Customer_ID],Final_Cust_db[City])</f>
        <v>Peggystad</v>
      </c>
      <c r="Y803" t="str">
        <f>_xlfn.XLOOKUP(Sales_DB[[#This Row],[Customer_ID]],Final_Cust_db[Customer_ID],Final_Cust_db[State])</f>
        <v>Connecticut</v>
      </c>
      <c r="Z803" t="str">
        <f>_xlfn.XLOOKUP(Sales_DB[[#This Row],[Customer_ID]],Final_Cust_db[Customer_ID],Final_Cust_db[Country])</f>
        <v>USA</v>
      </c>
      <c r="AA803" t="str">
        <f>_xlfn.XLOOKUP(Sales_DB[[#This Row],[Customer_ID]],Final_Cust_db[Customer_ID],Final_Cust_db[Loyality_Level])</f>
        <v>Gold</v>
      </c>
      <c r="AB803" s="8">
        <f>Sales_DB[[#This Row],[Cost]]*Sales_DB[[#This Row],[Quantity]]</f>
        <v>321.18</v>
      </c>
      <c r="AC803" s="8">
        <f>Sales_DB[[#This Row],[Total_Amount]]-Sales_DB[[#This Row],[Spend]]</f>
        <v>724.05539999999996</v>
      </c>
      <c r="AD803" s="8">
        <f>MONTH(Sales_DB[[#This Row],[Order_Date]])</f>
        <v>12</v>
      </c>
    </row>
    <row r="804" spans="1:30" x14ac:dyDescent="0.35">
      <c r="A804" t="s">
        <v>2761</v>
      </c>
      <c r="B804" s="2">
        <v>45248</v>
      </c>
      <c r="C804" t="s">
        <v>1074</v>
      </c>
      <c r="D804" t="s">
        <v>1563</v>
      </c>
      <c r="E804" t="s">
        <v>1902</v>
      </c>
      <c r="F804">
        <v>2</v>
      </c>
      <c r="G804" s="5">
        <v>333.83</v>
      </c>
      <c r="H804">
        <v>0.26</v>
      </c>
      <c r="I804" t="s">
        <v>1959</v>
      </c>
      <c r="J804">
        <v>494.0684</v>
      </c>
      <c r="K804" t="str">
        <f>_xlfn.XLOOKUP(Sales_DB[[#This Row],[Store_ID]],Store_DB[Store_ID],Store_DB[Region])</f>
        <v>South</v>
      </c>
      <c r="L804" t="str">
        <f>_xlfn.XLOOKUP(Sales_DB[[#This Row],[Store_ID]],Store_DB[Store_ID],Store_DB[Store_Name])</f>
        <v>Alexander Group</v>
      </c>
      <c r="M804" t="str">
        <f>_xlfn.XLOOKUP(Sales_DB[[#This Row],[Store_ID]],Store_DB[Store_ID],Store_DB[City])</f>
        <v>Port Sharon</v>
      </c>
      <c r="N804" t="str">
        <f>_xlfn.XLOOKUP(Sales_DB[[#This Row],[Store_ID]],Store_DB[Store_ID],Store_DB[Store_Type])</f>
        <v>Online</v>
      </c>
      <c r="O804" t="str">
        <f>_xlfn.XLOOKUP(Sales_DB[[#This Row],[Product_ID]],Product_DB[Product_ID],Product_DB[Product_Name])</f>
        <v>Women'S Casual Hoodie</v>
      </c>
      <c r="P804" t="str">
        <f>_xlfn.XLOOKUP(Sales_DB[[#This Row],[Product_ID]],Product_DB[Product_ID],Product_DB[Category])</f>
        <v>Clothing</v>
      </c>
      <c r="Q804" t="str">
        <f>_xlfn.XLOOKUP(Sales_DB[[#This Row],[Product_ID]],Product_DB[Product_ID],Product_DB[Sub_Category])</f>
        <v>Outerwear</v>
      </c>
      <c r="R804" t="str">
        <f>_xlfn.XLOOKUP(Sales_DB[[#This Row],[Product_ID]],Product_DB[Product_ID],Product_DB[Brand])</f>
        <v>Sims Inc</v>
      </c>
      <c r="S804">
        <f>_xlfn.XLOOKUP(Sales_DB[[#This Row],[Product_ID]],Product_DB[Product_ID],Product_DB[Cost])</f>
        <v>238.8</v>
      </c>
      <c r="T804">
        <f>_xlfn.XLOOKUP(Sales_DB[[#This Row],[Product_ID]],Product_DB[Product_ID],Product_DB[Stock])</f>
        <v>352</v>
      </c>
      <c r="U804" t="str">
        <f>_xlfn.XLOOKUP(Sales_DB[[#This Row],[Customer_ID]],Final_Cust_db[Customer_ID],Final_Cust_db[Name])</f>
        <v>Mrs.Susan Buckley</v>
      </c>
      <c r="V804">
        <f>_xlfn.XLOOKUP(Sales_DB[[#This Row],[Customer_ID]],Final_Cust_db[Customer_ID],Final_Cust_db[Age])</f>
        <v>52</v>
      </c>
      <c r="W804" t="str">
        <f>_xlfn.XLOOKUP(Sales_DB[[#This Row],[Customer_ID]],Final_Cust_db[Customer_ID],Final_Cust_db[Gender])</f>
        <v>Female</v>
      </c>
      <c r="X804" t="str">
        <f>_xlfn.XLOOKUP(Sales_DB[[#This Row],[Customer_ID]],Final_Cust_db[Customer_ID],Final_Cust_db[City])</f>
        <v>Stevensbury</v>
      </c>
      <c r="Y804" t="str">
        <f>_xlfn.XLOOKUP(Sales_DB[[#This Row],[Customer_ID]],Final_Cust_db[Customer_ID],Final_Cust_db[State])</f>
        <v>Arizona</v>
      </c>
      <c r="Z804" t="str">
        <f>_xlfn.XLOOKUP(Sales_DB[[#This Row],[Customer_ID]],Final_Cust_db[Customer_ID],Final_Cust_db[Country])</f>
        <v>USA</v>
      </c>
      <c r="AA804" t="str">
        <f>_xlfn.XLOOKUP(Sales_DB[[#This Row],[Customer_ID]],Final_Cust_db[Customer_ID],Final_Cust_db[Loyality_Level])</f>
        <v>Platinum</v>
      </c>
      <c r="AB804" s="8">
        <f>Sales_DB[[#This Row],[Cost]]*Sales_DB[[#This Row],[Quantity]]</f>
        <v>477.6</v>
      </c>
      <c r="AC804" s="8">
        <f>Sales_DB[[#This Row],[Total_Amount]]-Sales_DB[[#This Row],[Spend]]</f>
        <v>16.468399999999974</v>
      </c>
      <c r="AD804" s="8">
        <f>MONTH(Sales_DB[[#This Row],[Order_Date]])</f>
        <v>11</v>
      </c>
    </row>
    <row r="805" spans="1:30" x14ac:dyDescent="0.35">
      <c r="A805" t="s">
        <v>2762</v>
      </c>
      <c r="B805" s="2">
        <v>45741</v>
      </c>
      <c r="C805" t="s">
        <v>1056</v>
      </c>
      <c r="D805" t="s">
        <v>1854</v>
      </c>
      <c r="E805" t="s">
        <v>1899</v>
      </c>
      <c r="F805">
        <v>2</v>
      </c>
      <c r="G805" s="5">
        <v>727.18</v>
      </c>
      <c r="H805">
        <v>0.22</v>
      </c>
      <c r="I805" t="s">
        <v>1959</v>
      </c>
      <c r="J805">
        <v>1134.4007999999999</v>
      </c>
      <c r="K805" t="str">
        <f>_xlfn.XLOOKUP(Sales_DB[[#This Row],[Store_ID]],Store_DB[Store_ID],Store_DB[Region])</f>
        <v>North</v>
      </c>
      <c r="L805" t="str">
        <f>_xlfn.XLOOKUP(Sales_DB[[#This Row],[Store_ID]],Store_DB[Store_ID],Store_DB[Store_Name])</f>
        <v>Johnson-Wright</v>
      </c>
      <c r="M805" t="str">
        <f>_xlfn.XLOOKUP(Sales_DB[[#This Row],[Store_ID]],Store_DB[Store_ID],Store_DB[City])</f>
        <v>Hoodberg</v>
      </c>
      <c r="N805" t="str">
        <f>_xlfn.XLOOKUP(Sales_DB[[#This Row],[Store_ID]],Store_DB[Store_ID],Store_DB[Store_Type])</f>
        <v>Outlet</v>
      </c>
      <c r="O805" t="str">
        <f>_xlfn.XLOOKUP(Sales_DB[[#This Row],[Product_ID]],Product_DB[Product_ID],Product_DB[Product_Name])</f>
        <v>Women'S High Heels</v>
      </c>
      <c r="P805" t="str">
        <f>_xlfn.XLOOKUP(Sales_DB[[#This Row],[Product_ID]],Product_DB[Product_ID],Product_DB[Category])</f>
        <v>Clothing</v>
      </c>
      <c r="Q805" t="str">
        <f>_xlfn.XLOOKUP(Sales_DB[[#This Row],[Product_ID]],Product_DB[Product_ID],Product_DB[Sub_Category])</f>
        <v>Footwear</v>
      </c>
      <c r="R805" t="str">
        <f>_xlfn.XLOOKUP(Sales_DB[[#This Row],[Product_ID]],Product_DB[Product_ID],Product_DB[Brand])</f>
        <v>Smith-Charles</v>
      </c>
      <c r="S805">
        <f>_xlfn.XLOOKUP(Sales_DB[[#This Row],[Product_ID]],Product_DB[Product_ID],Product_DB[Cost])</f>
        <v>438.25</v>
      </c>
      <c r="T805">
        <f>_xlfn.XLOOKUP(Sales_DB[[#This Row],[Product_ID]],Product_DB[Product_ID],Product_DB[Stock])</f>
        <v>496</v>
      </c>
      <c r="U805" t="str">
        <f>_xlfn.XLOOKUP(Sales_DB[[#This Row],[Customer_ID]],Final_Cust_db[Customer_ID],Final_Cust_db[Name])</f>
        <v>Teresa Johnson</v>
      </c>
      <c r="V805">
        <f>_xlfn.XLOOKUP(Sales_DB[[#This Row],[Customer_ID]],Final_Cust_db[Customer_ID],Final_Cust_db[Age])</f>
        <v>64</v>
      </c>
      <c r="W805" t="str">
        <f>_xlfn.XLOOKUP(Sales_DB[[#This Row],[Customer_ID]],Final_Cust_db[Customer_ID],Final_Cust_db[Gender])</f>
        <v>Female</v>
      </c>
      <c r="X805" t="str">
        <f>_xlfn.XLOOKUP(Sales_DB[[#This Row],[Customer_ID]],Final_Cust_db[Customer_ID],Final_Cust_db[City])</f>
        <v>Johnsonbury</v>
      </c>
      <c r="Y805" t="str">
        <f>_xlfn.XLOOKUP(Sales_DB[[#This Row],[Customer_ID]],Final_Cust_db[Customer_ID],Final_Cust_db[State])</f>
        <v>Georgia</v>
      </c>
      <c r="Z805" t="str">
        <f>_xlfn.XLOOKUP(Sales_DB[[#This Row],[Customer_ID]],Final_Cust_db[Customer_ID],Final_Cust_db[Country])</f>
        <v>USA</v>
      </c>
      <c r="AA805" t="str">
        <f>_xlfn.XLOOKUP(Sales_DB[[#This Row],[Customer_ID]],Final_Cust_db[Customer_ID],Final_Cust_db[Loyality_Level])</f>
        <v>Gold</v>
      </c>
      <c r="AB805" s="8">
        <f>Sales_DB[[#This Row],[Cost]]*Sales_DB[[#This Row],[Quantity]]</f>
        <v>876.5</v>
      </c>
      <c r="AC805" s="8">
        <f>Sales_DB[[#This Row],[Total_Amount]]-Sales_DB[[#This Row],[Spend]]</f>
        <v>257.90079999999989</v>
      </c>
      <c r="AD805" s="8">
        <f>MONTH(Sales_DB[[#This Row],[Order_Date]])</f>
        <v>3</v>
      </c>
    </row>
    <row r="806" spans="1:30" x14ac:dyDescent="0.35">
      <c r="A806" t="s">
        <v>2763</v>
      </c>
      <c r="B806" s="2">
        <v>45778</v>
      </c>
      <c r="C806" t="s">
        <v>975</v>
      </c>
      <c r="D806" t="s">
        <v>1574</v>
      </c>
      <c r="E806" t="s">
        <v>1922</v>
      </c>
      <c r="F806">
        <v>2</v>
      </c>
      <c r="G806" s="5">
        <v>516.02</v>
      </c>
      <c r="H806">
        <v>0.19</v>
      </c>
      <c r="I806" t="s">
        <v>1962</v>
      </c>
      <c r="J806">
        <v>835.95240000000001</v>
      </c>
      <c r="K806" t="str">
        <f>_xlfn.XLOOKUP(Sales_DB[[#This Row],[Store_ID]],Store_DB[Store_ID],Store_DB[Region])</f>
        <v>East</v>
      </c>
      <c r="L806" t="str">
        <f>_xlfn.XLOOKUP(Sales_DB[[#This Row],[Store_ID]],Store_DB[Store_ID],Store_DB[Store_Name])</f>
        <v>Hill, Wagner and Ballard</v>
      </c>
      <c r="M806" t="str">
        <f>_xlfn.XLOOKUP(Sales_DB[[#This Row],[Store_ID]],Store_DB[Store_ID],Store_DB[City])</f>
        <v>East Davidville</v>
      </c>
      <c r="N806" t="str">
        <f>_xlfn.XLOOKUP(Sales_DB[[#This Row],[Store_ID]],Store_DB[Store_ID],Store_DB[Store_Type])</f>
        <v>Online</v>
      </c>
      <c r="O806" t="str">
        <f>_xlfn.XLOOKUP(Sales_DB[[#This Row],[Product_ID]],Product_DB[Product_ID],Product_DB[Product_Name])</f>
        <v>Men'S Leather Belt</v>
      </c>
      <c r="P806" t="str">
        <f>_xlfn.XLOOKUP(Sales_DB[[#This Row],[Product_ID]],Product_DB[Product_ID],Product_DB[Category])</f>
        <v>Clothing</v>
      </c>
      <c r="Q806" t="str">
        <f>_xlfn.XLOOKUP(Sales_DB[[#This Row],[Product_ID]],Product_DB[Product_ID],Product_DB[Sub_Category])</f>
        <v>Accessories</v>
      </c>
      <c r="R806" t="str">
        <f>_xlfn.XLOOKUP(Sales_DB[[#This Row],[Product_ID]],Product_DB[Product_ID],Product_DB[Brand])</f>
        <v>Baldwin, Garza and Gonzalez</v>
      </c>
      <c r="S806">
        <f>_xlfn.XLOOKUP(Sales_DB[[#This Row],[Product_ID]],Product_DB[Product_ID],Product_DB[Cost])</f>
        <v>261</v>
      </c>
      <c r="T806">
        <f>_xlfn.XLOOKUP(Sales_DB[[#This Row],[Product_ID]],Product_DB[Product_ID],Product_DB[Stock])</f>
        <v>59</v>
      </c>
      <c r="U806" t="str">
        <f>_xlfn.XLOOKUP(Sales_DB[[#This Row],[Customer_ID]],Final_Cust_db[Customer_ID],Final_Cust_db[Name])</f>
        <v>Angela Robinson</v>
      </c>
      <c r="V806">
        <f>_xlfn.XLOOKUP(Sales_DB[[#This Row],[Customer_ID]],Final_Cust_db[Customer_ID],Final_Cust_db[Age])</f>
        <v>44</v>
      </c>
      <c r="W806" t="str">
        <f>_xlfn.XLOOKUP(Sales_DB[[#This Row],[Customer_ID]],Final_Cust_db[Customer_ID],Final_Cust_db[Gender])</f>
        <v>Male</v>
      </c>
      <c r="X806" t="str">
        <f>_xlfn.XLOOKUP(Sales_DB[[#This Row],[Customer_ID]],Final_Cust_db[Customer_ID],Final_Cust_db[City])</f>
        <v>New Nicholasstad</v>
      </c>
      <c r="Y806" t="str">
        <f>_xlfn.XLOOKUP(Sales_DB[[#This Row],[Customer_ID]],Final_Cust_db[Customer_ID],Final_Cust_db[State])</f>
        <v>Tennessee</v>
      </c>
      <c r="Z806" t="str">
        <f>_xlfn.XLOOKUP(Sales_DB[[#This Row],[Customer_ID]],Final_Cust_db[Customer_ID],Final_Cust_db[Country])</f>
        <v>USA</v>
      </c>
      <c r="AA806" t="str">
        <f>_xlfn.XLOOKUP(Sales_DB[[#This Row],[Customer_ID]],Final_Cust_db[Customer_ID],Final_Cust_db[Loyality_Level])</f>
        <v>Platinum</v>
      </c>
      <c r="AB806" s="8">
        <f>Sales_DB[[#This Row],[Cost]]*Sales_DB[[#This Row],[Quantity]]</f>
        <v>522</v>
      </c>
      <c r="AC806" s="8">
        <f>Sales_DB[[#This Row],[Total_Amount]]-Sales_DB[[#This Row],[Spend]]</f>
        <v>313.95240000000001</v>
      </c>
      <c r="AD806" s="8">
        <f>MONTH(Sales_DB[[#This Row],[Order_Date]])</f>
        <v>5</v>
      </c>
    </row>
    <row r="807" spans="1:30" x14ac:dyDescent="0.35">
      <c r="A807" t="s">
        <v>2764</v>
      </c>
      <c r="B807" s="2">
        <v>45361</v>
      </c>
      <c r="C807" t="s">
        <v>941</v>
      </c>
      <c r="D807" t="s">
        <v>1704</v>
      </c>
      <c r="E807" t="s">
        <v>1925</v>
      </c>
      <c r="F807">
        <v>2</v>
      </c>
      <c r="G807" s="5">
        <v>705.61</v>
      </c>
      <c r="H807">
        <v>0.28000000000000003</v>
      </c>
      <c r="I807" t="s">
        <v>1957</v>
      </c>
      <c r="J807">
        <v>1016.0784</v>
      </c>
      <c r="K807" t="str">
        <f>_xlfn.XLOOKUP(Sales_DB[[#This Row],[Store_ID]],Store_DB[Store_ID],Store_DB[Region])</f>
        <v>South</v>
      </c>
      <c r="L807" t="str">
        <f>_xlfn.XLOOKUP(Sales_DB[[#This Row],[Store_ID]],Store_DB[Store_ID],Store_DB[Store_Name])</f>
        <v>Aguirre-Keller</v>
      </c>
      <c r="M807" t="str">
        <f>_xlfn.XLOOKUP(Sales_DB[[#This Row],[Store_ID]],Store_DB[Store_ID],Store_DB[City])</f>
        <v>Lake Michael</v>
      </c>
      <c r="N807" t="str">
        <f>_xlfn.XLOOKUP(Sales_DB[[#This Row],[Store_ID]],Store_DB[Store_ID],Store_DB[Store_Type])</f>
        <v>Online</v>
      </c>
      <c r="O807" t="str">
        <f>_xlfn.XLOOKUP(Sales_DB[[#This Row],[Product_ID]],Product_DB[Product_ID],Product_DB[Product_Name])</f>
        <v>Smart Home Wifi Camera</v>
      </c>
      <c r="P807" t="str">
        <f>_xlfn.XLOOKUP(Sales_DB[[#This Row],[Product_ID]],Product_DB[Product_ID],Product_DB[Category])</f>
        <v>Electronics</v>
      </c>
      <c r="Q807" t="str">
        <f>_xlfn.XLOOKUP(Sales_DB[[#This Row],[Product_ID]],Product_DB[Product_ID],Product_DB[Sub_Category])</f>
        <v>Accessories</v>
      </c>
      <c r="R807" t="str">
        <f>_xlfn.XLOOKUP(Sales_DB[[#This Row],[Product_ID]],Product_DB[Product_ID],Product_DB[Brand])</f>
        <v>Holmes LLC</v>
      </c>
      <c r="S807">
        <f>_xlfn.XLOOKUP(Sales_DB[[#This Row],[Product_ID]],Product_DB[Product_ID],Product_DB[Cost])</f>
        <v>450.71</v>
      </c>
      <c r="T807">
        <f>_xlfn.XLOOKUP(Sales_DB[[#This Row],[Product_ID]],Product_DB[Product_ID],Product_DB[Stock])</f>
        <v>389</v>
      </c>
      <c r="U807" t="str">
        <f>_xlfn.XLOOKUP(Sales_DB[[#This Row],[Customer_ID]],Final_Cust_db[Customer_ID],Final_Cust_db[Name])</f>
        <v>Lisa Chandler</v>
      </c>
      <c r="V807">
        <f>_xlfn.XLOOKUP(Sales_DB[[#This Row],[Customer_ID]],Final_Cust_db[Customer_ID],Final_Cust_db[Age])</f>
        <v>29</v>
      </c>
      <c r="W807" t="str">
        <f>_xlfn.XLOOKUP(Sales_DB[[#This Row],[Customer_ID]],Final_Cust_db[Customer_ID],Final_Cust_db[Gender])</f>
        <v>Male</v>
      </c>
      <c r="X807" t="str">
        <f>_xlfn.XLOOKUP(Sales_DB[[#This Row],[Customer_ID]],Final_Cust_db[Customer_ID],Final_Cust_db[City])</f>
        <v>Port Richard</v>
      </c>
      <c r="Y807" t="str">
        <f>_xlfn.XLOOKUP(Sales_DB[[#This Row],[Customer_ID]],Final_Cust_db[Customer_ID],Final_Cust_db[State])</f>
        <v>Montana</v>
      </c>
      <c r="Z807" t="str">
        <f>_xlfn.XLOOKUP(Sales_DB[[#This Row],[Customer_ID]],Final_Cust_db[Customer_ID],Final_Cust_db[Country])</f>
        <v>USA</v>
      </c>
      <c r="AA807" t="str">
        <f>_xlfn.XLOOKUP(Sales_DB[[#This Row],[Customer_ID]],Final_Cust_db[Customer_ID],Final_Cust_db[Loyality_Level])</f>
        <v>Platinum</v>
      </c>
      <c r="AB807" s="8">
        <f>Sales_DB[[#This Row],[Cost]]*Sales_DB[[#This Row],[Quantity]]</f>
        <v>901.42</v>
      </c>
      <c r="AC807" s="8">
        <f>Sales_DB[[#This Row],[Total_Amount]]-Sales_DB[[#This Row],[Spend]]</f>
        <v>114.65840000000003</v>
      </c>
      <c r="AD807" s="8">
        <f>MONTH(Sales_DB[[#This Row],[Order_Date]])</f>
        <v>3</v>
      </c>
    </row>
    <row r="808" spans="1:30" x14ac:dyDescent="0.35">
      <c r="A808" t="s">
        <v>2765</v>
      </c>
      <c r="B808" s="2">
        <v>45414</v>
      </c>
      <c r="C808" t="s">
        <v>884</v>
      </c>
      <c r="D808" t="s">
        <v>1833</v>
      </c>
      <c r="E808" t="s">
        <v>1915</v>
      </c>
      <c r="F808">
        <v>3</v>
      </c>
      <c r="G808" s="5">
        <v>654.47</v>
      </c>
      <c r="H808">
        <v>0.18</v>
      </c>
      <c r="I808" t="s">
        <v>1962</v>
      </c>
      <c r="J808">
        <v>1609.9962</v>
      </c>
      <c r="K808" t="str">
        <f>_xlfn.XLOOKUP(Sales_DB[[#This Row],[Store_ID]],Store_DB[Store_ID],Store_DB[Region])</f>
        <v>West</v>
      </c>
      <c r="L808" t="str">
        <f>_xlfn.XLOOKUP(Sales_DB[[#This Row],[Store_ID]],Store_DB[Store_ID],Store_DB[Store_Name])</f>
        <v>Bean, Jones and Park</v>
      </c>
      <c r="M808" t="str">
        <f>_xlfn.XLOOKUP(Sales_DB[[#This Row],[Store_ID]],Store_DB[Store_ID],Store_DB[City])</f>
        <v>Thompsonborough</v>
      </c>
      <c r="N808" t="str">
        <f>_xlfn.XLOOKUP(Sales_DB[[#This Row],[Store_ID]],Store_DB[Store_ID],Store_DB[Store_Type])</f>
        <v>Online</v>
      </c>
      <c r="O808" t="str">
        <f>_xlfn.XLOOKUP(Sales_DB[[#This Row],[Product_ID]],Product_DB[Product_ID],Product_DB[Product_Name])</f>
        <v>Wooden Bookshelf</v>
      </c>
      <c r="P808" t="str">
        <f>_xlfn.XLOOKUP(Sales_DB[[#This Row],[Product_ID]],Product_DB[Product_ID],Product_DB[Category])</f>
        <v>Home</v>
      </c>
      <c r="Q808" t="str">
        <f>_xlfn.XLOOKUP(Sales_DB[[#This Row],[Product_ID]],Product_DB[Product_ID],Product_DB[Sub_Category])</f>
        <v>Furniture</v>
      </c>
      <c r="R808" t="str">
        <f>_xlfn.XLOOKUP(Sales_DB[[#This Row],[Product_ID]],Product_DB[Product_ID],Product_DB[Brand])</f>
        <v>Collins-Stephenson</v>
      </c>
      <c r="S808">
        <f>_xlfn.XLOOKUP(Sales_DB[[#This Row],[Product_ID]],Product_DB[Product_ID],Product_DB[Cost])</f>
        <v>388.46</v>
      </c>
      <c r="T808">
        <f>_xlfn.XLOOKUP(Sales_DB[[#This Row],[Product_ID]],Product_DB[Product_ID],Product_DB[Stock])</f>
        <v>208</v>
      </c>
      <c r="U808" t="str">
        <f>_xlfn.XLOOKUP(Sales_DB[[#This Row],[Customer_ID]],Final_Cust_db[Customer_ID],Final_Cust_db[Name])</f>
        <v>Shannon Miller</v>
      </c>
      <c r="V808">
        <f>_xlfn.XLOOKUP(Sales_DB[[#This Row],[Customer_ID]],Final_Cust_db[Customer_ID],Final_Cust_db[Age])</f>
        <v>22</v>
      </c>
      <c r="W808" t="str">
        <f>_xlfn.XLOOKUP(Sales_DB[[#This Row],[Customer_ID]],Final_Cust_db[Customer_ID],Final_Cust_db[Gender])</f>
        <v>Male</v>
      </c>
      <c r="X808" t="str">
        <f>_xlfn.XLOOKUP(Sales_DB[[#This Row],[Customer_ID]],Final_Cust_db[Customer_ID],Final_Cust_db[City])</f>
        <v>North Austinport</v>
      </c>
      <c r="Y808" t="str">
        <f>_xlfn.XLOOKUP(Sales_DB[[#This Row],[Customer_ID]],Final_Cust_db[Customer_ID],Final_Cust_db[State])</f>
        <v>Kentucky</v>
      </c>
      <c r="Z808" t="str">
        <f>_xlfn.XLOOKUP(Sales_DB[[#This Row],[Customer_ID]],Final_Cust_db[Customer_ID],Final_Cust_db[Country])</f>
        <v>USA</v>
      </c>
      <c r="AA808" t="str">
        <f>_xlfn.XLOOKUP(Sales_DB[[#This Row],[Customer_ID]],Final_Cust_db[Customer_ID],Final_Cust_db[Loyality_Level])</f>
        <v>Gold</v>
      </c>
      <c r="AB808" s="8">
        <f>Sales_DB[[#This Row],[Cost]]*Sales_DB[[#This Row],[Quantity]]</f>
        <v>1165.3799999999999</v>
      </c>
      <c r="AC808" s="8">
        <f>Sales_DB[[#This Row],[Total_Amount]]-Sales_DB[[#This Row],[Spend]]</f>
        <v>444.61620000000016</v>
      </c>
      <c r="AD808" s="8">
        <f>MONTH(Sales_DB[[#This Row],[Order_Date]])</f>
        <v>5</v>
      </c>
    </row>
    <row r="809" spans="1:30" x14ac:dyDescent="0.35">
      <c r="A809" t="s">
        <v>2766</v>
      </c>
      <c r="B809" s="2">
        <v>45734</v>
      </c>
      <c r="C809" t="s">
        <v>574</v>
      </c>
      <c r="D809" t="s">
        <v>1845</v>
      </c>
      <c r="E809" t="s">
        <v>1934</v>
      </c>
      <c r="F809">
        <v>2</v>
      </c>
      <c r="G809" s="5">
        <v>315.27</v>
      </c>
      <c r="H809">
        <v>0.23</v>
      </c>
      <c r="I809" t="s">
        <v>1957</v>
      </c>
      <c r="J809">
        <v>485.51580000000001</v>
      </c>
      <c r="K809" t="str">
        <f>_xlfn.XLOOKUP(Sales_DB[[#This Row],[Store_ID]],Store_DB[Store_ID],Store_DB[Region])</f>
        <v>North</v>
      </c>
      <c r="L809" t="str">
        <f>_xlfn.XLOOKUP(Sales_DB[[#This Row],[Store_ID]],Store_DB[Store_ID],Store_DB[Store_Name])</f>
        <v>Shelton PLC</v>
      </c>
      <c r="M809" t="str">
        <f>_xlfn.XLOOKUP(Sales_DB[[#This Row],[Store_ID]],Store_DB[Store_ID],Store_DB[City])</f>
        <v>East Jenniferstad</v>
      </c>
      <c r="N809" t="str">
        <f>_xlfn.XLOOKUP(Sales_DB[[#This Row],[Store_ID]],Store_DB[Store_ID],Store_DB[Store_Type])</f>
        <v>Flagship</v>
      </c>
      <c r="O809" t="str">
        <f>_xlfn.XLOOKUP(Sales_DB[[#This Row],[Product_ID]],Product_DB[Product_ID],Product_DB[Product_Name])</f>
        <v>Sports Wrist Sweatbands</v>
      </c>
      <c r="P809" t="str">
        <f>_xlfn.XLOOKUP(Sales_DB[[#This Row],[Product_ID]],Product_DB[Product_ID],Product_DB[Category])</f>
        <v>Sports</v>
      </c>
      <c r="Q809" t="str">
        <f>_xlfn.XLOOKUP(Sales_DB[[#This Row],[Product_ID]],Product_DB[Product_ID],Product_DB[Sub_Category])</f>
        <v>Accessories</v>
      </c>
      <c r="R809" t="str">
        <f>_xlfn.XLOOKUP(Sales_DB[[#This Row],[Product_ID]],Product_DB[Product_ID],Product_DB[Brand])</f>
        <v>Olsen-Daniels</v>
      </c>
      <c r="S809">
        <f>_xlfn.XLOOKUP(Sales_DB[[#This Row],[Product_ID]],Product_DB[Product_ID],Product_DB[Cost])</f>
        <v>131.24</v>
      </c>
      <c r="T809">
        <f>_xlfn.XLOOKUP(Sales_DB[[#This Row],[Product_ID]],Product_DB[Product_ID],Product_DB[Stock])</f>
        <v>232</v>
      </c>
      <c r="U809" t="str">
        <f>_xlfn.XLOOKUP(Sales_DB[[#This Row],[Customer_ID]],Final_Cust_db[Customer_ID],Final_Cust_db[Name])</f>
        <v>Amy Wilson</v>
      </c>
      <c r="V809">
        <f>_xlfn.XLOOKUP(Sales_DB[[#This Row],[Customer_ID]],Final_Cust_db[Customer_ID],Final_Cust_db[Age])</f>
        <v>44</v>
      </c>
      <c r="W809" t="str">
        <f>_xlfn.XLOOKUP(Sales_DB[[#This Row],[Customer_ID]],Final_Cust_db[Customer_ID],Final_Cust_db[Gender])</f>
        <v>Female</v>
      </c>
      <c r="X809" t="str">
        <f>_xlfn.XLOOKUP(Sales_DB[[#This Row],[Customer_ID]],Final_Cust_db[Customer_ID],Final_Cust_db[City])</f>
        <v>Morrisburgh</v>
      </c>
      <c r="Y809" t="str">
        <f>_xlfn.XLOOKUP(Sales_DB[[#This Row],[Customer_ID]],Final_Cust_db[Customer_ID],Final_Cust_db[State])</f>
        <v>Indiana</v>
      </c>
      <c r="Z809" t="str">
        <f>_xlfn.XLOOKUP(Sales_DB[[#This Row],[Customer_ID]],Final_Cust_db[Customer_ID],Final_Cust_db[Country])</f>
        <v>USA</v>
      </c>
      <c r="AA809" t="str">
        <f>_xlfn.XLOOKUP(Sales_DB[[#This Row],[Customer_ID]],Final_Cust_db[Customer_ID],Final_Cust_db[Loyality_Level])</f>
        <v>Platinum</v>
      </c>
      <c r="AB809" s="8">
        <f>Sales_DB[[#This Row],[Cost]]*Sales_DB[[#This Row],[Quantity]]</f>
        <v>262.48</v>
      </c>
      <c r="AC809" s="8">
        <f>Sales_DB[[#This Row],[Total_Amount]]-Sales_DB[[#This Row],[Spend]]</f>
        <v>223.03579999999999</v>
      </c>
      <c r="AD809" s="8">
        <f>MONTH(Sales_DB[[#This Row],[Order_Date]])</f>
        <v>3</v>
      </c>
    </row>
    <row r="810" spans="1:30" x14ac:dyDescent="0.35">
      <c r="A810" t="s">
        <v>2767</v>
      </c>
      <c r="B810" s="2">
        <v>45623</v>
      </c>
      <c r="C810" t="s">
        <v>727</v>
      </c>
      <c r="D810" t="s">
        <v>1659</v>
      </c>
      <c r="E810" t="s">
        <v>1894</v>
      </c>
      <c r="F810">
        <v>1</v>
      </c>
      <c r="G810" s="5">
        <v>974.47</v>
      </c>
      <c r="H810">
        <v>0.05</v>
      </c>
      <c r="I810" t="s">
        <v>1957</v>
      </c>
      <c r="J810">
        <v>925.74649999999997</v>
      </c>
      <c r="K810" t="str">
        <f>_xlfn.XLOOKUP(Sales_DB[[#This Row],[Store_ID]],Store_DB[Store_ID],Store_DB[Region])</f>
        <v>South</v>
      </c>
      <c r="L810" t="str">
        <f>_xlfn.XLOOKUP(Sales_DB[[#This Row],[Store_ID]],Store_DB[Store_ID],Store_DB[Store_Name])</f>
        <v>Black-Horn</v>
      </c>
      <c r="M810" t="str">
        <f>_xlfn.XLOOKUP(Sales_DB[[#This Row],[Store_ID]],Store_DB[Store_ID],Store_DB[City])</f>
        <v>North Nancyview</v>
      </c>
      <c r="N810" t="str">
        <f>_xlfn.XLOOKUP(Sales_DB[[#This Row],[Store_ID]],Store_DB[Store_ID],Store_DB[Store_Type])</f>
        <v>Outlet</v>
      </c>
      <c r="O810" t="str">
        <f>_xlfn.XLOOKUP(Sales_DB[[#This Row],[Product_ID]],Product_DB[Product_ID],Product_DB[Product_Name])</f>
        <v>Sports Stopwatch Timer</v>
      </c>
      <c r="P810" t="str">
        <f>_xlfn.XLOOKUP(Sales_DB[[#This Row],[Product_ID]],Product_DB[Product_ID],Product_DB[Category])</f>
        <v>Sports</v>
      </c>
      <c r="Q810" t="str">
        <f>_xlfn.XLOOKUP(Sales_DB[[#This Row],[Product_ID]],Product_DB[Product_ID],Product_DB[Sub_Category])</f>
        <v>Accessories</v>
      </c>
      <c r="R810" t="str">
        <f>_xlfn.XLOOKUP(Sales_DB[[#This Row],[Product_ID]],Product_DB[Product_ID],Product_DB[Brand])</f>
        <v>Burns-Hansen</v>
      </c>
      <c r="S810">
        <f>_xlfn.XLOOKUP(Sales_DB[[#This Row],[Product_ID]],Product_DB[Product_ID],Product_DB[Cost])</f>
        <v>38.76</v>
      </c>
      <c r="T810">
        <f>_xlfn.XLOOKUP(Sales_DB[[#This Row],[Product_ID]],Product_DB[Product_ID],Product_DB[Stock])</f>
        <v>137</v>
      </c>
      <c r="U810" t="str">
        <f>_xlfn.XLOOKUP(Sales_DB[[#This Row],[Customer_ID]],Final_Cust_db[Customer_ID],Final_Cust_db[Name])</f>
        <v>Alejandro Doyle</v>
      </c>
      <c r="V810">
        <f>_xlfn.XLOOKUP(Sales_DB[[#This Row],[Customer_ID]],Final_Cust_db[Customer_ID],Final_Cust_db[Age])</f>
        <v>35</v>
      </c>
      <c r="W810" t="str">
        <f>_xlfn.XLOOKUP(Sales_DB[[#This Row],[Customer_ID]],Final_Cust_db[Customer_ID],Final_Cust_db[Gender])</f>
        <v>Male</v>
      </c>
      <c r="X810" t="str">
        <f>_xlfn.XLOOKUP(Sales_DB[[#This Row],[Customer_ID]],Final_Cust_db[Customer_ID],Final_Cust_db[City])</f>
        <v>East Crystalton</v>
      </c>
      <c r="Y810" t="str">
        <f>_xlfn.XLOOKUP(Sales_DB[[#This Row],[Customer_ID]],Final_Cust_db[Customer_ID],Final_Cust_db[State])</f>
        <v>New Mexico</v>
      </c>
      <c r="Z810" t="str">
        <f>_xlfn.XLOOKUP(Sales_DB[[#This Row],[Customer_ID]],Final_Cust_db[Customer_ID],Final_Cust_db[Country])</f>
        <v>USA</v>
      </c>
      <c r="AA810" t="str">
        <f>_xlfn.XLOOKUP(Sales_DB[[#This Row],[Customer_ID]],Final_Cust_db[Customer_ID],Final_Cust_db[Loyality_Level])</f>
        <v>Platinum</v>
      </c>
      <c r="AB810" s="8">
        <f>Sales_DB[[#This Row],[Cost]]*Sales_DB[[#This Row],[Quantity]]</f>
        <v>38.76</v>
      </c>
      <c r="AC810" s="8">
        <f>Sales_DB[[#This Row],[Total_Amount]]-Sales_DB[[#This Row],[Spend]]</f>
        <v>886.98649999999998</v>
      </c>
      <c r="AD810" s="8">
        <f>MONTH(Sales_DB[[#This Row],[Order_Date]])</f>
        <v>11</v>
      </c>
    </row>
    <row r="811" spans="1:30" x14ac:dyDescent="0.35">
      <c r="A811" t="s">
        <v>2768</v>
      </c>
      <c r="B811" s="2">
        <v>45340</v>
      </c>
      <c r="C811" t="s">
        <v>251</v>
      </c>
      <c r="D811" t="s">
        <v>1563</v>
      </c>
      <c r="E811" t="s">
        <v>1902</v>
      </c>
      <c r="F811">
        <v>2</v>
      </c>
      <c r="G811" s="5">
        <v>803.3</v>
      </c>
      <c r="H811">
        <v>0.17</v>
      </c>
      <c r="I811" t="s">
        <v>1957</v>
      </c>
      <c r="J811">
        <v>1333.4780000000001</v>
      </c>
      <c r="K811" t="str">
        <f>_xlfn.XLOOKUP(Sales_DB[[#This Row],[Store_ID]],Store_DB[Store_ID],Store_DB[Region])</f>
        <v>South</v>
      </c>
      <c r="L811" t="str">
        <f>_xlfn.XLOOKUP(Sales_DB[[#This Row],[Store_ID]],Store_DB[Store_ID],Store_DB[Store_Name])</f>
        <v>Alexander Group</v>
      </c>
      <c r="M811" t="str">
        <f>_xlfn.XLOOKUP(Sales_DB[[#This Row],[Store_ID]],Store_DB[Store_ID],Store_DB[City])</f>
        <v>Port Sharon</v>
      </c>
      <c r="N811" t="str">
        <f>_xlfn.XLOOKUP(Sales_DB[[#This Row],[Store_ID]],Store_DB[Store_ID],Store_DB[Store_Type])</f>
        <v>Online</v>
      </c>
      <c r="O811" t="str">
        <f>_xlfn.XLOOKUP(Sales_DB[[#This Row],[Product_ID]],Product_DB[Product_ID],Product_DB[Product_Name])</f>
        <v>Women'S Casual Hoodie</v>
      </c>
      <c r="P811" t="str">
        <f>_xlfn.XLOOKUP(Sales_DB[[#This Row],[Product_ID]],Product_DB[Product_ID],Product_DB[Category])</f>
        <v>Clothing</v>
      </c>
      <c r="Q811" t="str">
        <f>_xlfn.XLOOKUP(Sales_DB[[#This Row],[Product_ID]],Product_DB[Product_ID],Product_DB[Sub_Category])</f>
        <v>Outerwear</v>
      </c>
      <c r="R811" t="str">
        <f>_xlfn.XLOOKUP(Sales_DB[[#This Row],[Product_ID]],Product_DB[Product_ID],Product_DB[Brand])</f>
        <v>Sims Inc</v>
      </c>
      <c r="S811">
        <f>_xlfn.XLOOKUP(Sales_DB[[#This Row],[Product_ID]],Product_DB[Product_ID],Product_DB[Cost])</f>
        <v>238.8</v>
      </c>
      <c r="T811">
        <f>_xlfn.XLOOKUP(Sales_DB[[#This Row],[Product_ID]],Product_DB[Product_ID],Product_DB[Stock])</f>
        <v>352</v>
      </c>
      <c r="U811" t="str">
        <f>_xlfn.XLOOKUP(Sales_DB[[#This Row],[Customer_ID]],Final_Cust_db[Customer_ID],Final_Cust_db[Name])</f>
        <v>Amber Mcclain</v>
      </c>
      <c r="V811">
        <f>_xlfn.XLOOKUP(Sales_DB[[#This Row],[Customer_ID]],Final_Cust_db[Customer_ID],Final_Cust_db[Age])</f>
        <v>58</v>
      </c>
      <c r="W811" t="str">
        <f>_xlfn.XLOOKUP(Sales_DB[[#This Row],[Customer_ID]],Final_Cust_db[Customer_ID],Final_Cust_db[Gender])</f>
        <v>Male</v>
      </c>
      <c r="X811" t="str">
        <f>_xlfn.XLOOKUP(Sales_DB[[#This Row],[Customer_ID]],Final_Cust_db[Customer_ID],Final_Cust_db[City])</f>
        <v>Brendaburgh</v>
      </c>
      <c r="Y811" t="str">
        <f>_xlfn.XLOOKUP(Sales_DB[[#This Row],[Customer_ID]],Final_Cust_db[Customer_ID],Final_Cust_db[State])</f>
        <v>Florida</v>
      </c>
      <c r="Z811" t="str">
        <f>_xlfn.XLOOKUP(Sales_DB[[#This Row],[Customer_ID]],Final_Cust_db[Customer_ID],Final_Cust_db[Country])</f>
        <v>USA</v>
      </c>
      <c r="AA811" t="str">
        <f>_xlfn.XLOOKUP(Sales_DB[[#This Row],[Customer_ID]],Final_Cust_db[Customer_ID],Final_Cust_db[Loyality_Level])</f>
        <v>Silver</v>
      </c>
      <c r="AB811" s="8">
        <f>Sales_DB[[#This Row],[Cost]]*Sales_DB[[#This Row],[Quantity]]</f>
        <v>477.6</v>
      </c>
      <c r="AC811" s="8">
        <f>Sales_DB[[#This Row],[Total_Amount]]-Sales_DB[[#This Row],[Spend]]</f>
        <v>855.87800000000004</v>
      </c>
      <c r="AD811" s="8">
        <f>MONTH(Sales_DB[[#This Row],[Order_Date]])</f>
        <v>2</v>
      </c>
    </row>
    <row r="812" spans="1:30" x14ac:dyDescent="0.35">
      <c r="A812" t="s">
        <v>2769</v>
      </c>
      <c r="B812" s="2">
        <v>45447</v>
      </c>
      <c r="C812" t="s">
        <v>66</v>
      </c>
      <c r="D812" t="s">
        <v>1563</v>
      </c>
      <c r="E812" t="s">
        <v>1922</v>
      </c>
      <c r="F812">
        <v>4</v>
      </c>
      <c r="G812" s="5">
        <v>863.87</v>
      </c>
      <c r="H812">
        <v>0.21</v>
      </c>
      <c r="I812" t="s">
        <v>1962</v>
      </c>
      <c r="J812">
        <v>2729.8292000000001</v>
      </c>
      <c r="K812" t="str">
        <f>_xlfn.XLOOKUP(Sales_DB[[#This Row],[Store_ID]],Store_DB[Store_ID],Store_DB[Region])</f>
        <v>East</v>
      </c>
      <c r="L812" t="str">
        <f>_xlfn.XLOOKUP(Sales_DB[[#This Row],[Store_ID]],Store_DB[Store_ID],Store_DB[Store_Name])</f>
        <v>Hill, Wagner and Ballard</v>
      </c>
      <c r="M812" t="str">
        <f>_xlfn.XLOOKUP(Sales_DB[[#This Row],[Store_ID]],Store_DB[Store_ID],Store_DB[City])</f>
        <v>East Davidville</v>
      </c>
      <c r="N812" t="str">
        <f>_xlfn.XLOOKUP(Sales_DB[[#This Row],[Store_ID]],Store_DB[Store_ID],Store_DB[Store_Type])</f>
        <v>Online</v>
      </c>
      <c r="O812" t="str">
        <f>_xlfn.XLOOKUP(Sales_DB[[#This Row],[Product_ID]],Product_DB[Product_ID],Product_DB[Product_Name])</f>
        <v>Women'S Casual Hoodie</v>
      </c>
      <c r="P812" t="str">
        <f>_xlfn.XLOOKUP(Sales_DB[[#This Row],[Product_ID]],Product_DB[Product_ID],Product_DB[Category])</f>
        <v>Clothing</v>
      </c>
      <c r="Q812" t="str">
        <f>_xlfn.XLOOKUP(Sales_DB[[#This Row],[Product_ID]],Product_DB[Product_ID],Product_DB[Sub_Category])</f>
        <v>Outerwear</v>
      </c>
      <c r="R812" t="str">
        <f>_xlfn.XLOOKUP(Sales_DB[[#This Row],[Product_ID]],Product_DB[Product_ID],Product_DB[Brand])</f>
        <v>Sims Inc</v>
      </c>
      <c r="S812">
        <f>_xlfn.XLOOKUP(Sales_DB[[#This Row],[Product_ID]],Product_DB[Product_ID],Product_DB[Cost])</f>
        <v>238.8</v>
      </c>
      <c r="T812">
        <f>_xlfn.XLOOKUP(Sales_DB[[#This Row],[Product_ID]],Product_DB[Product_ID],Product_DB[Stock])</f>
        <v>352</v>
      </c>
      <c r="U812" t="str">
        <f>_xlfn.XLOOKUP(Sales_DB[[#This Row],[Customer_ID]],Final_Cust_db[Customer_ID],Final_Cust_db[Name])</f>
        <v>Nathan Hernandez</v>
      </c>
      <c r="V812">
        <f>_xlfn.XLOOKUP(Sales_DB[[#This Row],[Customer_ID]],Final_Cust_db[Customer_ID],Final_Cust_db[Age])</f>
        <v>32</v>
      </c>
      <c r="W812" t="str">
        <f>_xlfn.XLOOKUP(Sales_DB[[#This Row],[Customer_ID]],Final_Cust_db[Customer_ID],Final_Cust_db[Gender])</f>
        <v>Female</v>
      </c>
      <c r="X812" t="str">
        <f>_xlfn.XLOOKUP(Sales_DB[[#This Row],[Customer_ID]],Final_Cust_db[Customer_ID],Final_Cust_db[City])</f>
        <v>New Becky</v>
      </c>
      <c r="Y812" t="str">
        <f>_xlfn.XLOOKUP(Sales_DB[[#This Row],[Customer_ID]],Final_Cust_db[Customer_ID],Final_Cust_db[State])</f>
        <v>Montana</v>
      </c>
      <c r="Z812" t="str">
        <f>_xlfn.XLOOKUP(Sales_DB[[#This Row],[Customer_ID]],Final_Cust_db[Customer_ID],Final_Cust_db[Country])</f>
        <v>USA</v>
      </c>
      <c r="AA812" t="str">
        <f>_xlfn.XLOOKUP(Sales_DB[[#This Row],[Customer_ID]],Final_Cust_db[Customer_ID],Final_Cust_db[Loyality_Level])</f>
        <v>Silver</v>
      </c>
      <c r="AB812" s="8">
        <f>Sales_DB[[#This Row],[Cost]]*Sales_DB[[#This Row],[Quantity]]</f>
        <v>955.2</v>
      </c>
      <c r="AC812" s="8">
        <f>Sales_DB[[#This Row],[Total_Amount]]-Sales_DB[[#This Row],[Spend]]</f>
        <v>1774.6292000000001</v>
      </c>
      <c r="AD812" s="8">
        <f>MONTH(Sales_DB[[#This Row],[Order_Date]])</f>
        <v>6</v>
      </c>
    </row>
    <row r="813" spans="1:30" x14ac:dyDescent="0.35">
      <c r="A813" t="s">
        <v>2770</v>
      </c>
      <c r="B813" s="2">
        <v>45513</v>
      </c>
      <c r="C813" t="s">
        <v>1456</v>
      </c>
      <c r="D813" t="s">
        <v>1821</v>
      </c>
      <c r="E813" t="s">
        <v>1943</v>
      </c>
      <c r="F813">
        <v>1</v>
      </c>
      <c r="G813" s="5">
        <v>450.11</v>
      </c>
      <c r="H813">
        <v>0.17</v>
      </c>
      <c r="I813" t="s">
        <v>1957</v>
      </c>
      <c r="J813">
        <v>373.59129999999999</v>
      </c>
      <c r="K813" t="str">
        <f>_xlfn.XLOOKUP(Sales_DB[[#This Row],[Store_ID]],Store_DB[Store_ID],Store_DB[Region])</f>
        <v>East</v>
      </c>
      <c r="L813" t="str">
        <f>_xlfn.XLOOKUP(Sales_DB[[#This Row],[Store_ID]],Store_DB[Store_ID],Store_DB[Store_Name])</f>
        <v>Guerrero-Schmitt</v>
      </c>
      <c r="M813" t="str">
        <f>_xlfn.XLOOKUP(Sales_DB[[#This Row],[Store_ID]],Store_DB[Store_ID],Store_DB[City])</f>
        <v>East Stevechester</v>
      </c>
      <c r="N813" t="str">
        <f>_xlfn.XLOOKUP(Sales_DB[[#This Row],[Store_ID]],Store_DB[Store_ID],Store_DB[Store_Type])</f>
        <v>Flagship</v>
      </c>
      <c r="O813" t="str">
        <f>_xlfn.XLOOKUP(Sales_DB[[#This Row],[Product_ID]],Product_DB[Product_ID],Product_DB[Product_Name])</f>
        <v>Wall-Mounted Spice Rack</v>
      </c>
      <c r="P813" t="str">
        <f>_xlfn.XLOOKUP(Sales_DB[[#This Row],[Product_ID]],Product_DB[Product_ID],Product_DB[Category])</f>
        <v>Home</v>
      </c>
      <c r="Q813" t="str">
        <f>_xlfn.XLOOKUP(Sales_DB[[#This Row],[Product_ID]],Product_DB[Product_ID],Product_DB[Sub_Category])</f>
        <v>Kitchen</v>
      </c>
      <c r="R813" t="str">
        <f>_xlfn.XLOOKUP(Sales_DB[[#This Row],[Product_ID]],Product_DB[Product_ID],Product_DB[Brand])</f>
        <v>Allison Ltd</v>
      </c>
      <c r="S813">
        <f>_xlfn.XLOOKUP(Sales_DB[[#This Row],[Product_ID]],Product_DB[Product_ID],Product_DB[Cost])</f>
        <v>143.43</v>
      </c>
      <c r="T813">
        <f>_xlfn.XLOOKUP(Sales_DB[[#This Row],[Product_ID]],Product_DB[Product_ID],Product_DB[Stock])</f>
        <v>58</v>
      </c>
      <c r="U813" t="str">
        <f>_xlfn.XLOOKUP(Sales_DB[[#This Row],[Customer_ID]],Final_Cust_db[Customer_ID],Final_Cust_db[Name])</f>
        <v>James Foster</v>
      </c>
      <c r="V813">
        <f>_xlfn.XLOOKUP(Sales_DB[[#This Row],[Customer_ID]],Final_Cust_db[Customer_ID],Final_Cust_db[Age])</f>
        <v>19</v>
      </c>
      <c r="W813" t="str">
        <f>_xlfn.XLOOKUP(Sales_DB[[#This Row],[Customer_ID]],Final_Cust_db[Customer_ID],Final_Cust_db[Gender])</f>
        <v>Male</v>
      </c>
      <c r="X813" t="str">
        <f>_xlfn.XLOOKUP(Sales_DB[[#This Row],[Customer_ID]],Final_Cust_db[Customer_ID],Final_Cust_db[City])</f>
        <v>East Audrey</v>
      </c>
      <c r="Y813" t="str">
        <f>_xlfn.XLOOKUP(Sales_DB[[#This Row],[Customer_ID]],Final_Cust_db[Customer_ID],Final_Cust_db[State])</f>
        <v>Utah</v>
      </c>
      <c r="Z813" t="str">
        <f>_xlfn.XLOOKUP(Sales_DB[[#This Row],[Customer_ID]],Final_Cust_db[Customer_ID],Final_Cust_db[Country])</f>
        <v>USA</v>
      </c>
      <c r="AA813" t="str">
        <f>_xlfn.XLOOKUP(Sales_DB[[#This Row],[Customer_ID]],Final_Cust_db[Customer_ID],Final_Cust_db[Loyality_Level])</f>
        <v>Gold</v>
      </c>
      <c r="AB813" s="8">
        <f>Sales_DB[[#This Row],[Cost]]*Sales_DB[[#This Row],[Quantity]]</f>
        <v>143.43</v>
      </c>
      <c r="AC813" s="8">
        <f>Sales_DB[[#This Row],[Total_Amount]]-Sales_DB[[#This Row],[Spend]]</f>
        <v>230.16129999999998</v>
      </c>
      <c r="AD813" s="8">
        <f>MONTH(Sales_DB[[#This Row],[Order_Date]])</f>
        <v>8</v>
      </c>
    </row>
    <row r="814" spans="1:30" x14ac:dyDescent="0.35">
      <c r="A814" t="s">
        <v>2771</v>
      </c>
      <c r="B814" s="2">
        <v>45486</v>
      </c>
      <c r="C814" t="s">
        <v>749</v>
      </c>
      <c r="D814" t="s">
        <v>1784</v>
      </c>
      <c r="E814" t="s">
        <v>1930</v>
      </c>
      <c r="F814">
        <v>1</v>
      </c>
      <c r="G814" s="5">
        <v>289.82</v>
      </c>
      <c r="H814">
        <v>0.18</v>
      </c>
      <c r="I814" t="s">
        <v>1962</v>
      </c>
      <c r="J814">
        <v>237.6524</v>
      </c>
      <c r="K814" t="str">
        <f>_xlfn.XLOOKUP(Sales_DB[[#This Row],[Store_ID]],Store_DB[Store_ID],Store_DB[Region])</f>
        <v>East</v>
      </c>
      <c r="L814" t="str">
        <f>_xlfn.XLOOKUP(Sales_DB[[#This Row],[Store_ID]],Store_DB[Store_ID],Store_DB[Store_Name])</f>
        <v>Gardner, Humphrey and Contreras</v>
      </c>
      <c r="M814" t="str">
        <f>_xlfn.XLOOKUP(Sales_DB[[#This Row],[Store_ID]],Store_DB[Store_ID],Store_DB[City])</f>
        <v>Johnsonville</v>
      </c>
      <c r="N814" t="str">
        <f>_xlfn.XLOOKUP(Sales_DB[[#This Row],[Store_ID]],Store_DB[Store_ID],Store_DB[Store_Type])</f>
        <v>Flagship</v>
      </c>
      <c r="O814" t="str">
        <f>_xlfn.XLOOKUP(Sales_DB[[#This Row],[Product_ID]],Product_DB[Product_ID],Product_DB[Product_Name])</f>
        <v>Wooden Nightstand</v>
      </c>
      <c r="P814" t="str">
        <f>_xlfn.XLOOKUP(Sales_DB[[#This Row],[Product_ID]],Product_DB[Product_ID],Product_DB[Category])</f>
        <v>Home</v>
      </c>
      <c r="Q814" t="str">
        <f>_xlfn.XLOOKUP(Sales_DB[[#This Row],[Product_ID]],Product_DB[Product_ID],Product_DB[Sub_Category])</f>
        <v>Furniture</v>
      </c>
      <c r="R814" t="str">
        <f>_xlfn.XLOOKUP(Sales_DB[[#This Row],[Product_ID]],Product_DB[Product_ID],Product_DB[Brand])</f>
        <v>Wolfe, Ross and Hester</v>
      </c>
      <c r="S814">
        <f>_xlfn.XLOOKUP(Sales_DB[[#This Row],[Product_ID]],Product_DB[Product_ID],Product_DB[Cost])</f>
        <v>243.7</v>
      </c>
      <c r="T814">
        <f>_xlfn.XLOOKUP(Sales_DB[[#This Row],[Product_ID]],Product_DB[Product_ID],Product_DB[Stock])</f>
        <v>130</v>
      </c>
      <c r="U814" t="str">
        <f>_xlfn.XLOOKUP(Sales_DB[[#This Row],[Customer_ID]],Final_Cust_db[Customer_ID],Final_Cust_db[Name])</f>
        <v>Timothy Sanders</v>
      </c>
      <c r="V814">
        <f>_xlfn.XLOOKUP(Sales_DB[[#This Row],[Customer_ID]],Final_Cust_db[Customer_ID],Final_Cust_db[Age])</f>
        <v>29</v>
      </c>
      <c r="W814" t="str">
        <f>_xlfn.XLOOKUP(Sales_DB[[#This Row],[Customer_ID]],Final_Cust_db[Customer_ID],Final_Cust_db[Gender])</f>
        <v>Male</v>
      </c>
      <c r="X814" t="str">
        <f>_xlfn.XLOOKUP(Sales_DB[[#This Row],[Customer_ID]],Final_Cust_db[Customer_ID],Final_Cust_db[City])</f>
        <v>Aaronmouth</v>
      </c>
      <c r="Y814" t="str">
        <f>_xlfn.XLOOKUP(Sales_DB[[#This Row],[Customer_ID]],Final_Cust_db[Customer_ID],Final_Cust_db[State])</f>
        <v>Florida</v>
      </c>
      <c r="Z814" t="str">
        <f>_xlfn.XLOOKUP(Sales_DB[[#This Row],[Customer_ID]],Final_Cust_db[Customer_ID],Final_Cust_db[Country])</f>
        <v>USA</v>
      </c>
      <c r="AA814" t="str">
        <f>_xlfn.XLOOKUP(Sales_DB[[#This Row],[Customer_ID]],Final_Cust_db[Customer_ID],Final_Cust_db[Loyality_Level])</f>
        <v>Bronze</v>
      </c>
      <c r="AB814" s="8">
        <f>Sales_DB[[#This Row],[Cost]]*Sales_DB[[#This Row],[Quantity]]</f>
        <v>243.7</v>
      </c>
      <c r="AC814" s="8">
        <f>Sales_DB[[#This Row],[Total_Amount]]-Sales_DB[[#This Row],[Spend]]</f>
        <v>-6.0475999999999885</v>
      </c>
      <c r="AD814" s="8">
        <f>MONTH(Sales_DB[[#This Row],[Order_Date]])</f>
        <v>7</v>
      </c>
    </row>
    <row r="815" spans="1:30" x14ac:dyDescent="0.35">
      <c r="A815" t="s">
        <v>2772</v>
      </c>
      <c r="B815" s="2">
        <v>45890</v>
      </c>
      <c r="C815" t="s">
        <v>1059</v>
      </c>
      <c r="D815" t="s">
        <v>1742</v>
      </c>
      <c r="E815" t="s">
        <v>1922</v>
      </c>
      <c r="F815">
        <v>4</v>
      </c>
      <c r="G815" s="5">
        <v>250.64</v>
      </c>
      <c r="H815">
        <v>0.1</v>
      </c>
      <c r="I815" t="s">
        <v>1959</v>
      </c>
      <c r="J815">
        <v>902.30399999999997</v>
      </c>
      <c r="K815" t="str">
        <f>_xlfn.XLOOKUP(Sales_DB[[#This Row],[Store_ID]],Store_DB[Store_ID],Store_DB[Region])</f>
        <v>East</v>
      </c>
      <c r="L815" t="str">
        <f>_xlfn.XLOOKUP(Sales_DB[[#This Row],[Store_ID]],Store_DB[Store_ID],Store_DB[Store_Name])</f>
        <v>Hill, Wagner and Ballard</v>
      </c>
      <c r="M815" t="str">
        <f>_xlfn.XLOOKUP(Sales_DB[[#This Row],[Store_ID]],Store_DB[Store_ID],Store_DB[City])</f>
        <v>East Davidville</v>
      </c>
      <c r="N815" t="str">
        <f>_xlfn.XLOOKUP(Sales_DB[[#This Row],[Store_ID]],Store_DB[Store_ID],Store_DB[Store_Type])</f>
        <v>Online</v>
      </c>
      <c r="O815" t="str">
        <f>_xlfn.XLOOKUP(Sales_DB[[#This Row],[Product_ID]],Product_DB[Product_ID],Product_DB[Product_Name])</f>
        <v>Sports Stopwatch Pro</v>
      </c>
      <c r="P815" t="str">
        <f>_xlfn.XLOOKUP(Sales_DB[[#This Row],[Product_ID]],Product_DB[Product_ID],Product_DB[Category])</f>
        <v>Sports</v>
      </c>
      <c r="Q815" t="str">
        <f>_xlfn.XLOOKUP(Sales_DB[[#This Row],[Product_ID]],Product_DB[Product_ID],Product_DB[Sub_Category])</f>
        <v>Accessories</v>
      </c>
      <c r="R815" t="str">
        <f>_xlfn.XLOOKUP(Sales_DB[[#This Row],[Product_ID]],Product_DB[Product_ID],Product_DB[Brand])</f>
        <v>Thompson-French</v>
      </c>
      <c r="S815">
        <f>_xlfn.XLOOKUP(Sales_DB[[#This Row],[Product_ID]],Product_DB[Product_ID],Product_DB[Cost])</f>
        <v>434.84</v>
      </c>
      <c r="T815">
        <f>_xlfn.XLOOKUP(Sales_DB[[#This Row],[Product_ID]],Product_DB[Product_ID],Product_DB[Stock])</f>
        <v>185</v>
      </c>
      <c r="U815" t="str">
        <f>_xlfn.XLOOKUP(Sales_DB[[#This Row],[Customer_ID]],Final_Cust_db[Customer_ID],Final_Cust_db[Name])</f>
        <v>Mr.Christopher Sims</v>
      </c>
      <c r="V815">
        <f>_xlfn.XLOOKUP(Sales_DB[[#This Row],[Customer_ID]],Final_Cust_db[Customer_ID],Final_Cust_db[Age])</f>
        <v>50</v>
      </c>
      <c r="W815" t="str">
        <f>_xlfn.XLOOKUP(Sales_DB[[#This Row],[Customer_ID]],Final_Cust_db[Customer_ID],Final_Cust_db[Gender])</f>
        <v>Female</v>
      </c>
      <c r="X815" t="str">
        <f>_xlfn.XLOOKUP(Sales_DB[[#This Row],[Customer_ID]],Final_Cust_db[Customer_ID],Final_Cust_db[City])</f>
        <v>Donaldsontown</v>
      </c>
      <c r="Y815" t="str">
        <f>_xlfn.XLOOKUP(Sales_DB[[#This Row],[Customer_ID]],Final_Cust_db[Customer_ID],Final_Cust_db[State])</f>
        <v>Connecticut</v>
      </c>
      <c r="Z815" t="str">
        <f>_xlfn.XLOOKUP(Sales_DB[[#This Row],[Customer_ID]],Final_Cust_db[Customer_ID],Final_Cust_db[Country])</f>
        <v>USA</v>
      </c>
      <c r="AA815" t="str">
        <f>_xlfn.XLOOKUP(Sales_DB[[#This Row],[Customer_ID]],Final_Cust_db[Customer_ID],Final_Cust_db[Loyality_Level])</f>
        <v>Silver</v>
      </c>
      <c r="AB815" s="8">
        <f>Sales_DB[[#This Row],[Cost]]*Sales_DB[[#This Row],[Quantity]]</f>
        <v>1739.36</v>
      </c>
      <c r="AC815" s="8">
        <f>Sales_DB[[#This Row],[Total_Amount]]-Sales_DB[[#This Row],[Spend]]</f>
        <v>-837.05599999999993</v>
      </c>
      <c r="AD815" s="8">
        <f>MONTH(Sales_DB[[#This Row],[Order_Date]])</f>
        <v>8</v>
      </c>
    </row>
    <row r="816" spans="1:30" x14ac:dyDescent="0.35">
      <c r="A816" t="s">
        <v>2773</v>
      </c>
      <c r="B816" s="2">
        <v>45876</v>
      </c>
      <c r="C816" t="s">
        <v>920</v>
      </c>
      <c r="D816" t="s">
        <v>1788</v>
      </c>
      <c r="E816" t="s">
        <v>1946</v>
      </c>
      <c r="F816">
        <v>4</v>
      </c>
      <c r="G816" s="5">
        <v>373.49</v>
      </c>
      <c r="H816">
        <v>0.16</v>
      </c>
      <c r="I816" t="s">
        <v>1962</v>
      </c>
      <c r="J816">
        <v>1254.9264000000001</v>
      </c>
      <c r="K816" t="str">
        <f>_xlfn.XLOOKUP(Sales_DB[[#This Row],[Store_ID]],Store_DB[Store_ID],Store_DB[Region])</f>
        <v>East</v>
      </c>
      <c r="L816" t="str">
        <f>_xlfn.XLOOKUP(Sales_DB[[#This Row],[Store_ID]],Store_DB[Store_ID],Store_DB[Store_Name])</f>
        <v>Mann-Austin</v>
      </c>
      <c r="M816" t="str">
        <f>_xlfn.XLOOKUP(Sales_DB[[#This Row],[Store_ID]],Store_DB[Store_ID],Store_DB[City])</f>
        <v>Vasquezborough</v>
      </c>
      <c r="N816" t="str">
        <f>_xlfn.XLOOKUP(Sales_DB[[#This Row],[Store_ID]],Store_DB[Store_ID],Store_DB[Store_Type])</f>
        <v>Online</v>
      </c>
      <c r="O816" t="str">
        <f>_xlfn.XLOOKUP(Sales_DB[[#This Row],[Product_ID]],Product_DB[Product_ID],Product_DB[Product_Name])</f>
        <v>Men'S Sports Shorts</v>
      </c>
      <c r="P816" t="str">
        <f>_xlfn.XLOOKUP(Sales_DB[[#This Row],[Product_ID]],Product_DB[Product_ID],Product_DB[Category])</f>
        <v>Clothing</v>
      </c>
      <c r="Q816" t="str">
        <f>_xlfn.XLOOKUP(Sales_DB[[#This Row],[Product_ID]],Product_DB[Product_ID],Product_DB[Sub_Category])</f>
        <v>Bottoms</v>
      </c>
      <c r="R816" t="str">
        <f>_xlfn.XLOOKUP(Sales_DB[[#This Row],[Product_ID]],Product_DB[Product_ID],Product_DB[Brand])</f>
        <v>Fitzpatrick Ltd</v>
      </c>
      <c r="S816">
        <f>_xlfn.XLOOKUP(Sales_DB[[#This Row],[Product_ID]],Product_DB[Product_ID],Product_DB[Cost])</f>
        <v>218.22</v>
      </c>
      <c r="T816">
        <f>_xlfn.XLOOKUP(Sales_DB[[#This Row],[Product_ID]],Product_DB[Product_ID],Product_DB[Stock])</f>
        <v>224</v>
      </c>
      <c r="U816" t="str">
        <f>_xlfn.XLOOKUP(Sales_DB[[#This Row],[Customer_ID]],Final_Cust_db[Customer_ID],Final_Cust_db[Name])</f>
        <v>Cynthia Roberts</v>
      </c>
      <c r="V816">
        <f>_xlfn.XLOOKUP(Sales_DB[[#This Row],[Customer_ID]],Final_Cust_db[Customer_ID],Final_Cust_db[Age])</f>
        <v>22</v>
      </c>
      <c r="W816" t="str">
        <f>_xlfn.XLOOKUP(Sales_DB[[#This Row],[Customer_ID]],Final_Cust_db[Customer_ID],Final_Cust_db[Gender])</f>
        <v>Female</v>
      </c>
      <c r="X816" t="str">
        <f>_xlfn.XLOOKUP(Sales_DB[[#This Row],[Customer_ID]],Final_Cust_db[Customer_ID],Final_Cust_db[City])</f>
        <v>Millerfort</v>
      </c>
      <c r="Y816" t="str">
        <f>_xlfn.XLOOKUP(Sales_DB[[#This Row],[Customer_ID]],Final_Cust_db[Customer_ID],Final_Cust_db[State])</f>
        <v>Vermont</v>
      </c>
      <c r="Z816" t="str">
        <f>_xlfn.XLOOKUP(Sales_DB[[#This Row],[Customer_ID]],Final_Cust_db[Customer_ID],Final_Cust_db[Country])</f>
        <v>USA</v>
      </c>
      <c r="AA816" t="str">
        <f>_xlfn.XLOOKUP(Sales_DB[[#This Row],[Customer_ID]],Final_Cust_db[Customer_ID],Final_Cust_db[Loyality_Level])</f>
        <v>Gold</v>
      </c>
      <c r="AB816" s="8">
        <f>Sales_DB[[#This Row],[Cost]]*Sales_DB[[#This Row],[Quantity]]</f>
        <v>872.88</v>
      </c>
      <c r="AC816" s="8">
        <f>Sales_DB[[#This Row],[Total_Amount]]-Sales_DB[[#This Row],[Spend]]</f>
        <v>382.04640000000006</v>
      </c>
      <c r="AD816" s="8">
        <f>MONTH(Sales_DB[[#This Row],[Order_Date]])</f>
        <v>8</v>
      </c>
    </row>
    <row r="817" spans="1:30" x14ac:dyDescent="0.35">
      <c r="A817" t="s">
        <v>2774</v>
      </c>
      <c r="B817" s="2">
        <v>45398</v>
      </c>
      <c r="C817" t="s">
        <v>248</v>
      </c>
      <c r="D817" t="s">
        <v>1567</v>
      </c>
      <c r="E817" t="s">
        <v>1919</v>
      </c>
      <c r="F817">
        <v>4</v>
      </c>
      <c r="G817" s="5">
        <v>348.91</v>
      </c>
      <c r="H817">
        <v>0.18</v>
      </c>
      <c r="I817" t="s">
        <v>1959</v>
      </c>
      <c r="J817">
        <v>1144.4248</v>
      </c>
      <c r="K817" t="str">
        <f>_xlfn.XLOOKUP(Sales_DB[[#This Row],[Store_ID]],Store_DB[Store_ID],Store_DB[Region])</f>
        <v>South</v>
      </c>
      <c r="L817" t="str">
        <f>_xlfn.XLOOKUP(Sales_DB[[#This Row],[Store_ID]],Store_DB[Store_ID],Store_DB[Store_Name])</f>
        <v>Moore, Padilla and Butler</v>
      </c>
      <c r="M817" t="str">
        <f>_xlfn.XLOOKUP(Sales_DB[[#This Row],[Store_ID]],Store_DB[Store_ID],Store_DB[City])</f>
        <v>East Johnstad</v>
      </c>
      <c r="N817" t="str">
        <f>_xlfn.XLOOKUP(Sales_DB[[#This Row],[Store_ID]],Store_DB[Store_ID],Store_DB[Store_Type])</f>
        <v>Flagship</v>
      </c>
      <c r="O817" t="str">
        <f>_xlfn.XLOOKUP(Sales_DB[[#This Row],[Product_ID]],Product_DB[Product_ID],Product_DB[Product_Name])</f>
        <v>Men'S Running Jacket</v>
      </c>
      <c r="P817" t="str">
        <f>_xlfn.XLOOKUP(Sales_DB[[#This Row],[Product_ID]],Product_DB[Product_ID],Product_DB[Category])</f>
        <v>Clothing</v>
      </c>
      <c r="Q817" t="str">
        <f>_xlfn.XLOOKUP(Sales_DB[[#This Row],[Product_ID]],Product_DB[Product_ID],Product_DB[Sub_Category])</f>
        <v>Outerwear</v>
      </c>
      <c r="R817" t="str">
        <f>_xlfn.XLOOKUP(Sales_DB[[#This Row],[Product_ID]],Product_DB[Product_ID],Product_DB[Brand])</f>
        <v>Pineda Ltd</v>
      </c>
      <c r="S817">
        <f>_xlfn.XLOOKUP(Sales_DB[[#This Row],[Product_ID]],Product_DB[Product_ID],Product_DB[Cost])</f>
        <v>364.67</v>
      </c>
      <c r="T817">
        <f>_xlfn.XLOOKUP(Sales_DB[[#This Row],[Product_ID]],Product_DB[Product_ID],Product_DB[Stock])</f>
        <v>452</v>
      </c>
      <c r="U817" t="str">
        <f>_xlfn.XLOOKUP(Sales_DB[[#This Row],[Customer_ID]],Final_Cust_db[Customer_ID],Final_Cust_db[Name])</f>
        <v>Cody Diaz</v>
      </c>
      <c r="V817">
        <f>_xlfn.XLOOKUP(Sales_DB[[#This Row],[Customer_ID]],Final_Cust_db[Customer_ID],Final_Cust_db[Age])</f>
        <v>27</v>
      </c>
      <c r="W817" t="str">
        <f>_xlfn.XLOOKUP(Sales_DB[[#This Row],[Customer_ID]],Final_Cust_db[Customer_ID],Final_Cust_db[Gender])</f>
        <v>Female</v>
      </c>
      <c r="X817" t="str">
        <f>_xlfn.XLOOKUP(Sales_DB[[#This Row],[Customer_ID]],Final_Cust_db[Customer_ID],Final_Cust_db[City])</f>
        <v>South Aaronside</v>
      </c>
      <c r="Y817" t="str">
        <f>_xlfn.XLOOKUP(Sales_DB[[#This Row],[Customer_ID]],Final_Cust_db[Customer_ID],Final_Cust_db[State])</f>
        <v>New Hampshire</v>
      </c>
      <c r="Z817" t="str">
        <f>_xlfn.XLOOKUP(Sales_DB[[#This Row],[Customer_ID]],Final_Cust_db[Customer_ID],Final_Cust_db[Country])</f>
        <v>USA</v>
      </c>
      <c r="AA817" t="str">
        <f>_xlfn.XLOOKUP(Sales_DB[[#This Row],[Customer_ID]],Final_Cust_db[Customer_ID],Final_Cust_db[Loyality_Level])</f>
        <v>Silver</v>
      </c>
      <c r="AB817" s="8">
        <f>Sales_DB[[#This Row],[Cost]]*Sales_DB[[#This Row],[Quantity]]</f>
        <v>1458.68</v>
      </c>
      <c r="AC817" s="8">
        <f>Sales_DB[[#This Row],[Total_Amount]]-Sales_DB[[#This Row],[Spend]]</f>
        <v>-314.25520000000006</v>
      </c>
      <c r="AD817" s="8">
        <f>MONTH(Sales_DB[[#This Row],[Order_Date]])</f>
        <v>4</v>
      </c>
    </row>
    <row r="818" spans="1:30" x14ac:dyDescent="0.35">
      <c r="A818" t="s">
        <v>2775</v>
      </c>
      <c r="B818" s="2">
        <v>45390</v>
      </c>
      <c r="C818" t="s">
        <v>391</v>
      </c>
      <c r="D818" t="s">
        <v>1863</v>
      </c>
      <c r="E818" t="s">
        <v>1940</v>
      </c>
      <c r="F818">
        <v>4</v>
      </c>
      <c r="G818" s="5">
        <v>212.96</v>
      </c>
      <c r="H818">
        <v>0.17</v>
      </c>
      <c r="I818" t="s">
        <v>1957</v>
      </c>
      <c r="J818">
        <v>707.02719999999999</v>
      </c>
      <c r="K818" t="str">
        <f>_xlfn.XLOOKUP(Sales_DB[[#This Row],[Store_ID]],Store_DB[Store_ID],Store_DB[Region])</f>
        <v>North</v>
      </c>
      <c r="L818" t="str">
        <f>_xlfn.XLOOKUP(Sales_DB[[#This Row],[Store_ID]],Store_DB[Store_ID],Store_DB[Store_Name])</f>
        <v>Holloway Ltd</v>
      </c>
      <c r="M818" t="str">
        <f>_xlfn.XLOOKUP(Sales_DB[[#This Row],[Store_ID]],Store_DB[Store_ID],Store_DB[City])</f>
        <v>Bensonhaven</v>
      </c>
      <c r="N818" t="str">
        <f>_xlfn.XLOOKUP(Sales_DB[[#This Row],[Store_ID]],Store_DB[Store_ID],Store_DB[Store_Type])</f>
        <v>Flagship</v>
      </c>
      <c r="O818" t="str">
        <f>_xlfn.XLOOKUP(Sales_DB[[#This Row],[Product_ID]],Product_DB[Product_ID],Product_DB[Product_Name])</f>
        <v>Vitamin E Body Lotion</v>
      </c>
      <c r="P818" t="str">
        <f>_xlfn.XLOOKUP(Sales_DB[[#This Row],[Product_ID]],Product_DB[Product_ID],Product_DB[Category])</f>
        <v>Beauty</v>
      </c>
      <c r="Q818" t="str">
        <f>_xlfn.XLOOKUP(Sales_DB[[#This Row],[Product_ID]],Product_DB[Product_ID],Product_DB[Sub_Category])</f>
        <v>Skincare</v>
      </c>
      <c r="R818" t="str">
        <f>_xlfn.XLOOKUP(Sales_DB[[#This Row],[Product_ID]],Product_DB[Product_ID],Product_DB[Brand])</f>
        <v>Hoffman-Williams</v>
      </c>
      <c r="S818">
        <f>_xlfn.XLOOKUP(Sales_DB[[#This Row],[Product_ID]],Product_DB[Product_ID],Product_DB[Cost])</f>
        <v>358.47</v>
      </c>
      <c r="T818">
        <f>_xlfn.XLOOKUP(Sales_DB[[#This Row],[Product_ID]],Product_DB[Product_ID],Product_DB[Stock])</f>
        <v>213</v>
      </c>
      <c r="U818" t="str">
        <f>_xlfn.XLOOKUP(Sales_DB[[#This Row],[Customer_ID]],Final_Cust_db[Customer_ID],Final_Cust_db[Name])</f>
        <v>Ashley Griffin</v>
      </c>
      <c r="V818">
        <f>_xlfn.XLOOKUP(Sales_DB[[#This Row],[Customer_ID]],Final_Cust_db[Customer_ID],Final_Cust_db[Age])</f>
        <v>40</v>
      </c>
      <c r="W818" t="str">
        <f>_xlfn.XLOOKUP(Sales_DB[[#This Row],[Customer_ID]],Final_Cust_db[Customer_ID],Final_Cust_db[Gender])</f>
        <v>Female</v>
      </c>
      <c r="X818" t="str">
        <f>_xlfn.XLOOKUP(Sales_DB[[#This Row],[Customer_ID]],Final_Cust_db[Customer_ID],Final_Cust_db[City])</f>
        <v>New Dawnton</v>
      </c>
      <c r="Y818" t="str">
        <f>_xlfn.XLOOKUP(Sales_DB[[#This Row],[Customer_ID]],Final_Cust_db[Customer_ID],Final_Cust_db[State])</f>
        <v>Maryland</v>
      </c>
      <c r="Z818" t="str">
        <f>_xlfn.XLOOKUP(Sales_DB[[#This Row],[Customer_ID]],Final_Cust_db[Customer_ID],Final_Cust_db[Country])</f>
        <v>USA</v>
      </c>
      <c r="AA818" t="str">
        <f>_xlfn.XLOOKUP(Sales_DB[[#This Row],[Customer_ID]],Final_Cust_db[Customer_ID],Final_Cust_db[Loyality_Level])</f>
        <v>Gold</v>
      </c>
      <c r="AB818" s="8">
        <f>Sales_DB[[#This Row],[Cost]]*Sales_DB[[#This Row],[Quantity]]</f>
        <v>1433.88</v>
      </c>
      <c r="AC818" s="8">
        <f>Sales_DB[[#This Row],[Total_Amount]]-Sales_DB[[#This Row],[Spend]]</f>
        <v>-726.85280000000012</v>
      </c>
      <c r="AD818" s="8">
        <f>MONTH(Sales_DB[[#This Row],[Order_Date]])</f>
        <v>4</v>
      </c>
    </row>
    <row r="819" spans="1:30" x14ac:dyDescent="0.35">
      <c r="A819" t="s">
        <v>2776</v>
      </c>
      <c r="B819" s="2">
        <v>45406</v>
      </c>
      <c r="C819" t="s">
        <v>631</v>
      </c>
      <c r="D819" t="s">
        <v>1656</v>
      </c>
      <c r="E819" t="s">
        <v>1946</v>
      </c>
      <c r="F819">
        <v>3</v>
      </c>
      <c r="G819" s="5">
        <v>871.34</v>
      </c>
      <c r="H819">
        <v>0.11</v>
      </c>
      <c r="I819" t="s">
        <v>1962</v>
      </c>
      <c r="J819">
        <v>2326.4778000000001</v>
      </c>
      <c r="K819" t="str">
        <f>_xlfn.XLOOKUP(Sales_DB[[#This Row],[Store_ID]],Store_DB[Store_ID],Store_DB[Region])</f>
        <v>East</v>
      </c>
      <c r="L819" t="str">
        <f>_xlfn.XLOOKUP(Sales_DB[[#This Row],[Store_ID]],Store_DB[Store_ID],Store_DB[Store_Name])</f>
        <v>Mann-Austin</v>
      </c>
      <c r="M819" t="str">
        <f>_xlfn.XLOOKUP(Sales_DB[[#This Row],[Store_ID]],Store_DB[Store_ID],Store_DB[City])</f>
        <v>Vasquezborough</v>
      </c>
      <c r="N819" t="str">
        <f>_xlfn.XLOOKUP(Sales_DB[[#This Row],[Store_ID]],Store_DB[Store_ID],Store_DB[Store_Type])</f>
        <v>Online</v>
      </c>
      <c r="O819" t="str">
        <f>_xlfn.XLOOKUP(Sales_DB[[#This Row],[Product_ID]],Product_DB[Product_ID],Product_DB[Product_Name])</f>
        <v>Decorative Floor Vase</v>
      </c>
      <c r="P819" t="str">
        <f>_xlfn.XLOOKUP(Sales_DB[[#This Row],[Product_ID]],Product_DB[Product_ID],Product_DB[Category])</f>
        <v>Home</v>
      </c>
      <c r="Q819" t="str">
        <f>_xlfn.XLOOKUP(Sales_DB[[#This Row],[Product_ID]],Product_DB[Product_ID],Product_DB[Sub_Category])</f>
        <v>Decor</v>
      </c>
      <c r="R819" t="str">
        <f>_xlfn.XLOOKUP(Sales_DB[[#This Row],[Product_ID]],Product_DB[Product_ID],Product_DB[Brand])</f>
        <v>Khan, Jones and Paul</v>
      </c>
      <c r="S819">
        <f>_xlfn.XLOOKUP(Sales_DB[[#This Row],[Product_ID]],Product_DB[Product_ID],Product_DB[Cost])</f>
        <v>238.8</v>
      </c>
      <c r="T819">
        <f>_xlfn.XLOOKUP(Sales_DB[[#This Row],[Product_ID]],Product_DB[Product_ID],Product_DB[Stock])</f>
        <v>378</v>
      </c>
      <c r="U819" t="str">
        <f>_xlfn.XLOOKUP(Sales_DB[[#This Row],[Customer_ID]],Final_Cust_db[Customer_ID],Final_Cust_db[Name])</f>
        <v>Christopher Stewart</v>
      </c>
      <c r="V819">
        <f>_xlfn.XLOOKUP(Sales_DB[[#This Row],[Customer_ID]],Final_Cust_db[Customer_ID],Final_Cust_db[Age])</f>
        <v>21</v>
      </c>
      <c r="W819" t="str">
        <f>_xlfn.XLOOKUP(Sales_DB[[#This Row],[Customer_ID]],Final_Cust_db[Customer_ID],Final_Cust_db[Gender])</f>
        <v>Male</v>
      </c>
      <c r="X819" t="str">
        <f>_xlfn.XLOOKUP(Sales_DB[[#This Row],[Customer_ID]],Final_Cust_db[Customer_ID],Final_Cust_db[City])</f>
        <v>Amandaside</v>
      </c>
      <c r="Y819" t="str">
        <f>_xlfn.XLOOKUP(Sales_DB[[#This Row],[Customer_ID]],Final_Cust_db[Customer_ID],Final_Cust_db[State])</f>
        <v>New York</v>
      </c>
      <c r="Z819" t="str">
        <f>_xlfn.XLOOKUP(Sales_DB[[#This Row],[Customer_ID]],Final_Cust_db[Customer_ID],Final_Cust_db[Country])</f>
        <v>USA</v>
      </c>
      <c r="AA819" t="str">
        <f>_xlfn.XLOOKUP(Sales_DB[[#This Row],[Customer_ID]],Final_Cust_db[Customer_ID],Final_Cust_db[Loyality_Level])</f>
        <v>Bronze</v>
      </c>
      <c r="AB819" s="8">
        <f>Sales_DB[[#This Row],[Cost]]*Sales_DB[[#This Row],[Quantity]]</f>
        <v>716.40000000000009</v>
      </c>
      <c r="AC819" s="8">
        <f>Sales_DB[[#This Row],[Total_Amount]]-Sales_DB[[#This Row],[Spend]]</f>
        <v>1610.0778</v>
      </c>
      <c r="AD819" s="8">
        <f>MONTH(Sales_DB[[#This Row],[Order_Date]])</f>
        <v>4</v>
      </c>
    </row>
    <row r="820" spans="1:30" x14ac:dyDescent="0.35">
      <c r="A820" t="s">
        <v>2777</v>
      </c>
      <c r="B820" s="2">
        <v>45844</v>
      </c>
      <c r="C820" t="s">
        <v>360</v>
      </c>
      <c r="D820" t="s">
        <v>1863</v>
      </c>
      <c r="E820" t="s">
        <v>1885</v>
      </c>
      <c r="F820">
        <v>2</v>
      </c>
      <c r="G820" s="5">
        <v>698.94</v>
      </c>
      <c r="H820">
        <v>0.06</v>
      </c>
      <c r="I820" t="s">
        <v>1957</v>
      </c>
      <c r="J820">
        <v>1314.0072</v>
      </c>
      <c r="K820" t="str">
        <f>_xlfn.XLOOKUP(Sales_DB[[#This Row],[Store_ID]],Store_DB[Store_ID],Store_DB[Region])</f>
        <v>East</v>
      </c>
      <c r="L820" t="str">
        <f>_xlfn.XLOOKUP(Sales_DB[[#This Row],[Store_ID]],Store_DB[Store_ID],Store_DB[Store_Name])</f>
        <v>Rivera-Warner</v>
      </c>
      <c r="M820" t="str">
        <f>_xlfn.XLOOKUP(Sales_DB[[#This Row],[Store_ID]],Store_DB[Store_ID],Store_DB[City])</f>
        <v>Washingtonfurt</v>
      </c>
      <c r="N820" t="str">
        <f>_xlfn.XLOOKUP(Sales_DB[[#This Row],[Store_ID]],Store_DB[Store_ID],Store_DB[Store_Type])</f>
        <v>Flagship</v>
      </c>
      <c r="O820" t="str">
        <f>_xlfn.XLOOKUP(Sales_DB[[#This Row],[Product_ID]],Product_DB[Product_ID],Product_DB[Product_Name])</f>
        <v>Vitamin E Body Lotion</v>
      </c>
      <c r="P820" t="str">
        <f>_xlfn.XLOOKUP(Sales_DB[[#This Row],[Product_ID]],Product_DB[Product_ID],Product_DB[Category])</f>
        <v>Beauty</v>
      </c>
      <c r="Q820" t="str">
        <f>_xlfn.XLOOKUP(Sales_DB[[#This Row],[Product_ID]],Product_DB[Product_ID],Product_DB[Sub_Category])</f>
        <v>Skincare</v>
      </c>
      <c r="R820" t="str">
        <f>_xlfn.XLOOKUP(Sales_DB[[#This Row],[Product_ID]],Product_DB[Product_ID],Product_DB[Brand])</f>
        <v>Hoffman-Williams</v>
      </c>
      <c r="S820">
        <f>_xlfn.XLOOKUP(Sales_DB[[#This Row],[Product_ID]],Product_DB[Product_ID],Product_DB[Cost])</f>
        <v>358.47</v>
      </c>
      <c r="T820">
        <f>_xlfn.XLOOKUP(Sales_DB[[#This Row],[Product_ID]],Product_DB[Product_ID],Product_DB[Stock])</f>
        <v>213</v>
      </c>
      <c r="U820" t="str">
        <f>_xlfn.XLOOKUP(Sales_DB[[#This Row],[Customer_ID]],Final_Cust_db[Customer_ID],Final_Cust_db[Name])</f>
        <v>Diane Watson</v>
      </c>
      <c r="V820">
        <f>_xlfn.XLOOKUP(Sales_DB[[#This Row],[Customer_ID]],Final_Cust_db[Customer_ID],Final_Cust_db[Age])</f>
        <v>53</v>
      </c>
      <c r="W820" t="str">
        <f>_xlfn.XLOOKUP(Sales_DB[[#This Row],[Customer_ID]],Final_Cust_db[Customer_ID],Final_Cust_db[Gender])</f>
        <v>Female</v>
      </c>
      <c r="X820" t="str">
        <f>_xlfn.XLOOKUP(Sales_DB[[#This Row],[Customer_ID]],Final_Cust_db[Customer_ID],Final_Cust_db[City])</f>
        <v>North Codyport</v>
      </c>
      <c r="Y820" t="str">
        <f>_xlfn.XLOOKUP(Sales_DB[[#This Row],[Customer_ID]],Final_Cust_db[Customer_ID],Final_Cust_db[State])</f>
        <v>Texas</v>
      </c>
      <c r="Z820" t="str">
        <f>_xlfn.XLOOKUP(Sales_DB[[#This Row],[Customer_ID]],Final_Cust_db[Customer_ID],Final_Cust_db[Country])</f>
        <v>USA</v>
      </c>
      <c r="AA820" t="str">
        <f>_xlfn.XLOOKUP(Sales_DB[[#This Row],[Customer_ID]],Final_Cust_db[Customer_ID],Final_Cust_db[Loyality_Level])</f>
        <v>Platinum</v>
      </c>
      <c r="AB820" s="8">
        <f>Sales_DB[[#This Row],[Cost]]*Sales_DB[[#This Row],[Quantity]]</f>
        <v>716.94</v>
      </c>
      <c r="AC820" s="8">
        <f>Sales_DB[[#This Row],[Total_Amount]]-Sales_DB[[#This Row],[Spend]]</f>
        <v>597.06719999999996</v>
      </c>
      <c r="AD820" s="8">
        <f>MONTH(Sales_DB[[#This Row],[Order_Date]])</f>
        <v>7</v>
      </c>
    </row>
    <row r="821" spans="1:30" x14ac:dyDescent="0.35">
      <c r="A821" t="s">
        <v>2778</v>
      </c>
      <c r="B821" s="2">
        <v>45697</v>
      </c>
      <c r="C821" t="s">
        <v>1005</v>
      </c>
      <c r="D821" t="s">
        <v>1803</v>
      </c>
      <c r="E821" t="s">
        <v>1885</v>
      </c>
      <c r="F821">
        <v>1</v>
      </c>
      <c r="G821" s="5">
        <v>719.94</v>
      </c>
      <c r="H821">
        <v>0.23</v>
      </c>
      <c r="I821" t="s">
        <v>1962</v>
      </c>
      <c r="J821">
        <v>554.35380000000009</v>
      </c>
      <c r="K821" t="str">
        <f>_xlfn.XLOOKUP(Sales_DB[[#This Row],[Store_ID]],Store_DB[Store_ID],Store_DB[Region])</f>
        <v>East</v>
      </c>
      <c r="L821" t="str">
        <f>_xlfn.XLOOKUP(Sales_DB[[#This Row],[Store_ID]],Store_DB[Store_ID],Store_DB[Store_Name])</f>
        <v>Rivera-Warner</v>
      </c>
      <c r="M821" t="str">
        <f>_xlfn.XLOOKUP(Sales_DB[[#This Row],[Store_ID]],Store_DB[Store_ID],Store_DB[City])</f>
        <v>Washingtonfurt</v>
      </c>
      <c r="N821" t="str">
        <f>_xlfn.XLOOKUP(Sales_DB[[#This Row],[Store_ID]],Store_DB[Store_ID],Store_DB[Store_Type])</f>
        <v>Flagship</v>
      </c>
      <c r="O821" t="str">
        <f>_xlfn.XLOOKUP(Sales_DB[[#This Row],[Product_ID]],Product_DB[Product_ID],Product_DB[Product_Name])</f>
        <v>Bluetooth Car Audio System</v>
      </c>
      <c r="P821" t="str">
        <f>_xlfn.XLOOKUP(Sales_DB[[#This Row],[Product_ID]],Product_DB[Product_ID],Product_DB[Category])</f>
        <v>Electronics</v>
      </c>
      <c r="Q821" t="str">
        <f>_xlfn.XLOOKUP(Sales_DB[[#This Row],[Product_ID]],Product_DB[Product_ID],Product_DB[Sub_Category])</f>
        <v>Audio</v>
      </c>
      <c r="R821" t="str">
        <f>_xlfn.XLOOKUP(Sales_DB[[#This Row],[Product_ID]],Product_DB[Product_ID],Product_DB[Brand])</f>
        <v>Bruce-Bowen</v>
      </c>
      <c r="S821">
        <f>_xlfn.XLOOKUP(Sales_DB[[#This Row],[Product_ID]],Product_DB[Product_ID],Product_DB[Cost])</f>
        <v>403.71</v>
      </c>
      <c r="T821">
        <f>_xlfn.XLOOKUP(Sales_DB[[#This Row],[Product_ID]],Product_DB[Product_ID],Product_DB[Stock])</f>
        <v>159</v>
      </c>
      <c r="U821" t="str">
        <f>_xlfn.XLOOKUP(Sales_DB[[#This Row],[Customer_ID]],Final_Cust_db[Customer_ID],Final_Cust_db[Name])</f>
        <v>Robert House</v>
      </c>
      <c r="V821">
        <f>_xlfn.XLOOKUP(Sales_DB[[#This Row],[Customer_ID]],Final_Cust_db[Customer_ID],Final_Cust_db[Age])</f>
        <v>34</v>
      </c>
      <c r="W821" t="str">
        <f>_xlfn.XLOOKUP(Sales_DB[[#This Row],[Customer_ID]],Final_Cust_db[Customer_ID],Final_Cust_db[Gender])</f>
        <v>Male</v>
      </c>
      <c r="X821" t="str">
        <f>_xlfn.XLOOKUP(Sales_DB[[#This Row],[Customer_ID]],Final_Cust_db[Customer_ID],Final_Cust_db[City])</f>
        <v>Lake James</v>
      </c>
      <c r="Y821" t="str">
        <f>_xlfn.XLOOKUP(Sales_DB[[#This Row],[Customer_ID]],Final_Cust_db[Customer_ID],Final_Cust_db[State])</f>
        <v>Maryland</v>
      </c>
      <c r="Z821" t="str">
        <f>_xlfn.XLOOKUP(Sales_DB[[#This Row],[Customer_ID]],Final_Cust_db[Customer_ID],Final_Cust_db[Country])</f>
        <v>USA</v>
      </c>
      <c r="AA821" t="str">
        <f>_xlfn.XLOOKUP(Sales_DB[[#This Row],[Customer_ID]],Final_Cust_db[Customer_ID],Final_Cust_db[Loyality_Level])</f>
        <v>Gold</v>
      </c>
      <c r="AB821" s="8">
        <f>Sales_DB[[#This Row],[Cost]]*Sales_DB[[#This Row],[Quantity]]</f>
        <v>403.71</v>
      </c>
      <c r="AC821" s="8">
        <f>Sales_DB[[#This Row],[Total_Amount]]-Sales_DB[[#This Row],[Spend]]</f>
        <v>150.64380000000011</v>
      </c>
      <c r="AD821" s="8">
        <f>MONTH(Sales_DB[[#This Row],[Order_Date]])</f>
        <v>2</v>
      </c>
    </row>
    <row r="822" spans="1:30" x14ac:dyDescent="0.35">
      <c r="A822" t="s">
        <v>2779</v>
      </c>
      <c r="B822" s="2">
        <v>45607</v>
      </c>
      <c r="C822" t="s">
        <v>38</v>
      </c>
      <c r="D822" t="s">
        <v>1659</v>
      </c>
      <c r="E822" t="s">
        <v>1902</v>
      </c>
      <c r="F822">
        <v>2</v>
      </c>
      <c r="G822" s="5">
        <v>278.16000000000003</v>
      </c>
      <c r="H822">
        <v>0.22</v>
      </c>
      <c r="I822" t="s">
        <v>1959</v>
      </c>
      <c r="J822">
        <v>433.92960000000011</v>
      </c>
      <c r="K822" t="str">
        <f>_xlfn.XLOOKUP(Sales_DB[[#This Row],[Store_ID]],Store_DB[Store_ID],Store_DB[Region])</f>
        <v>South</v>
      </c>
      <c r="L822" t="str">
        <f>_xlfn.XLOOKUP(Sales_DB[[#This Row],[Store_ID]],Store_DB[Store_ID],Store_DB[Store_Name])</f>
        <v>Alexander Group</v>
      </c>
      <c r="M822" t="str">
        <f>_xlfn.XLOOKUP(Sales_DB[[#This Row],[Store_ID]],Store_DB[Store_ID],Store_DB[City])</f>
        <v>Port Sharon</v>
      </c>
      <c r="N822" t="str">
        <f>_xlfn.XLOOKUP(Sales_DB[[#This Row],[Store_ID]],Store_DB[Store_ID],Store_DB[Store_Type])</f>
        <v>Online</v>
      </c>
      <c r="O822" t="str">
        <f>_xlfn.XLOOKUP(Sales_DB[[#This Row],[Product_ID]],Product_DB[Product_ID],Product_DB[Product_Name])</f>
        <v>Sports Stopwatch Timer</v>
      </c>
      <c r="P822" t="str">
        <f>_xlfn.XLOOKUP(Sales_DB[[#This Row],[Product_ID]],Product_DB[Product_ID],Product_DB[Category])</f>
        <v>Sports</v>
      </c>
      <c r="Q822" t="str">
        <f>_xlfn.XLOOKUP(Sales_DB[[#This Row],[Product_ID]],Product_DB[Product_ID],Product_DB[Sub_Category])</f>
        <v>Accessories</v>
      </c>
      <c r="R822" t="str">
        <f>_xlfn.XLOOKUP(Sales_DB[[#This Row],[Product_ID]],Product_DB[Product_ID],Product_DB[Brand])</f>
        <v>Burns-Hansen</v>
      </c>
      <c r="S822">
        <f>_xlfn.XLOOKUP(Sales_DB[[#This Row],[Product_ID]],Product_DB[Product_ID],Product_DB[Cost])</f>
        <v>38.76</v>
      </c>
      <c r="T822">
        <f>_xlfn.XLOOKUP(Sales_DB[[#This Row],[Product_ID]],Product_DB[Product_ID],Product_DB[Stock])</f>
        <v>137</v>
      </c>
      <c r="U822" t="str">
        <f>_xlfn.XLOOKUP(Sales_DB[[#This Row],[Customer_ID]],Final_Cust_db[Customer_ID],Final_Cust_db[Name])</f>
        <v>Amber Jackson</v>
      </c>
      <c r="V822">
        <f>_xlfn.XLOOKUP(Sales_DB[[#This Row],[Customer_ID]],Final_Cust_db[Customer_ID],Final_Cust_db[Age])</f>
        <v>29</v>
      </c>
      <c r="W822" t="str">
        <f>_xlfn.XLOOKUP(Sales_DB[[#This Row],[Customer_ID]],Final_Cust_db[Customer_ID],Final_Cust_db[Gender])</f>
        <v>Female</v>
      </c>
      <c r="X822" t="str">
        <f>_xlfn.XLOOKUP(Sales_DB[[#This Row],[Customer_ID]],Final_Cust_db[Customer_ID],Final_Cust_db[City])</f>
        <v>Deborahborough</v>
      </c>
      <c r="Y822" t="str">
        <f>_xlfn.XLOOKUP(Sales_DB[[#This Row],[Customer_ID]],Final_Cust_db[Customer_ID],Final_Cust_db[State])</f>
        <v>South Dakota</v>
      </c>
      <c r="Z822" t="str">
        <f>_xlfn.XLOOKUP(Sales_DB[[#This Row],[Customer_ID]],Final_Cust_db[Customer_ID],Final_Cust_db[Country])</f>
        <v>USA</v>
      </c>
      <c r="AA822" t="str">
        <f>_xlfn.XLOOKUP(Sales_DB[[#This Row],[Customer_ID]],Final_Cust_db[Customer_ID],Final_Cust_db[Loyality_Level])</f>
        <v>Platinum</v>
      </c>
      <c r="AB822" s="8">
        <f>Sales_DB[[#This Row],[Cost]]*Sales_DB[[#This Row],[Quantity]]</f>
        <v>77.52</v>
      </c>
      <c r="AC822" s="8">
        <f>Sales_DB[[#This Row],[Total_Amount]]-Sales_DB[[#This Row],[Spend]]</f>
        <v>356.40960000000013</v>
      </c>
      <c r="AD822" s="8">
        <f>MONTH(Sales_DB[[#This Row],[Order_Date]])</f>
        <v>11</v>
      </c>
    </row>
    <row r="823" spans="1:30" x14ac:dyDescent="0.35">
      <c r="A823" t="s">
        <v>2780</v>
      </c>
      <c r="B823" s="2">
        <v>45307</v>
      </c>
      <c r="C823" t="s">
        <v>206</v>
      </c>
      <c r="D823" t="s">
        <v>1726</v>
      </c>
      <c r="E823" t="s">
        <v>1906</v>
      </c>
      <c r="F823">
        <v>1</v>
      </c>
      <c r="G823" s="5">
        <v>678.9</v>
      </c>
      <c r="H823">
        <v>0.17</v>
      </c>
      <c r="I823" t="s">
        <v>1957</v>
      </c>
      <c r="J823">
        <v>563.48699999999997</v>
      </c>
      <c r="K823" t="str">
        <f>_xlfn.XLOOKUP(Sales_DB[[#This Row],[Store_ID]],Store_DB[Store_ID],Store_DB[Region])</f>
        <v>North</v>
      </c>
      <c r="L823" t="str">
        <f>_xlfn.XLOOKUP(Sales_DB[[#This Row],[Store_ID]],Store_DB[Store_ID],Store_DB[Store_Name])</f>
        <v>Gray Ltd</v>
      </c>
      <c r="M823" t="str">
        <f>_xlfn.XLOOKUP(Sales_DB[[#This Row],[Store_ID]],Store_DB[Store_ID],Store_DB[City])</f>
        <v>New Michaelchester</v>
      </c>
      <c r="N823" t="str">
        <f>_xlfn.XLOOKUP(Sales_DB[[#This Row],[Store_ID]],Store_DB[Store_ID],Store_DB[Store_Type])</f>
        <v>Outlet</v>
      </c>
      <c r="O823" t="str">
        <f>_xlfn.XLOOKUP(Sales_DB[[#This Row],[Product_ID]],Product_DB[Product_ID],Product_DB[Product_Name])</f>
        <v>Men'S Roll-On Perfume</v>
      </c>
      <c r="P823" t="str">
        <f>_xlfn.XLOOKUP(Sales_DB[[#This Row],[Product_ID]],Product_DB[Product_ID],Product_DB[Category])</f>
        <v>Beauty</v>
      </c>
      <c r="Q823" t="str">
        <f>_xlfn.XLOOKUP(Sales_DB[[#This Row],[Product_ID]],Product_DB[Product_ID],Product_DB[Sub_Category])</f>
        <v>Fragrance</v>
      </c>
      <c r="R823" t="str">
        <f>_xlfn.XLOOKUP(Sales_DB[[#This Row],[Product_ID]],Product_DB[Product_ID],Product_DB[Brand])</f>
        <v>Sullivan and Sons</v>
      </c>
      <c r="S823">
        <f>_xlfn.XLOOKUP(Sales_DB[[#This Row],[Product_ID]],Product_DB[Product_ID],Product_DB[Cost])</f>
        <v>43.29</v>
      </c>
      <c r="T823">
        <f>_xlfn.XLOOKUP(Sales_DB[[#This Row],[Product_ID]],Product_DB[Product_ID],Product_DB[Stock])</f>
        <v>267</v>
      </c>
      <c r="U823" t="str">
        <f>_xlfn.XLOOKUP(Sales_DB[[#This Row],[Customer_ID]],Final_Cust_db[Customer_ID],Final_Cust_db[Name])</f>
        <v>Sharon Brown</v>
      </c>
      <c r="V823">
        <f>_xlfn.XLOOKUP(Sales_DB[[#This Row],[Customer_ID]],Final_Cust_db[Customer_ID],Final_Cust_db[Age])</f>
        <v>37</v>
      </c>
      <c r="W823" t="str">
        <f>_xlfn.XLOOKUP(Sales_DB[[#This Row],[Customer_ID]],Final_Cust_db[Customer_ID],Final_Cust_db[Gender])</f>
        <v>Female</v>
      </c>
      <c r="X823" t="str">
        <f>_xlfn.XLOOKUP(Sales_DB[[#This Row],[Customer_ID]],Final_Cust_db[Customer_ID],Final_Cust_db[City])</f>
        <v>East Andrea</v>
      </c>
      <c r="Y823" t="str">
        <f>_xlfn.XLOOKUP(Sales_DB[[#This Row],[Customer_ID]],Final_Cust_db[Customer_ID],Final_Cust_db[State])</f>
        <v>Michigan</v>
      </c>
      <c r="Z823" t="str">
        <f>_xlfn.XLOOKUP(Sales_DB[[#This Row],[Customer_ID]],Final_Cust_db[Customer_ID],Final_Cust_db[Country])</f>
        <v>USA</v>
      </c>
      <c r="AA823" t="str">
        <f>_xlfn.XLOOKUP(Sales_DB[[#This Row],[Customer_ID]],Final_Cust_db[Customer_ID],Final_Cust_db[Loyality_Level])</f>
        <v>Gold</v>
      </c>
      <c r="AB823" s="8">
        <f>Sales_DB[[#This Row],[Cost]]*Sales_DB[[#This Row],[Quantity]]</f>
        <v>43.29</v>
      </c>
      <c r="AC823" s="8">
        <f>Sales_DB[[#This Row],[Total_Amount]]-Sales_DB[[#This Row],[Spend]]</f>
        <v>520.197</v>
      </c>
      <c r="AD823" s="8">
        <f>MONTH(Sales_DB[[#This Row],[Order_Date]])</f>
        <v>1</v>
      </c>
    </row>
    <row r="824" spans="1:30" x14ac:dyDescent="0.35">
      <c r="A824" t="s">
        <v>2781</v>
      </c>
      <c r="B824" s="2">
        <v>45520</v>
      </c>
      <c r="C824" t="s">
        <v>74</v>
      </c>
      <c r="D824" t="s">
        <v>1650</v>
      </c>
      <c r="E824" t="s">
        <v>1934</v>
      </c>
      <c r="F824">
        <v>4</v>
      </c>
      <c r="G824" s="5">
        <v>94.13</v>
      </c>
      <c r="H824">
        <v>0.15</v>
      </c>
      <c r="I824" t="s">
        <v>1957</v>
      </c>
      <c r="J824">
        <v>320.04199999999997</v>
      </c>
      <c r="K824" t="str">
        <f>_xlfn.XLOOKUP(Sales_DB[[#This Row],[Store_ID]],Store_DB[Store_ID],Store_DB[Region])</f>
        <v>North</v>
      </c>
      <c r="L824" t="str">
        <f>_xlfn.XLOOKUP(Sales_DB[[#This Row],[Store_ID]],Store_DB[Store_ID],Store_DB[Store_Name])</f>
        <v>Shelton PLC</v>
      </c>
      <c r="M824" t="str">
        <f>_xlfn.XLOOKUP(Sales_DB[[#This Row],[Store_ID]],Store_DB[Store_ID],Store_DB[City])</f>
        <v>East Jenniferstad</v>
      </c>
      <c r="N824" t="str">
        <f>_xlfn.XLOOKUP(Sales_DB[[#This Row],[Store_ID]],Store_DB[Store_ID],Store_DB[Store_Type])</f>
        <v>Flagship</v>
      </c>
      <c r="O824" t="str">
        <f>_xlfn.XLOOKUP(Sales_DB[[#This Row],[Product_ID]],Product_DB[Product_ID],Product_DB[Product_Name])</f>
        <v>Women'S Scarf Set</v>
      </c>
      <c r="P824" t="str">
        <f>_xlfn.XLOOKUP(Sales_DB[[#This Row],[Product_ID]],Product_DB[Product_ID],Product_DB[Category])</f>
        <v>Clothing</v>
      </c>
      <c r="Q824" t="str">
        <f>_xlfn.XLOOKUP(Sales_DB[[#This Row],[Product_ID]],Product_DB[Product_ID],Product_DB[Sub_Category])</f>
        <v>Accessories</v>
      </c>
      <c r="R824" t="str">
        <f>_xlfn.XLOOKUP(Sales_DB[[#This Row],[Product_ID]],Product_DB[Product_ID],Product_DB[Brand])</f>
        <v>Brown and Sons</v>
      </c>
      <c r="S824">
        <f>_xlfn.XLOOKUP(Sales_DB[[#This Row],[Product_ID]],Product_DB[Product_ID],Product_DB[Cost])</f>
        <v>174.02</v>
      </c>
      <c r="T824">
        <f>_xlfn.XLOOKUP(Sales_DB[[#This Row],[Product_ID]],Product_DB[Product_ID],Product_DB[Stock])</f>
        <v>268</v>
      </c>
      <c r="U824" t="str">
        <f>_xlfn.XLOOKUP(Sales_DB[[#This Row],[Customer_ID]],Final_Cust_db[Customer_ID],Final_Cust_db[Name])</f>
        <v>Laura Alvarez</v>
      </c>
      <c r="V824">
        <f>_xlfn.XLOOKUP(Sales_DB[[#This Row],[Customer_ID]],Final_Cust_db[Customer_ID],Final_Cust_db[Age])</f>
        <v>49</v>
      </c>
      <c r="W824" t="str">
        <f>_xlfn.XLOOKUP(Sales_DB[[#This Row],[Customer_ID]],Final_Cust_db[Customer_ID],Final_Cust_db[Gender])</f>
        <v>Female</v>
      </c>
      <c r="X824" t="str">
        <f>_xlfn.XLOOKUP(Sales_DB[[#This Row],[Customer_ID]],Final_Cust_db[Customer_ID],Final_Cust_db[City])</f>
        <v>Lawsonhaven</v>
      </c>
      <c r="Y824" t="str">
        <f>_xlfn.XLOOKUP(Sales_DB[[#This Row],[Customer_ID]],Final_Cust_db[Customer_ID],Final_Cust_db[State])</f>
        <v>Washington</v>
      </c>
      <c r="Z824" t="str">
        <f>_xlfn.XLOOKUP(Sales_DB[[#This Row],[Customer_ID]],Final_Cust_db[Customer_ID],Final_Cust_db[Country])</f>
        <v>USA</v>
      </c>
      <c r="AA824" t="str">
        <f>_xlfn.XLOOKUP(Sales_DB[[#This Row],[Customer_ID]],Final_Cust_db[Customer_ID],Final_Cust_db[Loyality_Level])</f>
        <v>Platinum</v>
      </c>
      <c r="AB824" s="8">
        <f>Sales_DB[[#This Row],[Cost]]*Sales_DB[[#This Row],[Quantity]]</f>
        <v>696.08</v>
      </c>
      <c r="AC824" s="8">
        <f>Sales_DB[[#This Row],[Total_Amount]]-Sales_DB[[#This Row],[Spend]]</f>
        <v>-376.03800000000007</v>
      </c>
      <c r="AD824" s="8">
        <f>MONTH(Sales_DB[[#This Row],[Order_Date]])</f>
        <v>8</v>
      </c>
    </row>
    <row r="825" spans="1:30" x14ac:dyDescent="0.35">
      <c r="A825" t="s">
        <v>2782</v>
      </c>
      <c r="B825" s="2">
        <v>45933</v>
      </c>
      <c r="C825" t="s">
        <v>1375</v>
      </c>
      <c r="D825" t="s">
        <v>1710</v>
      </c>
      <c r="E825" t="s">
        <v>1890</v>
      </c>
      <c r="F825">
        <v>4</v>
      </c>
      <c r="G825" s="5">
        <v>415.02</v>
      </c>
      <c r="H825">
        <v>0.01</v>
      </c>
      <c r="I825" t="s">
        <v>1959</v>
      </c>
      <c r="J825">
        <v>1643.4792</v>
      </c>
      <c r="K825" t="str">
        <f>_xlfn.XLOOKUP(Sales_DB[[#This Row],[Store_ID]],Store_DB[Store_ID],Store_DB[Region])</f>
        <v>North</v>
      </c>
      <c r="L825" t="str">
        <f>_xlfn.XLOOKUP(Sales_DB[[#This Row],[Store_ID]],Store_DB[Store_ID],Store_DB[Store_Name])</f>
        <v>Martinez, Adkins and Johnson</v>
      </c>
      <c r="M825" t="str">
        <f>_xlfn.XLOOKUP(Sales_DB[[#This Row],[Store_ID]],Store_DB[Store_ID],Store_DB[City])</f>
        <v>Danielmouth</v>
      </c>
      <c r="N825" t="str">
        <f>_xlfn.XLOOKUP(Sales_DB[[#This Row],[Store_ID]],Store_DB[Store_ID],Store_DB[Store_Type])</f>
        <v>Flagship</v>
      </c>
      <c r="O825" t="str">
        <f>_xlfn.XLOOKUP(Sales_DB[[#This Row],[Product_ID]],Product_DB[Product_ID],Product_DB[Product_Name])</f>
        <v>Adjustable Jump Rope</v>
      </c>
      <c r="P825" t="str">
        <f>_xlfn.XLOOKUP(Sales_DB[[#This Row],[Product_ID]],Product_DB[Product_ID],Product_DB[Category])</f>
        <v>Sports</v>
      </c>
      <c r="Q825" t="str">
        <f>_xlfn.XLOOKUP(Sales_DB[[#This Row],[Product_ID]],Product_DB[Product_ID],Product_DB[Sub_Category])</f>
        <v>Fitness</v>
      </c>
      <c r="R825" t="str">
        <f>_xlfn.XLOOKUP(Sales_DB[[#This Row],[Product_ID]],Product_DB[Product_ID],Product_DB[Brand])</f>
        <v>Cox Inc</v>
      </c>
      <c r="S825">
        <f>_xlfn.XLOOKUP(Sales_DB[[#This Row],[Product_ID]],Product_DB[Product_ID],Product_DB[Cost])</f>
        <v>167.12</v>
      </c>
      <c r="T825">
        <f>_xlfn.XLOOKUP(Sales_DB[[#This Row],[Product_ID]],Product_DB[Product_ID],Product_DB[Stock])</f>
        <v>316</v>
      </c>
      <c r="U825" t="str">
        <f>_xlfn.XLOOKUP(Sales_DB[[#This Row],[Customer_ID]],Final_Cust_db[Customer_ID],Final_Cust_db[Name])</f>
        <v>Dalton Walters</v>
      </c>
      <c r="V825">
        <f>_xlfn.XLOOKUP(Sales_DB[[#This Row],[Customer_ID]],Final_Cust_db[Customer_ID],Final_Cust_db[Age])</f>
        <v>31</v>
      </c>
      <c r="W825" t="str">
        <f>_xlfn.XLOOKUP(Sales_DB[[#This Row],[Customer_ID]],Final_Cust_db[Customer_ID],Final_Cust_db[Gender])</f>
        <v>Male</v>
      </c>
      <c r="X825" t="str">
        <f>_xlfn.XLOOKUP(Sales_DB[[#This Row],[Customer_ID]],Final_Cust_db[Customer_ID],Final_Cust_db[City])</f>
        <v>Jonesstad</v>
      </c>
      <c r="Y825" t="str">
        <f>_xlfn.XLOOKUP(Sales_DB[[#This Row],[Customer_ID]],Final_Cust_db[Customer_ID],Final_Cust_db[State])</f>
        <v>Wisconsin</v>
      </c>
      <c r="Z825" t="str">
        <f>_xlfn.XLOOKUP(Sales_DB[[#This Row],[Customer_ID]],Final_Cust_db[Customer_ID],Final_Cust_db[Country])</f>
        <v>USA</v>
      </c>
      <c r="AA825" t="str">
        <f>_xlfn.XLOOKUP(Sales_DB[[#This Row],[Customer_ID]],Final_Cust_db[Customer_ID],Final_Cust_db[Loyality_Level])</f>
        <v>Silver</v>
      </c>
      <c r="AB825" s="8">
        <f>Sales_DB[[#This Row],[Cost]]*Sales_DB[[#This Row],[Quantity]]</f>
        <v>668.48</v>
      </c>
      <c r="AC825" s="8">
        <f>Sales_DB[[#This Row],[Total_Amount]]-Sales_DB[[#This Row],[Spend]]</f>
        <v>974.99919999999997</v>
      </c>
      <c r="AD825" s="8">
        <f>MONTH(Sales_DB[[#This Row],[Order_Date]])</f>
        <v>10</v>
      </c>
    </row>
    <row r="826" spans="1:30" x14ac:dyDescent="0.35">
      <c r="A826" t="s">
        <v>2783</v>
      </c>
      <c r="B826" s="2">
        <v>45841</v>
      </c>
      <c r="C826" t="s">
        <v>199</v>
      </c>
      <c r="D826" t="s">
        <v>1601</v>
      </c>
      <c r="E826" t="s">
        <v>1902</v>
      </c>
      <c r="F826">
        <v>4</v>
      </c>
      <c r="G826" s="5">
        <v>780.07</v>
      </c>
      <c r="H826">
        <v>0.03</v>
      </c>
      <c r="I826" t="s">
        <v>1957</v>
      </c>
      <c r="J826">
        <v>3026.6716000000001</v>
      </c>
      <c r="K826" t="str">
        <f>_xlfn.XLOOKUP(Sales_DB[[#This Row],[Store_ID]],Store_DB[Store_ID],Store_DB[Region])</f>
        <v>South</v>
      </c>
      <c r="L826" t="str">
        <f>_xlfn.XLOOKUP(Sales_DB[[#This Row],[Store_ID]],Store_DB[Store_ID],Store_DB[Store_Name])</f>
        <v>Alexander Group</v>
      </c>
      <c r="M826" t="str">
        <f>_xlfn.XLOOKUP(Sales_DB[[#This Row],[Store_ID]],Store_DB[Store_ID],Store_DB[City])</f>
        <v>Port Sharon</v>
      </c>
      <c r="N826" t="str">
        <f>_xlfn.XLOOKUP(Sales_DB[[#This Row],[Store_ID]],Store_DB[Store_ID],Store_DB[Store_Type])</f>
        <v>Online</v>
      </c>
      <c r="O826" t="str">
        <f>_xlfn.XLOOKUP(Sales_DB[[#This Row],[Product_ID]],Product_DB[Product_ID],Product_DB[Product_Name])</f>
        <v>Hd Smart Tv Stick</v>
      </c>
      <c r="P826" t="str">
        <f>_xlfn.XLOOKUP(Sales_DB[[#This Row],[Product_ID]],Product_DB[Product_ID],Product_DB[Category])</f>
        <v>Electronics</v>
      </c>
      <c r="Q826" t="str">
        <f>_xlfn.XLOOKUP(Sales_DB[[#This Row],[Product_ID]],Product_DB[Product_ID],Product_DB[Sub_Category])</f>
        <v>Accessories</v>
      </c>
      <c r="R826" t="str">
        <f>_xlfn.XLOOKUP(Sales_DB[[#This Row],[Product_ID]],Product_DB[Product_ID],Product_DB[Brand])</f>
        <v>Gibson, Hobbs and Weaver</v>
      </c>
      <c r="S826">
        <f>_xlfn.XLOOKUP(Sales_DB[[#This Row],[Product_ID]],Product_DB[Product_ID],Product_DB[Cost])</f>
        <v>449.4</v>
      </c>
      <c r="T826">
        <f>_xlfn.XLOOKUP(Sales_DB[[#This Row],[Product_ID]],Product_DB[Product_ID],Product_DB[Stock])</f>
        <v>265</v>
      </c>
      <c r="U826" t="str">
        <f>_xlfn.XLOOKUP(Sales_DB[[#This Row],[Customer_ID]],Final_Cust_db[Customer_ID],Final_Cust_db[Name])</f>
        <v>Sarah Rodgers</v>
      </c>
      <c r="V826">
        <f>_xlfn.XLOOKUP(Sales_DB[[#This Row],[Customer_ID]],Final_Cust_db[Customer_ID],Final_Cust_db[Age])</f>
        <v>23</v>
      </c>
      <c r="W826" t="str">
        <f>_xlfn.XLOOKUP(Sales_DB[[#This Row],[Customer_ID]],Final_Cust_db[Customer_ID],Final_Cust_db[Gender])</f>
        <v>Female</v>
      </c>
      <c r="X826" t="str">
        <f>_xlfn.XLOOKUP(Sales_DB[[#This Row],[Customer_ID]],Final_Cust_db[Customer_ID],Final_Cust_db[City])</f>
        <v>New Julia</v>
      </c>
      <c r="Y826" t="str">
        <f>_xlfn.XLOOKUP(Sales_DB[[#This Row],[Customer_ID]],Final_Cust_db[Customer_ID],Final_Cust_db[State])</f>
        <v>West Virginia</v>
      </c>
      <c r="Z826" t="str">
        <f>_xlfn.XLOOKUP(Sales_DB[[#This Row],[Customer_ID]],Final_Cust_db[Customer_ID],Final_Cust_db[Country])</f>
        <v>USA</v>
      </c>
      <c r="AA826" t="str">
        <f>_xlfn.XLOOKUP(Sales_DB[[#This Row],[Customer_ID]],Final_Cust_db[Customer_ID],Final_Cust_db[Loyality_Level])</f>
        <v>Gold</v>
      </c>
      <c r="AB826" s="8">
        <f>Sales_DB[[#This Row],[Cost]]*Sales_DB[[#This Row],[Quantity]]</f>
        <v>1797.6</v>
      </c>
      <c r="AC826" s="8">
        <f>Sales_DB[[#This Row],[Total_Amount]]-Sales_DB[[#This Row],[Spend]]</f>
        <v>1229.0716000000002</v>
      </c>
      <c r="AD826" s="8">
        <f>MONTH(Sales_DB[[#This Row],[Order_Date]])</f>
        <v>7</v>
      </c>
    </row>
    <row r="827" spans="1:30" x14ac:dyDescent="0.35">
      <c r="A827" t="s">
        <v>2784</v>
      </c>
      <c r="B827" s="2">
        <v>45877</v>
      </c>
      <c r="C827" t="s">
        <v>1338</v>
      </c>
      <c r="D827" t="s">
        <v>1687</v>
      </c>
      <c r="E827" t="s">
        <v>1934</v>
      </c>
      <c r="F827">
        <v>4</v>
      </c>
      <c r="G827" s="5">
        <v>184.57</v>
      </c>
      <c r="H827">
        <v>0.28000000000000003</v>
      </c>
      <c r="I827" t="s">
        <v>1957</v>
      </c>
      <c r="J827">
        <v>531.5616</v>
      </c>
      <c r="K827" t="str">
        <f>_xlfn.XLOOKUP(Sales_DB[[#This Row],[Store_ID]],Store_DB[Store_ID],Store_DB[Region])</f>
        <v>North</v>
      </c>
      <c r="L827" t="str">
        <f>_xlfn.XLOOKUP(Sales_DB[[#This Row],[Store_ID]],Store_DB[Store_ID],Store_DB[Store_Name])</f>
        <v>Shelton PLC</v>
      </c>
      <c r="M827" t="str">
        <f>_xlfn.XLOOKUP(Sales_DB[[#This Row],[Store_ID]],Store_DB[Store_ID],Store_DB[City])</f>
        <v>East Jenniferstad</v>
      </c>
      <c r="N827" t="str">
        <f>_xlfn.XLOOKUP(Sales_DB[[#This Row],[Store_ID]],Store_DB[Store_ID],Store_DB[Store_Type])</f>
        <v>Flagship</v>
      </c>
      <c r="O827" t="str">
        <f>_xlfn.XLOOKUP(Sales_DB[[#This Row],[Product_ID]],Product_DB[Product_ID],Product_DB[Product_Name])</f>
        <v>Men'S Casual Sneakers</v>
      </c>
      <c r="P827" t="str">
        <f>_xlfn.XLOOKUP(Sales_DB[[#This Row],[Product_ID]],Product_DB[Product_ID],Product_DB[Category])</f>
        <v>Clothing</v>
      </c>
      <c r="Q827" t="str">
        <f>_xlfn.XLOOKUP(Sales_DB[[#This Row],[Product_ID]],Product_DB[Product_ID],Product_DB[Sub_Category])</f>
        <v>Footwear</v>
      </c>
      <c r="R827" t="str">
        <f>_xlfn.XLOOKUP(Sales_DB[[#This Row],[Product_ID]],Product_DB[Product_ID],Product_DB[Brand])</f>
        <v>Hogan-Lee</v>
      </c>
      <c r="S827">
        <f>_xlfn.XLOOKUP(Sales_DB[[#This Row],[Product_ID]],Product_DB[Product_ID],Product_DB[Cost])</f>
        <v>353.47</v>
      </c>
      <c r="T827">
        <f>_xlfn.XLOOKUP(Sales_DB[[#This Row],[Product_ID]],Product_DB[Product_ID],Product_DB[Stock])</f>
        <v>214</v>
      </c>
      <c r="U827" t="str">
        <f>_xlfn.XLOOKUP(Sales_DB[[#This Row],[Customer_ID]],Final_Cust_db[Customer_ID],Final_Cust_db[Name])</f>
        <v>Samuel Mullins</v>
      </c>
      <c r="V827">
        <f>_xlfn.XLOOKUP(Sales_DB[[#This Row],[Customer_ID]],Final_Cust_db[Customer_ID],Final_Cust_db[Age])</f>
        <v>27</v>
      </c>
      <c r="W827" t="str">
        <f>_xlfn.XLOOKUP(Sales_DB[[#This Row],[Customer_ID]],Final_Cust_db[Customer_ID],Final_Cust_db[Gender])</f>
        <v>Female</v>
      </c>
      <c r="X827" t="str">
        <f>_xlfn.XLOOKUP(Sales_DB[[#This Row],[Customer_ID]],Final_Cust_db[Customer_ID],Final_Cust_db[City])</f>
        <v>Hartmouth</v>
      </c>
      <c r="Y827" t="str">
        <f>_xlfn.XLOOKUP(Sales_DB[[#This Row],[Customer_ID]],Final_Cust_db[Customer_ID],Final_Cust_db[State])</f>
        <v>Louisiana</v>
      </c>
      <c r="Z827" t="str">
        <f>_xlfn.XLOOKUP(Sales_DB[[#This Row],[Customer_ID]],Final_Cust_db[Customer_ID],Final_Cust_db[Country])</f>
        <v>USA</v>
      </c>
      <c r="AA827" t="str">
        <f>_xlfn.XLOOKUP(Sales_DB[[#This Row],[Customer_ID]],Final_Cust_db[Customer_ID],Final_Cust_db[Loyality_Level])</f>
        <v>Bronze</v>
      </c>
      <c r="AB827" s="8">
        <f>Sales_DB[[#This Row],[Cost]]*Sales_DB[[#This Row],[Quantity]]</f>
        <v>1413.88</v>
      </c>
      <c r="AC827" s="8">
        <f>Sales_DB[[#This Row],[Total_Amount]]-Sales_DB[[#This Row],[Spend]]</f>
        <v>-882.31840000000011</v>
      </c>
      <c r="AD827" s="8">
        <f>MONTH(Sales_DB[[#This Row],[Order_Date]])</f>
        <v>8</v>
      </c>
    </row>
    <row r="828" spans="1:30" x14ac:dyDescent="0.35">
      <c r="A828" t="s">
        <v>2785</v>
      </c>
      <c r="B828" s="2">
        <v>45532</v>
      </c>
      <c r="C828" t="s">
        <v>920</v>
      </c>
      <c r="D828" t="s">
        <v>1775</v>
      </c>
      <c r="E828" t="s">
        <v>1902</v>
      </c>
      <c r="F828">
        <v>4</v>
      </c>
      <c r="G828" s="5">
        <v>277.58</v>
      </c>
      <c r="H828">
        <v>0.22</v>
      </c>
      <c r="I828" t="s">
        <v>1959</v>
      </c>
      <c r="J828">
        <v>866.04959999999994</v>
      </c>
      <c r="K828" t="str">
        <f>_xlfn.XLOOKUP(Sales_DB[[#This Row],[Store_ID]],Store_DB[Store_ID],Store_DB[Region])</f>
        <v>South</v>
      </c>
      <c r="L828" t="str">
        <f>_xlfn.XLOOKUP(Sales_DB[[#This Row],[Store_ID]],Store_DB[Store_ID],Store_DB[Store_Name])</f>
        <v>Alexander Group</v>
      </c>
      <c r="M828" t="str">
        <f>_xlfn.XLOOKUP(Sales_DB[[#This Row],[Store_ID]],Store_DB[Store_ID],Store_DB[City])</f>
        <v>Port Sharon</v>
      </c>
      <c r="N828" t="str">
        <f>_xlfn.XLOOKUP(Sales_DB[[#This Row],[Store_ID]],Store_DB[Store_ID],Store_DB[Store_Type])</f>
        <v>Online</v>
      </c>
      <c r="O828" t="str">
        <f>_xlfn.XLOOKUP(Sales_DB[[#This Row],[Product_ID]],Product_DB[Product_ID],Product_DB[Product_Name])</f>
        <v>Adjustable Dumbbells 20Kg</v>
      </c>
      <c r="P828" t="str">
        <f>_xlfn.XLOOKUP(Sales_DB[[#This Row],[Product_ID]],Product_DB[Product_ID],Product_DB[Category])</f>
        <v>Sports</v>
      </c>
      <c r="Q828" t="str">
        <f>_xlfn.XLOOKUP(Sales_DB[[#This Row],[Product_ID]],Product_DB[Product_ID],Product_DB[Sub_Category])</f>
        <v>Fitness</v>
      </c>
      <c r="R828" t="str">
        <f>_xlfn.XLOOKUP(Sales_DB[[#This Row],[Product_ID]],Product_DB[Product_ID],Product_DB[Brand])</f>
        <v>Montgomery, Benton and Miller</v>
      </c>
      <c r="S828">
        <f>_xlfn.XLOOKUP(Sales_DB[[#This Row],[Product_ID]],Product_DB[Product_ID],Product_DB[Cost])</f>
        <v>240.63</v>
      </c>
      <c r="T828">
        <f>_xlfn.XLOOKUP(Sales_DB[[#This Row],[Product_ID]],Product_DB[Product_ID],Product_DB[Stock])</f>
        <v>423</v>
      </c>
      <c r="U828" t="str">
        <f>_xlfn.XLOOKUP(Sales_DB[[#This Row],[Customer_ID]],Final_Cust_db[Customer_ID],Final_Cust_db[Name])</f>
        <v>Cynthia Roberts</v>
      </c>
      <c r="V828">
        <f>_xlfn.XLOOKUP(Sales_DB[[#This Row],[Customer_ID]],Final_Cust_db[Customer_ID],Final_Cust_db[Age])</f>
        <v>22</v>
      </c>
      <c r="W828" t="str">
        <f>_xlfn.XLOOKUP(Sales_DB[[#This Row],[Customer_ID]],Final_Cust_db[Customer_ID],Final_Cust_db[Gender])</f>
        <v>Female</v>
      </c>
      <c r="X828" t="str">
        <f>_xlfn.XLOOKUP(Sales_DB[[#This Row],[Customer_ID]],Final_Cust_db[Customer_ID],Final_Cust_db[City])</f>
        <v>Millerfort</v>
      </c>
      <c r="Y828" t="str">
        <f>_xlfn.XLOOKUP(Sales_DB[[#This Row],[Customer_ID]],Final_Cust_db[Customer_ID],Final_Cust_db[State])</f>
        <v>Vermont</v>
      </c>
      <c r="Z828" t="str">
        <f>_xlfn.XLOOKUP(Sales_DB[[#This Row],[Customer_ID]],Final_Cust_db[Customer_ID],Final_Cust_db[Country])</f>
        <v>USA</v>
      </c>
      <c r="AA828" t="str">
        <f>_xlfn.XLOOKUP(Sales_DB[[#This Row],[Customer_ID]],Final_Cust_db[Customer_ID],Final_Cust_db[Loyality_Level])</f>
        <v>Gold</v>
      </c>
      <c r="AB828" s="8">
        <f>Sales_DB[[#This Row],[Cost]]*Sales_DB[[#This Row],[Quantity]]</f>
        <v>962.52</v>
      </c>
      <c r="AC828" s="8">
        <f>Sales_DB[[#This Row],[Total_Amount]]-Sales_DB[[#This Row],[Spend]]</f>
        <v>-96.470400000000041</v>
      </c>
      <c r="AD828" s="8">
        <f>MONTH(Sales_DB[[#This Row],[Order_Date]])</f>
        <v>8</v>
      </c>
    </row>
    <row r="829" spans="1:30" x14ac:dyDescent="0.35">
      <c r="A829" t="s">
        <v>2786</v>
      </c>
      <c r="B829" s="2">
        <v>45734</v>
      </c>
      <c r="C829" t="s">
        <v>373</v>
      </c>
      <c r="D829" t="s">
        <v>1668</v>
      </c>
      <c r="E829" t="s">
        <v>1899</v>
      </c>
      <c r="F829">
        <v>1</v>
      </c>
      <c r="G829" s="5">
        <v>36.799999999999997</v>
      </c>
      <c r="H829">
        <v>0.18</v>
      </c>
      <c r="I829" t="s">
        <v>1957</v>
      </c>
      <c r="J829">
        <v>30.175999999999998</v>
      </c>
      <c r="K829" t="str">
        <f>_xlfn.XLOOKUP(Sales_DB[[#This Row],[Store_ID]],Store_DB[Store_ID],Store_DB[Region])</f>
        <v>North</v>
      </c>
      <c r="L829" t="str">
        <f>_xlfn.XLOOKUP(Sales_DB[[#This Row],[Store_ID]],Store_DB[Store_ID],Store_DB[Store_Name])</f>
        <v>Johnson-Wright</v>
      </c>
      <c r="M829" t="str">
        <f>_xlfn.XLOOKUP(Sales_DB[[#This Row],[Store_ID]],Store_DB[Store_ID],Store_DB[City])</f>
        <v>Hoodberg</v>
      </c>
      <c r="N829" t="str">
        <f>_xlfn.XLOOKUP(Sales_DB[[#This Row],[Store_ID]],Store_DB[Store_ID],Store_DB[Store_Type])</f>
        <v>Outlet</v>
      </c>
      <c r="O829" t="str">
        <f>_xlfn.XLOOKUP(Sales_DB[[#This Row],[Product_ID]],Product_DB[Product_ID],Product_DB[Product_Name])</f>
        <v>Basketball</v>
      </c>
      <c r="P829" t="str">
        <f>_xlfn.XLOOKUP(Sales_DB[[#This Row],[Product_ID]],Product_DB[Product_ID],Product_DB[Category])</f>
        <v>Sports</v>
      </c>
      <c r="Q829" t="str">
        <f>_xlfn.XLOOKUP(Sales_DB[[#This Row],[Product_ID]],Product_DB[Product_ID],Product_DB[Sub_Category])</f>
        <v>Team Sports</v>
      </c>
      <c r="R829" t="str">
        <f>_xlfn.XLOOKUP(Sales_DB[[#This Row],[Product_ID]],Product_DB[Product_ID],Product_DB[Brand])</f>
        <v>Nolan-Snow</v>
      </c>
      <c r="S829">
        <f>_xlfn.XLOOKUP(Sales_DB[[#This Row],[Product_ID]],Product_DB[Product_ID],Product_DB[Cost])</f>
        <v>204.39</v>
      </c>
      <c r="T829">
        <f>_xlfn.XLOOKUP(Sales_DB[[#This Row],[Product_ID]],Product_DB[Product_ID],Product_DB[Stock])</f>
        <v>281</v>
      </c>
      <c r="U829" t="str">
        <f>_xlfn.XLOOKUP(Sales_DB[[#This Row],[Customer_ID]],Final_Cust_db[Customer_ID],Final_Cust_db[Name])</f>
        <v>Christopher Lester</v>
      </c>
      <c r="V829">
        <f>_xlfn.XLOOKUP(Sales_DB[[#This Row],[Customer_ID]],Final_Cust_db[Customer_ID],Final_Cust_db[Age])</f>
        <v>64</v>
      </c>
      <c r="W829" t="str">
        <f>_xlfn.XLOOKUP(Sales_DB[[#This Row],[Customer_ID]],Final_Cust_db[Customer_ID],Final_Cust_db[Gender])</f>
        <v>Male</v>
      </c>
      <c r="X829" t="str">
        <f>_xlfn.XLOOKUP(Sales_DB[[#This Row],[Customer_ID]],Final_Cust_db[Customer_ID],Final_Cust_db[City])</f>
        <v>South Jenniferville</v>
      </c>
      <c r="Y829" t="str">
        <f>_xlfn.XLOOKUP(Sales_DB[[#This Row],[Customer_ID]],Final_Cust_db[Customer_ID],Final_Cust_db[State])</f>
        <v>Georgia</v>
      </c>
      <c r="Z829" t="str">
        <f>_xlfn.XLOOKUP(Sales_DB[[#This Row],[Customer_ID]],Final_Cust_db[Customer_ID],Final_Cust_db[Country])</f>
        <v>USA</v>
      </c>
      <c r="AA829" t="str">
        <f>_xlfn.XLOOKUP(Sales_DB[[#This Row],[Customer_ID]],Final_Cust_db[Customer_ID],Final_Cust_db[Loyality_Level])</f>
        <v>Silver</v>
      </c>
      <c r="AB829" s="8">
        <f>Sales_DB[[#This Row],[Cost]]*Sales_DB[[#This Row],[Quantity]]</f>
        <v>204.39</v>
      </c>
      <c r="AC829" s="8">
        <f>Sales_DB[[#This Row],[Total_Amount]]-Sales_DB[[#This Row],[Spend]]</f>
        <v>-174.214</v>
      </c>
      <c r="AD829" s="8">
        <f>MONTH(Sales_DB[[#This Row],[Order_Date]])</f>
        <v>3</v>
      </c>
    </row>
    <row r="830" spans="1:30" x14ac:dyDescent="0.35">
      <c r="A830" t="s">
        <v>2787</v>
      </c>
      <c r="B830" s="2">
        <v>45809</v>
      </c>
      <c r="C830" t="s">
        <v>1125</v>
      </c>
      <c r="D830" t="s">
        <v>1845</v>
      </c>
      <c r="E830" t="s">
        <v>1909</v>
      </c>
      <c r="F830">
        <v>1</v>
      </c>
      <c r="G830" s="5">
        <v>539.37</v>
      </c>
      <c r="H830">
        <v>0.14000000000000001</v>
      </c>
      <c r="I830" t="s">
        <v>1957</v>
      </c>
      <c r="J830">
        <v>463.85820000000001</v>
      </c>
      <c r="K830" t="str">
        <f>_xlfn.XLOOKUP(Sales_DB[[#This Row],[Store_ID]],Store_DB[Store_ID],Store_DB[Region])</f>
        <v>East</v>
      </c>
      <c r="L830" t="str">
        <f>_xlfn.XLOOKUP(Sales_DB[[#This Row],[Store_ID]],Store_DB[Store_ID],Store_DB[Store_Name])</f>
        <v>Benson-Elliott</v>
      </c>
      <c r="M830" t="str">
        <f>_xlfn.XLOOKUP(Sales_DB[[#This Row],[Store_ID]],Store_DB[Store_ID],Store_DB[City])</f>
        <v>Port Josephberg</v>
      </c>
      <c r="N830" t="str">
        <f>_xlfn.XLOOKUP(Sales_DB[[#This Row],[Store_ID]],Store_DB[Store_ID],Store_DB[Store_Type])</f>
        <v>Online</v>
      </c>
      <c r="O830" t="str">
        <f>_xlfn.XLOOKUP(Sales_DB[[#This Row],[Product_ID]],Product_DB[Product_ID],Product_DB[Product_Name])</f>
        <v>Sports Wrist Sweatbands</v>
      </c>
      <c r="P830" t="str">
        <f>_xlfn.XLOOKUP(Sales_DB[[#This Row],[Product_ID]],Product_DB[Product_ID],Product_DB[Category])</f>
        <v>Sports</v>
      </c>
      <c r="Q830" t="str">
        <f>_xlfn.XLOOKUP(Sales_DB[[#This Row],[Product_ID]],Product_DB[Product_ID],Product_DB[Sub_Category])</f>
        <v>Accessories</v>
      </c>
      <c r="R830" t="str">
        <f>_xlfn.XLOOKUP(Sales_DB[[#This Row],[Product_ID]],Product_DB[Product_ID],Product_DB[Brand])</f>
        <v>Olsen-Daniels</v>
      </c>
      <c r="S830">
        <f>_xlfn.XLOOKUP(Sales_DB[[#This Row],[Product_ID]],Product_DB[Product_ID],Product_DB[Cost])</f>
        <v>131.24</v>
      </c>
      <c r="T830">
        <f>_xlfn.XLOOKUP(Sales_DB[[#This Row],[Product_ID]],Product_DB[Product_ID],Product_DB[Stock])</f>
        <v>232</v>
      </c>
      <c r="U830" t="str">
        <f>_xlfn.XLOOKUP(Sales_DB[[#This Row],[Customer_ID]],Final_Cust_db[Customer_ID],Final_Cust_db[Name])</f>
        <v>Steve Hunt</v>
      </c>
      <c r="V830">
        <f>_xlfn.XLOOKUP(Sales_DB[[#This Row],[Customer_ID]],Final_Cust_db[Customer_ID],Final_Cust_db[Age])</f>
        <v>54</v>
      </c>
      <c r="W830" t="str">
        <f>_xlfn.XLOOKUP(Sales_DB[[#This Row],[Customer_ID]],Final_Cust_db[Customer_ID],Final_Cust_db[Gender])</f>
        <v>Male</v>
      </c>
      <c r="X830" t="str">
        <f>_xlfn.XLOOKUP(Sales_DB[[#This Row],[Customer_ID]],Final_Cust_db[Customer_ID],Final_Cust_db[City])</f>
        <v>North Richard</v>
      </c>
      <c r="Y830" t="str">
        <f>_xlfn.XLOOKUP(Sales_DB[[#This Row],[Customer_ID]],Final_Cust_db[Customer_ID],Final_Cust_db[State])</f>
        <v>Virginia</v>
      </c>
      <c r="Z830" t="str">
        <f>_xlfn.XLOOKUP(Sales_DB[[#This Row],[Customer_ID]],Final_Cust_db[Customer_ID],Final_Cust_db[Country])</f>
        <v>USA</v>
      </c>
      <c r="AA830" t="str">
        <f>_xlfn.XLOOKUP(Sales_DB[[#This Row],[Customer_ID]],Final_Cust_db[Customer_ID],Final_Cust_db[Loyality_Level])</f>
        <v>Bronze</v>
      </c>
      <c r="AB830" s="8">
        <f>Sales_DB[[#This Row],[Cost]]*Sales_DB[[#This Row],[Quantity]]</f>
        <v>131.24</v>
      </c>
      <c r="AC830" s="8">
        <f>Sales_DB[[#This Row],[Total_Amount]]-Sales_DB[[#This Row],[Spend]]</f>
        <v>332.6182</v>
      </c>
      <c r="AD830" s="8">
        <f>MONTH(Sales_DB[[#This Row],[Order_Date]])</f>
        <v>6</v>
      </c>
    </row>
    <row r="831" spans="1:30" x14ac:dyDescent="0.35">
      <c r="A831" t="s">
        <v>2788</v>
      </c>
      <c r="B831" s="2">
        <v>45760</v>
      </c>
      <c r="C831" t="s">
        <v>325</v>
      </c>
      <c r="D831" t="s">
        <v>1633</v>
      </c>
      <c r="E831" t="s">
        <v>1943</v>
      </c>
      <c r="F831">
        <v>1</v>
      </c>
      <c r="G831" s="5">
        <v>27.83</v>
      </c>
      <c r="H831">
        <v>0.3</v>
      </c>
      <c r="I831" t="s">
        <v>1959</v>
      </c>
      <c r="J831">
        <v>19.481000000000002</v>
      </c>
      <c r="K831" t="str">
        <f>_xlfn.XLOOKUP(Sales_DB[[#This Row],[Store_ID]],Store_DB[Store_ID],Store_DB[Region])</f>
        <v>East</v>
      </c>
      <c r="L831" t="str">
        <f>_xlfn.XLOOKUP(Sales_DB[[#This Row],[Store_ID]],Store_DB[Store_ID],Store_DB[Store_Name])</f>
        <v>Guerrero-Schmitt</v>
      </c>
      <c r="M831" t="str">
        <f>_xlfn.XLOOKUP(Sales_DB[[#This Row],[Store_ID]],Store_DB[Store_ID],Store_DB[City])</f>
        <v>East Stevechester</v>
      </c>
      <c r="N831" t="str">
        <f>_xlfn.XLOOKUP(Sales_DB[[#This Row],[Store_ID]],Store_DB[Store_ID],Store_DB[Store_Type])</f>
        <v>Flagship</v>
      </c>
      <c r="O831" t="str">
        <f>_xlfn.XLOOKUP(Sales_DB[[#This Row],[Product_ID]],Product_DB[Product_ID],Product_DB[Product_Name])</f>
        <v>Outdoor Sports Water Bottle</v>
      </c>
      <c r="P831" t="str">
        <f>_xlfn.XLOOKUP(Sales_DB[[#This Row],[Product_ID]],Product_DB[Product_ID],Product_DB[Category])</f>
        <v>Sports</v>
      </c>
      <c r="Q831" t="str">
        <f>_xlfn.XLOOKUP(Sales_DB[[#This Row],[Product_ID]],Product_DB[Product_ID],Product_DB[Sub_Category])</f>
        <v>Accessories</v>
      </c>
      <c r="R831" t="str">
        <f>_xlfn.XLOOKUP(Sales_DB[[#This Row],[Product_ID]],Product_DB[Product_ID],Product_DB[Brand])</f>
        <v>Soto-Ellis</v>
      </c>
      <c r="S831">
        <f>_xlfn.XLOOKUP(Sales_DB[[#This Row],[Product_ID]],Product_DB[Product_ID],Product_DB[Cost])</f>
        <v>131.51</v>
      </c>
      <c r="T831">
        <f>_xlfn.XLOOKUP(Sales_DB[[#This Row],[Product_ID]],Product_DB[Product_ID],Product_DB[Stock])</f>
        <v>265</v>
      </c>
      <c r="U831" t="str">
        <f>_xlfn.XLOOKUP(Sales_DB[[#This Row],[Customer_ID]],Final_Cust_db[Customer_ID],Final_Cust_db[Name])</f>
        <v>Jamie Yoder</v>
      </c>
      <c r="V831">
        <f>_xlfn.XLOOKUP(Sales_DB[[#This Row],[Customer_ID]],Final_Cust_db[Customer_ID],Final_Cust_db[Age])</f>
        <v>43</v>
      </c>
      <c r="W831" t="str">
        <f>_xlfn.XLOOKUP(Sales_DB[[#This Row],[Customer_ID]],Final_Cust_db[Customer_ID],Final_Cust_db[Gender])</f>
        <v>Male</v>
      </c>
      <c r="X831" t="str">
        <f>_xlfn.XLOOKUP(Sales_DB[[#This Row],[Customer_ID]],Final_Cust_db[Customer_ID],Final_Cust_db[City])</f>
        <v>New Gabrielleville</v>
      </c>
      <c r="Y831" t="str">
        <f>_xlfn.XLOOKUP(Sales_DB[[#This Row],[Customer_ID]],Final_Cust_db[Customer_ID],Final_Cust_db[State])</f>
        <v>Wisconsin</v>
      </c>
      <c r="Z831" t="str">
        <f>_xlfn.XLOOKUP(Sales_DB[[#This Row],[Customer_ID]],Final_Cust_db[Customer_ID],Final_Cust_db[Country])</f>
        <v>USA</v>
      </c>
      <c r="AA831" t="str">
        <f>_xlfn.XLOOKUP(Sales_DB[[#This Row],[Customer_ID]],Final_Cust_db[Customer_ID],Final_Cust_db[Loyality_Level])</f>
        <v>Platinum</v>
      </c>
      <c r="AB831" s="8">
        <f>Sales_DB[[#This Row],[Cost]]*Sales_DB[[#This Row],[Quantity]]</f>
        <v>131.51</v>
      </c>
      <c r="AC831" s="8">
        <f>Sales_DB[[#This Row],[Total_Amount]]-Sales_DB[[#This Row],[Spend]]</f>
        <v>-112.029</v>
      </c>
      <c r="AD831" s="8">
        <f>MONTH(Sales_DB[[#This Row],[Order_Date]])</f>
        <v>4</v>
      </c>
    </row>
    <row r="832" spans="1:30" x14ac:dyDescent="0.35">
      <c r="A832" t="s">
        <v>2789</v>
      </c>
      <c r="B832" s="2">
        <v>45456</v>
      </c>
      <c r="C832" t="s">
        <v>908</v>
      </c>
      <c r="D832" t="s">
        <v>1791</v>
      </c>
      <c r="E832" t="s">
        <v>1902</v>
      </c>
      <c r="F832">
        <v>3</v>
      </c>
      <c r="G832" s="5">
        <v>698.72</v>
      </c>
      <c r="H832">
        <v>0.28000000000000003</v>
      </c>
      <c r="I832" t="s">
        <v>1962</v>
      </c>
      <c r="J832">
        <v>1509.2352000000001</v>
      </c>
      <c r="K832" t="str">
        <f>_xlfn.XLOOKUP(Sales_DB[[#This Row],[Store_ID]],Store_DB[Store_ID],Store_DB[Region])</f>
        <v>South</v>
      </c>
      <c r="L832" t="str">
        <f>_xlfn.XLOOKUP(Sales_DB[[#This Row],[Store_ID]],Store_DB[Store_ID],Store_DB[Store_Name])</f>
        <v>Alexander Group</v>
      </c>
      <c r="M832" t="str">
        <f>_xlfn.XLOOKUP(Sales_DB[[#This Row],[Store_ID]],Store_DB[Store_ID],Store_DB[City])</f>
        <v>Port Sharon</v>
      </c>
      <c r="N832" t="str">
        <f>_xlfn.XLOOKUP(Sales_DB[[#This Row],[Store_ID]],Store_DB[Store_ID],Store_DB[Store_Type])</f>
        <v>Online</v>
      </c>
      <c r="O832" t="str">
        <f>_xlfn.XLOOKUP(Sales_DB[[#This Row],[Product_ID]],Product_DB[Product_ID],Product_DB[Product_Name])</f>
        <v>Kitchen Storage Rack</v>
      </c>
      <c r="P832" t="str">
        <f>_xlfn.XLOOKUP(Sales_DB[[#This Row],[Product_ID]],Product_DB[Product_ID],Product_DB[Category])</f>
        <v>Home</v>
      </c>
      <c r="Q832" t="str">
        <f>_xlfn.XLOOKUP(Sales_DB[[#This Row],[Product_ID]],Product_DB[Product_ID],Product_DB[Sub_Category])</f>
        <v>Storage</v>
      </c>
      <c r="R832" t="str">
        <f>_xlfn.XLOOKUP(Sales_DB[[#This Row],[Product_ID]],Product_DB[Product_ID],Product_DB[Brand])</f>
        <v>Duran Group</v>
      </c>
      <c r="S832">
        <f>_xlfn.XLOOKUP(Sales_DB[[#This Row],[Product_ID]],Product_DB[Product_ID],Product_DB[Cost])</f>
        <v>138.05000000000001</v>
      </c>
      <c r="T832">
        <f>_xlfn.XLOOKUP(Sales_DB[[#This Row],[Product_ID]],Product_DB[Product_ID],Product_DB[Stock])</f>
        <v>89</v>
      </c>
      <c r="U832" t="str">
        <f>_xlfn.XLOOKUP(Sales_DB[[#This Row],[Customer_ID]],Final_Cust_db[Customer_ID],Final_Cust_db[Name])</f>
        <v>Bryan Garcia</v>
      </c>
      <c r="V832">
        <f>_xlfn.XLOOKUP(Sales_DB[[#This Row],[Customer_ID]],Final_Cust_db[Customer_ID],Final_Cust_db[Age])</f>
        <v>54</v>
      </c>
      <c r="W832" t="str">
        <f>_xlfn.XLOOKUP(Sales_DB[[#This Row],[Customer_ID]],Final_Cust_db[Customer_ID],Final_Cust_db[Gender])</f>
        <v>Female</v>
      </c>
      <c r="X832" t="str">
        <f>_xlfn.XLOOKUP(Sales_DB[[#This Row],[Customer_ID]],Final_Cust_db[Customer_ID],Final_Cust_db[City])</f>
        <v>Garciaborough</v>
      </c>
      <c r="Y832" t="str">
        <f>_xlfn.XLOOKUP(Sales_DB[[#This Row],[Customer_ID]],Final_Cust_db[Customer_ID],Final_Cust_db[State])</f>
        <v>Wyoming</v>
      </c>
      <c r="Z832" t="str">
        <f>_xlfn.XLOOKUP(Sales_DB[[#This Row],[Customer_ID]],Final_Cust_db[Customer_ID],Final_Cust_db[Country])</f>
        <v>USA</v>
      </c>
      <c r="AA832" t="str">
        <f>_xlfn.XLOOKUP(Sales_DB[[#This Row],[Customer_ID]],Final_Cust_db[Customer_ID],Final_Cust_db[Loyality_Level])</f>
        <v>Silver</v>
      </c>
      <c r="AB832" s="8">
        <f>Sales_DB[[#This Row],[Cost]]*Sales_DB[[#This Row],[Quantity]]</f>
        <v>414.15000000000003</v>
      </c>
      <c r="AC832" s="8">
        <f>Sales_DB[[#This Row],[Total_Amount]]-Sales_DB[[#This Row],[Spend]]</f>
        <v>1095.0852</v>
      </c>
      <c r="AD832" s="8">
        <f>MONTH(Sales_DB[[#This Row],[Order_Date]])</f>
        <v>6</v>
      </c>
    </row>
    <row r="833" spans="1:30" x14ac:dyDescent="0.35">
      <c r="A833" t="s">
        <v>2790</v>
      </c>
      <c r="B833" s="2">
        <v>45698</v>
      </c>
      <c r="C833" t="s">
        <v>62</v>
      </c>
      <c r="D833" t="s">
        <v>1809</v>
      </c>
      <c r="E833" t="s">
        <v>1930</v>
      </c>
      <c r="F833">
        <v>4</v>
      </c>
      <c r="G833" s="5">
        <v>528.23</v>
      </c>
      <c r="H833">
        <v>0.15</v>
      </c>
      <c r="I833" t="s">
        <v>1962</v>
      </c>
      <c r="J833">
        <v>1795.982</v>
      </c>
      <c r="K833" t="str">
        <f>_xlfn.XLOOKUP(Sales_DB[[#This Row],[Store_ID]],Store_DB[Store_ID],Store_DB[Region])</f>
        <v>East</v>
      </c>
      <c r="L833" t="str">
        <f>_xlfn.XLOOKUP(Sales_DB[[#This Row],[Store_ID]],Store_DB[Store_ID],Store_DB[Store_Name])</f>
        <v>Gardner, Humphrey and Contreras</v>
      </c>
      <c r="M833" t="str">
        <f>_xlfn.XLOOKUP(Sales_DB[[#This Row],[Store_ID]],Store_DB[Store_ID],Store_DB[City])</f>
        <v>Johnsonville</v>
      </c>
      <c r="N833" t="str">
        <f>_xlfn.XLOOKUP(Sales_DB[[#This Row],[Store_ID]],Store_DB[Store_ID],Store_DB[Store_Type])</f>
        <v>Flagship</v>
      </c>
      <c r="O833" t="str">
        <f>_xlfn.XLOOKUP(Sales_DB[[#This Row],[Product_ID]],Product_DB[Product_ID],Product_DB[Product_Name])</f>
        <v>Wireless Mouse</v>
      </c>
      <c r="P833" t="str">
        <f>_xlfn.XLOOKUP(Sales_DB[[#This Row],[Product_ID]],Product_DB[Product_ID],Product_DB[Category])</f>
        <v>Electronics</v>
      </c>
      <c r="Q833" t="str">
        <f>_xlfn.XLOOKUP(Sales_DB[[#This Row],[Product_ID]],Product_DB[Product_ID],Product_DB[Sub_Category])</f>
        <v>Computer</v>
      </c>
      <c r="R833" t="str">
        <f>_xlfn.XLOOKUP(Sales_DB[[#This Row],[Product_ID]],Product_DB[Product_ID],Product_DB[Brand])</f>
        <v>Larson Ltd</v>
      </c>
      <c r="S833">
        <f>_xlfn.XLOOKUP(Sales_DB[[#This Row],[Product_ID]],Product_DB[Product_ID],Product_DB[Cost])</f>
        <v>392.89</v>
      </c>
      <c r="T833">
        <f>_xlfn.XLOOKUP(Sales_DB[[#This Row],[Product_ID]],Product_DB[Product_ID],Product_DB[Stock])</f>
        <v>320</v>
      </c>
      <c r="U833" t="str">
        <f>_xlfn.XLOOKUP(Sales_DB[[#This Row],[Customer_ID]],Final_Cust_db[Customer_ID],Final_Cust_db[Name])</f>
        <v>Kenneth Lambert</v>
      </c>
      <c r="V833">
        <f>_xlfn.XLOOKUP(Sales_DB[[#This Row],[Customer_ID]],Final_Cust_db[Customer_ID],Final_Cust_db[Age])</f>
        <v>55</v>
      </c>
      <c r="W833" t="str">
        <f>_xlfn.XLOOKUP(Sales_DB[[#This Row],[Customer_ID]],Final_Cust_db[Customer_ID],Final_Cust_db[Gender])</f>
        <v>Female</v>
      </c>
      <c r="X833" t="str">
        <f>_xlfn.XLOOKUP(Sales_DB[[#This Row],[Customer_ID]],Final_Cust_db[Customer_ID],Final_Cust_db[City])</f>
        <v>North Kathryn</v>
      </c>
      <c r="Y833" t="str">
        <f>_xlfn.XLOOKUP(Sales_DB[[#This Row],[Customer_ID]],Final_Cust_db[Customer_ID],Final_Cust_db[State])</f>
        <v>Kansas</v>
      </c>
      <c r="Z833" t="str">
        <f>_xlfn.XLOOKUP(Sales_DB[[#This Row],[Customer_ID]],Final_Cust_db[Customer_ID],Final_Cust_db[Country])</f>
        <v>USA</v>
      </c>
      <c r="AA833" t="str">
        <f>_xlfn.XLOOKUP(Sales_DB[[#This Row],[Customer_ID]],Final_Cust_db[Customer_ID],Final_Cust_db[Loyality_Level])</f>
        <v>Platinum</v>
      </c>
      <c r="AB833" s="8">
        <f>Sales_DB[[#This Row],[Cost]]*Sales_DB[[#This Row],[Quantity]]</f>
        <v>1571.56</v>
      </c>
      <c r="AC833" s="8">
        <f>Sales_DB[[#This Row],[Total_Amount]]-Sales_DB[[#This Row],[Spend]]</f>
        <v>224.42200000000003</v>
      </c>
      <c r="AD833" s="8">
        <f>MONTH(Sales_DB[[#This Row],[Order_Date]])</f>
        <v>2</v>
      </c>
    </row>
    <row r="834" spans="1:30" x14ac:dyDescent="0.35">
      <c r="A834" t="s">
        <v>2791</v>
      </c>
      <c r="B834" s="2">
        <v>45548</v>
      </c>
      <c r="C834" t="s">
        <v>1523</v>
      </c>
      <c r="D834" t="s">
        <v>1716</v>
      </c>
      <c r="E834" t="s">
        <v>1937</v>
      </c>
      <c r="F834">
        <v>2</v>
      </c>
      <c r="G834" s="5">
        <v>780.9</v>
      </c>
      <c r="H834">
        <v>0.24</v>
      </c>
      <c r="I834" t="s">
        <v>1959</v>
      </c>
      <c r="J834">
        <v>1186.9680000000001</v>
      </c>
      <c r="K834" t="str">
        <f>_xlfn.XLOOKUP(Sales_DB[[#This Row],[Store_ID]],Store_DB[Store_ID],Store_DB[Region])</f>
        <v>West</v>
      </c>
      <c r="L834" t="str">
        <f>_xlfn.XLOOKUP(Sales_DB[[#This Row],[Store_ID]],Store_DB[Store_ID],Store_DB[Store_Name])</f>
        <v>Frederick-Wright</v>
      </c>
      <c r="M834" t="str">
        <f>_xlfn.XLOOKUP(Sales_DB[[#This Row],[Store_ID]],Store_DB[Store_ID],Store_DB[City])</f>
        <v>New Jimmymouth</v>
      </c>
      <c r="N834" t="str">
        <f>_xlfn.XLOOKUP(Sales_DB[[#This Row],[Store_ID]],Store_DB[Store_ID],Store_DB[Store_Type])</f>
        <v>Flagship</v>
      </c>
      <c r="O834" t="str">
        <f>_xlfn.XLOOKUP(Sales_DB[[#This Row],[Product_ID]],Product_DB[Product_ID],Product_DB[Product_Name])</f>
        <v>Men'S Winter Jacket</v>
      </c>
      <c r="P834" t="str">
        <f>_xlfn.XLOOKUP(Sales_DB[[#This Row],[Product_ID]],Product_DB[Product_ID],Product_DB[Category])</f>
        <v>Clothing</v>
      </c>
      <c r="Q834" t="str">
        <f>_xlfn.XLOOKUP(Sales_DB[[#This Row],[Product_ID]],Product_DB[Product_ID],Product_DB[Sub_Category])</f>
        <v>Outerwear</v>
      </c>
      <c r="R834" t="str">
        <f>_xlfn.XLOOKUP(Sales_DB[[#This Row],[Product_ID]],Product_DB[Product_ID],Product_DB[Brand])</f>
        <v>Kelly, Smith and Perez</v>
      </c>
      <c r="S834">
        <f>_xlfn.XLOOKUP(Sales_DB[[#This Row],[Product_ID]],Product_DB[Product_ID],Product_DB[Cost])</f>
        <v>167.34</v>
      </c>
      <c r="T834">
        <f>_xlfn.XLOOKUP(Sales_DB[[#This Row],[Product_ID]],Product_DB[Product_ID],Product_DB[Stock])</f>
        <v>296</v>
      </c>
      <c r="U834" t="str">
        <f>_xlfn.XLOOKUP(Sales_DB[[#This Row],[Customer_ID]],Final_Cust_db[Customer_ID],Final_Cust_db[Name])</f>
        <v>Darrell Miller</v>
      </c>
      <c r="V834">
        <f>_xlfn.XLOOKUP(Sales_DB[[#This Row],[Customer_ID]],Final_Cust_db[Customer_ID],Final_Cust_db[Age])</f>
        <v>59</v>
      </c>
      <c r="W834" t="str">
        <f>_xlfn.XLOOKUP(Sales_DB[[#This Row],[Customer_ID]],Final_Cust_db[Customer_ID],Final_Cust_db[Gender])</f>
        <v>Female</v>
      </c>
      <c r="X834" t="str">
        <f>_xlfn.XLOOKUP(Sales_DB[[#This Row],[Customer_ID]],Final_Cust_db[Customer_ID],Final_Cust_db[City])</f>
        <v>Port Carol</v>
      </c>
      <c r="Y834" t="str">
        <f>_xlfn.XLOOKUP(Sales_DB[[#This Row],[Customer_ID]],Final_Cust_db[Customer_ID],Final_Cust_db[State])</f>
        <v>Florida</v>
      </c>
      <c r="Z834" t="str">
        <f>_xlfn.XLOOKUP(Sales_DB[[#This Row],[Customer_ID]],Final_Cust_db[Customer_ID],Final_Cust_db[Country])</f>
        <v>USA</v>
      </c>
      <c r="AA834" t="str">
        <f>_xlfn.XLOOKUP(Sales_DB[[#This Row],[Customer_ID]],Final_Cust_db[Customer_ID],Final_Cust_db[Loyality_Level])</f>
        <v>Platinum</v>
      </c>
      <c r="AB834" s="8">
        <f>Sales_DB[[#This Row],[Cost]]*Sales_DB[[#This Row],[Quantity]]</f>
        <v>334.68</v>
      </c>
      <c r="AC834" s="8">
        <f>Sales_DB[[#This Row],[Total_Amount]]-Sales_DB[[#This Row],[Spend]]</f>
        <v>852.28800000000001</v>
      </c>
      <c r="AD834" s="8">
        <f>MONTH(Sales_DB[[#This Row],[Order_Date]])</f>
        <v>9</v>
      </c>
    </row>
    <row r="835" spans="1:30" x14ac:dyDescent="0.35">
      <c r="A835" t="s">
        <v>2792</v>
      </c>
      <c r="B835" s="2">
        <v>45236</v>
      </c>
      <c r="C835" t="s">
        <v>601</v>
      </c>
      <c r="D835" t="s">
        <v>1636</v>
      </c>
      <c r="E835" t="s">
        <v>1932</v>
      </c>
      <c r="F835">
        <v>1</v>
      </c>
      <c r="G835" s="5">
        <v>977.97</v>
      </c>
      <c r="H835">
        <v>0.06</v>
      </c>
      <c r="I835" t="s">
        <v>1962</v>
      </c>
      <c r="J835">
        <v>919.29179999999997</v>
      </c>
      <c r="K835" t="str">
        <f>_xlfn.XLOOKUP(Sales_DB[[#This Row],[Store_ID]],Store_DB[Store_ID],Store_DB[Region])</f>
        <v>South</v>
      </c>
      <c r="L835" t="str">
        <f>_xlfn.XLOOKUP(Sales_DB[[#This Row],[Store_ID]],Store_DB[Store_ID],Store_DB[Store_Name])</f>
        <v>Mcdonald Inc</v>
      </c>
      <c r="M835" t="str">
        <f>_xlfn.XLOOKUP(Sales_DB[[#This Row],[Store_ID]],Store_DB[Store_ID],Store_DB[City])</f>
        <v>Christopherland</v>
      </c>
      <c r="N835" t="str">
        <f>_xlfn.XLOOKUP(Sales_DB[[#This Row],[Store_ID]],Store_DB[Store_ID],Store_DB[Store_Type])</f>
        <v>Outlet</v>
      </c>
      <c r="O835" t="str">
        <f>_xlfn.XLOOKUP(Sales_DB[[#This Row],[Product_ID]],Product_DB[Product_ID],Product_DB[Product_Name])</f>
        <v>Multi-Purpose Storage Box</v>
      </c>
      <c r="P835" t="str">
        <f>_xlfn.XLOOKUP(Sales_DB[[#This Row],[Product_ID]],Product_DB[Product_ID],Product_DB[Category])</f>
        <v>Home</v>
      </c>
      <c r="Q835" t="str">
        <f>_xlfn.XLOOKUP(Sales_DB[[#This Row],[Product_ID]],Product_DB[Product_ID],Product_DB[Sub_Category])</f>
        <v>Storage</v>
      </c>
      <c r="R835" t="str">
        <f>_xlfn.XLOOKUP(Sales_DB[[#This Row],[Product_ID]],Product_DB[Product_ID],Product_DB[Brand])</f>
        <v>Gardner-Montes</v>
      </c>
      <c r="S835">
        <f>_xlfn.XLOOKUP(Sales_DB[[#This Row],[Product_ID]],Product_DB[Product_ID],Product_DB[Cost])</f>
        <v>123.46</v>
      </c>
      <c r="T835">
        <f>_xlfn.XLOOKUP(Sales_DB[[#This Row],[Product_ID]],Product_DB[Product_ID],Product_DB[Stock])</f>
        <v>76</v>
      </c>
      <c r="U835" t="str">
        <f>_xlfn.XLOOKUP(Sales_DB[[#This Row],[Customer_ID]],Final_Cust_db[Customer_ID],Final_Cust_db[Name])</f>
        <v>Wesley Thompson</v>
      </c>
      <c r="V835">
        <f>_xlfn.XLOOKUP(Sales_DB[[#This Row],[Customer_ID]],Final_Cust_db[Customer_ID],Final_Cust_db[Age])</f>
        <v>38</v>
      </c>
      <c r="W835" t="str">
        <f>_xlfn.XLOOKUP(Sales_DB[[#This Row],[Customer_ID]],Final_Cust_db[Customer_ID],Final_Cust_db[Gender])</f>
        <v>Male</v>
      </c>
      <c r="X835" t="str">
        <f>_xlfn.XLOOKUP(Sales_DB[[#This Row],[Customer_ID]],Final_Cust_db[Customer_ID],Final_Cust_db[City])</f>
        <v>East Davidmouth</v>
      </c>
      <c r="Y835" t="str">
        <f>_xlfn.XLOOKUP(Sales_DB[[#This Row],[Customer_ID]],Final_Cust_db[Customer_ID],Final_Cust_db[State])</f>
        <v>Maine</v>
      </c>
      <c r="Z835" t="str">
        <f>_xlfn.XLOOKUP(Sales_DB[[#This Row],[Customer_ID]],Final_Cust_db[Customer_ID],Final_Cust_db[Country])</f>
        <v>USA</v>
      </c>
      <c r="AA835" t="str">
        <f>_xlfn.XLOOKUP(Sales_DB[[#This Row],[Customer_ID]],Final_Cust_db[Customer_ID],Final_Cust_db[Loyality_Level])</f>
        <v>Bronze</v>
      </c>
      <c r="AB835" s="8">
        <f>Sales_DB[[#This Row],[Cost]]*Sales_DB[[#This Row],[Quantity]]</f>
        <v>123.46</v>
      </c>
      <c r="AC835" s="8">
        <f>Sales_DB[[#This Row],[Total_Amount]]-Sales_DB[[#This Row],[Spend]]</f>
        <v>795.83179999999993</v>
      </c>
      <c r="AD835" s="8">
        <f>MONTH(Sales_DB[[#This Row],[Order_Date]])</f>
        <v>11</v>
      </c>
    </row>
    <row r="836" spans="1:30" x14ac:dyDescent="0.35">
      <c r="A836" t="s">
        <v>2793</v>
      </c>
      <c r="B836" s="2">
        <v>45310</v>
      </c>
      <c r="C836" t="s">
        <v>1164</v>
      </c>
      <c r="D836" t="s">
        <v>1830</v>
      </c>
      <c r="E836" t="s">
        <v>1927</v>
      </c>
      <c r="F836">
        <v>4</v>
      </c>
      <c r="G836" s="5">
        <v>354.65</v>
      </c>
      <c r="H836">
        <v>0.19</v>
      </c>
      <c r="I836" t="s">
        <v>1957</v>
      </c>
      <c r="J836">
        <v>1149.066</v>
      </c>
      <c r="K836" t="str">
        <f>_xlfn.XLOOKUP(Sales_DB[[#This Row],[Store_ID]],Store_DB[Store_ID],Store_DB[Region])</f>
        <v>North</v>
      </c>
      <c r="L836" t="str">
        <f>_xlfn.XLOOKUP(Sales_DB[[#This Row],[Store_ID]],Store_DB[Store_ID],Store_DB[Store_Name])</f>
        <v>Thomas, Bridges and Harris</v>
      </c>
      <c r="M836" t="str">
        <f>_xlfn.XLOOKUP(Sales_DB[[#This Row],[Store_ID]],Store_DB[Store_ID],Store_DB[City])</f>
        <v>Sabrinatown</v>
      </c>
      <c r="N836" t="str">
        <f>_xlfn.XLOOKUP(Sales_DB[[#This Row],[Store_ID]],Store_DB[Store_ID],Store_DB[Store_Type])</f>
        <v>Online</v>
      </c>
      <c r="O836" t="str">
        <f>_xlfn.XLOOKUP(Sales_DB[[#This Row],[Product_ID]],Product_DB[Product_ID],Product_DB[Product_Name])</f>
        <v>Hydrating Face Cleanser</v>
      </c>
      <c r="P836" t="str">
        <f>_xlfn.XLOOKUP(Sales_DB[[#This Row],[Product_ID]],Product_DB[Product_ID],Product_DB[Category])</f>
        <v>Beauty</v>
      </c>
      <c r="Q836" t="str">
        <f>_xlfn.XLOOKUP(Sales_DB[[#This Row],[Product_ID]],Product_DB[Product_ID],Product_DB[Sub_Category])</f>
        <v>Skincare</v>
      </c>
      <c r="R836" t="str">
        <f>_xlfn.XLOOKUP(Sales_DB[[#This Row],[Product_ID]],Product_DB[Product_ID],Product_DB[Brand])</f>
        <v>Butler Group</v>
      </c>
      <c r="S836">
        <f>_xlfn.XLOOKUP(Sales_DB[[#This Row],[Product_ID]],Product_DB[Product_ID],Product_DB[Cost])</f>
        <v>238.8</v>
      </c>
      <c r="T836">
        <f>_xlfn.XLOOKUP(Sales_DB[[#This Row],[Product_ID]],Product_DB[Product_ID],Product_DB[Stock])</f>
        <v>159</v>
      </c>
      <c r="U836" t="str">
        <f>_xlfn.XLOOKUP(Sales_DB[[#This Row],[Customer_ID]],Final_Cust_db[Customer_ID],Final_Cust_db[Name])</f>
        <v>Gregory Allen</v>
      </c>
      <c r="V836">
        <f>_xlfn.XLOOKUP(Sales_DB[[#This Row],[Customer_ID]],Final_Cust_db[Customer_ID],Final_Cust_db[Age])</f>
        <v>20</v>
      </c>
      <c r="W836" t="str">
        <f>_xlfn.XLOOKUP(Sales_DB[[#This Row],[Customer_ID]],Final_Cust_db[Customer_ID],Final_Cust_db[Gender])</f>
        <v>Female</v>
      </c>
      <c r="X836" t="str">
        <f>_xlfn.XLOOKUP(Sales_DB[[#This Row],[Customer_ID]],Final_Cust_db[Customer_ID],Final_Cust_db[City])</f>
        <v>West Bruce</v>
      </c>
      <c r="Y836" t="str">
        <f>_xlfn.XLOOKUP(Sales_DB[[#This Row],[Customer_ID]],Final_Cust_db[Customer_ID],Final_Cust_db[State])</f>
        <v>Vermont</v>
      </c>
      <c r="Z836" t="str">
        <f>_xlfn.XLOOKUP(Sales_DB[[#This Row],[Customer_ID]],Final_Cust_db[Customer_ID],Final_Cust_db[Country])</f>
        <v>USA</v>
      </c>
      <c r="AA836" t="str">
        <f>_xlfn.XLOOKUP(Sales_DB[[#This Row],[Customer_ID]],Final_Cust_db[Customer_ID],Final_Cust_db[Loyality_Level])</f>
        <v>Platinum</v>
      </c>
      <c r="AB836" s="8">
        <f>Sales_DB[[#This Row],[Cost]]*Sales_DB[[#This Row],[Quantity]]</f>
        <v>955.2</v>
      </c>
      <c r="AC836" s="8">
        <f>Sales_DB[[#This Row],[Total_Amount]]-Sales_DB[[#This Row],[Spend]]</f>
        <v>193.86599999999999</v>
      </c>
      <c r="AD836" s="8">
        <f>MONTH(Sales_DB[[#This Row],[Order_Date]])</f>
        <v>1</v>
      </c>
    </row>
    <row r="837" spans="1:30" x14ac:dyDescent="0.35">
      <c r="A837" t="s">
        <v>2794</v>
      </c>
      <c r="B837" s="2">
        <v>45376</v>
      </c>
      <c r="C837" t="s">
        <v>908</v>
      </c>
      <c r="D837" t="s">
        <v>1784</v>
      </c>
      <c r="E837" t="s">
        <v>1946</v>
      </c>
      <c r="F837">
        <v>1</v>
      </c>
      <c r="G837" s="5">
        <v>671.62</v>
      </c>
      <c r="H837">
        <v>0.09</v>
      </c>
      <c r="I837" t="s">
        <v>1962</v>
      </c>
      <c r="J837">
        <v>611.17420000000004</v>
      </c>
      <c r="K837" t="str">
        <f>_xlfn.XLOOKUP(Sales_DB[[#This Row],[Store_ID]],Store_DB[Store_ID],Store_DB[Region])</f>
        <v>East</v>
      </c>
      <c r="L837" t="str">
        <f>_xlfn.XLOOKUP(Sales_DB[[#This Row],[Store_ID]],Store_DB[Store_ID],Store_DB[Store_Name])</f>
        <v>Mann-Austin</v>
      </c>
      <c r="M837" t="str">
        <f>_xlfn.XLOOKUP(Sales_DB[[#This Row],[Store_ID]],Store_DB[Store_ID],Store_DB[City])</f>
        <v>Vasquezborough</v>
      </c>
      <c r="N837" t="str">
        <f>_xlfn.XLOOKUP(Sales_DB[[#This Row],[Store_ID]],Store_DB[Store_ID],Store_DB[Store_Type])</f>
        <v>Online</v>
      </c>
      <c r="O837" t="str">
        <f>_xlfn.XLOOKUP(Sales_DB[[#This Row],[Product_ID]],Product_DB[Product_ID],Product_DB[Product_Name])</f>
        <v>Wooden Nightstand</v>
      </c>
      <c r="P837" t="str">
        <f>_xlfn.XLOOKUP(Sales_DB[[#This Row],[Product_ID]],Product_DB[Product_ID],Product_DB[Category])</f>
        <v>Home</v>
      </c>
      <c r="Q837" t="str">
        <f>_xlfn.XLOOKUP(Sales_DB[[#This Row],[Product_ID]],Product_DB[Product_ID],Product_DB[Sub_Category])</f>
        <v>Furniture</v>
      </c>
      <c r="R837" t="str">
        <f>_xlfn.XLOOKUP(Sales_DB[[#This Row],[Product_ID]],Product_DB[Product_ID],Product_DB[Brand])</f>
        <v>Wolfe, Ross and Hester</v>
      </c>
      <c r="S837">
        <f>_xlfn.XLOOKUP(Sales_DB[[#This Row],[Product_ID]],Product_DB[Product_ID],Product_DB[Cost])</f>
        <v>243.7</v>
      </c>
      <c r="T837">
        <f>_xlfn.XLOOKUP(Sales_DB[[#This Row],[Product_ID]],Product_DB[Product_ID],Product_DB[Stock])</f>
        <v>130</v>
      </c>
      <c r="U837" t="str">
        <f>_xlfn.XLOOKUP(Sales_DB[[#This Row],[Customer_ID]],Final_Cust_db[Customer_ID],Final_Cust_db[Name])</f>
        <v>Bryan Garcia</v>
      </c>
      <c r="V837">
        <f>_xlfn.XLOOKUP(Sales_DB[[#This Row],[Customer_ID]],Final_Cust_db[Customer_ID],Final_Cust_db[Age])</f>
        <v>54</v>
      </c>
      <c r="W837" t="str">
        <f>_xlfn.XLOOKUP(Sales_DB[[#This Row],[Customer_ID]],Final_Cust_db[Customer_ID],Final_Cust_db[Gender])</f>
        <v>Female</v>
      </c>
      <c r="X837" t="str">
        <f>_xlfn.XLOOKUP(Sales_DB[[#This Row],[Customer_ID]],Final_Cust_db[Customer_ID],Final_Cust_db[City])</f>
        <v>Garciaborough</v>
      </c>
      <c r="Y837" t="str">
        <f>_xlfn.XLOOKUP(Sales_DB[[#This Row],[Customer_ID]],Final_Cust_db[Customer_ID],Final_Cust_db[State])</f>
        <v>Wyoming</v>
      </c>
      <c r="Z837" t="str">
        <f>_xlfn.XLOOKUP(Sales_DB[[#This Row],[Customer_ID]],Final_Cust_db[Customer_ID],Final_Cust_db[Country])</f>
        <v>USA</v>
      </c>
      <c r="AA837" t="str">
        <f>_xlfn.XLOOKUP(Sales_DB[[#This Row],[Customer_ID]],Final_Cust_db[Customer_ID],Final_Cust_db[Loyality_Level])</f>
        <v>Silver</v>
      </c>
      <c r="AB837" s="8">
        <f>Sales_DB[[#This Row],[Cost]]*Sales_DB[[#This Row],[Quantity]]</f>
        <v>243.7</v>
      </c>
      <c r="AC837" s="8">
        <f>Sales_DB[[#This Row],[Total_Amount]]-Sales_DB[[#This Row],[Spend]]</f>
        <v>367.47420000000005</v>
      </c>
      <c r="AD837" s="8">
        <f>MONTH(Sales_DB[[#This Row],[Order_Date]])</f>
        <v>3</v>
      </c>
    </row>
    <row r="838" spans="1:30" x14ac:dyDescent="0.35">
      <c r="A838" t="s">
        <v>2795</v>
      </c>
      <c r="B838" s="2">
        <v>45914</v>
      </c>
      <c r="C838" t="s">
        <v>1008</v>
      </c>
      <c r="D838" t="s">
        <v>1827</v>
      </c>
      <c r="E838" t="s">
        <v>1899</v>
      </c>
      <c r="F838">
        <v>1</v>
      </c>
      <c r="G838" s="5">
        <v>867.32</v>
      </c>
      <c r="H838">
        <v>0.28999999999999998</v>
      </c>
      <c r="I838" t="s">
        <v>1959</v>
      </c>
      <c r="J838">
        <v>615.79719999999998</v>
      </c>
      <c r="K838" t="str">
        <f>_xlfn.XLOOKUP(Sales_DB[[#This Row],[Store_ID]],Store_DB[Store_ID],Store_DB[Region])</f>
        <v>North</v>
      </c>
      <c r="L838" t="str">
        <f>_xlfn.XLOOKUP(Sales_DB[[#This Row],[Store_ID]],Store_DB[Store_ID],Store_DB[Store_Name])</f>
        <v>Johnson-Wright</v>
      </c>
      <c r="M838" t="str">
        <f>_xlfn.XLOOKUP(Sales_DB[[#This Row],[Store_ID]],Store_DB[Store_ID],Store_DB[City])</f>
        <v>Hoodberg</v>
      </c>
      <c r="N838" t="str">
        <f>_xlfn.XLOOKUP(Sales_DB[[#This Row],[Store_ID]],Store_DB[Store_ID],Store_DB[Store_Type])</f>
        <v>Outlet</v>
      </c>
      <c r="O838" t="str">
        <f>_xlfn.XLOOKUP(Sales_DB[[#This Row],[Product_ID]],Product_DB[Product_ID],Product_DB[Product_Name])</f>
        <v>Fitness Resistance Bands</v>
      </c>
      <c r="P838" t="str">
        <f>_xlfn.XLOOKUP(Sales_DB[[#This Row],[Product_ID]],Product_DB[Product_ID],Product_DB[Category])</f>
        <v>Sports</v>
      </c>
      <c r="Q838" t="str">
        <f>_xlfn.XLOOKUP(Sales_DB[[#This Row],[Product_ID]],Product_DB[Product_ID],Product_DB[Sub_Category])</f>
        <v>Fitness</v>
      </c>
      <c r="R838" t="str">
        <f>_xlfn.XLOOKUP(Sales_DB[[#This Row],[Product_ID]],Product_DB[Product_ID],Product_DB[Brand])</f>
        <v>Reese-Watson</v>
      </c>
      <c r="S838">
        <f>_xlfn.XLOOKUP(Sales_DB[[#This Row],[Product_ID]],Product_DB[Product_ID],Product_DB[Cost])</f>
        <v>152.91999999999999</v>
      </c>
      <c r="T838">
        <f>_xlfn.XLOOKUP(Sales_DB[[#This Row],[Product_ID]],Product_DB[Product_ID],Product_DB[Stock])</f>
        <v>281</v>
      </c>
      <c r="U838" t="str">
        <f>_xlfn.XLOOKUP(Sales_DB[[#This Row],[Customer_ID]],Final_Cust_db[Customer_ID],Final_Cust_db[Name])</f>
        <v>Tiffany Williams</v>
      </c>
      <c r="V838">
        <f>_xlfn.XLOOKUP(Sales_DB[[#This Row],[Customer_ID]],Final_Cust_db[Customer_ID],Final_Cust_db[Age])</f>
        <v>64</v>
      </c>
      <c r="W838" t="str">
        <f>_xlfn.XLOOKUP(Sales_DB[[#This Row],[Customer_ID]],Final_Cust_db[Customer_ID],Final_Cust_db[Gender])</f>
        <v>Female</v>
      </c>
      <c r="X838" t="str">
        <f>_xlfn.XLOOKUP(Sales_DB[[#This Row],[Customer_ID]],Final_Cust_db[Customer_ID],Final_Cust_db[City])</f>
        <v>Richardsport</v>
      </c>
      <c r="Y838" t="str">
        <f>_xlfn.XLOOKUP(Sales_DB[[#This Row],[Customer_ID]],Final_Cust_db[Customer_ID],Final_Cust_db[State])</f>
        <v>New Hampshire</v>
      </c>
      <c r="Z838" t="str">
        <f>_xlfn.XLOOKUP(Sales_DB[[#This Row],[Customer_ID]],Final_Cust_db[Customer_ID],Final_Cust_db[Country])</f>
        <v>USA</v>
      </c>
      <c r="AA838" t="str">
        <f>_xlfn.XLOOKUP(Sales_DB[[#This Row],[Customer_ID]],Final_Cust_db[Customer_ID],Final_Cust_db[Loyality_Level])</f>
        <v>Gold</v>
      </c>
      <c r="AB838" s="8">
        <f>Sales_DB[[#This Row],[Cost]]*Sales_DB[[#This Row],[Quantity]]</f>
        <v>152.91999999999999</v>
      </c>
      <c r="AC838" s="8">
        <f>Sales_DB[[#This Row],[Total_Amount]]-Sales_DB[[#This Row],[Spend]]</f>
        <v>462.87720000000002</v>
      </c>
      <c r="AD838" s="8">
        <f>MONTH(Sales_DB[[#This Row],[Order_Date]])</f>
        <v>9</v>
      </c>
    </row>
    <row r="839" spans="1:30" x14ac:dyDescent="0.35">
      <c r="A839" t="s">
        <v>2796</v>
      </c>
      <c r="B839" s="2">
        <v>45336</v>
      </c>
      <c r="C839" t="s">
        <v>299</v>
      </c>
      <c r="D839" t="s">
        <v>1597</v>
      </c>
      <c r="E839" t="s">
        <v>1927</v>
      </c>
      <c r="F839">
        <v>3</v>
      </c>
      <c r="G839" s="5">
        <v>240.27</v>
      </c>
      <c r="H839">
        <v>0.15</v>
      </c>
      <c r="I839" t="s">
        <v>1959</v>
      </c>
      <c r="J839">
        <v>612.68850000000009</v>
      </c>
      <c r="K839" t="str">
        <f>_xlfn.XLOOKUP(Sales_DB[[#This Row],[Store_ID]],Store_DB[Store_ID],Store_DB[Region])</f>
        <v>North</v>
      </c>
      <c r="L839" t="str">
        <f>_xlfn.XLOOKUP(Sales_DB[[#This Row],[Store_ID]],Store_DB[Store_ID],Store_DB[Store_Name])</f>
        <v>Thomas, Bridges and Harris</v>
      </c>
      <c r="M839" t="str">
        <f>_xlfn.XLOOKUP(Sales_DB[[#This Row],[Store_ID]],Store_DB[Store_ID],Store_DB[City])</f>
        <v>Sabrinatown</v>
      </c>
      <c r="N839" t="str">
        <f>_xlfn.XLOOKUP(Sales_DB[[#This Row],[Store_ID]],Store_DB[Store_ID],Store_DB[Store_Type])</f>
        <v>Online</v>
      </c>
      <c r="O839" t="str">
        <f>_xlfn.XLOOKUP(Sales_DB[[#This Row],[Product_ID]],Product_DB[Product_ID],Product_DB[Product_Name])</f>
        <v>Ceramic Kitchen Bowl Set</v>
      </c>
      <c r="P839" t="str">
        <f>_xlfn.XLOOKUP(Sales_DB[[#This Row],[Product_ID]],Product_DB[Product_ID],Product_DB[Category])</f>
        <v>Home</v>
      </c>
      <c r="Q839" t="str">
        <f>_xlfn.XLOOKUP(Sales_DB[[#This Row],[Product_ID]],Product_DB[Product_ID],Product_DB[Sub_Category])</f>
        <v>Kitchen</v>
      </c>
      <c r="R839" t="str">
        <f>_xlfn.XLOOKUP(Sales_DB[[#This Row],[Product_ID]],Product_DB[Product_ID],Product_DB[Brand])</f>
        <v>Hamilton Group</v>
      </c>
      <c r="S839">
        <f>_xlfn.XLOOKUP(Sales_DB[[#This Row],[Product_ID]],Product_DB[Product_ID],Product_DB[Cost])</f>
        <v>298.86</v>
      </c>
      <c r="T839">
        <f>_xlfn.XLOOKUP(Sales_DB[[#This Row],[Product_ID]],Product_DB[Product_ID],Product_DB[Stock])</f>
        <v>308</v>
      </c>
      <c r="U839" t="str">
        <f>_xlfn.XLOOKUP(Sales_DB[[#This Row],[Customer_ID]],Final_Cust_db[Customer_ID],Final_Cust_db[Name])</f>
        <v>Krystal Ford</v>
      </c>
      <c r="V839">
        <f>_xlfn.XLOOKUP(Sales_DB[[#This Row],[Customer_ID]],Final_Cust_db[Customer_ID],Final_Cust_db[Age])</f>
        <v>34</v>
      </c>
      <c r="W839" t="str">
        <f>_xlfn.XLOOKUP(Sales_DB[[#This Row],[Customer_ID]],Final_Cust_db[Customer_ID],Final_Cust_db[Gender])</f>
        <v>Female</v>
      </c>
      <c r="X839" t="str">
        <f>_xlfn.XLOOKUP(Sales_DB[[#This Row],[Customer_ID]],Final_Cust_db[Customer_ID],Final_Cust_db[City])</f>
        <v>South David</v>
      </c>
      <c r="Y839" t="str">
        <f>_xlfn.XLOOKUP(Sales_DB[[#This Row],[Customer_ID]],Final_Cust_db[Customer_ID],Final_Cust_db[State])</f>
        <v>Arizona</v>
      </c>
      <c r="Z839" t="str">
        <f>_xlfn.XLOOKUP(Sales_DB[[#This Row],[Customer_ID]],Final_Cust_db[Customer_ID],Final_Cust_db[Country])</f>
        <v>USA</v>
      </c>
      <c r="AA839" t="str">
        <f>_xlfn.XLOOKUP(Sales_DB[[#This Row],[Customer_ID]],Final_Cust_db[Customer_ID],Final_Cust_db[Loyality_Level])</f>
        <v>Platinum</v>
      </c>
      <c r="AB839" s="8">
        <f>Sales_DB[[#This Row],[Cost]]*Sales_DB[[#This Row],[Quantity]]</f>
        <v>896.58</v>
      </c>
      <c r="AC839" s="8">
        <f>Sales_DB[[#This Row],[Total_Amount]]-Sales_DB[[#This Row],[Spend]]</f>
        <v>-283.89149999999995</v>
      </c>
      <c r="AD839" s="8">
        <f>MONTH(Sales_DB[[#This Row],[Order_Date]])</f>
        <v>2</v>
      </c>
    </row>
    <row r="840" spans="1:30" x14ac:dyDescent="0.35">
      <c r="A840" t="s">
        <v>2797</v>
      </c>
      <c r="B840" s="2">
        <v>45728</v>
      </c>
      <c r="C840" t="s">
        <v>279</v>
      </c>
      <c r="D840" t="s">
        <v>1659</v>
      </c>
      <c r="E840" t="s">
        <v>1937</v>
      </c>
      <c r="F840">
        <v>2</v>
      </c>
      <c r="G840" s="5">
        <v>619.12</v>
      </c>
      <c r="H840">
        <v>0.28000000000000003</v>
      </c>
      <c r="I840" t="s">
        <v>1962</v>
      </c>
      <c r="J840">
        <v>891.53279999999995</v>
      </c>
      <c r="K840" t="str">
        <f>_xlfn.XLOOKUP(Sales_DB[[#This Row],[Store_ID]],Store_DB[Store_ID],Store_DB[Region])</f>
        <v>West</v>
      </c>
      <c r="L840" t="str">
        <f>_xlfn.XLOOKUP(Sales_DB[[#This Row],[Store_ID]],Store_DB[Store_ID],Store_DB[Store_Name])</f>
        <v>Frederick-Wright</v>
      </c>
      <c r="M840" t="str">
        <f>_xlfn.XLOOKUP(Sales_DB[[#This Row],[Store_ID]],Store_DB[Store_ID],Store_DB[City])</f>
        <v>New Jimmymouth</v>
      </c>
      <c r="N840" t="str">
        <f>_xlfn.XLOOKUP(Sales_DB[[#This Row],[Store_ID]],Store_DB[Store_ID],Store_DB[Store_Type])</f>
        <v>Flagship</v>
      </c>
      <c r="O840" t="str">
        <f>_xlfn.XLOOKUP(Sales_DB[[#This Row],[Product_ID]],Product_DB[Product_ID],Product_DB[Product_Name])</f>
        <v>Sports Stopwatch Timer</v>
      </c>
      <c r="P840" t="str">
        <f>_xlfn.XLOOKUP(Sales_DB[[#This Row],[Product_ID]],Product_DB[Product_ID],Product_DB[Category])</f>
        <v>Sports</v>
      </c>
      <c r="Q840" t="str">
        <f>_xlfn.XLOOKUP(Sales_DB[[#This Row],[Product_ID]],Product_DB[Product_ID],Product_DB[Sub_Category])</f>
        <v>Accessories</v>
      </c>
      <c r="R840" t="str">
        <f>_xlfn.XLOOKUP(Sales_DB[[#This Row],[Product_ID]],Product_DB[Product_ID],Product_DB[Brand])</f>
        <v>Burns-Hansen</v>
      </c>
      <c r="S840">
        <f>_xlfn.XLOOKUP(Sales_DB[[#This Row],[Product_ID]],Product_DB[Product_ID],Product_DB[Cost])</f>
        <v>38.76</v>
      </c>
      <c r="T840">
        <f>_xlfn.XLOOKUP(Sales_DB[[#This Row],[Product_ID]],Product_DB[Product_ID],Product_DB[Stock])</f>
        <v>137</v>
      </c>
      <c r="U840" t="str">
        <f>_xlfn.XLOOKUP(Sales_DB[[#This Row],[Customer_ID]],Final_Cust_db[Customer_ID],Final_Cust_db[Name])</f>
        <v>Rhonda Morales</v>
      </c>
      <c r="V840">
        <f>_xlfn.XLOOKUP(Sales_DB[[#This Row],[Customer_ID]],Final_Cust_db[Customer_ID],Final_Cust_db[Age])</f>
        <v>61</v>
      </c>
      <c r="W840" t="str">
        <f>_xlfn.XLOOKUP(Sales_DB[[#This Row],[Customer_ID]],Final_Cust_db[Customer_ID],Final_Cust_db[Gender])</f>
        <v>Female</v>
      </c>
      <c r="X840" t="str">
        <f>_xlfn.XLOOKUP(Sales_DB[[#This Row],[Customer_ID]],Final_Cust_db[Customer_ID],Final_Cust_db[City])</f>
        <v>Lake Barryfurt</v>
      </c>
      <c r="Y840" t="str">
        <f>_xlfn.XLOOKUP(Sales_DB[[#This Row],[Customer_ID]],Final_Cust_db[Customer_ID],Final_Cust_db[State])</f>
        <v>California</v>
      </c>
      <c r="Z840" t="str">
        <f>_xlfn.XLOOKUP(Sales_DB[[#This Row],[Customer_ID]],Final_Cust_db[Customer_ID],Final_Cust_db[Country])</f>
        <v>USA</v>
      </c>
      <c r="AA840" t="str">
        <f>_xlfn.XLOOKUP(Sales_DB[[#This Row],[Customer_ID]],Final_Cust_db[Customer_ID],Final_Cust_db[Loyality_Level])</f>
        <v>Gold</v>
      </c>
      <c r="AB840" s="8">
        <f>Sales_DB[[#This Row],[Cost]]*Sales_DB[[#This Row],[Quantity]]</f>
        <v>77.52</v>
      </c>
      <c r="AC840" s="8">
        <f>Sales_DB[[#This Row],[Total_Amount]]-Sales_DB[[#This Row],[Spend]]</f>
        <v>814.01279999999997</v>
      </c>
      <c r="AD840" s="8">
        <f>MONTH(Sales_DB[[#This Row],[Order_Date]])</f>
        <v>3</v>
      </c>
    </row>
    <row r="841" spans="1:30" x14ac:dyDescent="0.35">
      <c r="A841" t="s">
        <v>2798</v>
      </c>
      <c r="B841" s="2">
        <v>45755</v>
      </c>
      <c r="C841" t="s">
        <v>699</v>
      </c>
      <c r="D841" t="s">
        <v>1842</v>
      </c>
      <c r="E841" t="s">
        <v>1885</v>
      </c>
      <c r="F841">
        <v>3</v>
      </c>
      <c r="G841" s="5">
        <v>693.42</v>
      </c>
      <c r="H841">
        <v>0.08</v>
      </c>
      <c r="I841" t="s">
        <v>1959</v>
      </c>
      <c r="J841">
        <v>1913.8391999999999</v>
      </c>
      <c r="K841" t="str">
        <f>_xlfn.XLOOKUP(Sales_DB[[#This Row],[Store_ID]],Store_DB[Store_ID],Store_DB[Region])</f>
        <v>East</v>
      </c>
      <c r="L841" t="str">
        <f>_xlfn.XLOOKUP(Sales_DB[[#This Row],[Store_ID]],Store_DB[Store_ID],Store_DB[Store_Name])</f>
        <v>Rivera-Warner</v>
      </c>
      <c r="M841" t="str">
        <f>_xlfn.XLOOKUP(Sales_DB[[#This Row],[Store_ID]],Store_DB[Store_ID],Store_DB[City])</f>
        <v>Washingtonfurt</v>
      </c>
      <c r="N841" t="str">
        <f>_xlfn.XLOOKUP(Sales_DB[[#This Row],[Store_ID]],Store_DB[Store_ID],Store_DB[Store_Type])</f>
        <v>Flagship</v>
      </c>
      <c r="O841" t="str">
        <f>_xlfn.XLOOKUP(Sales_DB[[#This Row],[Product_ID]],Product_DB[Product_ID],Product_DB[Product_Name])</f>
        <v>Led Bedside Lamp</v>
      </c>
      <c r="P841" t="str">
        <f>_xlfn.XLOOKUP(Sales_DB[[#This Row],[Product_ID]],Product_DB[Product_ID],Product_DB[Category])</f>
        <v>Home</v>
      </c>
      <c r="Q841" t="str">
        <f>_xlfn.XLOOKUP(Sales_DB[[#This Row],[Product_ID]],Product_DB[Product_ID],Product_DB[Sub_Category])</f>
        <v>Lighting</v>
      </c>
      <c r="R841" t="str">
        <f>_xlfn.XLOOKUP(Sales_DB[[#This Row],[Product_ID]],Product_DB[Product_ID],Product_DB[Brand])</f>
        <v>Aguilar, Horton and Lewis</v>
      </c>
      <c r="S841">
        <f>_xlfn.XLOOKUP(Sales_DB[[#This Row],[Product_ID]],Product_DB[Product_ID],Product_DB[Cost])</f>
        <v>371.38</v>
      </c>
      <c r="T841">
        <f>_xlfn.XLOOKUP(Sales_DB[[#This Row],[Product_ID]],Product_DB[Product_ID],Product_DB[Stock])</f>
        <v>220</v>
      </c>
      <c r="U841" t="str">
        <f>_xlfn.XLOOKUP(Sales_DB[[#This Row],[Customer_ID]],Final_Cust_db[Customer_ID],Final_Cust_db[Name])</f>
        <v>Stuart Johnson</v>
      </c>
      <c r="V841">
        <f>_xlfn.XLOOKUP(Sales_DB[[#This Row],[Customer_ID]],Final_Cust_db[Customer_ID],Final_Cust_db[Age])</f>
        <v>42</v>
      </c>
      <c r="W841" t="str">
        <f>_xlfn.XLOOKUP(Sales_DB[[#This Row],[Customer_ID]],Final_Cust_db[Customer_ID],Final_Cust_db[Gender])</f>
        <v>Female</v>
      </c>
      <c r="X841" t="str">
        <f>_xlfn.XLOOKUP(Sales_DB[[#This Row],[Customer_ID]],Final_Cust_db[Customer_ID],Final_Cust_db[City])</f>
        <v>West Markport</v>
      </c>
      <c r="Y841" t="str">
        <f>_xlfn.XLOOKUP(Sales_DB[[#This Row],[Customer_ID]],Final_Cust_db[Customer_ID],Final_Cust_db[State])</f>
        <v>North Dakota</v>
      </c>
      <c r="Z841" t="str">
        <f>_xlfn.XLOOKUP(Sales_DB[[#This Row],[Customer_ID]],Final_Cust_db[Customer_ID],Final_Cust_db[Country])</f>
        <v>USA</v>
      </c>
      <c r="AA841" t="str">
        <f>_xlfn.XLOOKUP(Sales_DB[[#This Row],[Customer_ID]],Final_Cust_db[Customer_ID],Final_Cust_db[Loyality_Level])</f>
        <v>Platinum</v>
      </c>
      <c r="AB841" s="8">
        <f>Sales_DB[[#This Row],[Cost]]*Sales_DB[[#This Row],[Quantity]]</f>
        <v>1114.1399999999999</v>
      </c>
      <c r="AC841" s="8">
        <f>Sales_DB[[#This Row],[Total_Amount]]-Sales_DB[[#This Row],[Spend]]</f>
        <v>799.69920000000002</v>
      </c>
      <c r="AD841" s="8">
        <f>MONTH(Sales_DB[[#This Row],[Order_Date]])</f>
        <v>4</v>
      </c>
    </row>
    <row r="842" spans="1:30" x14ac:dyDescent="0.35">
      <c r="A842" t="s">
        <v>2799</v>
      </c>
      <c r="B842" s="2">
        <v>45695</v>
      </c>
      <c r="C842" t="s">
        <v>385</v>
      </c>
      <c r="D842" t="s">
        <v>1723</v>
      </c>
      <c r="E842" t="s">
        <v>1922</v>
      </c>
      <c r="F842">
        <v>4</v>
      </c>
      <c r="G842" s="5">
        <v>751.63</v>
      </c>
      <c r="H842">
        <v>0.28000000000000003</v>
      </c>
      <c r="I842" t="s">
        <v>1962</v>
      </c>
      <c r="J842">
        <v>2164.6943999999999</v>
      </c>
      <c r="K842" t="str">
        <f>_xlfn.XLOOKUP(Sales_DB[[#This Row],[Store_ID]],Store_DB[Store_ID],Store_DB[Region])</f>
        <v>East</v>
      </c>
      <c r="L842" t="str">
        <f>_xlfn.XLOOKUP(Sales_DB[[#This Row],[Store_ID]],Store_DB[Store_ID],Store_DB[Store_Name])</f>
        <v>Hill, Wagner and Ballard</v>
      </c>
      <c r="M842" t="str">
        <f>_xlfn.XLOOKUP(Sales_DB[[#This Row],[Store_ID]],Store_DB[Store_ID],Store_DB[City])</f>
        <v>East Davidville</v>
      </c>
      <c r="N842" t="str">
        <f>_xlfn.XLOOKUP(Sales_DB[[#This Row],[Store_ID]],Store_DB[Store_ID],Store_DB[Store_Type])</f>
        <v>Online</v>
      </c>
      <c r="O842" t="str">
        <f>_xlfn.XLOOKUP(Sales_DB[[#This Row],[Product_ID]],Product_DB[Product_ID],Product_DB[Product_Name])</f>
        <v>Car Dashboard Phone Holder</v>
      </c>
      <c r="P842" t="str">
        <f>_xlfn.XLOOKUP(Sales_DB[[#This Row],[Product_ID]],Product_DB[Product_ID],Product_DB[Category])</f>
        <v>Electronics</v>
      </c>
      <c r="Q842" t="str">
        <f>_xlfn.XLOOKUP(Sales_DB[[#This Row],[Product_ID]],Product_DB[Product_ID],Product_DB[Sub_Category])</f>
        <v>Accessories</v>
      </c>
      <c r="R842" t="str">
        <f>_xlfn.XLOOKUP(Sales_DB[[#This Row],[Product_ID]],Product_DB[Product_ID],Product_DB[Brand])</f>
        <v>Byrd, Stewart and Valdez</v>
      </c>
      <c r="S842">
        <f>_xlfn.XLOOKUP(Sales_DB[[#This Row],[Product_ID]],Product_DB[Product_ID],Product_DB[Cost])</f>
        <v>177.98</v>
      </c>
      <c r="T842">
        <f>_xlfn.XLOOKUP(Sales_DB[[#This Row],[Product_ID]],Product_DB[Product_ID],Product_DB[Stock])</f>
        <v>103</v>
      </c>
      <c r="U842" t="str">
        <f>_xlfn.XLOOKUP(Sales_DB[[#This Row],[Customer_ID]],Final_Cust_db[Customer_ID],Final_Cust_db[Name])</f>
        <v>Travis Holland</v>
      </c>
      <c r="V842">
        <f>_xlfn.XLOOKUP(Sales_DB[[#This Row],[Customer_ID]],Final_Cust_db[Customer_ID],Final_Cust_db[Age])</f>
        <v>38</v>
      </c>
      <c r="W842" t="str">
        <f>_xlfn.XLOOKUP(Sales_DB[[#This Row],[Customer_ID]],Final_Cust_db[Customer_ID],Final_Cust_db[Gender])</f>
        <v>Male</v>
      </c>
      <c r="X842" t="str">
        <f>_xlfn.XLOOKUP(Sales_DB[[#This Row],[Customer_ID]],Final_Cust_db[Customer_ID],Final_Cust_db[City])</f>
        <v>Webstermouth</v>
      </c>
      <c r="Y842" t="str">
        <f>_xlfn.XLOOKUP(Sales_DB[[#This Row],[Customer_ID]],Final_Cust_db[Customer_ID],Final_Cust_db[State])</f>
        <v>New Hampshire</v>
      </c>
      <c r="Z842" t="str">
        <f>_xlfn.XLOOKUP(Sales_DB[[#This Row],[Customer_ID]],Final_Cust_db[Customer_ID],Final_Cust_db[Country])</f>
        <v>USA</v>
      </c>
      <c r="AA842" t="str">
        <f>_xlfn.XLOOKUP(Sales_DB[[#This Row],[Customer_ID]],Final_Cust_db[Customer_ID],Final_Cust_db[Loyality_Level])</f>
        <v>Bronze</v>
      </c>
      <c r="AB842" s="8">
        <f>Sales_DB[[#This Row],[Cost]]*Sales_DB[[#This Row],[Quantity]]</f>
        <v>711.92</v>
      </c>
      <c r="AC842" s="8">
        <f>Sales_DB[[#This Row],[Total_Amount]]-Sales_DB[[#This Row],[Spend]]</f>
        <v>1452.7743999999998</v>
      </c>
      <c r="AD842" s="8">
        <f>MONTH(Sales_DB[[#This Row],[Order_Date]])</f>
        <v>2</v>
      </c>
    </row>
    <row r="843" spans="1:30" x14ac:dyDescent="0.35">
      <c r="A843" t="s">
        <v>2800</v>
      </c>
      <c r="B843" s="2">
        <v>45380</v>
      </c>
      <c r="C843" t="s">
        <v>391</v>
      </c>
      <c r="D843" t="s">
        <v>1668</v>
      </c>
      <c r="E843" t="s">
        <v>1934</v>
      </c>
      <c r="F843">
        <v>3</v>
      </c>
      <c r="G843" s="5">
        <v>108.14</v>
      </c>
      <c r="H843">
        <v>0.19</v>
      </c>
      <c r="I843" t="s">
        <v>1962</v>
      </c>
      <c r="J843">
        <v>262.78019999999998</v>
      </c>
      <c r="K843" t="str">
        <f>_xlfn.XLOOKUP(Sales_DB[[#This Row],[Store_ID]],Store_DB[Store_ID],Store_DB[Region])</f>
        <v>North</v>
      </c>
      <c r="L843" t="str">
        <f>_xlfn.XLOOKUP(Sales_DB[[#This Row],[Store_ID]],Store_DB[Store_ID],Store_DB[Store_Name])</f>
        <v>Shelton PLC</v>
      </c>
      <c r="M843" t="str">
        <f>_xlfn.XLOOKUP(Sales_DB[[#This Row],[Store_ID]],Store_DB[Store_ID],Store_DB[City])</f>
        <v>East Jenniferstad</v>
      </c>
      <c r="N843" t="str">
        <f>_xlfn.XLOOKUP(Sales_DB[[#This Row],[Store_ID]],Store_DB[Store_ID],Store_DB[Store_Type])</f>
        <v>Flagship</v>
      </c>
      <c r="O843" t="str">
        <f>_xlfn.XLOOKUP(Sales_DB[[#This Row],[Product_ID]],Product_DB[Product_ID],Product_DB[Product_Name])</f>
        <v>Basketball</v>
      </c>
      <c r="P843" t="str">
        <f>_xlfn.XLOOKUP(Sales_DB[[#This Row],[Product_ID]],Product_DB[Product_ID],Product_DB[Category])</f>
        <v>Sports</v>
      </c>
      <c r="Q843" t="str">
        <f>_xlfn.XLOOKUP(Sales_DB[[#This Row],[Product_ID]],Product_DB[Product_ID],Product_DB[Sub_Category])</f>
        <v>Team Sports</v>
      </c>
      <c r="R843" t="str">
        <f>_xlfn.XLOOKUP(Sales_DB[[#This Row],[Product_ID]],Product_DB[Product_ID],Product_DB[Brand])</f>
        <v>Nolan-Snow</v>
      </c>
      <c r="S843">
        <f>_xlfn.XLOOKUP(Sales_DB[[#This Row],[Product_ID]],Product_DB[Product_ID],Product_DB[Cost])</f>
        <v>204.39</v>
      </c>
      <c r="T843">
        <f>_xlfn.XLOOKUP(Sales_DB[[#This Row],[Product_ID]],Product_DB[Product_ID],Product_DB[Stock])</f>
        <v>281</v>
      </c>
      <c r="U843" t="str">
        <f>_xlfn.XLOOKUP(Sales_DB[[#This Row],[Customer_ID]],Final_Cust_db[Customer_ID],Final_Cust_db[Name])</f>
        <v>Ashley Griffin</v>
      </c>
      <c r="V843">
        <f>_xlfn.XLOOKUP(Sales_DB[[#This Row],[Customer_ID]],Final_Cust_db[Customer_ID],Final_Cust_db[Age])</f>
        <v>40</v>
      </c>
      <c r="W843" t="str">
        <f>_xlfn.XLOOKUP(Sales_DB[[#This Row],[Customer_ID]],Final_Cust_db[Customer_ID],Final_Cust_db[Gender])</f>
        <v>Female</v>
      </c>
      <c r="X843" t="str">
        <f>_xlfn.XLOOKUP(Sales_DB[[#This Row],[Customer_ID]],Final_Cust_db[Customer_ID],Final_Cust_db[City])</f>
        <v>New Dawnton</v>
      </c>
      <c r="Y843" t="str">
        <f>_xlfn.XLOOKUP(Sales_DB[[#This Row],[Customer_ID]],Final_Cust_db[Customer_ID],Final_Cust_db[State])</f>
        <v>Maryland</v>
      </c>
      <c r="Z843" t="str">
        <f>_xlfn.XLOOKUP(Sales_DB[[#This Row],[Customer_ID]],Final_Cust_db[Customer_ID],Final_Cust_db[Country])</f>
        <v>USA</v>
      </c>
      <c r="AA843" t="str">
        <f>_xlfn.XLOOKUP(Sales_DB[[#This Row],[Customer_ID]],Final_Cust_db[Customer_ID],Final_Cust_db[Loyality_Level])</f>
        <v>Gold</v>
      </c>
      <c r="AB843" s="8">
        <f>Sales_DB[[#This Row],[Cost]]*Sales_DB[[#This Row],[Quantity]]</f>
        <v>613.16999999999996</v>
      </c>
      <c r="AC843" s="8">
        <f>Sales_DB[[#This Row],[Total_Amount]]-Sales_DB[[#This Row],[Spend]]</f>
        <v>-350.38979999999998</v>
      </c>
      <c r="AD843" s="8">
        <f>MONTH(Sales_DB[[#This Row],[Order_Date]])</f>
        <v>3</v>
      </c>
    </row>
    <row r="844" spans="1:30" x14ac:dyDescent="0.35">
      <c r="A844" t="s">
        <v>2801</v>
      </c>
      <c r="B844" s="2">
        <v>45446</v>
      </c>
      <c r="C844" t="s">
        <v>827</v>
      </c>
      <c r="D844" t="s">
        <v>1656</v>
      </c>
      <c r="E844" t="s">
        <v>1902</v>
      </c>
      <c r="F844">
        <v>1</v>
      </c>
      <c r="G844" s="5">
        <v>964.11</v>
      </c>
      <c r="H844">
        <v>0.17</v>
      </c>
      <c r="I844" t="s">
        <v>1962</v>
      </c>
      <c r="J844">
        <v>800.21129999999994</v>
      </c>
      <c r="K844" t="str">
        <f>_xlfn.XLOOKUP(Sales_DB[[#This Row],[Store_ID]],Store_DB[Store_ID],Store_DB[Region])</f>
        <v>South</v>
      </c>
      <c r="L844" t="str">
        <f>_xlfn.XLOOKUP(Sales_DB[[#This Row],[Store_ID]],Store_DB[Store_ID],Store_DB[Store_Name])</f>
        <v>Alexander Group</v>
      </c>
      <c r="M844" t="str">
        <f>_xlfn.XLOOKUP(Sales_DB[[#This Row],[Store_ID]],Store_DB[Store_ID],Store_DB[City])</f>
        <v>Port Sharon</v>
      </c>
      <c r="N844" t="str">
        <f>_xlfn.XLOOKUP(Sales_DB[[#This Row],[Store_ID]],Store_DB[Store_ID],Store_DB[Store_Type])</f>
        <v>Online</v>
      </c>
      <c r="O844" t="str">
        <f>_xlfn.XLOOKUP(Sales_DB[[#This Row],[Product_ID]],Product_DB[Product_ID],Product_DB[Product_Name])</f>
        <v>Decorative Floor Vase</v>
      </c>
      <c r="P844" t="str">
        <f>_xlfn.XLOOKUP(Sales_DB[[#This Row],[Product_ID]],Product_DB[Product_ID],Product_DB[Category])</f>
        <v>Home</v>
      </c>
      <c r="Q844" t="str">
        <f>_xlfn.XLOOKUP(Sales_DB[[#This Row],[Product_ID]],Product_DB[Product_ID],Product_DB[Sub_Category])</f>
        <v>Decor</v>
      </c>
      <c r="R844" t="str">
        <f>_xlfn.XLOOKUP(Sales_DB[[#This Row],[Product_ID]],Product_DB[Product_ID],Product_DB[Brand])</f>
        <v>Khan, Jones and Paul</v>
      </c>
      <c r="S844">
        <f>_xlfn.XLOOKUP(Sales_DB[[#This Row],[Product_ID]],Product_DB[Product_ID],Product_DB[Cost])</f>
        <v>238.8</v>
      </c>
      <c r="T844">
        <f>_xlfn.XLOOKUP(Sales_DB[[#This Row],[Product_ID]],Product_DB[Product_ID],Product_DB[Stock])</f>
        <v>378</v>
      </c>
      <c r="U844" t="str">
        <f>_xlfn.XLOOKUP(Sales_DB[[#This Row],[Customer_ID]],Final_Cust_db[Customer_ID],Final_Cust_db[Name])</f>
        <v>Kristen Fischer</v>
      </c>
      <c r="V844">
        <f>_xlfn.XLOOKUP(Sales_DB[[#This Row],[Customer_ID]],Final_Cust_db[Customer_ID],Final_Cust_db[Age])</f>
        <v>57</v>
      </c>
      <c r="W844" t="str">
        <f>_xlfn.XLOOKUP(Sales_DB[[#This Row],[Customer_ID]],Final_Cust_db[Customer_ID],Final_Cust_db[Gender])</f>
        <v>Male</v>
      </c>
      <c r="X844" t="str">
        <f>_xlfn.XLOOKUP(Sales_DB[[#This Row],[Customer_ID]],Final_Cust_db[Customer_ID],Final_Cust_db[City])</f>
        <v>Lake Christopher</v>
      </c>
      <c r="Y844" t="str">
        <f>_xlfn.XLOOKUP(Sales_DB[[#This Row],[Customer_ID]],Final_Cust_db[Customer_ID],Final_Cust_db[State])</f>
        <v>Arkansas</v>
      </c>
      <c r="Z844" t="str">
        <f>_xlfn.XLOOKUP(Sales_DB[[#This Row],[Customer_ID]],Final_Cust_db[Customer_ID],Final_Cust_db[Country])</f>
        <v>USA</v>
      </c>
      <c r="AA844" t="str">
        <f>_xlfn.XLOOKUP(Sales_DB[[#This Row],[Customer_ID]],Final_Cust_db[Customer_ID],Final_Cust_db[Loyality_Level])</f>
        <v>Platinum</v>
      </c>
      <c r="AB844" s="8">
        <f>Sales_DB[[#This Row],[Cost]]*Sales_DB[[#This Row],[Quantity]]</f>
        <v>238.8</v>
      </c>
      <c r="AC844" s="8">
        <f>Sales_DB[[#This Row],[Total_Amount]]-Sales_DB[[#This Row],[Spend]]</f>
        <v>561.41129999999998</v>
      </c>
      <c r="AD844" s="8">
        <f>MONTH(Sales_DB[[#This Row],[Order_Date]])</f>
        <v>6</v>
      </c>
    </row>
    <row r="845" spans="1:30" x14ac:dyDescent="0.35">
      <c r="A845" t="s">
        <v>2802</v>
      </c>
      <c r="B845" s="2">
        <v>45525</v>
      </c>
      <c r="C845" t="s">
        <v>455</v>
      </c>
      <c r="D845" t="s">
        <v>1629</v>
      </c>
      <c r="E845" t="s">
        <v>1885</v>
      </c>
      <c r="F845">
        <v>1</v>
      </c>
      <c r="G845" s="5">
        <v>346.2</v>
      </c>
      <c r="H845">
        <v>0.28999999999999998</v>
      </c>
      <c r="I845" t="s">
        <v>1957</v>
      </c>
      <c r="J845">
        <v>245.80199999999999</v>
      </c>
      <c r="K845" t="str">
        <f>_xlfn.XLOOKUP(Sales_DB[[#This Row],[Store_ID]],Store_DB[Store_ID],Store_DB[Region])</f>
        <v>East</v>
      </c>
      <c r="L845" t="str">
        <f>_xlfn.XLOOKUP(Sales_DB[[#This Row],[Store_ID]],Store_DB[Store_ID],Store_DB[Store_Name])</f>
        <v>Rivera-Warner</v>
      </c>
      <c r="M845" t="str">
        <f>_xlfn.XLOOKUP(Sales_DB[[#This Row],[Store_ID]],Store_DB[Store_ID],Store_DB[City])</f>
        <v>Washingtonfurt</v>
      </c>
      <c r="N845" t="str">
        <f>_xlfn.XLOOKUP(Sales_DB[[#This Row],[Store_ID]],Store_DB[Store_ID],Store_DB[Store_Type])</f>
        <v>Flagship</v>
      </c>
      <c r="O845" t="str">
        <f>_xlfn.XLOOKUP(Sales_DB[[#This Row],[Product_ID]],Product_DB[Product_ID],Product_DB[Product_Name])</f>
        <v>Knee Support Brace</v>
      </c>
      <c r="P845" t="str">
        <f>_xlfn.XLOOKUP(Sales_DB[[#This Row],[Product_ID]],Product_DB[Product_ID],Product_DB[Category])</f>
        <v>Sports</v>
      </c>
      <c r="Q845" t="str">
        <f>_xlfn.XLOOKUP(Sales_DB[[#This Row],[Product_ID]],Product_DB[Product_ID],Product_DB[Sub_Category])</f>
        <v>Equipment</v>
      </c>
      <c r="R845" t="str">
        <f>_xlfn.XLOOKUP(Sales_DB[[#This Row],[Product_ID]],Product_DB[Product_ID],Product_DB[Brand])</f>
        <v>May-Reese</v>
      </c>
      <c r="S845">
        <f>_xlfn.XLOOKUP(Sales_DB[[#This Row],[Product_ID]],Product_DB[Product_ID],Product_DB[Cost])</f>
        <v>21.34</v>
      </c>
      <c r="T845">
        <f>_xlfn.XLOOKUP(Sales_DB[[#This Row],[Product_ID]],Product_DB[Product_ID],Product_DB[Stock])</f>
        <v>65</v>
      </c>
      <c r="U845" t="str">
        <f>_xlfn.XLOOKUP(Sales_DB[[#This Row],[Customer_ID]],Final_Cust_db[Customer_ID],Final_Cust_db[Name])</f>
        <v>Joseph Richards</v>
      </c>
      <c r="V845">
        <f>_xlfn.XLOOKUP(Sales_DB[[#This Row],[Customer_ID]],Final_Cust_db[Customer_ID],Final_Cust_db[Age])</f>
        <v>34</v>
      </c>
      <c r="W845" t="str">
        <f>_xlfn.XLOOKUP(Sales_DB[[#This Row],[Customer_ID]],Final_Cust_db[Customer_ID],Final_Cust_db[Gender])</f>
        <v>Female</v>
      </c>
      <c r="X845" t="str">
        <f>_xlfn.XLOOKUP(Sales_DB[[#This Row],[Customer_ID]],Final_Cust_db[Customer_ID],Final_Cust_db[City])</f>
        <v>Wigginsville</v>
      </c>
      <c r="Y845" t="str">
        <f>_xlfn.XLOOKUP(Sales_DB[[#This Row],[Customer_ID]],Final_Cust_db[Customer_ID],Final_Cust_db[State])</f>
        <v>Alabama</v>
      </c>
      <c r="Z845" t="str">
        <f>_xlfn.XLOOKUP(Sales_DB[[#This Row],[Customer_ID]],Final_Cust_db[Customer_ID],Final_Cust_db[Country])</f>
        <v>USA</v>
      </c>
      <c r="AA845" t="str">
        <f>_xlfn.XLOOKUP(Sales_DB[[#This Row],[Customer_ID]],Final_Cust_db[Customer_ID],Final_Cust_db[Loyality_Level])</f>
        <v>Bronze</v>
      </c>
      <c r="AB845" s="8">
        <f>Sales_DB[[#This Row],[Cost]]*Sales_DB[[#This Row],[Quantity]]</f>
        <v>21.34</v>
      </c>
      <c r="AC845" s="8">
        <f>Sales_DB[[#This Row],[Total_Amount]]-Sales_DB[[#This Row],[Spend]]</f>
        <v>224.46199999999999</v>
      </c>
      <c r="AD845" s="8">
        <f>MONTH(Sales_DB[[#This Row],[Order_Date]])</f>
        <v>8</v>
      </c>
    </row>
    <row r="846" spans="1:30" x14ac:dyDescent="0.35">
      <c r="A846" t="s">
        <v>2803</v>
      </c>
      <c r="B846" s="2">
        <v>45527</v>
      </c>
      <c r="C846" t="s">
        <v>1421</v>
      </c>
      <c r="D846" t="s">
        <v>1707</v>
      </c>
      <c r="E846" t="s">
        <v>1934</v>
      </c>
      <c r="F846">
        <v>3</v>
      </c>
      <c r="G846" s="5">
        <v>791.75</v>
      </c>
      <c r="H846">
        <v>0.28999999999999998</v>
      </c>
      <c r="I846" t="s">
        <v>1957</v>
      </c>
      <c r="J846">
        <v>1686.4275</v>
      </c>
      <c r="K846" t="str">
        <f>_xlfn.XLOOKUP(Sales_DB[[#This Row],[Store_ID]],Store_DB[Store_ID],Store_DB[Region])</f>
        <v>North</v>
      </c>
      <c r="L846" t="str">
        <f>_xlfn.XLOOKUP(Sales_DB[[#This Row],[Store_ID]],Store_DB[Store_ID],Store_DB[Store_Name])</f>
        <v>Shelton PLC</v>
      </c>
      <c r="M846" t="str">
        <f>_xlfn.XLOOKUP(Sales_DB[[#This Row],[Store_ID]],Store_DB[Store_ID],Store_DB[City])</f>
        <v>East Jenniferstad</v>
      </c>
      <c r="N846" t="str">
        <f>_xlfn.XLOOKUP(Sales_DB[[#This Row],[Store_ID]],Store_DB[Store_ID],Store_DB[Store_Type])</f>
        <v>Flagship</v>
      </c>
      <c r="O846" t="str">
        <f>_xlfn.XLOOKUP(Sales_DB[[#This Row],[Product_ID]],Product_DB[Product_ID],Product_DB[Product_Name])</f>
        <v>Usb External Hard Drive</v>
      </c>
      <c r="P846" t="str">
        <f>_xlfn.XLOOKUP(Sales_DB[[#This Row],[Product_ID]],Product_DB[Product_ID],Product_DB[Category])</f>
        <v>Electronics</v>
      </c>
      <c r="Q846" t="str">
        <f>_xlfn.XLOOKUP(Sales_DB[[#This Row],[Product_ID]],Product_DB[Product_ID],Product_DB[Sub_Category])</f>
        <v>Computer</v>
      </c>
      <c r="R846" t="str">
        <f>_xlfn.XLOOKUP(Sales_DB[[#This Row],[Product_ID]],Product_DB[Product_ID],Product_DB[Brand])</f>
        <v>Robinson Inc</v>
      </c>
      <c r="S846">
        <f>_xlfn.XLOOKUP(Sales_DB[[#This Row],[Product_ID]],Product_DB[Product_ID],Product_DB[Cost])</f>
        <v>253.33</v>
      </c>
      <c r="T846">
        <f>_xlfn.XLOOKUP(Sales_DB[[#This Row],[Product_ID]],Product_DB[Product_ID],Product_DB[Stock])</f>
        <v>266</v>
      </c>
      <c r="U846" t="str">
        <f>_xlfn.XLOOKUP(Sales_DB[[#This Row],[Customer_ID]],Final_Cust_db[Customer_ID],Final_Cust_db[Name])</f>
        <v>Christina Robertson</v>
      </c>
      <c r="V846">
        <f>_xlfn.XLOOKUP(Sales_DB[[#This Row],[Customer_ID]],Final_Cust_db[Customer_ID],Final_Cust_db[Age])</f>
        <v>59</v>
      </c>
      <c r="W846" t="str">
        <f>_xlfn.XLOOKUP(Sales_DB[[#This Row],[Customer_ID]],Final_Cust_db[Customer_ID],Final_Cust_db[Gender])</f>
        <v>Male</v>
      </c>
      <c r="X846" t="str">
        <f>_xlfn.XLOOKUP(Sales_DB[[#This Row],[Customer_ID]],Final_Cust_db[Customer_ID],Final_Cust_db[City])</f>
        <v>Hubbardborough</v>
      </c>
      <c r="Y846" t="str">
        <f>_xlfn.XLOOKUP(Sales_DB[[#This Row],[Customer_ID]],Final_Cust_db[Customer_ID],Final_Cust_db[State])</f>
        <v>Kentucky</v>
      </c>
      <c r="Z846" t="str">
        <f>_xlfn.XLOOKUP(Sales_DB[[#This Row],[Customer_ID]],Final_Cust_db[Customer_ID],Final_Cust_db[Country])</f>
        <v>USA</v>
      </c>
      <c r="AA846" t="str">
        <f>_xlfn.XLOOKUP(Sales_DB[[#This Row],[Customer_ID]],Final_Cust_db[Customer_ID],Final_Cust_db[Loyality_Level])</f>
        <v>Platinum</v>
      </c>
      <c r="AB846" s="8">
        <f>Sales_DB[[#This Row],[Cost]]*Sales_DB[[#This Row],[Quantity]]</f>
        <v>759.99</v>
      </c>
      <c r="AC846" s="8">
        <f>Sales_DB[[#This Row],[Total_Amount]]-Sales_DB[[#This Row],[Spend]]</f>
        <v>926.4375</v>
      </c>
      <c r="AD846" s="8">
        <f>MONTH(Sales_DB[[#This Row],[Order_Date]])</f>
        <v>8</v>
      </c>
    </row>
    <row r="847" spans="1:30" x14ac:dyDescent="0.35">
      <c r="A847" t="s">
        <v>2804</v>
      </c>
      <c r="B847" s="2">
        <v>45265</v>
      </c>
      <c r="C847" t="s">
        <v>1014</v>
      </c>
      <c r="D847" t="s">
        <v>1694</v>
      </c>
      <c r="E847" t="s">
        <v>1930</v>
      </c>
      <c r="F847">
        <v>1</v>
      </c>
      <c r="G847" s="5">
        <v>529.84</v>
      </c>
      <c r="H847">
        <v>0.13</v>
      </c>
      <c r="I847" t="s">
        <v>1959</v>
      </c>
      <c r="J847">
        <v>460.96080000000001</v>
      </c>
      <c r="K847" t="str">
        <f>_xlfn.XLOOKUP(Sales_DB[[#This Row],[Store_ID]],Store_DB[Store_ID],Store_DB[Region])</f>
        <v>East</v>
      </c>
      <c r="L847" t="str">
        <f>_xlfn.XLOOKUP(Sales_DB[[#This Row],[Store_ID]],Store_DB[Store_ID],Store_DB[Store_Name])</f>
        <v>Gardner, Humphrey and Contreras</v>
      </c>
      <c r="M847" t="str">
        <f>_xlfn.XLOOKUP(Sales_DB[[#This Row],[Store_ID]],Store_DB[Store_ID],Store_DB[City])</f>
        <v>Johnsonville</v>
      </c>
      <c r="N847" t="str">
        <f>_xlfn.XLOOKUP(Sales_DB[[#This Row],[Store_ID]],Store_DB[Store_ID],Store_DB[Store_Type])</f>
        <v>Flagship</v>
      </c>
      <c r="O847" t="str">
        <f>_xlfn.XLOOKUP(Sales_DB[[#This Row],[Product_ID]],Product_DB[Product_ID],Product_DB[Product_Name])</f>
        <v>Portable Power Bank</v>
      </c>
      <c r="P847" t="str">
        <f>_xlfn.XLOOKUP(Sales_DB[[#This Row],[Product_ID]],Product_DB[Product_ID],Product_DB[Category])</f>
        <v>Electronics</v>
      </c>
      <c r="Q847" t="str">
        <f>_xlfn.XLOOKUP(Sales_DB[[#This Row],[Product_ID]],Product_DB[Product_ID],Product_DB[Sub_Category])</f>
        <v>Mobile</v>
      </c>
      <c r="R847" t="str">
        <f>_xlfn.XLOOKUP(Sales_DB[[#This Row],[Product_ID]],Product_DB[Product_ID],Product_DB[Brand])</f>
        <v>Cummings and Sons</v>
      </c>
      <c r="S847">
        <f>_xlfn.XLOOKUP(Sales_DB[[#This Row],[Product_ID]],Product_DB[Product_ID],Product_DB[Cost])</f>
        <v>326.06</v>
      </c>
      <c r="T847">
        <f>_xlfn.XLOOKUP(Sales_DB[[#This Row],[Product_ID]],Product_DB[Product_ID],Product_DB[Stock])</f>
        <v>301</v>
      </c>
      <c r="U847" t="str">
        <f>_xlfn.XLOOKUP(Sales_DB[[#This Row],[Customer_ID]],Final_Cust_db[Customer_ID],Final_Cust_db[Name])</f>
        <v>Casey Simpson</v>
      </c>
      <c r="V847">
        <f>_xlfn.XLOOKUP(Sales_DB[[#This Row],[Customer_ID]],Final_Cust_db[Customer_ID],Final_Cust_db[Age])</f>
        <v>54</v>
      </c>
      <c r="W847" t="str">
        <f>_xlfn.XLOOKUP(Sales_DB[[#This Row],[Customer_ID]],Final_Cust_db[Customer_ID],Final_Cust_db[Gender])</f>
        <v>Male</v>
      </c>
      <c r="X847" t="str">
        <f>_xlfn.XLOOKUP(Sales_DB[[#This Row],[Customer_ID]],Final_Cust_db[Customer_ID],Final_Cust_db[City])</f>
        <v>West Mathewside</v>
      </c>
      <c r="Y847" t="str">
        <f>_xlfn.XLOOKUP(Sales_DB[[#This Row],[Customer_ID]],Final_Cust_db[Customer_ID],Final_Cust_db[State])</f>
        <v>Mississippi</v>
      </c>
      <c r="Z847" t="str">
        <f>_xlfn.XLOOKUP(Sales_DB[[#This Row],[Customer_ID]],Final_Cust_db[Customer_ID],Final_Cust_db[Country])</f>
        <v>USA</v>
      </c>
      <c r="AA847" t="str">
        <f>_xlfn.XLOOKUP(Sales_DB[[#This Row],[Customer_ID]],Final_Cust_db[Customer_ID],Final_Cust_db[Loyality_Level])</f>
        <v>Platinum</v>
      </c>
      <c r="AB847" s="8">
        <f>Sales_DB[[#This Row],[Cost]]*Sales_DB[[#This Row],[Quantity]]</f>
        <v>326.06</v>
      </c>
      <c r="AC847" s="8">
        <f>Sales_DB[[#This Row],[Total_Amount]]-Sales_DB[[#This Row],[Spend]]</f>
        <v>134.9008</v>
      </c>
      <c r="AD847" s="8">
        <f>MONTH(Sales_DB[[#This Row],[Order_Date]])</f>
        <v>12</v>
      </c>
    </row>
    <row r="848" spans="1:30" x14ac:dyDescent="0.35">
      <c r="A848" t="s">
        <v>2805</v>
      </c>
      <c r="B848" s="2">
        <v>45936</v>
      </c>
      <c r="C848" t="s">
        <v>1462</v>
      </c>
      <c r="D848" t="s">
        <v>1742</v>
      </c>
      <c r="E848" t="s">
        <v>1899</v>
      </c>
      <c r="F848">
        <v>3</v>
      </c>
      <c r="G848" s="5">
        <v>582.57000000000005</v>
      </c>
      <c r="H848">
        <v>0.11</v>
      </c>
      <c r="I848" t="s">
        <v>1959</v>
      </c>
      <c r="J848">
        <v>1555.4619</v>
      </c>
      <c r="K848" t="str">
        <f>_xlfn.XLOOKUP(Sales_DB[[#This Row],[Store_ID]],Store_DB[Store_ID],Store_DB[Region])</f>
        <v>North</v>
      </c>
      <c r="L848" t="str">
        <f>_xlfn.XLOOKUP(Sales_DB[[#This Row],[Store_ID]],Store_DB[Store_ID],Store_DB[Store_Name])</f>
        <v>Johnson-Wright</v>
      </c>
      <c r="M848" t="str">
        <f>_xlfn.XLOOKUP(Sales_DB[[#This Row],[Store_ID]],Store_DB[Store_ID],Store_DB[City])</f>
        <v>Hoodberg</v>
      </c>
      <c r="N848" t="str">
        <f>_xlfn.XLOOKUP(Sales_DB[[#This Row],[Store_ID]],Store_DB[Store_ID],Store_DB[Store_Type])</f>
        <v>Outlet</v>
      </c>
      <c r="O848" t="str">
        <f>_xlfn.XLOOKUP(Sales_DB[[#This Row],[Product_ID]],Product_DB[Product_ID],Product_DB[Product_Name])</f>
        <v>Sports Stopwatch Pro</v>
      </c>
      <c r="P848" t="str">
        <f>_xlfn.XLOOKUP(Sales_DB[[#This Row],[Product_ID]],Product_DB[Product_ID],Product_DB[Category])</f>
        <v>Sports</v>
      </c>
      <c r="Q848" t="str">
        <f>_xlfn.XLOOKUP(Sales_DB[[#This Row],[Product_ID]],Product_DB[Product_ID],Product_DB[Sub_Category])</f>
        <v>Accessories</v>
      </c>
      <c r="R848" t="str">
        <f>_xlfn.XLOOKUP(Sales_DB[[#This Row],[Product_ID]],Product_DB[Product_ID],Product_DB[Brand])</f>
        <v>Thompson-French</v>
      </c>
      <c r="S848">
        <f>_xlfn.XLOOKUP(Sales_DB[[#This Row],[Product_ID]],Product_DB[Product_ID],Product_DB[Cost])</f>
        <v>434.84</v>
      </c>
      <c r="T848">
        <f>_xlfn.XLOOKUP(Sales_DB[[#This Row],[Product_ID]],Product_DB[Product_ID],Product_DB[Stock])</f>
        <v>185</v>
      </c>
      <c r="U848" t="str">
        <f>_xlfn.XLOOKUP(Sales_DB[[#This Row],[Customer_ID]],Final_Cust_db[Customer_ID],Final_Cust_db[Name])</f>
        <v>Debra Mccullough</v>
      </c>
      <c r="V848">
        <f>_xlfn.XLOOKUP(Sales_DB[[#This Row],[Customer_ID]],Final_Cust_db[Customer_ID],Final_Cust_db[Age])</f>
        <v>42</v>
      </c>
      <c r="W848" t="str">
        <f>_xlfn.XLOOKUP(Sales_DB[[#This Row],[Customer_ID]],Final_Cust_db[Customer_ID],Final_Cust_db[Gender])</f>
        <v>Male</v>
      </c>
      <c r="X848" t="str">
        <f>_xlfn.XLOOKUP(Sales_DB[[#This Row],[Customer_ID]],Final_Cust_db[Customer_ID],Final_Cust_db[City])</f>
        <v>Mcdanielfurt</v>
      </c>
      <c r="Y848" t="str">
        <f>_xlfn.XLOOKUP(Sales_DB[[#This Row],[Customer_ID]],Final_Cust_db[Customer_ID],Final_Cust_db[State])</f>
        <v>Montana</v>
      </c>
      <c r="Z848" t="str">
        <f>_xlfn.XLOOKUP(Sales_DB[[#This Row],[Customer_ID]],Final_Cust_db[Customer_ID],Final_Cust_db[Country])</f>
        <v>USA</v>
      </c>
      <c r="AA848" t="str">
        <f>_xlfn.XLOOKUP(Sales_DB[[#This Row],[Customer_ID]],Final_Cust_db[Customer_ID],Final_Cust_db[Loyality_Level])</f>
        <v>Platinum</v>
      </c>
      <c r="AB848" s="8">
        <f>Sales_DB[[#This Row],[Cost]]*Sales_DB[[#This Row],[Quantity]]</f>
        <v>1304.52</v>
      </c>
      <c r="AC848" s="8">
        <f>Sales_DB[[#This Row],[Total_Amount]]-Sales_DB[[#This Row],[Spend]]</f>
        <v>250.94190000000003</v>
      </c>
      <c r="AD848" s="8">
        <f>MONTH(Sales_DB[[#This Row],[Order_Date]])</f>
        <v>10</v>
      </c>
    </row>
    <row r="849" spans="1:30" x14ac:dyDescent="0.35">
      <c r="A849" t="s">
        <v>2806</v>
      </c>
      <c r="B849" s="2">
        <v>45242</v>
      </c>
      <c r="C849" t="s">
        <v>693</v>
      </c>
      <c r="D849" t="s">
        <v>1866</v>
      </c>
      <c r="E849" t="s">
        <v>1940</v>
      </c>
      <c r="F849">
        <v>1</v>
      </c>
      <c r="G849" s="5">
        <v>219.81</v>
      </c>
      <c r="H849">
        <v>0.22</v>
      </c>
      <c r="I849" t="s">
        <v>1962</v>
      </c>
      <c r="J849">
        <v>171.45179999999999</v>
      </c>
      <c r="K849" t="str">
        <f>_xlfn.XLOOKUP(Sales_DB[[#This Row],[Store_ID]],Store_DB[Store_ID],Store_DB[Region])</f>
        <v>North</v>
      </c>
      <c r="L849" t="str">
        <f>_xlfn.XLOOKUP(Sales_DB[[#This Row],[Store_ID]],Store_DB[Store_ID],Store_DB[Store_Name])</f>
        <v>Holloway Ltd</v>
      </c>
      <c r="M849" t="str">
        <f>_xlfn.XLOOKUP(Sales_DB[[#This Row],[Store_ID]],Store_DB[Store_ID],Store_DB[City])</f>
        <v>Bensonhaven</v>
      </c>
      <c r="N849" t="str">
        <f>_xlfn.XLOOKUP(Sales_DB[[#This Row],[Store_ID]],Store_DB[Store_ID],Store_DB[Store_Type])</f>
        <v>Flagship</v>
      </c>
      <c r="O849" t="str">
        <f>_xlfn.XLOOKUP(Sales_DB[[#This Row],[Product_ID]],Product_DB[Product_ID],Product_DB[Product_Name])</f>
        <v>Sports Stopwatch Basic</v>
      </c>
      <c r="P849" t="str">
        <f>_xlfn.XLOOKUP(Sales_DB[[#This Row],[Product_ID]],Product_DB[Product_ID],Product_DB[Category])</f>
        <v>Sports</v>
      </c>
      <c r="Q849" t="str">
        <f>_xlfn.XLOOKUP(Sales_DB[[#This Row],[Product_ID]],Product_DB[Product_ID],Product_DB[Sub_Category])</f>
        <v>Accessories</v>
      </c>
      <c r="R849" t="str">
        <f>_xlfn.XLOOKUP(Sales_DB[[#This Row],[Product_ID]],Product_DB[Product_ID],Product_DB[Brand])</f>
        <v>Wilson Group</v>
      </c>
      <c r="S849">
        <f>_xlfn.XLOOKUP(Sales_DB[[#This Row],[Product_ID]],Product_DB[Product_ID],Product_DB[Cost])</f>
        <v>60.65</v>
      </c>
      <c r="T849">
        <f>_xlfn.XLOOKUP(Sales_DB[[#This Row],[Product_ID]],Product_DB[Product_ID],Product_DB[Stock])</f>
        <v>75</v>
      </c>
      <c r="U849" t="str">
        <f>_xlfn.XLOOKUP(Sales_DB[[#This Row],[Customer_ID]],Final_Cust_db[Customer_ID],Final_Cust_db[Name])</f>
        <v>Rodney Huffman</v>
      </c>
      <c r="V849">
        <f>_xlfn.XLOOKUP(Sales_DB[[#This Row],[Customer_ID]],Final_Cust_db[Customer_ID],Final_Cust_db[Age])</f>
        <v>20</v>
      </c>
      <c r="W849" t="str">
        <f>_xlfn.XLOOKUP(Sales_DB[[#This Row],[Customer_ID]],Final_Cust_db[Customer_ID],Final_Cust_db[Gender])</f>
        <v>Female</v>
      </c>
      <c r="X849" t="str">
        <f>_xlfn.XLOOKUP(Sales_DB[[#This Row],[Customer_ID]],Final_Cust_db[Customer_ID],Final_Cust_db[City])</f>
        <v>Garzafort</v>
      </c>
      <c r="Y849" t="str">
        <f>_xlfn.XLOOKUP(Sales_DB[[#This Row],[Customer_ID]],Final_Cust_db[Customer_ID],Final_Cust_db[State])</f>
        <v>Delaware</v>
      </c>
      <c r="Z849" t="str">
        <f>_xlfn.XLOOKUP(Sales_DB[[#This Row],[Customer_ID]],Final_Cust_db[Customer_ID],Final_Cust_db[Country])</f>
        <v>USA</v>
      </c>
      <c r="AA849" t="str">
        <f>_xlfn.XLOOKUP(Sales_DB[[#This Row],[Customer_ID]],Final_Cust_db[Customer_ID],Final_Cust_db[Loyality_Level])</f>
        <v>Silver</v>
      </c>
      <c r="AB849" s="8">
        <f>Sales_DB[[#This Row],[Cost]]*Sales_DB[[#This Row],[Quantity]]</f>
        <v>60.65</v>
      </c>
      <c r="AC849" s="8">
        <f>Sales_DB[[#This Row],[Total_Amount]]-Sales_DB[[#This Row],[Spend]]</f>
        <v>110.80179999999999</v>
      </c>
      <c r="AD849" s="8">
        <f>MONTH(Sales_DB[[#This Row],[Order_Date]])</f>
        <v>11</v>
      </c>
    </row>
    <row r="850" spans="1:30" x14ac:dyDescent="0.35">
      <c r="A850" t="s">
        <v>2807</v>
      </c>
      <c r="B850" s="2">
        <v>45437</v>
      </c>
      <c r="C850" t="s">
        <v>1537</v>
      </c>
      <c r="D850" t="s">
        <v>1791</v>
      </c>
      <c r="E850" t="s">
        <v>1943</v>
      </c>
      <c r="F850">
        <v>4</v>
      </c>
      <c r="G850" s="5">
        <v>883.31</v>
      </c>
      <c r="H850">
        <v>0.27</v>
      </c>
      <c r="I850" t="s">
        <v>1957</v>
      </c>
      <c r="J850">
        <v>2579.2651999999998</v>
      </c>
      <c r="K850" t="str">
        <f>_xlfn.XLOOKUP(Sales_DB[[#This Row],[Store_ID]],Store_DB[Store_ID],Store_DB[Region])</f>
        <v>East</v>
      </c>
      <c r="L850" t="str">
        <f>_xlfn.XLOOKUP(Sales_DB[[#This Row],[Store_ID]],Store_DB[Store_ID],Store_DB[Store_Name])</f>
        <v>Guerrero-Schmitt</v>
      </c>
      <c r="M850" t="str">
        <f>_xlfn.XLOOKUP(Sales_DB[[#This Row],[Store_ID]],Store_DB[Store_ID],Store_DB[City])</f>
        <v>East Stevechester</v>
      </c>
      <c r="N850" t="str">
        <f>_xlfn.XLOOKUP(Sales_DB[[#This Row],[Store_ID]],Store_DB[Store_ID],Store_DB[Store_Type])</f>
        <v>Flagship</v>
      </c>
      <c r="O850" t="str">
        <f>_xlfn.XLOOKUP(Sales_DB[[#This Row],[Product_ID]],Product_DB[Product_ID],Product_DB[Product_Name])</f>
        <v>Kitchen Storage Rack</v>
      </c>
      <c r="P850" t="str">
        <f>_xlfn.XLOOKUP(Sales_DB[[#This Row],[Product_ID]],Product_DB[Product_ID],Product_DB[Category])</f>
        <v>Home</v>
      </c>
      <c r="Q850" t="str">
        <f>_xlfn.XLOOKUP(Sales_DB[[#This Row],[Product_ID]],Product_DB[Product_ID],Product_DB[Sub_Category])</f>
        <v>Storage</v>
      </c>
      <c r="R850" t="str">
        <f>_xlfn.XLOOKUP(Sales_DB[[#This Row],[Product_ID]],Product_DB[Product_ID],Product_DB[Brand])</f>
        <v>Duran Group</v>
      </c>
      <c r="S850">
        <f>_xlfn.XLOOKUP(Sales_DB[[#This Row],[Product_ID]],Product_DB[Product_ID],Product_DB[Cost])</f>
        <v>138.05000000000001</v>
      </c>
      <c r="T850">
        <f>_xlfn.XLOOKUP(Sales_DB[[#This Row],[Product_ID]],Product_DB[Product_ID],Product_DB[Stock])</f>
        <v>89</v>
      </c>
      <c r="U850" t="str">
        <f>_xlfn.XLOOKUP(Sales_DB[[#This Row],[Customer_ID]],Final_Cust_db[Customer_ID],Final_Cust_db[Name])</f>
        <v>Sarah Marsh</v>
      </c>
      <c r="V850">
        <f>_xlfn.XLOOKUP(Sales_DB[[#This Row],[Customer_ID]],Final_Cust_db[Customer_ID],Final_Cust_db[Age])</f>
        <v>47</v>
      </c>
      <c r="W850" t="str">
        <f>_xlfn.XLOOKUP(Sales_DB[[#This Row],[Customer_ID]],Final_Cust_db[Customer_ID],Final_Cust_db[Gender])</f>
        <v>Female</v>
      </c>
      <c r="X850" t="str">
        <f>_xlfn.XLOOKUP(Sales_DB[[#This Row],[Customer_ID]],Final_Cust_db[Customer_ID],Final_Cust_db[City])</f>
        <v>Port William</v>
      </c>
      <c r="Y850" t="str">
        <f>_xlfn.XLOOKUP(Sales_DB[[#This Row],[Customer_ID]],Final_Cust_db[Customer_ID],Final_Cust_db[State])</f>
        <v>New York</v>
      </c>
      <c r="Z850" t="str">
        <f>_xlfn.XLOOKUP(Sales_DB[[#This Row],[Customer_ID]],Final_Cust_db[Customer_ID],Final_Cust_db[Country])</f>
        <v>USA</v>
      </c>
      <c r="AA850" t="str">
        <f>_xlfn.XLOOKUP(Sales_DB[[#This Row],[Customer_ID]],Final_Cust_db[Customer_ID],Final_Cust_db[Loyality_Level])</f>
        <v>Gold</v>
      </c>
      <c r="AB850" s="8">
        <f>Sales_DB[[#This Row],[Cost]]*Sales_DB[[#This Row],[Quantity]]</f>
        <v>552.20000000000005</v>
      </c>
      <c r="AC850" s="8">
        <f>Sales_DB[[#This Row],[Total_Amount]]-Sales_DB[[#This Row],[Spend]]</f>
        <v>2027.0651999999998</v>
      </c>
      <c r="AD850" s="8">
        <f>MONTH(Sales_DB[[#This Row],[Order_Date]])</f>
        <v>5</v>
      </c>
    </row>
    <row r="851" spans="1:30" x14ac:dyDescent="0.35">
      <c r="A851" t="s">
        <v>2808</v>
      </c>
      <c r="B851" s="2">
        <v>45627</v>
      </c>
      <c r="C851" t="s">
        <v>761</v>
      </c>
      <c r="D851" t="s">
        <v>1623</v>
      </c>
      <c r="E851" t="s">
        <v>1932</v>
      </c>
      <c r="F851">
        <v>4</v>
      </c>
      <c r="G851" s="5">
        <v>329.06</v>
      </c>
      <c r="H851">
        <v>0.04</v>
      </c>
      <c r="I851" t="s">
        <v>1962</v>
      </c>
      <c r="J851">
        <v>1263.5904</v>
      </c>
      <c r="K851" t="str">
        <f>_xlfn.XLOOKUP(Sales_DB[[#This Row],[Store_ID]],Store_DB[Store_ID],Store_DB[Region])</f>
        <v>South</v>
      </c>
      <c r="L851" t="str">
        <f>_xlfn.XLOOKUP(Sales_DB[[#This Row],[Store_ID]],Store_DB[Store_ID],Store_DB[Store_Name])</f>
        <v>Mcdonald Inc</v>
      </c>
      <c r="M851" t="str">
        <f>_xlfn.XLOOKUP(Sales_DB[[#This Row],[Store_ID]],Store_DB[Store_ID],Store_DB[City])</f>
        <v>Christopherland</v>
      </c>
      <c r="N851" t="str">
        <f>_xlfn.XLOOKUP(Sales_DB[[#This Row],[Store_ID]],Store_DB[Store_ID],Store_DB[Store_Type])</f>
        <v>Outlet</v>
      </c>
      <c r="O851" t="str">
        <f>_xlfn.XLOOKUP(Sales_DB[[#This Row],[Product_ID]],Product_DB[Product_ID],Product_DB[Product_Name])</f>
        <v>Soccer Training Cone Set</v>
      </c>
      <c r="P851" t="str">
        <f>_xlfn.XLOOKUP(Sales_DB[[#This Row],[Product_ID]],Product_DB[Product_ID],Product_DB[Category])</f>
        <v>Sports</v>
      </c>
      <c r="Q851" t="str">
        <f>_xlfn.XLOOKUP(Sales_DB[[#This Row],[Product_ID]],Product_DB[Product_ID],Product_DB[Sub_Category])</f>
        <v>Accessories</v>
      </c>
      <c r="R851" t="str">
        <f>_xlfn.XLOOKUP(Sales_DB[[#This Row],[Product_ID]],Product_DB[Product_ID],Product_DB[Brand])</f>
        <v>Ford, Murphy and Wilson</v>
      </c>
      <c r="S851">
        <f>_xlfn.XLOOKUP(Sales_DB[[#This Row],[Product_ID]],Product_DB[Product_ID],Product_DB[Cost])</f>
        <v>144.53</v>
      </c>
      <c r="T851">
        <f>_xlfn.XLOOKUP(Sales_DB[[#This Row],[Product_ID]],Product_DB[Product_ID],Product_DB[Stock])</f>
        <v>367</v>
      </c>
      <c r="U851" t="str">
        <f>_xlfn.XLOOKUP(Sales_DB[[#This Row],[Customer_ID]],Final_Cust_db[Customer_ID],Final_Cust_db[Name])</f>
        <v>Nathaniel Hill</v>
      </c>
      <c r="V851">
        <f>_xlfn.XLOOKUP(Sales_DB[[#This Row],[Customer_ID]],Final_Cust_db[Customer_ID],Final_Cust_db[Age])</f>
        <v>43</v>
      </c>
      <c r="W851" t="str">
        <f>_xlfn.XLOOKUP(Sales_DB[[#This Row],[Customer_ID]],Final_Cust_db[Customer_ID],Final_Cust_db[Gender])</f>
        <v>Female</v>
      </c>
      <c r="X851" t="str">
        <f>_xlfn.XLOOKUP(Sales_DB[[#This Row],[Customer_ID]],Final_Cust_db[Customer_ID],Final_Cust_db[City])</f>
        <v>Lake Mark</v>
      </c>
      <c r="Y851" t="str">
        <f>_xlfn.XLOOKUP(Sales_DB[[#This Row],[Customer_ID]],Final_Cust_db[Customer_ID],Final_Cust_db[State])</f>
        <v>Kansas</v>
      </c>
      <c r="Z851" t="str">
        <f>_xlfn.XLOOKUP(Sales_DB[[#This Row],[Customer_ID]],Final_Cust_db[Customer_ID],Final_Cust_db[Country])</f>
        <v>USA</v>
      </c>
      <c r="AA851" t="str">
        <f>_xlfn.XLOOKUP(Sales_DB[[#This Row],[Customer_ID]],Final_Cust_db[Customer_ID],Final_Cust_db[Loyality_Level])</f>
        <v>Gold</v>
      </c>
      <c r="AB851" s="8">
        <f>Sales_DB[[#This Row],[Cost]]*Sales_DB[[#This Row],[Quantity]]</f>
        <v>578.12</v>
      </c>
      <c r="AC851" s="8">
        <f>Sales_DB[[#This Row],[Total_Amount]]-Sales_DB[[#This Row],[Spend]]</f>
        <v>685.47040000000004</v>
      </c>
      <c r="AD851" s="8">
        <f>MONTH(Sales_DB[[#This Row],[Order_Date]])</f>
        <v>12</v>
      </c>
    </row>
    <row r="852" spans="1:30" x14ac:dyDescent="0.35">
      <c r="A852" t="s">
        <v>2809</v>
      </c>
      <c r="B852" s="2">
        <v>45678</v>
      </c>
      <c r="C852" t="s">
        <v>376</v>
      </c>
      <c r="D852" t="s">
        <v>1784</v>
      </c>
      <c r="E852" t="s">
        <v>1925</v>
      </c>
      <c r="F852">
        <v>1</v>
      </c>
      <c r="G852" s="5">
        <v>935.78</v>
      </c>
      <c r="H852">
        <v>0.03</v>
      </c>
      <c r="I852" t="s">
        <v>1959</v>
      </c>
      <c r="J852">
        <v>907.70659999999998</v>
      </c>
      <c r="K852" t="str">
        <f>_xlfn.XLOOKUP(Sales_DB[[#This Row],[Store_ID]],Store_DB[Store_ID],Store_DB[Region])</f>
        <v>South</v>
      </c>
      <c r="L852" t="str">
        <f>_xlfn.XLOOKUP(Sales_DB[[#This Row],[Store_ID]],Store_DB[Store_ID],Store_DB[Store_Name])</f>
        <v>Aguirre-Keller</v>
      </c>
      <c r="M852" t="str">
        <f>_xlfn.XLOOKUP(Sales_DB[[#This Row],[Store_ID]],Store_DB[Store_ID],Store_DB[City])</f>
        <v>Lake Michael</v>
      </c>
      <c r="N852" t="str">
        <f>_xlfn.XLOOKUP(Sales_DB[[#This Row],[Store_ID]],Store_DB[Store_ID],Store_DB[Store_Type])</f>
        <v>Online</v>
      </c>
      <c r="O852" t="str">
        <f>_xlfn.XLOOKUP(Sales_DB[[#This Row],[Product_ID]],Product_DB[Product_ID],Product_DB[Product_Name])</f>
        <v>Wooden Nightstand</v>
      </c>
      <c r="P852" t="str">
        <f>_xlfn.XLOOKUP(Sales_DB[[#This Row],[Product_ID]],Product_DB[Product_ID],Product_DB[Category])</f>
        <v>Home</v>
      </c>
      <c r="Q852" t="str">
        <f>_xlfn.XLOOKUP(Sales_DB[[#This Row],[Product_ID]],Product_DB[Product_ID],Product_DB[Sub_Category])</f>
        <v>Furniture</v>
      </c>
      <c r="R852" t="str">
        <f>_xlfn.XLOOKUP(Sales_DB[[#This Row],[Product_ID]],Product_DB[Product_ID],Product_DB[Brand])</f>
        <v>Wolfe, Ross and Hester</v>
      </c>
      <c r="S852">
        <f>_xlfn.XLOOKUP(Sales_DB[[#This Row],[Product_ID]],Product_DB[Product_ID],Product_DB[Cost])</f>
        <v>243.7</v>
      </c>
      <c r="T852">
        <f>_xlfn.XLOOKUP(Sales_DB[[#This Row],[Product_ID]],Product_DB[Product_ID],Product_DB[Stock])</f>
        <v>130</v>
      </c>
      <c r="U852" t="str">
        <f>_xlfn.XLOOKUP(Sales_DB[[#This Row],[Customer_ID]],Final_Cust_db[Customer_ID],Final_Cust_db[Name])</f>
        <v>Lance Baker</v>
      </c>
      <c r="V852">
        <f>_xlfn.XLOOKUP(Sales_DB[[#This Row],[Customer_ID]],Final_Cust_db[Customer_ID],Final_Cust_db[Age])</f>
        <v>50</v>
      </c>
      <c r="W852" t="str">
        <f>_xlfn.XLOOKUP(Sales_DB[[#This Row],[Customer_ID]],Final_Cust_db[Customer_ID],Final_Cust_db[Gender])</f>
        <v>Female</v>
      </c>
      <c r="X852" t="str">
        <f>_xlfn.XLOOKUP(Sales_DB[[#This Row],[Customer_ID]],Final_Cust_db[Customer_ID],Final_Cust_db[City])</f>
        <v>Port Victoria</v>
      </c>
      <c r="Y852" t="str">
        <f>_xlfn.XLOOKUP(Sales_DB[[#This Row],[Customer_ID]],Final_Cust_db[Customer_ID],Final_Cust_db[State])</f>
        <v>Florida</v>
      </c>
      <c r="Z852" t="str">
        <f>_xlfn.XLOOKUP(Sales_DB[[#This Row],[Customer_ID]],Final_Cust_db[Customer_ID],Final_Cust_db[Country])</f>
        <v>USA</v>
      </c>
      <c r="AA852" t="str">
        <f>_xlfn.XLOOKUP(Sales_DB[[#This Row],[Customer_ID]],Final_Cust_db[Customer_ID],Final_Cust_db[Loyality_Level])</f>
        <v>Gold</v>
      </c>
      <c r="AB852" s="8">
        <f>Sales_DB[[#This Row],[Cost]]*Sales_DB[[#This Row],[Quantity]]</f>
        <v>243.7</v>
      </c>
      <c r="AC852" s="8">
        <f>Sales_DB[[#This Row],[Total_Amount]]-Sales_DB[[#This Row],[Spend]]</f>
        <v>664.00659999999993</v>
      </c>
      <c r="AD852" s="8">
        <f>MONTH(Sales_DB[[#This Row],[Order_Date]])</f>
        <v>1</v>
      </c>
    </row>
    <row r="853" spans="1:30" x14ac:dyDescent="0.35">
      <c r="A853" t="s">
        <v>2810</v>
      </c>
      <c r="B853" s="2">
        <v>45484</v>
      </c>
      <c r="C853" t="s">
        <v>1017</v>
      </c>
      <c r="D853" t="s">
        <v>1760</v>
      </c>
      <c r="E853" t="s">
        <v>1922</v>
      </c>
      <c r="F853">
        <v>4</v>
      </c>
      <c r="G853" s="5">
        <v>597.79999999999995</v>
      </c>
      <c r="H853">
        <v>0.2</v>
      </c>
      <c r="I853" t="s">
        <v>1957</v>
      </c>
      <c r="J853">
        <v>1912.96</v>
      </c>
      <c r="K853" t="str">
        <f>_xlfn.XLOOKUP(Sales_DB[[#This Row],[Store_ID]],Store_DB[Store_ID],Store_DB[Region])</f>
        <v>East</v>
      </c>
      <c r="L853" t="str">
        <f>_xlfn.XLOOKUP(Sales_DB[[#This Row],[Store_ID]],Store_DB[Store_ID],Store_DB[Store_Name])</f>
        <v>Hill, Wagner and Ballard</v>
      </c>
      <c r="M853" t="str">
        <f>_xlfn.XLOOKUP(Sales_DB[[#This Row],[Store_ID]],Store_DB[Store_ID],Store_DB[City])</f>
        <v>East Davidville</v>
      </c>
      <c r="N853" t="str">
        <f>_xlfn.XLOOKUP(Sales_DB[[#This Row],[Store_ID]],Store_DB[Store_ID],Store_DB[Store_Type])</f>
        <v>Online</v>
      </c>
      <c r="O853" t="str">
        <f>_xlfn.XLOOKUP(Sales_DB[[#This Row],[Product_ID]],Product_DB[Product_ID],Product_DB[Product_Name])</f>
        <v>Luxury Perfume Spray</v>
      </c>
      <c r="P853" t="str">
        <f>_xlfn.XLOOKUP(Sales_DB[[#This Row],[Product_ID]],Product_DB[Product_ID],Product_DB[Category])</f>
        <v>Beauty</v>
      </c>
      <c r="Q853" t="str">
        <f>_xlfn.XLOOKUP(Sales_DB[[#This Row],[Product_ID]],Product_DB[Product_ID],Product_DB[Sub_Category])</f>
        <v>Fragrance</v>
      </c>
      <c r="R853" t="str">
        <f>_xlfn.XLOOKUP(Sales_DB[[#This Row],[Product_ID]],Product_DB[Product_ID],Product_DB[Brand])</f>
        <v>Gibson, Green and Lopez</v>
      </c>
      <c r="S853">
        <f>_xlfn.XLOOKUP(Sales_DB[[#This Row],[Product_ID]],Product_DB[Product_ID],Product_DB[Cost])</f>
        <v>482.75</v>
      </c>
      <c r="T853">
        <f>_xlfn.XLOOKUP(Sales_DB[[#This Row],[Product_ID]],Product_DB[Product_ID],Product_DB[Stock])</f>
        <v>444</v>
      </c>
      <c r="U853" t="str">
        <f>_xlfn.XLOOKUP(Sales_DB[[#This Row],[Customer_ID]],Final_Cust_db[Customer_ID],Final_Cust_db[Name])</f>
        <v>Jessica Gonzalez</v>
      </c>
      <c r="V853">
        <f>_xlfn.XLOOKUP(Sales_DB[[#This Row],[Customer_ID]],Final_Cust_db[Customer_ID],Final_Cust_db[Age])</f>
        <v>34</v>
      </c>
      <c r="W853" t="str">
        <f>_xlfn.XLOOKUP(Sales_DB[[#This Row],[Customer_ID]],Final_Cust_db[Customer_ID],Final_Cust_db[Gender])</f>
        <v>Female</v>
      </c>
      <c r="X853" t="str">
        <f>_xlfn.XLOOKUP(Sales_DB[[#This Row],[Customer_ID]],Final_Cust_db[Customer_ID],Final_Cust_db[City])</f>
        <v>South Darrenland</v>
      </c>
      <c r="Y853" t="str">
        <f>_xlfn.XLOOKUP(Sales_DB[[#This Row],[Customer_ID]],Final_Cust_db[Customer_ID],Final_Cust_db[State])</f>
        <v>Iowa</v>
      </c>
      <c r="Z853" t="str">
        <f>_xlfn.XLOOKUP(Sales_DB[[#This Row],[Customer_ID]],Final_Cust_db[Customer_ID],Final_Cust_db[Country])</f>
        <v>USA</v>
      </c>
      <c r="AA853" t="str">
        <f>_xlfn.XLOOKUP(Sales_DB[[#This Row],[Customer_ID]],Final_Cust_db[Customer_ID],Final_Cust_db[Loyality_Level])</f>
        <v>Bronze</v>
      </c>
      <c r="AB853" s="8">
        <f>Sales_DB[[#This Row],[Cost]]*Sales_DB[[#This Row],[Quantity]]</f>
        <v>1931</v>
      </c>
      <c r="AC853" s="8">
        <f>Sales_DB[[#This Row],[Total_Amount]]-Sales_DB[[#This Row],[Spend]]</f>
        <v>-18.039999999999964</v>
      </c>
      <c r="AD853" s="8">
        <f>MONTH(Sales_DB[[#This Row],[Order_Date]])</f>
        <v>7</v>
      </c>
    </row>
    <row r="854" spans="1:30" x14ac:dyDescent="0.35">
      <c r="A854" t="s">
        <v>2811</v>
      </c>
      <c r="B854" s="2">
        <v>45700</v>
      </c>
      <c r="C854" t="s">
        <v>836</v>
      </c>
      <c r="D854" t="s">
        <v>1608</v>
      </c>
      <c r="E854" t="s">
        <v>1943</v>
      </c>
      <c r="F854">
        <v>4</v>
      </c>
      <c r="G854" s="5">
        <v>266.98</v>
      </c>
      <c r="H854">
        <v>0.16</v>
      </c>
      <c r="I854" t="s">
        <v>1957</v>
      </c>
      <c r="J854">
        <v>897.05280000000005</v>
      </c>
      <c r="K854" t="str">
        <f>_xlfn.XLOOKUP(Sales_DB[[#This Row],[Store_ID]],Store_DB[Store_ID],Store_DB[Region])</f>
        <v>East</v>
      </c>
      <c r="L854" t="str">
        <f>_xlfn.XLOOKUP(Sales_DB[[#This Row],[Store_ID]],Store_DB[Store_ID],Store_DB[Store_Name])</f>
        <v>Guerrero-Schmitt</v>
      </c>
      <c r="M854" t="str">
        <f>_xlfn.XLOOKUP(Sales_DB[[#This Row],[Store_ID]],Store_DB[Store_ID],Store_DB[City])</f>
        <v>East Stevechester</v>
      </c>
      <c r="N854" t="str">
        <f>_xlfn.XLOOKUP(Sales_DB[[#This Row],[Store_ID]],Store_DB[Store_ID],Store_DB[Store_Type])</f>
        <v>Flagship</v>
      </c>
      <c r="O854" t="str">
        <f>_xlfn.XLOOKUP(Sales_DB[[#This Row],[Product_ID]],Product_DB[Product_ID],Product_DB[Product_Name])</f>
        <v>Usb-C Fast Charger</v>
      </c>
      <c r="P854" t="str">
        <f>_xlfn.XLOOKUP(Sales_DB[[#This Row],[Product_ID]],Product_DB[Product_ID],Product_DB[Category])</f>
        <v>Electronics</v>
      </c>
      <c r="Q854" t="str">
        <f>_xlfn.XLOOKUP(Sales_DB[[#This Row],[Product_ID]],Product_DB[Product_ID],Product_DB[Sub_Category])</f>
        <v>Accessories</v>
      </c>
      <c r="R854" t="str">
        <f>_xlfn.XLOOKUP(Sales_DB[[#This Row],[Product_ID]],Product_DB[Product_ID],Product_DB[Brand])</f>
        <v>Dawson-Perkins</v>
      </c>
      <c r="S854">
        <f>_xlfn.XLOOKUP(Sales_DB[[#This Row],[Product_ID]],Product_DB[Product_ID],Product_DB[Cost])</f>
        <v>242.23</v>
      </c>
      <c r="T854">
        <f>_xlfn.XLOOKUP(Sales_DB[[#This Row],[Product_ID]],Product_DB[Product_ID],Product_DB[Stock])</f>
        <v>453</v>
      </c>
      <c r="U854" t="str">
        <f>_xlfn.XLOOKUP(Sales_DB[[#This Row],[Customer_ID]],Final_Cust_db[Customer_ID],Final_Cust_db[Name])</f>
        <v>Beth Allen</v>
      </c>
      <c r="V854">
        <f>_xlfn.XLOOKUP(Sales_DB[[#This Row],[Customer_ID]],Final_Cust_db[Customer_ID],Final_Cust_db[Age])</f>
        <v>32</v>
      </c>
      <c r="W854" t="str">
        <f>_xlfn.XLOOKUP(Sales_DB[[#This Row],[Customer_ID]],Final_Cust_db[Customer_ID],Final_Cust_db[Gender])</f>
        <v>Female</v>
      </c>
      <c r="X854" t="str">
        <f>_xlfn.XLOOKUP(Sales_DB[[#This Row],[Customer_ID]],Final_Cust_db[Customer_ID],Final_Cust_db[City])</f>
        <v>South Kathrynmouth</v>
      </c>
      <c r="Y854" t="str">
        <f>_xlfn.XLOOKUP(Sales_DB[[#This Row],[Customer_ID]],Final_Cust_db[Customer_ID],Final_Cust_db[State])</f>
        <v>Oklahoma</v>
      </c>
      <c r="Z854" t="str">
        <f>_xlfn.XLOOKUP(Sales_DB[[#This Row],[Customer_ID]],Final_Cust_db[Customer_ID],Final_Cust_db[Country])</f>
        <v>USA</v>
      </c>
      <c r="AA854" t="str">
        <f>_xlfn.XLOOKUP(Sales_DB[[#This Row],[Customer_ID]],Final_Cust_db[Customer_ID],Final_Cust_db[Loyality_Level])</f>
        <v>Silver</v>
      </c>
      <c r="AB854" s="8">
        <f>Sales_DB[[#This Row],[Cost]]*Sales_DB[[#This Row],[Quantity]]</f>
        <v>968.92</v>
      </c>
      <c r="AC854" s="8">
        <f>Sales_DB[[#This Row],[Total_Amount]]-Sales_DB[[#This Row],[Spend]]</f>
        <v>-71.867199999999912</v>
      </c>
      <c r="AD854" s="8">
        <f>MONTH(Sales_DB[[#This Row],[Order_Date]])</f>
        <v>2</v>
      </c>
    </row>
    <row r="855" spans="1:30" x14ac:dyDescent="0.35">
      <c r="A855" t="s">
        <v>2812</v>
      </c>
      <c r="B855" s="2">
        <v>45873</v>
      </c>
      <c r="C855" t="s">
        <v>1276</v>
      </c>
      <c r="D855" t="s">
        <v>1791</v>
      </c>
      <c r="E855" t="s">
        <v>1934</v>
      </c>
      <c r="F855">
        <v>3</v>
      </c>
      <c r="G855" s="5">
        <v>360.18</v>
      </c>
      <c r="H855">
        <v>0.03</v>
      </c>
      <c r="I855" t="s">
        <v>1957</v>
      </c>
      <c r="J855">
        <v>1048.1238000000001</v>
      </c>
      <c r="K855" t="str">
        <f>_xlfn.XLOOKUP(Sales_DB[[#This Row],[Store_ID]],Store_DB[Store_ID],Store_DB[Region])</f>
        <v>North</v>
      </c>
      <c r="L855" t="str">
        <f>_xlfn.XLOOKUP(Sales_DB[[#This Row],[Store_ID]],Store_DB[Store_ID],Store_DB[Store_Name])</f>
        <v>Shelton PLC</v>
      </c>
      <c r="M855" t="str">
        <f>_xlfn.XLOOKUP(Sales_DB[[#This Row],[Store_ID]],Store_DB[Store_ID],Store_DB[City])</f>
        <v>East Jenniferstad</v>
      </c>
      <c r="N855" t="str">
        <f>_xlfn.XLOOKUP(Sales_DB[[#This Row],[Store_ID]],Store_DB[Store_ID],Store_DB[Store_Type])</f>
        <v>Flagship</v>
      </c>
      <c r="O855" t="str">
        <f>_xlfn.XLOOKUP(Sales_DB[[#This Row],[Product_ID]],Product_DB[Product_ID],Product_DB[Product_Name])</f>
        <v>Kitchen Storage Rack</v>
      </c>
      <c r="P855" t="str">
        <f>_xlfn.XLOOKUP(Sales_DB[[#This Row],[Product_ID]],Product_DB[Product_ID],Product_DB[Category])</f>
        <v>Home</v>
      </c>
      <c r="Q855" t="str">
        <f>_xlfn.XLOOKUP(Sales_DB[[#This Row],[Product_ID]],Product_DB[Product_ID],Product_DB[Sub_Category])</f>
        <v>Storage</v>
      </c>
      <c r="R855" t="str">
        <f>_xlfn.XLOOKUP(Sales_DB[[#This Row],[Product_ID]],Product_DB[Product_ID],Product_DB[Brand])</f>
        <v>Duran Group</v>
      </c>
      <c r="S855">
        <f>_xlfn.XLOOKUP(Sales_DB[[#This Row],[Product_ID]],Product_DB[Product_ID],Product_DB[Cost])</f>
        <v>138.05000000000001</v>
      </c>
      <c r="T855">
        <f>_xlfn.XLOOKUP(Sales_DB[[#This Row],[Product_ID]],Product_DB[Product_ID],Product_DB[Stock])</f>
        <v>89</v>
      </c>
      <c r="U855" t="str">
        <f>_xlfn.XLOOKUP(Sales_DB[[#This Row],[Customer_ID]],Final_Cust_db[Customer_ID],Final_Cust_db[Name])</f>
        <v>Joseph Mendoza</v>
      </c>
      <c r="V855">
        <f>_xlfn.XLOOKUP(Sales_DB[[#This Row],[Customer_ID]],Final_Cust_db[Customer_ID],Final_Cust_db[Age])</f>
        <v>33</v>
      </c>
      <c r="W855" t="str">
        <f>_xlfn.XLOOKUP(Sales_DB[[#This Row],[Customer_ID]],Final_Cust_db[Customer_ID],Final_Cust_db[Gender])</f>
        <v>Male</v>
      </c>
      <c r="X855" t="str">
        <f>_xlfn.XLOOKUP(Sales_DB[[#This Row],[Customer_ID]],Final_Cust_db[Customer_ID],Final_Cust_db[City])</f>
        <v>Ashleymouth</v>
      </c>
      <c r="Y855" t="str">
        <f>_xlfn.XLOOKUP(Sales_DB[[#This Row],[Customer_ID]],Final_Cust_db[Customer_ID],Final_Cust_db[State])</f>
        <v>Maryland</v>
      </c>
      <c r="Z855" t="str">
        <f>_xlfn.XLOOKUP(Sales_DB[[#This Row],[Customer_ID]],Final_Cust_db[Customer_ID],Final_Cust_db[Country])</f>
        <v>USA</v>
      </c>
      <c r="AA855" t="str">
        <f>_xlfn.XLOOKUP(Sales_DB[[#This Row],[Customer_ID]],Final_Cust_db[Customer_ID],Final_Cust_db[Loyality_Level])</f>
        <v>Gold</v>
      </c>
      <c r="AB855" s="8">
        <f>Sales_DB[[#This Row],[Cost]]*Sales_DB[[#This Row],[Quantity]]</f>
        <v>414.15000000000003</v>
      </c>
      <c r="AC855" s="8">
        <f>Sales_DB[[#This Row],[Total_Amount]]-Sales_DB[[#This Row],[Spend]]</f>
        <v>633.97379999999998</v>
      </c>
      <c r="AD855" s="8">
        <f>MONTH(Sales_DB[[#This Row],[Order_Date]])</f>
        <v>8</v>
      </c>
    </row>
    <row r="856" spans="1:30" x14ac:dyDescent="0.35">
      <c r="A856" t="s">
        <v>2813</v>
      </c>
      <c r="B856" s="2">
        <v>45860</v>
      </c>
      <c r="C856" t="s">
        <v>1146</v>
      </c>
      <c r="D856" t="s">
        <v>1748</v>
      </c>
      <c r="E856" t="s">
        <v>1885</v>
      </c>
      <c r="F856">
        <v>3</v>
      </c>
      <c r="G856" s="5">
        <v>247.41</v>
      </c>
      <c r="H856">
        <v>0.05</v>
      </c>
      <c r="I856" t="s">
        <v>1962</v>
      </c>
      <c r="J856">
        <v>705.11850000000004</v>
      </c>
      <c r="K856" t="str">
        <f>_xlfn.XLOOKUP(Sales_DB[[#This Row],[Store_ID]],Store_DB[Store_ID],Store_DB[Region])</f>
        <v>East</v>
      </c>
      <c r="L856" t="str">
        <f>_xlfn.XLOOKUP(Sales_DB[[#This Row],[Store_ID]],Store_DB[Store_ID],Store_DB[Store_Name])</f>
        <v>Rivera-Warner</v>
      </c>
      <c r="M856" t="str">
        <f>_xlfn.XLOOKUP(Sales_DB[[#This Row],[Store_ID]],Store_DB[Store_ID],Store_DB[City])</f>
        <v>Washingtonfurt</v>
      </c>
      <c r="N856" t="str">
        <f>_xlfn.XLOOKUP(Sales_DB[[#This Row],[Store_ID]],Store_DB[Store_ID],Store_DB[Store_Type])</f>
        <v>Flagship</v>
      </c>
      <c r="O856" t="str">
        <f>_xlfn.XLOOKUP(Sales_DB[[#This Row],[Product_ID]],Product_DB[Product_ID],Product_DB[Product_Name])</f>
        <v>Premium Blanket Throw</v>
      </c>
      <c r="P856" t="str">
        <f>_xlfn.XLOOKUP(Sales_DB[[#This Row],[Product_ID]],Product_DB[Product_ID],Product_DB[Category])</f>
        <v>Home</v>
      </c>
      <c r="Q856" t="str">
        <f>_xlfn.XLOOKUP(Sales_DB[[#This Row],[Product_ID]],Product_DB[Product_ID],Product_DB[Sub_Category])</f>
        <v>Decor</v>
      </c>
      <c r="R856" t="str">
        <f>_xlfn.XLOOKUP(Sales_DB[[#This Row],[Product_ID]],Product_DB[Product_ID],Product_DB[Brand])</f>
        <v>Hernandez, Kennedy and Porter</v>
      </c>
      <c r="S856">
        <f>_xlfn.XLOOKUP(Sales_DB[[#This Row],[Product_ID]],Product_DB[Product_ID],Product_DB[Cost])</f>
        <v>461.47</v>
      </c>
      <c r="T856">
        <f>_xlfn.XLOOKUP(Sales_DB[[#This Row],[Product_ID]],Product_DB[Product_ID],Product_DB[Stock])</f>
        <v>190</v>
      </c>
      <c r="U856" t="str">
        <f>_xlfn.XLOOKUP(Sales_DB[[#This Row],[Customer_ID]],Final_Cust_db[Customer_ID],Final_Cust_db[Name])</f>
        <v>Elizabeth Smith</v>
      </c>
      <c r="V856">
        <f>_xlfn.XLOOKUP(Sales_DB[[#This Row],[Customer_ID]],Final_Cust_db[Customer_ID],Final_Cust_db[Age])</f>
        <v>23</v>
      </c>
      <c r="W856" t="str">
        <f>_xlfn.XLOOKUP(Sales_DB[[#This Row],[Customer_ID]],Final_Cust_db[Customer_ID],Final_Cust_db[Gender])</f>
        <v>Male</v>
      </c>
      <c r="X856" t="str">
        <f>_xlfn.XLOOKUP(Sales_DB[[#This Row],[Customer_ID]],Final_Cust_db[Customer_ID],Final_Cust_db[City])</f>
        <v>Murphytown</v>
      </c>
      <c r="Y856" t="str">
        <f>_xlfn.XLOOKUP(Sales_DB[[#This Row],[Customer_ID]],Final_Cust_db[Customer_ID],Final_Cust_db[State])</f>
        <v>Ohio</v>
      </c>
      <c r="Z856" t="str">
        <f>_xlfn.XLOOKUP(Sales_DB[[#This Row],[Customer_ID]],Final_Cust_db[Customer_ID],Final_Cust_db[Country])</f>
        <v>USA</v>
      </c>
      <c r="AA856" t="str">
        <f>_xlfn.XLOOKUP(Sales_DB[[#This Row],[Customer_ID]],Final_Cust_db[Customer_ID],Final_Cust_db[Loyality_Level])</f>
        <v>Bronze</v>
      </c>
      <c r="AB856" s="8">
        <f>Sales_DB[[#This Row],[Cost]]*Sales_DB[[#This Row],[Quantity]]</f>
        <v>1384.41</v>
      </c>
      <c r="AC856" s="8">
        <f>Sales_DB[[#This Row],[Total_Amount]]-Sales_DB[[#This Row],[Spend]]</f>
        <v>-679.29150000000004</v>
      </c>
      <c r="AD856" s="8">
        <f>MONTH(Sales_DB[[#This Row],[Order_Date]])</f>
        <v>7</v>
      </c>
    </row>
    <row r="857" spans="1:30" x14ac:dyDescent="0.35">
      <c r="A857" t="s">
        <v>2814</v>
      </c>
      <c r="B857" s="2">
        <v>45235</v>
      </c>
      <c r="C857" t="s">
        <v>288</v>
      </c>
      <c r="D857" t="s">
        <v>1713</v>
      </c>
      <c r="E857" t="s">
        <v>1934</v>
      </c>
      <c r="F857">
        <v>3</v>
      </c>
      <c r="G857" s="5">
        <v>674.66</v>
      </c>
      <c r="H857">
        <v>0.23</v>
      </c>
      <c r="I857" t="s">
        <v>1957</v>
      </c>
      <c r="J857">
        <v>1558.4646</v>
      </c>
      <c r="K857" t="str">
        <f>_xlfn.XLOOKUP(Sales_DB[[#This Row],[Store_ID]],Store_DB[Store_ID],Store_DB[Region])</f>
        <v>North</v>
      </c>
      <c r="L857" t="str">
        <f>_xlfn.XLOOKUP(Sales_DB[[#This Row],[Store_ID]],Store_DB[Store_ID],Store_DB[Store_Name])</f>
        <v>Shelton PLC</v>
      </c>
      <c r="M857" t="str">
        <f>_xlfn.XLOOKUP(Sales_DB[[#This Row],[Store_ID]],Store_DB[Store_ID],Store_DB[City])</f>
        <v>East Jenniferstad</v>
      </c>
      <c r="N857" t="str">
        <f>_xlfn.XLOOKUP(Sales_DB[[#This Row],[Store_ID]],Store_DB[Store_ID],Store_DB[Store_Type])</f>
        <v>Flagship</v>
      </c>
      <c r="O857" t="str">
        <f>_xlfn.XLOOKUP(Sales_DB[[#This Row],[Product_ID]],Product_DB[Product_ID],Product_DB[Product_Name])</f>
        <v>High-Grip Football</v>
      </c>
      <c r="P857" t="str">
        <f>_xlfn.XLOOKUP(Sales_DB[[#This Row],[Product_ID]],Product_DB[Product_ID],Product_DB[Category])</f>
        <v>Sports</v>
      </c>
      <c r="Q857" t="str">
        <f>_xlfn.XLOOKUP(Sales_DB[[#This Row],[Product_ID]],Product_DB[Product_ID],Product_DB[Sub_Category])</f>
        <v>Team Sports</v>
      </c>
      <c r="R857" t="str">
        <f>_xlfn.XLOOKUP(Sales_DB[[#This Row],[Product_ID]],Product_DB[Product_ID],Product_DB[Brand])</f>
        <v>Bridges, Banks and Cummings</v>
      </c>
      <c r="S857">
        <f>_xlfn.XLOOKUP(Sales_DB[[#This Row],[Product_ID]],Product_DB[Product_ID],Product_DB[Cost])</f>
        <v>318.91000000000003</v>
      </c>
      <c r="T857">
        <f>_xlfn.XLOOKUP(Sales_DB[[#This Row],[Product_ID]],Product_DB[Product_ID],Product_DB[Stock])</f>
        <v>114</v>
      </c>
      <c r="U857" t="str">
        <f>_xlfn.XLOOKUP(Sales_DB[[#This Row],[Customer_ID]],Final_Cust_db[Customer_ID],Final_Cust_db[Name])</f>
        <v>Cody Blake</v>
      </c>
      <c r="V857">
        <f>_xlfn.XLOOKUP(Sales_DB[[#This Row],[Customer_ID]],Final_Cust_db[Customer_ID],Final_Cust_db[Age])</f>
        <v>21</v>
      </c>
      <c r="W857" t="str">
        <f>_xlfn.XLOOKUP(Sales_DB[[#This Row],[Customer_ID]],Final_Cust_db[Customer_ID],Final_Cust_db[Gender])</f>
        <v>Male</v>
      </c>
      <c r="X857" t="str">
        <f>_xlfn.XLOOKUP(Sales_DB[[#This Row],[Customer_ID]],Final_Cust_db[Customer_ID],Final_Cust_db[City])</f>
        <v>North Scottport</v>
      </c>
      <c r="Y857" t="str">
        <f>_xlfn.XLOOKUP(Sales_DB[[#This Row],[Customer_ID]],Final_Cust_db[Customer_ID],Final_Cust_db[State])</f>
        <v>Virginia</v>
      </c>
      <c r="Z857" t="str">
        <f>_xlfn.XLOOKUP(Sales_DB[[#This Row],[Customer_ID]],Final_Cust_db[Customer_ID],Final_Cust_db[Country])</f>
        <v>USA</v>
      </c>
      <c r="AA857" t="str">
        <f>_xlfn.XLOOKUP(Sales_DB[[#This Row],[Customer_ID]],Final_Cust_db[Customer_ID],Final_Cust_db[Loyality_Level])</f>
        <v>Gold</v>
      </c>
      <c r="AB857" s="8">
        <f>Sales_DB[[#This Row],[Cost]]*Sales_DB[[#This Row],[Quantity]]</f>
        <v>956.73</v>
      </c>
      <c r="AC857" s="8">
        <f>Sales_DB[[#This Row],[Total_Amount]]-Sales_DB[[#This Row],[Spend]]</f>
        <v>601.7346</v>
      </c>
      <c r="AD857" s="8">
        <f>MONTH(Sales_DB[[#This Row],[Order_Date]])</f>
        <v>11</v>
      </c>
    </row>
    <row r="858" spans="1:30" x14ac:dyDescent="0.35">
      <c r="A858" t="s">
        <v>2815</v>
      </c>
      <c r="B858" s="2">
        <v>45874</v>
      </c>
      <c r="C858" t="s">
        <v>1299</v>
      </c>
      <c r="D858" t="s">
        <v>1704</v>
      </c>
      <c r="E858" t="s">
        <v>1902</v>
      </c>
      <c r="F858">
        <v>1</v>
      </c>
      <c r="G858" s="5">
        <v>913.98</v>
      </c>
      <c r="H858">
        <v>0.27</v>
      </c>
      <c r="I858" t="s">
        <v>1959</v>
      </c>
      <c r="J858">
        <v>667.20539999999994</v>
      </c>
      <c r="K858" t="str">
        <f>_xlfn.XLOOKUP(Sales_DB[[#This Row],[Store_ID]],Store_DB[Store_ID],Store_DB[Region])</f>
        <v>South</v>
      </c>
      <c r="L858" t="str">
        <f>_xlfn.XLOOKUP(Sales_DB[[#This Row],[Store_ID]],Store_DB[Store_ID],Store_DB[Store_Name])</f>
        <v>Alexander Group</v>
      </c>
      <c r="M858" t="str">
        <f>_xlfn.XLOOKUP(Sales_DB[[#This Row],[Store_ID]],Store_DB[Store_ID],Store_DB[City])</f>
        <v>Port Sharon</v>
      </c>
      <c r="N858" t="str">
        <f>_xlfn.XLOOKUP(Sales_DB[[#This Row],[Store_ID]],Store_DB[Store_ID],Store_DB[Store_Type])</f>
        <v>Online</v>
      </c>
      <c r="O858" t="str">
        <f>_xlfn.XLOOKUP(Sales_DB[[#This Row],[Product_ID]],Product_DB[Product_ID],Product_DB[Product_Name])</f>
        <v>Smart Home Wifi Camera</v>
      </c>
      <c r="P858" t="str">
        <f>_xlfn.XLOOKUP(Sales_DB[[#This Row],[Product_ID]],Product_DB[Product_ID],Product_DB[Category])</f>
        <v>Electronics</v>
      </c>
      <c r="Q858" t="str">
        <f>_xlfn.XLOOKUP(Sales_DB[[#This Row],[Product_ID]],Product_DB[Product_ID],Product_DB[Sub_Category])</f>
        <v>Accessories</v>
      </c>
      <c r="R858" t="str">
        <f>_xlfn.XLOOKUP(Sales_DB[[#This Row],[Product_ID]],Product_DB[Product_ID],Product_DB[Brand])</f>
        <v>Holmes LLC</v>
      </c>
      <c r="S858">
        <f>_xlfn.XLOOKUP(Sales_DB[[#This Row],[Product_ID]],Product_DB[Product_ID],Product_DB[Cost])</f>
        <v>450.71</v>
      </c>
      <c r="T858">
        <f>_xlfn.XLOOKUP(Sales_DB[[#This Row],[Product_ID]],Product_DB[Product_ID],Product_DB[Stock])</f>
        <v>389</v>
      </c>
      <c r="U858" t="str">
        <f>_xlfn.XLOOKUP(Sales_DB[[#This Row],[Customer_ID]],Final_Cust_db[Customer_ID],Final_Cust_db[Name])</f>
        <v>Tyler Cook</v>
      </c>
      <c r="V858">
        <f>_xlfn.XLOOKUP(Sales_DB[[#This Row],[Customer_ID]],Final_Cust_db[Customer_ID],Final_Cust_db[Age])</f>
        <v>26</v>
      </c>
      <c r="W858" t="str">
        <f>_xlfn.XLOOKUP(Sales_DB[[#This Row],[Customer_ID]],Final_Cust_db[Customer_ID],Final_Cust_db[Gender])</f>
        <v>Female</v>
      </c>
      <c r="X858" t="str">
        <f>_xlfn.XLOOKUP(Sales_DB[[#This Row],[Customer_ID]],Final_Cust_db[Customer_ID],Final_Cust_db[City])</f>
        <v>Kramerview</v>
      </c>
      <c r="Y858" t="str">
        <f>_xlfn.XLOOKUP(Sales_DB[[#This Row],[Customer_ID]],Final_Cust_db[Customer_ID],Final_Cust_db[State])</f>
        <v>Alaska</v>
      </c>
      <c r="Z858" t="str">
        <f>_xlfn.XLOOKUP(Sales_DB[[#This Row],[Customer_ID]],Final_Cust_db[Customer_ID],Final_Cust_db[Country])</f>
        <v>USA</v>
      </c>
      <c r="AA858" t="str">
        <f>_xlfn.XLOOKUP(Sales_DB[[#This Row],[Customer_ID]],Final_Cust_db[Customer_ID],Final_Cust_db[Loyality_Level])</f>
        <v>Silver</v>
      </c>
      <c r="AB858" s="8">
        <f>Sales_DB[[#This Row],[Cost]]*Sales_DB[[#This Row],[Quantity]]</f>
        <v>450.71</v>
      </c>
      <c r="AC858" s="8">
        <f>Sales_DB[[#This Row],[Total_Amount]]-Sales_DB[[#This Row],[Spend]]</f>
        <v>216.49539999999996</v>
      </c>
      <c r="AD858" s="8">
        <f>MONTH(Sales_DB[[#This Row],[Order_Date]])</f>
        <v>8</v>
      </c>
    </row>
    <row r="859" spans="1:30" x14ac:dyDescent="0.35">
      <c r="A859" t="s">
        <v>2816</v>
      </c>
      <c r="B859" s="2">
        <v>45769</v>
      </c>
      <c r="C859" t="s">
        <v>999</v>
      </c>
      <c r="D859" t="s">
        <v>1860</v>
      </c>
      <c r="E859" t="s">
        <v>1922</v>
      </c>
      <c r="F859">
        <v>4</v>
      </c>
      <c r="G859" s="5">
        <v>370.5</v>
      </c>
      <c r="H859">
        <v>0.13</v>
      </c>
      <c r="I859" t="s">
        <v>1959</v>
      </c>
      <c r="J859">
        <v>1289.3399999999999</v>
      </c>
      <c r="K859" t="str">
        <f>_xlfn.XLOOKUP(Sales_DB[[#This Row],[Store_ID]],Store_DB[Store_ID],Store_DB[Region])</f>
        <v>East</v>
      </c>
      <c r="L859" t="str">
        <f>_xlfn.XLOOKUP(Sales_DB[[#This Row],[Store_ID]],Store_DB[Store_ID],Store_DB[Store_Name])</f>
        <v>Hill, Wagner and Ballard</v>
      </c>
      <c r="M859" t="str">
        <f>_xlfn.XLOOKUP(Sales_DB[[#This Row],[Store_ID]],Store_DB[Store_ID],Store_DB[City])</f>
        <v>East Davidville</v>
      </c>
      <c r="N859" t="str">
        <f>_xlfn.XLOOKUP(Sales_DB[[#This Row],[Store_ID]],Store_DB[Store_ID],Store_DB[Store_Type])</f>
        <v>Online</v>
      </c>
      <c r="O859" t="str">
        <f>_xlfn.XLOOKUP(Sales_DB[[#This Row],[Product_ID]],Product_DB[Product_ID],Product_DB[Product_Name])</f>
        <v>Usb-C Laptop Charger</v>
      </c>
      <c r="P859" t="str">
        <f>_xlfn.XLOOKUP(Sales_DB[[#This Row],[Product_ID]],Product_DB[Product_ID],Product_DB[Category])</f>
        <v>Electronics</v>
      </c>
      <c r="Q859" t="str">
        <f>_xlfn.XLOOKUP(Sales_DB[[#This Row],[Product_ID]],Product_DB[Product_ID],Product_DB[Sub_Category])</f>
        <v>Computer</v>
      </c>
      <c r="R859" t="str">
        <f>_xlfn.XLOOKUP(Sales_DB[[#This Row],[Product_ID]],Product_DB[Product_ID],Product_DB[Brand])</f>
        <v>Martin LLC</v>
      </c>
      <c r="S859">
        <f>_xlfn.XLOOKUP(Sales_DB[[#This Row],[Product_ID]],Product_DB[Product_ID],Product_DB[Cost])</f>
        <v>377.52</v>
      </c>
      <c r="T859">
        <f>_xlfn.XLOOKUP(Sales_DB[[#This Row],[Product_ID]],Product_DB[Product_ID],Product_DB[Stock])</f>
        <v>485</v>
      </c>
      <c r="U859" t="str">
        <f>_xlfn.XLOOKUP(Sales_DB[[#This Row],[Customer_ID]],Final_Cust_db[Customer_ID],Final_Cust_db[Name])</f>
        <v>Elizabeth Johnson</v>
      </c>
      <c r="V859">
        <f>_xlfn.XLOOKUP(Sales_DB[[#This Row],[Customer_ID]],Final_Cust_db[Customer_ID],Final_Cust_db[Age])</f>
        <v>53</v>
      </c>
      <c r="W859" t="str">
        <f>_xlfn.XLOOKUP(Sales_DB[[#This Row],[Customer_ID]],Final_Cust_db[Customer_ID],Final_Cust_db[Gender])</f>
        <v>Female</v>
      </c>
      <c r="X859" t="str">
        <f>_xlfn.XLOOKUP(Sales_DB[[#This Row],[Customer_ID]],Final_Cust_db[Customer_ID],Final_Cust_db[City])</f>
        <v>Anitaland</v>
      </c>
      <c r="Y859" t="str">
        <f>_xlfn.XLOOKUP(Sales_DB[[#This Row],[Customer_ID]],Final_Cust_db[Customer_ID],Final_Cust_db[State])</f>
        <v>Washington</v>
      </c>
      <c r="Z859" t="str">
        <f>_xlfn.XLOOKUP(Sales_DB[[#This Row],[Customer_ID]],Final_Cust_db[Customer_ID],Final_Cust_db[Country])</f>
        <v>USA</v>
      </c>
      <c r="AA859" t="str">
        <f>_xlfn.XLOOKUP(Sales_DB[[#This Row],[Customer_ID]],Final_Cust_db[Customer_ID],Final_Cust_db[Loyality_Level])</f>
        <v>Silver</v>
      </c>
      <c r="AB859" s="8">
        <f>Sales_DB[[#This Row],[Cost]]*Sales_DB[[#This Row],[Quantity]]</f>
        <v>1510.08</v>
      </c>
      <c r="AC859" s="8">
        <f>Sales_DB[[#This Row],[Total_Amount]]-Sales_DB[[#This Row],[Spend]]</f>
        <v>-220.74</v>
      </c>
      <c r="AD859" s="8">
        <f>MONTH(Sales_DB[[#This Row],[Order_Date]])</f>
        <v>4</v>
      </c>
    </row>
    <row r="860" spans="1:30" x14ac:dyDescent="0.35">
      <c r="A860" t="s">
        <v>2817</v>
      </c>
      <c r="B860" s="2">
        <v>45619</v>
      </c>
      <c r="C860" t="s">
        <v>1131</v>
      </c>
      <c r="D860" t="s">
        <v>1797</v>
      </c>
      <c r="E860" t="s">
        <v>1930</v>
      </c>
      <c r="F860">
        <v>1</v>
      </c>
      <c r="G860" s="5">
        <v>735.1</v>
      </c>
      <c r="H860">
        <v>0.1</v>
      </c>
      <c r="I860" t="s">
        <v>1959</v>
      </c>
      <c r="J860">
        <v>661.59</v>
      </c>
      <c r="K860" t="str">
        <f>_xlfn.XLOOKUP(Sales_DB[[#This Row],[Store_ID]],Store_DB[Store_ID],Store_DB[Region])</f>
        <v>East</v>
      </c>
      <c r="L860" t="str">
        <f>_xlfn.XLOOKUP(Sales_DB[[#This Row],[Store_ID]],Store_DB[Store_ID],Store_DB[Store_Name])</f>
        <v>Gardner, Humphrey and Contreras</v>
      </c>
      <c r="M860" t="str">
        <f>_xlfn.XLOOKUP(Sales_DB[[#This Row],[Store_ID]],Store_DB[Store_ID],Store_DB[City])</f>
        <v>Johnsonville</v>
      </c>
      <c r="N860" t="str">
        <f>_xlfn.XLOOKUP(Sales_DB[[#This Row],[Store_ID]],Store_DB[Store_ID],Store_DB[Store_Type])</f>
        <v>Flagship</v>
      </c>
      <c r="O860" t="str">
        <f>_xlfn.XLOOKUP(Sales_DB[[#This Row],[Product_ID]],Product_DB[Product_ID],Product_DB[Product_Name])</f>
        <v>Professional Jump Rope</v>
      </c>
      <c r="P860" t="str">
        <f>_xlfn.XLOOKUP(Sales_DB[[#This Row],[Product_ID]],Product_DB[Product_ID],Product_DB[Category])</f>
        <v>Sports</v>
      </c>
      <c r="Q860" t="str">
        <f>_xlfn.XLOOKUP(Sales_DB[[#This Row],[Product_ID]],Product_DB[Product_ID],Product_DB[Sub_Category])</f>
        <v>Fitness</v>
      </c>
      <c r="R860" t="str">
        <f>_xlfn.XLOOKUP(Sales_DB[[#This Row],[Product_ID]],Product_DB[Product_ID],Product_DB[Brand])</f>
        <v>Davis PLC</v>
      </c>
      <c r="S860">
        <f>_xlfn.XLOOKUP(Sales_DB[[#This Row],[Product_ID]],Product_DB[Product_ID],Product_DB[Cost])</f>
        <v>477.61</v>
      </c>
      <c r="T860">
        <f>_xlfn.XLOOKUP(Sales_DB[[#This Row],[Product_ID]],Product_DB[Product_ID],Product_DB[Stock])</f>
        <v>300</v>
      </c>
      <c r="U860" t="str">
        <f>_xlfn.XLOOKUP(Sales_DB[[#This Row],[Customer_ID]],Final_Cust_db[Customer_ID],Final_Cust_db[Name])</f>
        <v>Ashley Anderson</v>
      </c>
      <c r="V860">
        <f>_xlfn.XLOOKUP(Sales_DB[[#This Row],[Customer_ID]],Final_Cust_db[Customer_ID],Final_Cust_db[Age])</f>
        <v>60</v>
      </c>
      <c r="W860" t="str">
        <f>_xlfn.XLOOKUP(Sales_DB[[#This Row],[Customer_ID]],Final_Cust_db[Customer_ID],Final_Cust_db[Gender])</f>
        <v>Female</v>
      </c>
      <c r="X860" t="str">
        <f>_xlfn.XLOOKUP(Sales_DB[[#This Row],[Customer_ID]],Final_Cust_db[Customer_ID],Final_Cust_db[City])</f>
        <v>West Johnmouth</v>
      </c>
      <c r="Y860" t="str">
        <f>_xlfn.XLOOKUP(Sales_DB[[#This Row],[Customer_ID]],Final_Cust_db[Customer_ID],Final_Cust_db[State])</f>
        <v>Mississippi</v>
      </c>
      <c r="Z860" t="str">
        <f>_xlfn.XLOOKUP(Sales_DB[[#This Row],[Customer_ID]],Final_Cust_db[Customer_ID],Final_Cust_db[Country])</f>
        <v>USA</v>
      </c>
      <c r="AA860" t="str">
        <f>_xlfn.XLOOKUP(Sales_DB[[#This Row],[Customer_ID]],Final_Cust_db[Customer_ID],Final_Cust_db[Loyality_Level])</f>
        <v>Gold</v>
      </c>
      <c r="AB860" s="8">
        <f>Sales_DB[[#This Row],[Cost]]*Sales_DB[[#This Row],[Quantity]]</f>
        <v>477.61</v>
      </c>
      <c r="AC860" s="8">
        <f>Sales_DB[[#This Row],[Total_Amount]]-Sales_DB[[#This Row],[Spend]]</f>
        <v>183.98000000000002</v>
      </c>
      <c r="AD860" s="8">
        <f>MONTH(Sales_DB[[#This Row],[Order_Date]])</f>
        <v>11</v>
      </c>
    </row>
    <row r="861" spans="1:30" x14ac:dyDescent="0.35">
      <c r="A861" t="s">
        <v>2818</v>
      </c>
      <c r="B861" s="2">
        <v>45614</v>
      </c>
      <c r="C861" t="s">
        <v>467</v>
      </c>
      <c r="D861" t="s">
        <v>1818</v>
      </c>
      <c r="E861" t="s">
        <v>1894</v>
      </c>
      <c r="F861">
        <v>3</v>
      </c>
      <c r="G861" s="5">
        <v>448.55</v>
      </c>
      <c r="H861">
        <v>0.05</v>
      </c>
      <c r="I861" t="s">
        <v>1957</v>
      </c>
      <c r="J861">
        <v>1278.3675000000001</v>
      </c>
      <c r="K861" t="str">
        <f>_xlfn.XLOOKUP(Sales_DB[[#This Row],[Store_ID]],Store_DB[Store_ID],Store_DB[Region])</f>
        <v>South</v>
      </c>
      <c r="L861" t="str">
        <f>_xlfn.XLOOKUP(Sales_DB[[#This Row],[Store_ID]],Store_DB[Store_ID],Store_DB[Store_Name])</f>
        <v>Black-Horn</v>
      </c>
      <c r="M861" t="str">
        <f>_xlfn.XLOOKUP(Sales_DB[[#This Row],[Store_ID]],Store_DB[Store_ID],Store_DB[City])</f>
        <v>North Nancyview</v>
      </c>
      <c r="N861" t="str">
        <f>_xlfn.XLOOKUP(Sales_DB[[#This Row],[Store_ID]],Store_DB[Store_ID],Store_DB[Store_Type])</f>
        <v>Outlet</v>
      </c>
      <c r="O861" t="str">
        <f>_xlfn.XLOOKUP(Sales_DB[[#This Row],[Product_ID]],Product_DB[Product_ID],Product_DB[Product_Name])</f>
        <v>Decorative Lamp Shade</v>
      </c>
      <c r="P861" t="str">
        <f>_xlfn.XLOOKUP(Sales_DB[[#This Row],[Product_ID]],Product_DB[Product_ID],Product_DB[Category])</f>
        <v>Home</v>
      </c>
      <c r="Q861" t="str">
        <f>_xlfn.XLOOKUP(Sales_DB[[#This Row],[Product_ID]],Product_DB[Product_ID],Product_DB[Sub_Category])</f>
        <v>Lighting</v>
      </c>
      <c r="R861" t="str">
        <f>_xlfn.XLOOKUP(Sales_DB[[#This Row],[Product_ID]],Product_DB[Product_ID],Product_DB[Brand])</f>
        <v>Ramirez-Hanson</v>
      </c>
      <c r="S861">
        <f>_xlfn.XLOOKUP(Sales_DB[[#This Row],[Product_ID]],Product_DB[Product_ID],Product_DB[Cost])</f>
        <v>228.53</v>
      </c>
      <c r="T861">
        <f>_xlfn.XLOOKUP(Sales_DB[[#This Row],[Product_ID]],Product_DB[Product_ID],Product_DB[Stock])</f>
        <v>469</v>
      </c>
      <c r="U861" t="str">
        <f>_xlfn.XLOOKUP(Sales_DB[[#This Row],[Customer_ID]],Final_Cust_db[Customer_ID],Final_Cust_db[Name])</f>
        <v>Matthew Hanna</v>
      </c>
      <c r="V861">
        <f>_xlfn.XLOOKUP(Sales_DB[[#This Row],[Customer_ID]],Final_Cust_db[Customer_ID],Final_Cust_db[Age])</f>
        <v>33</v>
      </c>
      <c r="W861" t="str">
        <f>_xlfn.XLOOKUP(Sales_DB[[#This Row],[Customer_ID]],Final_Cust_db[Customer_ID],Final_Cust_db[Gender])</f>
        <v>Female</v>
      </c>
      <c r="X861" t="str">
        <f>_xlfn.XLOOKUP(Sales_DB[[#This Row],[Customer_ID]],Final_Cust_db[Customer_ID],Final_Cust_db[City])</f>
        <v>Gonzalezbury</v>
      </c>
      <c r="Y861" t="str">
        <f>_xlfn.XLOOKUP(Sales_DB[[#This Row],[Customer_ID]],Final_Cust_db[Customer_ID],Final_Cust_db[State])</f>
        <v>Michigan</v>
      </c>
      <c r="Z861" t="str">
        <f>_xlfn.XLOOKUP(Sales_DB[[#This Row],[Customer_ID]],Final_Cust_db[Customer_ID],Final_Cust_db[Country])</f>
        <v>USA</v>
      </c>
      <c r="AA861" t="str">
        <f>_xlfn.XLOOKUP(Sales_DB[[#This Row],[Customer_ID]],Final_Cust_db[Customer_ID],Final_Cust_db[Loyality_Level])</f>
        <v>Platinum</v>
      </c>
      <c r="AB861" s="8">
        <f>Sales_DB[[#This Row],[Cost]]*Sales_DB[[#This Row],[Quantity]]</f>
        <v>685.59</v>
      </c>
      <c r="AC861" s="8">
        <f>Sales_DB[[#This Row],[Total_Amount]]-Sales_DB[[#This Row],[Spend]]</f>
        <v>592.77750000000003</v>
      </c>
      <c r="AD861" s="8">
        <f>MONTH(Sales_DB[[#This Row],[Order_Date]])</f>
        <v>11</v>
      </c>
    </row>
    <row r="862" spans="1:30" x14ac:dyDescent="0.35">
      <c r="A862" t="s">
        <v>2819</v>
      </c>
      <c r="B862" s="2">
        <v>45691</v>
      </c>
      <c r="C862" t="s">
        <v>225</v>
      </c>
      <c r="D862" t="s">
        <v>1833</v>
      </c>
      <c r="E862" t="s">
        <v>1930</v>
      </c>
      <c r="F862">
        <v>3</v>
      </c>
      <c r="G862" s="5">
        <v>904.96</v>
      </c>
      <c r="H862">
        <v>7.0000000000000007E-2</v>
      </c>
      <c r="I862" t="s">
        <v>1962</v>
      </c>
      <c r="J862">
        <v>2524.8384000000001</v>
      </c>
      <c r="K862" t="str">
        <f>_xlfn.XLOOKUP(Sales_DB[[#This Row],[Store_ID]],Store_DB[Store_ID],Store_DB[Region])</f>
        <v>East</v>
      </c>
      <c r="L862" t="str">
        <f>_xlfn.XLOOKUP(Sales_DB[[#This Row],[Store_ID]],Store_DB[Store_ID],Store_DB[Store_Name])</f>
        <v>Gardner, Humphrey and Contreras</v>
      </c>
      <c r="M862" t="str">
        <f>_xlfn.XLOOKUP(Sales_DB[[#This Row],[Store_ID]],Store_DB[Store_ID],Store_DB[City])</f>
        <v>Johnsonville</v>
      </c>
      <c r="N862" t="str">
        <f>_xlfn.XLOOKUP(Sales_DB[[#This Row],[Store_ID]],Store_DB[Store_ID],Store_DB[Store_Type])</f>
        <v>Flagship</v>
      </c>
      <c r="O862" t="str">
        <f>_xlfn.XLOOKUP(Sales_DB[[#This Row],[Product_ID]],Product_DB[Product_ID],Product_DB[Product_Name])</f>
        <v>Wooden Bookshelf</v>
      </c>
      <c r="P862" t="str">
        <f>_xlfn.XLOOKUP(Sales_DB[[#This Row],[Product_ID]],Product_DB[Product_ID],Product_DB[Category])</f>
        <v>Home</v>
      </c>
      <c r="Q862" t="str">
        <f>_xlfn.XLOOKUP(Sales_DB[[#This Row],[Product_ID]],Product_DB[Product_ID],Product_DB[Sub_Category])</f>
        <v>Furniture</v>
      </c>
      <c r="R862" t="str">
        <f>_xlfn.XLOOKUP(Sales_DB[[#This Row],[Product_ID]],Product_DB[Product_ID],Product_DB[Brand])</f>
        <v>Collins-Stephenson</v>
      </c>
      <c r="S862">
        <f>_xlfn.XLOOKUP(Sales_DB[[#This Row],[Product_ID]],Product_DB[Product_ID],Product_DB[Cost])</f>
        <v>388.46</v>
      </c>
      <c r="T862">
        <f>_xlfn.XLOOKUP(Sales_DB[[#This Row],[Product_ID]],Product_DB[Product_ID],Product_DB[Stock])</f>
        <v>208</v>
      </c>
      <c r="U862" t="str">
        <f>_xlfn.XLOOKUP(Sales_DB[[#This Row],[Customer_ID]],Final_Cust_db[Customer_ID],Final_Cust_db[Name])</f>
        <v>Alyssa Vargas</v>
      </c>
      <c r="V862">
        <f>_xlfn.XLOOKUP(Sales_DB[[#This Row],[Customer_ID]],Final_Cust_db[Customer_ID],Final_Cust_db[Age])</f>
        <v>53</v>
      </c>
      <c r="W862" t="str">
        <f>_xlfn.XLOOKUP(Sales_DB[[#This Row],[Customer_ID]],Final_Cust_db[Customer_ID],Final_Cust_db[Gender])</f>
        <v>Male</v>
      </c>
      <c r="X862" t="str">
        <f>_xlfn.XLOOKUP(Sales_DB[[#This Row],[Customer_ID]],Final_Cust_db[Customer_ID],Final_Cust_db[City])</f>
        <v>New Kathrynland</v>
      </c>
      <c r="Y862" t="str">
        <f>_xlfn.XLOOKUP(Sales_DB[[#This Row],[Customer_ID]],Final_Cust_db[Customer_ID],Final_Cust_db[State])</f>
        <v>Montana</v>
      </c>
      <c r="Z862" t="str">
        <f>_xlfn.XLOOKUP(Sales_DB[[#This Row],[Customer_ID]],Final_Cust_db[Customer_ID],Final_Cust_db[Country])</f>
        <v>USA</v>
      </c>
      <c r="AA862" t="str">
        <f>_xlfn.XLOOKUP(Sales_DB[[#This Row],[Customer_ID]],Final_Cust_db[Customer_ID],Final_Cust_db[Loyality_Level])</f>
        <v>Platinum</v>
      </c>
      <c r="AB862" s="8">
        <f>Sales_DB[[#This Row],[Cost]]*Sales_DB[[#This Row],[Quantity]]</f>
        <v>1165.3799999999999</v>
      </c>
      <c r="AC862" s="8">
        <f>Sales_DB[[#This Row],[Total_Amount]]-Sales_DB[[#This Row],[Spend]]</f>
        <v>1359.4584000000002</v>
      </c>
      <c r="AD862" s="8">
        <f>MONTH(Sales_DB[[#This Row],[Order_Date]])</f>
        <v>2</v>
      </c>
    </row>
    <row r="863" spans="1:30" x14ac:dyDescent="0.35">
      <c r="A863" t="s">
        <v>2820</v>
      </c>
      <c r="B863" s="2">
        <v>45608</v>
      </c>
      <c r="C863" t="s">
        <v>1197</v>
      </c>
      <c r="D863" t="s">
        <v>1784</v>
      </c>
      <c r="E863" t="s">
        <v>1930</v>
      </c>
      <c r="F863">
        <v>4</v>
      </c>
      <c r="G863" s="5">
        <v>408.72</v>
      </c>
      <c r="H863">
        <v>0.16</v>
      </c>
      <c r="I863" t="s">
        <v>1962</v>
      </c>
      <c r="J863">
        <v>1373.2991999999999</v>
      </c>
      <c r="K863" t="str">
        <f>_xlfn.XLOOKUP(Sales_DB[[#This Row],[Store_ID]],Store_DB[Store_ID],Store_DB[Region])</f>
        <v>East</v>
      </c>
      <c r="L863" t="str">
        <f>_xlfn.XLOOKUP(Sales_DB[[#This Row],[Store_ID]],Store_DB[Store_ID],Store_DB[Store_Name])</f>
        <v>Gardner, Humphrey and Contreras</v>
      </c>
      <c r="M863" t="str">
        <f>_xlfn.XLOOKUP(Sales_DB[[#This Row],[Store_ID]],Store_DB[Store_ID],Store_DB[City])</f>
        <v>Johnsonville</v>
      </c>
      <c r="N863" t="str">
        <f>_xlfn.XLOOKUP(Sales_DB[[#This Row],[Store_ID]],Store_DB[Store_ID],Store_DB[Store_Type])</f>
        <v>Flagship</v>
      </c>
      <c r="O863" t="str">
        <f>_xlfn.XLOOKUP(Sales_DB[[#This Row],[Product_ID]],Product_DB[Product_ID],Product_DB[Product_Name])</f>
        <v>Wooden Nightstand</v>
      </c>
      <c r="P863" t="str">
        <f>_xlfn.XLOOKUP(Sales_DB[[#This Row],[Product_ID]],Product_DB[Product_ID],Product_DB[Category])</f>
        <v>Home</v>
      </c>
      <c r="Q863" t="str">
        <f>_xlfn.XLOOKUP(Sales_DB[[#This Row],[Product_ID]],Product_DB[Product_ID],Product_DB[Sub_Category])</f>
        <v>Furniture</v>
      </c>
      <c r="R863" t="str">
        <f>_xlfn.XLOOKUP(Sales_DB[[#This Row],[Product_ID]],Product_DB[Product_ID],Product_DB[Brand])</f>
        <v>Wolfe, Ross and Hester</v>
      </c>
      <c r="S863">
        <f>_xlfn.XLOOKUP(Sales_DB[[#This Row],[Product_ID]],Product_DB[Product_ID],Product_DB[Cost])</f>
        <v>243.7</v>
      </c>
      <c r="T863">
        <f>_xlfn.XLOOKUP(Sales_DB[[#This Row],[Product_ID]],Product_DB[Product_ID],Product_DB[Stock])</f>
        <v>130</v>
      </c>
      <c r="U863" t="str">
        <f>_xlfn.XLOOKUP(Sales_DB[[#This Row],[Customer_ID]],Final_Cust_db[Customer_ID],Final_Cust_db[Name])</f>
        <v>Shelley Ponce</v>
      </c>
      <c r="V863">
        <f>_xlfn.XLOOKUP(Sales_DB[[#This Row],[Customer_ID]],Final_Cust_db[Customer_ID],Final_Cust_db[Age])</f>
        <v>23</v>
      </c>
      <c r="W863" t="str">
        <f>_xlfn.XLOOKUP(Sales_DB[[#This Row],[Customer_ID]],Final_Cust_db[Customer_ID],Final_Cust_db[Gender])</f>
        <v>Male</v>
      </c>
      <c r="X863" t="str">
        <f>_xlfn.XLOOKUP(Sales_DB[[#This Row],[Customer_ID]],Final_Cust_db[Customer_ID],Final_Cust_db[City])</f>
        <v>South Cassandrachester</v>
      </c>
      <c r="Y863" t="str">
        <f>_xlfn.XLOOKUP(Sales_DB[[#This Row],[Customer_ID]],Final_Cust_db[Customer_ID],Final_Cust_db[State])</f>
        <v>Rhode Island</v>
      </c>
      <c r="Z863" t="str">
        <f>_xlfn.XLOOKUP(Sales_DB[[#This Row],[Customer_ID]],Final_Cust_db[Customer_ID],Final_Cust_db[Country])</f>
        <v>USA</v>
      </c>
      <c r="AA863" t="str">
        <f>_xlfn.XLOOKUP(Sales_DB[[#This Row],[Customer_ID]],Final_Cust_db[Customer_ID],Final_Cust_db[Loyality_Level])</f>
        <v>Gold</v>
      </c>
      <c r="AB863" s="8">
        <f>Sales_DB[[#This Row],[Cost]]*Sales_DB[[#This Row],[Quantity]]</f>
        <v>974.8</v>
      </c>
      <c r="AC863" s="8">
        <f>Sales_DB[[#This Row],[Total_Amount]]-Sales_DB[[#This Row],[Spend]]</f>
        <v>398.49919999999997</v>
      </c>
      <c r="AD863" s="8">
        <f>MONTH(Sales_DB[[#This Row],[Order_Date]])</f>
        <v>11</v>
      </c>
    </row>
    <row r="864" spans="1:30" x14ac:dyDescent="0.35">
      <c r="A864" t="s">
        <v>2821</v>
      </c>
      <c r="B864" s="2">
        <v>45412</v>
      </c>
      <c r="C864" t="s">
        <v>905</v>
      </c>
      <c r="D864" t="s">
        <v>1794</v>
      </c>
      <c r="E864" t="s">
        <v>1899</v>
      </c>
      <c r="F864">
        <v>4</v>
      </c>
      <c r="G864" s="5">
        <v>770.65</v>
      </c>
      <c r="H864">
        <v>0.27</v>
      </c>
      <c r="I864" t="s">
        <v>1957</v>
      </c>
      <c r="J864">
        <v>2250.2979999999998</v>
      </c>
      <c r="K864" t="str">
        <f>_xlfn.XLOOKUP(Sales_DB[[#This Row],[Store_ID]],Store_DB[Store_ID],Store_DB[Region])</f>
        <v>North</v>
      </c>
      <c r="L864" t="str">
        <f>_xlfn.XLOOKUP(Sales_DB[[#This Row],[Store_ID]],Store_DB[Store_ID],Store_DB[Store_Name])</f>
        <v>Johnson-Wright</v>
      </c>
      <c r="M864" t="str">
        <f>_xlfn.XLOOKUP(Sales_DB[[#This Row],[Store_ID]],Store_DB[Store_ID],Store_DB[City])</f>
        <v>Hoodberg</v>
      </c>
      <c r="N864" t="str">
        <f>_xlfn.XLOOKUP(Sales_DB[[#This Row],[Store_ID]],Store_DB[Store_ID],Store_DB[Store_Type])</f>
        <v>Outlet</v>
      </c>
      <c r="O864" t="str">
        <f>_xlfn.XLOOKUP(Sales_DB[[#This Row],[Product_ID]],Product_DB[Product_ID],Product_DB[Product_Name])</f>
        <v>Hair Repair Oil Treatment</v>
      </c>
      <c r="P864" t="str">
        <f>_xlfn.XLOOKUP(Sales_DB[[#This Row],[Product_ID]],Product_DB[Product_ID],Product_DB[Category])</f>
        <v>Beauty</v>
      </c>
      <c r="Q864" t="str">
        <f>_xlfn.XLOOKUP(Sales_DB[[#This Row],[Product_ID]],Product_DB[Product_ID],Product_DB[Sub_Category])</f>
        <v>Haircare</v>
      </c>
      <c r="R864" t="str">
        <f>_xlfn.XLOOKUP(Sales_DB[[#This Row],[Product_ID]],Product_DB[Product_ID],Product_DB[Brand])</f>
        <v>Hopkins Ltd</v>
      </c>
      <c r="S864">
        <f>_xlfn.XLOOKUP(Sales_DB[[#This Row],[Product_ID]],Product_DB[Product_ID],Product_DB[Cost])</f>
        <v>214.32</v>
      </c>
      <c r="T864">
        <f>_xlfn.XLOOKUP(Sales_DB[[#This Row],[Product_ID]],Product_DB[Product_ID],Product_DB[Stock])</f>
        <v>383</v>
      </c>
      <c r="U864" t="str">
        <f>_xlfn.XLOOKUP(Sales_DB[[#This Row],[Customer_ID]],Final_Cust_db[Customer_ID],Final_Cust_db[Name])</f>
        <v>Kristi Lopez</v>
      </c>
      <c r="V864">
        <f>_xlfn.XLOOKUP(Sales_DB[[#This Row],[Customer_ID]],Final_Cust_db[Customer_ID],Final_Cust_db[Age])</f>
        <v>46</v>
      </c>
      <c r="W864" t="str">
        <f>_xlfn.XLOOKUP(Sales_DB[[#This Row],[Customer_ID]],Final_Cust_db[Customer_ID],Final_Cust_db[Gender])</f>
        <v>Female</v>
      </c>
      <c r="X864" t="str">
        <f>_xlfn.XLOOKUP(Sales_DB[[#This Row],[Customer_ID]],Final_Cust_db[Customer_ID],Final_Cust_db[City])</f>
        <v>Spencermouth</v>
      </c>
      <c r="Y864" t="str">
        <f>_xlfn.XLOOKUP(Sales_DB[[#This Row],[Customer_ID]],Final_Cust_db[Customer_ID],Final_Cust_db[State])</f>
        <v>New Jersey</v>
      </c>
      <c r="Z864" t="str">
        <f>_xlfn.XLOOKUP(Sales_DB[[#This Row],[Customer_ID]],Final_Cust_db[Customer_ID],Final_Cust_db[Country])</f>
        <v>USA</v>
      </c>
      <c r="AA864" t="str">
        <f>_xlfn.XLOOKUP(Sales_DB[[#This Row],[Customer_ID]],Final_Cust_db[Customer_ID],Final_Cust_db[Loyality_Level])</f>
        <v>Gold</v>
      </c>
      <c r="AB864" s="8">
        <f>Sales_DB[[#This Row],[Cost]]*Sales_DB[[#This Row],[Quantity]]</f>
        <v>857.28</v>
      </c>
      <c r="AC864" s="8">
        <f>Sales_DB[[#This Row],[Total_Amount]]-Sales_DB[[#This Row],[Spend]]</f>
        <v>1393.0179999999998</v>
      </c>
      <c r="AD864" s="8">
        <f>MONTH(Sales_DB[[#This Row],[Order_Date]])</f>
        <v>4</v>
      </c>
    </row>
    <row r="865" spans="1:30" x14ac:dyDescent="0.35">
      <c r="A865" t="s">
        <v>2822</v>
      </c>
      <c r="B865" s="2">
        <v>45767</v>
      </c>
      <c r="C865" t="s">
        <v>669</v>
      </c>
      <c r="D865" t="s">
        <v>1665</v>
      </c>
      <c r="E865" t="s">
        <v>1909</v>
      </c>
      <c r="F865">
        <v>1</v>
      </c>
      <c r="G865" s="5">
        <v>649.22</v>
      </c>
      <c r="H865">
        <v>0.03</v>
      </c>
      <c r="I865" t="s">
        <v>1962</v>
      </c>
      <c r="J865">
        <v>629.74340000000007</v>
      </c>
      <c r="K865" t="str">
        <f>_xlfn.XLOOKUP(Sales_DB[[#This Row],[Store_ID]],Store_DB[Store_ID],Store_DB[Region])</f>
        <v>East</v>
      </c>
      <c r="L865" t="str">
        <f>_xlfn.XLOOKUP(Sales_DB[[#This Row],[Store_ID]],Store_DB[Store_ID],Store_DB[Store_Name])</f>
        <v>Benson-Elliott</v>
      </c>
      <c r="M865" t="str">
        <f>_xlfn.XLOOKUP(Sales_DB[[#This Row],[Store_ID]],Store_DB[Store_ID],Store_DB[City])</f>
        <v>Port Josephberg</v>
      </c>
      <c r="N865" t="str">
        <f>_xlfn.XLOOKUP(Sales_DB[[#This Row],[Store_ID]],Store_DB[Store_ID],Store_DB[Store_Type])</f>
        <v>Online</v>
      </c>
      <c r="O865" t="str">
        <f>_xlfn.XLOOKUP(Sales_DB[[#This Row],[Product_ID]],Product_DB[Product_ID],Product_DB[Product_Name])</f>
        <v>Stainless Steel Cutlery Set</v>
      </c>
      <c r="P865" t="str">
        <f>_xlfn.XLOOKUP(Sales_DB[[#This Row],[Product_ID]],Product_DB[Product_ID],Product_DB[Category])</f>
        <v>Home</v>
      </c>
      <c r="Q865" t="str">
        <f>_xlfn.XLOOKUP(Sales_DB[[#This Row],[Product_ID]],Product_DB[Product_ID],Product_DB[Sub_Category])</f>
        <v>Kitchen</v>
      </c>
      <c r="R865" t="str">
        <f>_xlfn.XLOOKUP(Sales_DB[[#This Row],[Product_ID]],Product_DB[Product_ID],Product_DB[Brand])</f>
        <v>Stevens, Fernandez and Martin</v>
      </c>
      <c r="S865">
        <f>_xlfn.XLOOKUP(Sales_DB[[#This Row],[Product_ID]],Product_DB[Product_ID],Product_DB[Cost])</f>
        <v>19.52</v>
      </c>
      <c r="T865">
        <f>_xlfn.XLOOKUP(Sales_DB[[#This Row],[Product_ID]],Product_DB[Product_ID],Product_DB[Stock])</f>
        <v>57</v>
      </c>
      <c r="U865" t="str">
        <f>_xlfn.XLOOKUP(Sales_DB[[#This Row],[Customer_ID]],Final_Cust_db[Customer_ID],Final_Cust_db[Name])</f>
        <v>Sarah Brady</v>
      </c>
      <c r="V865">
        <f>_xlfn.XLOOKUP(Sales_DB[[#This Row],[Customer_ID]],Final_Cust_db[Customer_ID],Final_Cust_db[Age])</f>
        <v>47</v>
      </c>
      <c r="W865" t="str">
        <f>_xlfn.XLOOKUP(Sales_DB[[#This Row],[Customer_ID]],Final_Cust_db[Customer_ID],Final_Cust_db[Gender])</f>
        <v>Male</v>
      </c>
      <c r="X865" t="str">
        <f>_xlfn.XLOOKUP(Sales_DB[[#This Row],[Customer_ID]],Final_Cust_db[Customer_ID],Final_Cust_db[City])</f>
        <v>Johnsonland</v>
      </c>
      <c r="Y865" t="str">
        <f>_xlfn.XLOOKUP(Sales_DB[[#This Row],[Customer_ID]],Final_Cust_db[Customer_ID],Final_Cust_db[State])</f>
        <v>Iowa</v>
      </c>
      <c r="Z865" t="str">
        <f>_xlfn.XLOOKUP(Sales_DB[[#This Row],[Customer_ID]],Final_Cust_db[Customer_ID],Final_Cust_db[Country])</f>
        <v>USA</v>
      </c>
      <c r="AA865" t="str">
        <f>_xlfn.XLOOKUP(Sales_DB[[#This Row],[Customer_ID]],Final_Cust_db[Customer_ID],Final_Cust_db[Loyality_Level])</f>
        <v>Platinum</v>
      </c>
      <c r="AB865" s="8">
        <f>Sales_DB[[#This Row],[Cost]]*Sales_DB[[#This Row],[Quantity]]</f>
        <v>19.52</v>
      </c>
      <c r="AC865" s="8">
        <f>Sales_DB[[#This Row],[Total_Amount]]-Sales_DB[[#This Row],[Spend]]</f>
        <v>610.22340000000008</v>
      </c>
      <c r="AD865" s="8">
        <f>MONTH(Sales_DB[[#This Row],[Order_Date]])</f>
        <v>4</v>
      </c>
    </row>
    <row r="866" spans="1:30" x14ac:dyDescent="0.35">
      <c r="A866" t="s">
        <v>2823</v>
      </c>
      <c r="B866" s="2">
        <v>45428</v>
      </c>
      <c r="C866" t="s">
        <v>1101</v>
      </c>
      <c r="D866" t="s">
        <v>1675</v>
      </c>
      <c r="E866" t="s">
        <v>1922</v>
      </c>
      <c r="F866">
        <v>2</v>
      </c>
      <c r="G866" s="5">
        <v>379.78</v>
      </c>
      <c r="H866">
        <v>0.2</v>
      </c>
      <c r="I866" t="s">
        <v>1957</v>
      </c>
      <c r="J866">
        <v>607.64800000000002</v>
      </c>
      <c r="K866" t="str">
        <f>_xlfn.XLOOKUP(Sales_DB[[#This Row],[Store_ID]],Store_DB[Store_ID],Store_DB[Region])</f>
        <v>East</v>
      </c>
      <c r="L866" t="str">
        <f>_xlfn.XLOOKUP(Sales_DB[[#This Row],[Store_ID]],Store_DB[Store_ID],Store_DB[Store_Name])</f>
        <v>Hill, Wagner and Ballard</v>
      </c>
      <c r="M866" t="str">
        <f>_xlfn.XLOOKUP(Sales_DB[[#This Row],[Store_ID]],Store_DB[Store_ID],Store_DB[City])</f>
        <v>East Davidville</v>
      </c>
      <c r="N866" t="str">
        <f>_xlfn.XLOOKUP(Sales_DB[[#This Row],[Store_ID]],Store_DB[Store_ID],Store_DB[Store_Type])</f>
        <v>Online</v>
      </c>
      <c r="O866" t="str">
        <f>_xlfn.XLOOKUP(Sales_DB[[#This Row],[Product_ID]],Product_DB[Product_ID],Product_DB[Product_Name])</f>
        <v>Modern Wall Clock</v>
      </c>
      <c r="P866" t="str">
        <f>_xlfn.XLOOKUP(Sales_DB[[#This Row],[Product_ID]],Product_DB[Product_ID],Product_DB[Category])</f>
        <v>Home</v>
      </c>
      <c r="Q866" t="str">
        <f>_xlfn.XLOOKUP(Sales_DB[[#This Row],[Product_ID]],Product_DB[Product_ID],Product_DB[Sub_Category])</f>
        <v>Decor</v>
      </c>
      <c r="R866" t="str">
        <f>_xlfn.XLOOKUP(Sales_DB[[#This Row],[Product_ID]],Product_DB[Product_ID],Product_DB[Brand])</f>
        <v>Weiss-Watson</v>
      </c>
      <c r="S866">
        <f>_xlfn.XLOOKUP(Sales_DB[[#This Row],[Product_ID]],Product_DB[Product_ID],Product_DB[Cost])</f>
        <v>179.77</v>
      </c>
      <c r="T866">
        <f>_xlfn.XLOOKUP(Sales_DB[[#This Row],[Product_ID]],Product_DB[Product_ID],Product_DB[Stock])</f>
        <v>305</v>
      </c>
      <c r="U866" t="str">
        <f>_xlfn.XLOOKUP(Sales_DB[[#This Row],[Customer_ID]],Final_Cust_db[Customer_ID],Final_Cust_db[Name])</f>
        <v>Sherry Cabrera</v>
      </c>
      <c r="V866">
        <f>_xlfn.XLOOKUP(Sales_DB[[#This Row],[Customer_ID]],Final_Cust_db[Customer_ID],Final_Cust_db[Age])</f>
        <v>55</v>
      </c>
      <c r="W866" t="str">
        <f>_xlfn.XLOOKUP(Sales_DB[[#This Row],[Customer_ID]],Final_Cust_db[Customer_ID],Final_Cust_db[Gender])</f>
        <v>Male</v>
      </c>
      <c r="X866" t="str">
        <f>_xlfn.XLOOKUP(Sales_DB[[#This Row],[Customer_ID]],Final_Cust_db[Customer_ID],Final_Cust_db[City])</f>
        <v>Shannonview</v>
      </c>
      <c r="Y866" t="str">
        <f>_xlfn.XLOOKUP(Sales_DB[[#This Row],[Customer_ID]],Final_Cust_db[Customer_ID],Final_Cust_db[State])</f>
        <v>Pennsylvania</v>
      </c>
      <c r="Z866" t="str">
        <f>_xlfn.XLOOKUP(Sales_DB[[#This Row],[Customer_ID]],Final_Cust_db[Customer_ID],Final_Cust_db[Country])</f>
        <v>USA</v>
      </c>
      <c r="AA866" t="str">
        <f>_xlfn.XLOOKUP(Sales_DB[[#This Row],[Customer_ID]],Final_Cust_db[Customer_ID],Final_Cust_db[Loyality_Level])</f>
        <v>Silver</v>
      </c>
      <c r="AB866" s="8">
        <f>Sales_DB[[#This Row],[Cost]]*Sales_DB[[#This Row],[Quantity]]</f>
        <v>359.54</v>
      </c>
      <c r="AC866" s="8">
        <f>Sales_DB[[#This Row],[Total_Amount]]-Sales_DB[[#This Row],[Spend]]</f>
        <v>248.108</v>
      </c>
      <c r="AD866" s="8">
        <f>MONTH(Sales_DB[[#This Row],[Order_Date]])</f>
        <v>5</v>
      </c>
    </row>
    <row r="867" spans="1:30" x14ac:dyDescent="0.35">
      <c r="A867" t="s">
        <v>2824</v>
      </c>
      <c r="B867" s="2">
        <v>45770</v>
      </c>
      <c r="C867" t="s">
        <v>803</v>
      </c>
      <c r="D867" t="s">
        <v>1707</v>
      </c>
      <c r="E867" t="s">
        <v>1915</v>
      </c>
      <c r="F867">
        <v>3</v>
      </c>
      <c r="G867" s="5">
        <v>924.15</v>
      </c>
      <c r="H867">
        <v>0.1</v>
      </c>
      <c r="I867" t="s">
        <v>1959</v>
      </c>
      <c r="J867">
        <v>2495.2049999999999</v>
      </c>
      <c r="K867" t="str">
        <f>_xlfn.XLOOKUP(Sales_DB[[#This Row],[Store_ID]],Store_DB[Store_ID],Store_DB[Region])</f>
        <v>West</v>
      </c>
      <c r="L867" t="str">
        <f>_xlfn.XLOOKUP(Sales_DB[[#This Row],[Store_ID]],Store_DB[Store_ID],Store_DB[Store_Name])</f>
        <v>Bean, Jones and Park</v>
      </c>
      <c r="M867" t="str">
        <f>_xlfn.XLOOKUP(Sales_DB[[#This Row],[Store_ID]],Store_DB[Store_ID],Store_DB[City])</f>
        <v>Thompsonborough</v>
      </c>
      <c r="N867" t="str">
        <f>_xlfn.XLOOKUP(Sales_DB[[#This Row],[Store_ID]],Store_DB[Store_ID],Store_DB[Store_Type])</f>
        <v>Online</v>
      </c>
      <c r="O867" t="str">
        <f>_xlfn.XLOOKUP(Sales_DB[[#This Row],[Product_ID]],Product_DB[Product_ID],Product_DB[Product_Name])</f>
        <v>Usb External Hard Drive</v>
      </c>
      <c r="P867" t="str">
        <f>_xlfn.XLOOKUP(Sales_DB[[#This Row],[Product_ID]],Product_DB[Product_ID],Product_DB[Category])</f>
        <v>Electronics</v>
      </c>
      <c r="Q867" t="str">
        <f>_xlfn.XLOOKUP(Sales_DB[[#This Row],[Product_ID]],Product_DB[Product_ID],Product_DB[Sub_Category])</f>
        <v>Computer</v>
      </c>
      <c r="R867" t="str">
        <f>_xlfn.XLOOKUP(Sales_DB[[#This Row],[Product_ID]],Product_DB[Product_ID],Product_DB[Brand])</f>
        <v>Robinson Inc</v>
      </c>
      <c r="S867">
        <f>_xlfn.XLOOKUP(Sales_DB[[#This Row],[Product_ID]],Product_DB[Product_ID],Product_DB[Cost])</f>
        <v>253.33</v>
      </c>
      <c r="T867">
        <f>_xlfn.XLOOKUP(Sales_DB[[#This Row],[Product_ID]],Product_DB[Product_ID],Product_DB[Stock])</f>
        <v>266</v>
      </c>
      <c r="U867" t="str">
        <f>_xlfn.XLOOKUP(Sales_DB[[#This Row],[Customer_ID]],Final_Cust_db[Customer_ID],Final_Cust_db[Name])</f>
        <v>Nicholas Webb</v>
      </c>
      <c r="V867">
        <f>_xlfn.XLOOKUP(Sales_DB[[#This Row],[Customer_ID]],Final_Cust_db[Customer_ID],Final_Cust_db[Age])</f>
        <v>19</v>
      </c>
      <c r="W867" t="str">
        <f>_xlfn.XLOOKUP(Sales_DB[[#This Row],[Customer_ID]],Final_Cust_db[Customer_ID],Final_Cust_db[Gender])</f>
        <v>Male</v>
      </c>
      <c r="X867" t="str">
        <f>_xlfn.XLOOKUP(Sales_DB[[#This Row],[Customer_ID]],Final_Cust_db[Customer_ID],Final_Cust_db[City])</f>
        <v>Lake Timothy</v>
      </c>
      <c r="Y867" t="str">
        <f>_xlfn.XLOOKUP(Sales_DB[[#This Row],[Customer_ID]],Final_Cust_db[Customer_ID],Final_Cust_db[State])</f>
        <v>Nevada</v>
      </c>
      <c r="Z867" t="str">
        <f>_xlfn.XLOOKUP(Sales_DB[[#This Row],[Customer_ID]],Final_Cust_db[Customer_ID],Final_Cust_db[Country])</f>
        <v>USA</v>
      </c>
      <c r="AA867" t="str">
        <f>_xlfn.XLOOKUP(Sales_DB[[#This Row],[Customer_ID]],Final_Cust_db[Customer_ID],Final_Cust_db[Loyality_Level])</f>
        <v>Gold</v>
      </c>
      <c r="AB867" s="8">
        <f>Sales_DB[[#This Row],[Cost]]*Sales_DB[[#This Row],[Quantity]]</f>
        <v>759.99</v>
      </c>
      <c r="AC867" s="8">
        <f>Sales_DB[[#This Row],[Total_Amount]]-Sales_DB[[#This Row],[Spend]]</f>
        <v>1735.2149999999999</v>
      </c>
      <c r="AD867" s="8">
        <f>MONTH(Sales_DB[[#This Row],[Order_Date]])</f>
        <v>4</v>
      </c>
    </row>
    <row r="868" spans="1:30" x14ac:dyDescent="0.35">
      <c r="A868" t="s">
        <v>2825</v>
      </c>
      <c r="B868" s="2">
        <v>45571</v>
      </c>
      <c r="C868" t="s">
        <v>1456</v>
      </c>
      <c r="D868" t="s">
        <v>1713</v>
      </c>
      <c r="E868" t="s">
        <v>1940</v>
      </c>
      <c r="F868">
        <v>3</v>
      </c>
      <c r="G868" s="5">
        <v>144.66999999999999</v>
      </c>
      <c r="H868">
        <v>0.28999999999999998</v>
      </c>
      <c r="I868" t="s">
        <v>1962</v>
      </c>
      <c r="J868">
        <v>308.14710000000002</v>
      </c>
      <c r="K868" t="str">
        <f>_xlfn.XLOOKUP(Sales_DB[[#This Row],[Store_ID]],Store_DB[Store_ID],Store_DB[Region])</f>
        <v>North</v>
      </c>
      <c r="L868" t="str">
        <f>_xlfn.XLOOKUP(Sales_DB[[#This Row],[Store_ID]],Store_DB[Store_ID],Store_DB[Store_Name])</f>
        <v>Holloway Ltd</v>
      </c>
      <c r="M868" t="str">
        <f>_xlfn.XLOOKUP(Sales_DB[[#This Row],[Store_ID]],Store_DB[Store_ID],Store_DB[City])</f>
        <v>Bensonhaven</v>
      </c>
      <c r="N868" t="str">
        <f>_xlfn.XLOOKUP(Sales_DB[[#This Row],[Store_ID]],Store_DB[Store_ID],Store_DB[Store_Type])</f>
        <v>Flagship</v>
      </c>
      <c r="O868" t="str">
        <f>_xlfn.XLOOKUP(Sales_DB[[#This Row],[Product_ID]],Product_DB[Product_ID],Product_DB[Product_Name])</f>
        <v>High-Grip Football</v>
      </c>
      <c r="P868" t="str">
        <f>_xlfn.XLOOKUP(Sales_DB[[#This Row],[Product_ID]],Product_DB[Product_ID],Product_DB[Category])</f>
        <v>Sports</v>
      </c>
      <c r="Q868" t="str">
        <f>_xlfn.XLOOKUP(Sales_DB[[#This Row],[Product_ID]],Product_DB[Product_ID],Product_DB[Sub_Category])</f>
        <v>Team Sports</v>
      </c>
      <c r="R868" t="str">
        <f>_xlfn.XLOOKUP(Sales_DB[[#This Row],[Product_ID]],Product_DB[Product_ID],Product_DB[Brand])</f>
        <v>Bridges, Banks and Cummings</v>
      </c>
      <c r="S868">
        <f>_xlfn.XLOOKUP(Sales_DB[[#This Row],[Product_ID]],Product_DB[Product_ID],Product_DB[Cost])</f>
        <v>318.91000000000003</v>
      </c>
      <c r="T868">
        <f>_xlfn.XLOOKUP(Sales_DB[[#This Row],[Product_ID]],Product_DB[Product_ID],Product_DB[Stock])</f>
        <v>114</v>
      </c>
      <c r="U868" t="str">
        <f>_xlfn.XLOOKUP(Sales_DB[[#This Row],[Customer_ID]],Final_Cust_db[Customer_ID],Final_Cust_db[Name])</f>
        <v>James Foster</v>
      </c>
      <c r="V868">
        <f>_xlfn.XLOOKUP(Sales_DB[[#This Row],[Customer_ID]],Final_Cust_db[Customer_ID],Final_Cust_db[Age])</f>
        <v>19</v>
      </c>
      <c r="W868" t="str">
        <f>_xlfn.XLOOKUP(Sales_DB[[#This Row],[Customer_ID]],Final_Cust_db[Customer_ID],Final_Cust_db[Gender])</f>
        <v>Male</v>
      </c>
      <c r="X868" t="str">
        <f>_xlfn.XLOOKUP(Sales_DB[[#This Row],[Customer_ID]],Final_Cust_db[Customer_ID],Final_Cust_db[City])</f>
        <v>East Audrey</v>
      </c>
      <c r="Y868" t="str">
        <f>_xlfn.XLOOKUP(Sales_DB[[#This Row],[Customer_ID]],Final_Cust_db[Customer_ID],Final_Cust_db[State])</f>
        <v>Utah</v>
      </c>
      <c r="Z868" t="str">
        <f>_xlfn.XLOOKUP(Sales_DB[[#This Row],[Customer_ID]],Final_Cust_db[Customer_ID],Final_Cust_db[Country])</f>
        <v>USA</v>
      </c>
      <c r="AA868" t="str">
        <f>_xlfn.XLOOKUP(Sales_DB[[#This Row],[Customer_ID]],Final_Cust_db[Customer_ID],Final_Cust_db[Loyality_Level])</f>
        <v>Gold</v>
      </c>
      <c r="AB868" s="8">
        <f>Sales_DB[[#This Row],[Cost]]*Sales_DB[[#This Row],[Quantity]]</f>
        <v>956.73</v>
      </c>
      <c r="AC868" s="8">
        <f>Sales_DB[[#This Row],[Total_Amount]]-Sales_DB[[#This Row],[Spend]]</f>
        <v>-648.5829</v>
      </c>
      <c r="AD868" s="8">
        <f>MONTH(Sales_DB[[#This Row],[Order_Date]])</f>
        <v>10</v>
      </c>
    </row>
    <row r="869" spans="1:30" x14ac:dyDescent="0.35">
      <c r="A869" t="s">
        <v>2826</v>
      </c>
      <c r="B869" s="2">
        <v>45700</v>
      </c>
      <c r="C869" t="s">
        <v>424</v>
      </c>
      <c r="D869" t="s">
        <v>1675</v>
      </c>
      <c r="E869" t="s">
        <v>1934</v>
      </c>
      <c r="F869">
        <v>2</v>
      </c>
      <c r="G869" s="5">
        <v>667.17</v>
      </c>
      <c r="H869">
        <v>0.1</v>
      </c>
      <c r="I869" t="s">
        <v>1959</v>
      </c>
      <c r="J869">
        <v>1200.9059999999999</v>
      </c>
      <c r="K869" t="str">
        <f>_xlfn.XLOOKUP(Sales_DB[[#This Row],[Store_ID]],Store_DB[Store_ID],Store_DB[Region])</f>
        <v>North</v>
      </c>
      <c r="L869" t="str">
        <f>_xlfn.XLOOKUP(Sales_DB[[#This Row],[Store_ID]],Store_DB[Store_ID],Store_DB[Store_Name])</f>
        <v>Shelton PLC</v>
      </c>
      <c r="M869" t="str">
        <f>_xlfn.XLOOKUP(Sales_DB[[#This Row],[Store_ID]],Store_DB[Store_ID],Store_DB[City])</f>
        <v>East Jenniferstad</v>
      </c>
      <c r="N869" t="str">
        <f>_xlfn.XLOOKUP(Sales_DB[[#This Row],[Store_ID]],Store_DB[Store_ID],Store_DB[Store_Type])</f>
        <v>Flagship</v>
      </c>
      <c r="O869" t="str">
        <f>_xlfn.XLOOKUP(Sales_DB[[#This Row],[Product_ID]],Product_DB[Product_ID],Product_DB[Product_Name])</f>
        <v>Modern Wall Clock</v>
      </c>
      <c r="P869" t="str">
        <f>_xlfn.XLOOKUP(Sales_DB[[#This Row],[Product_ID]],Product_DB[Product_ID],Product_DB[Category])</f>
        <v>Home</v>
      </c>
      <c r="Q869" t="str">
        <f>_xlfn.XLOOKUP(Sales_DB[[#This Row],[Product_ID]],Product_DB[Product_ID],Product_DB[Sub_Category])</f>
        <v>Decor</v>
      </c>
      <c r="R869" t="str">
        <f>_xlfn.XLOOKUP(Sales_DB[[#This Row],[Product_ID]],Product_DB[Product_ID],Product_DB[Brand])</f>
        <v>Weiss-Watson</v>
      </c>
      <c r="S869">
        <f>_xlfn.XLOOKUP(Sales_DB[[#This Row],[Product_ID]],Product_DB[Product_ID],Product_DB[Cost])</f>
        <v>179.77</v>
      </c>
      <c r="T869">
        <f>_xlfn.XLOOKUP(Sales_DB[[#This Row],[Product_ID]],Product_DB[Product_ID],Product_DB[Stock])</f>
        <v>305</v>
      </c>
      <c r="U869" t="str">
        <f>_xlfn.XLOOKUP(Sales_DB[[#This Row],[Customer_ID]],Final_Cust_db[Customer_ID],Final_Cust_db[Name])</f>
        <v>Joel Robinson</v>
      </c>
      <c r="V869">
        <f>_xlfn.XLOOKUP(Sales_DB[[#This Row],[Customer_ID]],Final_Cust_db[Customer_ID],Final_Cust_db[Age])</f>
        <v>62</v>
      </c>
      <c r="W869" t="str">
        <f>_xlfn.XLOOKUP(Sales_DB[[#This Row],[Customer_ID]],Final_Cust_db[Customer_ID],Final_Cust_db[Gender])</f>
        <v>Male</v>
      </c>
      <c r="X869" t="str">
        <f>_xlfn.XLOOKUP(Sales_DB[[#This Row],[Customer_ID]],Final_Cust_db[Customer_ID],Final_Cust_db[City])</f>
        <v>Lake Danielport</v>
      </c>
      <c r="Y869" t="str">
        <f>_xlfn.XLOOKUP(Sales_DB[[#This Row],[Customer_ID]],Final_Cust_db[Customer_ID],Final_Cust_db[State])</f>
        <v>Hawaii</v>
      </c>
      <c r="Z869" t="str">
        <f>_xlfn.XLOOKUP(Sales_DB[[#This Row],[Customer_ID]],Final_Cust_db[Customer_ID],Final_Cust_db[Country])</f>
        <v>USA</v>
      </c>
      <c r="AA869" t="str">
        <f>_xlfn.XLOOKUP(Sales_DB[[#This Row],[Customer_ID]],Final_Cust_db[Customer_ID],Final_Cust_db[Loyality_Level])</f>
        <v>Platinum</v>
      </c>
      <c r="AB869" s="8">
        <f>Sales_DB[[#This Row],[Cost]]*Sales_DB[[#This Row],[Quantity]]</f>
        <v>359.54</v>
      </c>
      <c r="AC869" s="8">
        <f>Sales_DB[[#This Row],[Total_Amount]]-Sales_DB[[#This Row],[Spend]]</f>
        <v>841.36599999999999</v>
      </c>
      <c r="AD869" s="8">
        <f>MONTH(Sales_DB[[#This Row],[Order_Date]])</f>
        <v>2</v>
      </c>
    </row>
    <row r="870" spans="1:30" x14ac:dyDescent="0.35">
      <c r="A870" t="s">
        <v>2827</v>
      </c>
      <c r="B870" s="2">
        <v>45382</v>
      </c>
      <c r="C870" t="s">
        <v>1262</v>
      </c>
      <c r="D870" t="s">
        <v>1778</v>
      </c>
      <c r="E870" t="s">
        <v>1899</v>
      </c>
      <c r="F870">
        <v>1</v>
      </c>
      <c r="G870" s="5">
        <v>984.6</v>
      </c>
      <c r="H870">
        <v>0.22</v>
      </c>
      <c r="I870" t="s">
        <v>1957</v>
      </c>
      <c r="J870">
        <v>767.98800000000006</v>
      </c>
      <c r="K870" t="str">
        <f>_xlfn.XLOOKUP(Sales_DB[[#This Row],[Store_ID]],Store_DB[Store_ID],Store_DB[Region])</f>
        <v>North</v>
      </c>
      <c r="L870" t="str">
        <f>_xlfn.XLOOKUP(Sales_DB[[#This Row],[Store_ID]],Store_DB[Store_ID],Store_DB[Store_Name])</f>
        <v>Johnson-Wright</v>
      </c>
      <c r="M870" t="str">
        <f>_xlfn.XLOOKUP(Sales_DB[[#This Row],[Store_ID]],Store_DB[Store_ID],Store_DB[City])</f>
        <v>Hoodberg</v>
      </c>
      <c r="N870" t="str">
        <f>_xlfn.XLOOKUP(Sales_DB[[#This Row],[Store_ID]],Store_DB[Store_ID],Store_DB[Store_Type])</f>
        <v>Outlet</v>
      </c>
      <c r="O870" t="str">
        <f>_xlfn.XLOOKUP(Sales_DB[[#This Row],[Product_ID]],Product_DB[Product_ID],Product_DB[Product_Name])</f>
        <v>Women'S Hair Dryer Brush</v>
      </c>
      <c r="P870" t="str">
        <f>_xlfn.XLOOKUP(Sales_DB[[#This Row],[Product_ID]],Product_DB[Product_ID],Product_DB[Category])</f>
        <v>Beauty</v>
      </c>
      <c r="Q870" t="str">
        <f>_xlfn.XLOOKUP(Sales_DB[[#This Row],[Product_ID]],Product_DB[Product_ID],Product_DB[Sub_Category])</f>
        <v>Haircare</v>
      </c>
      <c r="R870" t="str">
        <f>_xlfn.XLOOKUP(Sales_DB[[#This Row],[Product_ID]],Product_DB[Product_ID],Product_DB[Brand])</f>
        <v>Torres, Spencer and Potter</v>
      </c>
      <c r="S870">
        <f>_xlfn.XLOOKUP(Sales_DB[[#This Row],[Product_ID]],Product_DB[Product_ID],Product_DB[Cost])</f>
        <v>340.39</v>
      </c>
      <c r="T870">
        <f>_xlfn.XLOOKUP(Sales_DB[[#This Row],[Product_ID]],Product_DB[Product_ID],Product_DB[Stock])</f>
        <v>177</v>
      </c>
      <c r="U870" t="str">
        <f>_xlfn.XLOOKUP(Sales_DB[[#This Row],[Customer_ID]],Final_Cust_db[Customer_ID],Final_Cust_db[Name])</f>
        <v>Cassandra Perez</v>
      </c>
      <c r="V870">
        <f>_xlfn.XLOOKUP(Sales_DB[[#This Row],[Customer_ID]],Final_Cust_db[Customer_ID],Final_Cust_db[Age])</f>
        <v>31</v>
      </c>
      <c r="W870" t="str">
        <f>_xlfn.XLOOKUP(Sales_DB[[#This Row],[Customer_ID]],Final_Cust_db[Customer_ID],Final_Cust_db[Gender])</f>
        <v>Male</v>
      </c>
      <c r="X870" t="str">
        <f>_xlfn.XLOOKUP(Sales_DB[[#This Row],[Customer_ID]],Final_Cust_db[Customer_ID],Final_Cust_db[City])</f>
        <v>Brandonville</v>
      </c>
      <c r="Y870" t="str">
        <f>_xlfn.XLOOKUP(Sales_DB[[#This Row],[Customer_ID]],Final_Cust_db[Customer_ID],Final_Cust_db[State])</f>
        <v>Mississippi</v>
      </c>
      <c r="Z870" t="str">
        <f>_xlfn.XLOOKUP(Sales_DB[[#This Row],[Customer_ID]],Final_Cust_db[Customer_ID],Final_Cust_db[Country])</f>
        <v>USA</v>
      </c>
      <c r="AA870" t="str">
        <f>_xlfn.XLOOKUP(Sales_DB[[#This Row],[Customer_ID]],Final_Cust_db[Customer_ID],Final_Cust_db[Loyality_Level])</f>
        <v>Bronze</v>
      </c>
      <c r="AB870" s="8">
        <f>Sales_DB[[#This Row],[Cost]]*Sales_DB[[#This Row],[Quantity]]</f>
        <v>340.39</v>
      </c>
      <c r="AC870" s="8">
        <f>Sales_DB[[#This Row],[Total_Amount]]-Sales_DB[[#This Row],[Spend]]</f>
        <v>427.59800000000007</v>
      </c>
      <c r="AD870" s="8">
        <f>MONTH(Sales_DB[[#This Row],[Order_Date]])</f>
        <v>3</v>
      </c>
    </row>
    <row r="871" spans="1:30" x14ac:dyDescent="0.35">
      <c r="A871" t="s">
        <v>2828</v>
      </c>
      <c r="B871" s="2">
        <v>45260</v>
      </c>
      <c r="C871" t="s">
        <v>896</v>
      </c>
      <c r="D871" t="s">
        <v>1608</v>
      </c>
      <c r="E871" t="s">
        <v>1915</v>
      </c>
      <c r="F871">
        <v>1</v>
      </c>
      <c r="G871" s="5">
        <v>139.29</v>
      </c>
      <c r="H871">
        <v>0.02</v>
      </c>
      <c r="I871" t="s">
        <v>1957</v>
      </c>
      <c r="J871">
        <v>139.29</v>
      </c>
      <c r="K871" t="str">
        <f>_xlfn.XLOOKUP(Sales_DB[[#This Row],[Store_ID]],Store_DB[Store_ID],Store_DB[Region])</f>
        <v>West</v>
      </c>
      <c r="L871" t="str">
        <f>_xlfn.XLOOKUP(Sales_DB[[#This Row],[Store_ID]],Store_DB[Store_ID],Store_DB[Store_Name])</f>
        <v>Bean, Jones and Park</v>
      </c>
      <c r="M871" t="str">
        <f>_xlfn.XLOOKUP(Sales_DB[[#This Row],[Store_ID]],Store_DB[Store_ID],Store_DB[City])</f>
        <v>Thompsonborough</v>
      </c>
      <c r="N871" t="str">
        <f>_xlfn.XLOOKUP(Sales_DB[[#This Row],[Store_ID]],Store_DB[Store_ID],Store_DB[Store_Type])</f>
        <v>Online</v>
      </c>
      <c r="O871" t="str">
        <f>_xlfn.XLOOKUP(Sales_DB[[#This Row],[Product_ID]],Product_DB[Product_ID],Product_DB[Product_Name])</f>
        <v>Usb-C Fast Charger</v>
      </c>
      <c r="P871" t="str">
        <f>_xlfn.XLOOKUP(Sales_DB[[#This Row],[Product_ID]],Product_DB[Product_ID],Product_DB[Category])</f>
        <v>Electronics</v>
      </c>
      <c r="Q871" t="str">
        <f>_xlfn.XLOOKUP(Sales_DB[[#This Row],[Product_ID]],Product_DB[Product_ID],Product_DB[Sub_Category])</f>
        <v>Accessories</v>
      </c>
      <c r="R871" t="str">
        <f>_xlfn.XLOOKUP(Sales_DB[[#This Row],[Product_ID]],Product_DB[Product_ID],Product_DB[Brand])</f>
        <v>Dawson-Perkins</v>
      </c>
      <c r="S871">
        <f>_xlfn.XLOOKUP(Sales_DB[[#This Row],[Product_ID]],Product_DB[Product_ID],Product_DB[Cost])</f>
        <v>242.23</v>
      </c>
      <c r="T871">
        <f>_xlfn.XLOOKUP(Sales_DB[[#This Row],[Product_ID]],Product_DB[Product_ID],Product_DB[Stock])</f>
        <v>453</v>
      </c>
      <c r="U871" t="str">
        <f>_xlfn.XLOOKUP(Sales_DB[[#This Row],[Customer_ID]],Final_Cust_db[Customer_ID],Final_Cust_db[Name])</f>
        <v>Aaron Luna</v>
      </c>
      <c r="V871">
        <f>_xlfn.XLOOKUP(Sales_DB[[#This Row],[Customer_ID]],Final_Cust_db[Customer_ID],Final_Cust_db[Age])</f>
        <v>21</v>
      </c>
      <c r="W871" t="str">
        <f>_xlfn.XLOOKUP(Sales_DB[[#This Row],[Customer_ID]],Final_Cust_db[Customer_ID],Final_Cust_db[Gender])</f>
        <v>Female</v>
      </c>
      <c r="X871" t="str">
        <f>_xlfn.XLOOKUP(Sales_DB[[#This Row],[Customer_ID]],Final_Cust_db[Customer_ID],Final_Cust_db[City])</f>
        <v>Gilltown</v>
      </c>
      <c r="Y871" t="str">
        <f>_xlfn.XLOOKUP(Sales_DB[[#This Row],[Customer_ID]],Final_Cust_db[Customer_ID],Final_Cust_db[State])</f>
        <v>Ohio</v>
      </c>
      <c r="Z871" t="str">
        <f>_xlfn.XLOOKUP(Sales_DB[[#This Row],[Customer_ID]],Final_Cust_db[Customer_ID],Final_Cust_db[Country])</f>
        <v>USA</v>
      </c>
      <c r="AA871" t="str">
        <f>_xlfn.XLOOKUP(Sales_DB[[#This Row],[Customer_ID]],Final_Cust_db[Customer_ID],Final_Cust_db[Loyality_Level])</f>
        <v>Bronze</v>
      </c>
      <c r="AB871" s="8">
        <f>Sales_DB[[#This Row],[Cost]]*Sales_DB[[#This Row],[Quantity]]</f>
        <v>242.23</v>
      </c>
      <c r="AC871" s="8">
        <f>Sales_DB[[#This Row],[Total_Amount]]-Sales_DB[[#This Row],[Spend]]</f>
        <v>-102.94</v>
      </c>
      <c r="AD871" s="8">
        <f>MONTH(Sales_DB[[#This Row],[Order_Date]])</f>
        <v>11</v>
      </c>
    </row>
    <row r="872" spans="1:30" x14ac:dyDescent="0.35">
      <c r="A872" t="s">
        <v>2829</v>
      </c>
      <c r="B872" s="2">
        <v>45702</v>
      </c>
      <c r="C872" t="s">
        <v>138</v>
      </c>
      <c r="D872" t="s">
        <v>1619</v>
      </c>
      <c r="E872" t="s">
        <v>1915</v>
      </c>
      <c r="F872">
        <v>3</v>
      </c>
      <c r="G872" s="5">
        <v>459.57</v>
      </c>
      <c r="H872">
        <v>0.1</v>
      </c>
      <c r="I872" t="s">
        <v>1962</v>
      </c>
      <c r="J872">
        <v>1240.8389999999999</v>
      </c>
      <c r="K872" t="str">
        <f>_xlfn.XLOOKUP(Sales_DB[[#This Row],[Store_ID]],Store_DB[Store_ID],Store_DB[Region])</f>
        <v>West</v>
      </c>
      <c r="L872" t="str">
        <f>_xlfn.XLOOKUP(Sales_DB[[#This Row],[Store_ID]],Store_DB[Store_ID],Store_DB[Store_Name])</f>
        <v>Bean, Jones and Park</v>
      </c>
      <c r="M872" t="str">
        <f>_xlfn.XLOOKUP(Sales_DB[[#This Row],[Store_ID]],Store_DB[Store_ID],Store_DB[City])</f>
        <v>Thompsonborough</v>
      </c>
      <c r="N872" t="str">
        <f>_xlfn.XLOOKUP(Sales_DB[[#This Row],[Store_ID]],Store_DB[Store_ID],Store_DB[Store_Type])</f>
        <v>Online</v>
      </c>
      <c r="O872" t="str">
        <f>_xlfn.XLOOKUP(Sales_DB[[#This Row],[Product_ID]],Product_DB[Product_ID],Product_DB[Product_Name])</f>
        <v>Beard Grooming Kit</v>
      </c>
      <c r="P872" t="str">
        <f>_xlfn.XLOOKUP(Sales_DB[[#This Row],[Product_ID]],Product_DB[Product_ID],Product_DB[Category])</f>
        <v>Beauty</v>
      </c>
      <c r="Q872" t="str">
        <f>_xlfn.XLOOKUP(Sales_DB[[#This Row],[Product_ID]],Product_DB[Product_ID],Product_DB[Sub_Category])</f>
        <v>Grooming</v>
      </c>
      <c r="R872" t="str">
        <f>_xlfn.XLOOKUP(Sales_DB[[#This Row],[Product_ID]],Product_DB[Product_ID],Product_DB[Brand])</f>
        <v>Erickson-Green</v>
      </c>
      <c r="S872">
        <f>_xlfn.XLOOKUP(Sales_DB[[#This Row],[Product_ID]],Product_DB[Product_ID],Product_DB[Cost])</f>
        <v>337.42</v>
      </c>
      <c r="T872">
        <f>_xlfn.XLOOKUP(Sales_DB[[#This Row],[Product_ID]],Product_DB[Product_ID],Product_DB[Stock])</f>
        <v>256</v>
      </c>
      <c r="U872" t="str">
        <f>_xlfn.XLOOKUP(Sales_DB[[#This Row],[Customer_ID]],Final_Cust_db[Customer_ID],Final_Cust_db[Name])</f>
        <v>Robert Jones Dds</v>
      </c>
      <c r="V872">
        <f>_xlfn.XLOOKUP(Sales_DB[[#This Row],[Customer_ID]],Final_Cust_db[Customer_ID],Final_Cust_db[Age])</f>
        <v>25</v>
      </c>
      <c r="W872" t="str">
        <f>_xlfn.XLOOKUP(Sales_DB[[#This Row],[Customer_ID]],Final_Cust_db[Customer_ID],Final_Cust_db[Gender])</f>
        <v>Male</v>
      </c>
      <c r="X872" t="str">
        <f>_xlfn.XLOOKUP(Sales_DB[[#This Row],[Customer_ID]],Final_Cust_db[Customer_ID],Final_Cust_db[City])</f>
        <v>Tristanton</v>
      </c>
      <c r="Y872" t="str">
        <f>_xlfn.XLOOKUP(Sales_DB[[#This Row],[Customer_ID]],Final_Cust_db[Customer_ID],Final_Cust_db[State])</f>
        <v>Oklahoma</v>
      </c>
      <c r="Z872" t="str">
        <f>_xlfn.XLOOKUP(Sales_DB[[#This Row],[Customer_ID]],Final_Cust_db[Customer_ID],Final_Cust_db[Country])</f>
        <v>USA</v>
      </c>
      <c r="AA872" t="str">
        <f>_xlfn.XLOOKUP(Sales_DB[[#This Row],[Customer_ID]],Final_Cust_db[Customer_ID],Final_Cust_db[Loyality_Level])</f>
        <v>Platinum</v>
      </c>
      <c r="AB872" s="8">
        <f>Sales_DB[[#This Row],[Cost]]*Sales_DB[[#This Row],[Quantity]]</f>
        <v>1012.26</v>
      </c>
      <c r="AC872" s="8">
        <f>Sales_DB[[#This Row],[Total_Amount]]-Sales_DB[[#This Row],[Spend]]</f>
        <v>228.57899999999995</v>
      </c>
      <c r="AD872" s="8">
        <f>MONTH(Sales_DB[[#This Row],[Order_Date]])</f>
        <v>2</v>
      </c>
    </row>
    <row r="873" spans="1:30" x14ac:dyDescent="0.35">
      <c r="A873" t="s">
        <v>2830</v>
      </c>
      <c r="B873" s="2">
        <v>45302</v>
      </c>
      <c r="C873" t="s">
        <v>248</v>
      </c>
      <c r="D873" t="s">
        <v>1698</v>
      </c>
      <c r="E873" t="s">
        <v>1934</v>
      </c>
      <c r="F873">
        <v>1</v>
      </c>
      <c r="G873" s="5">
        <v>517.82000000000005</v>
      </c>
      <c r="H873">
        <v>0.28999999999999998</v>
      </c>
      <c r="I873" t="s">
        <v>1957</v>
      </c>
      <c r="J873">
        <v>367.65219999999999</v>
      </c>
      <c r="K873" t="str">
        <f>_xlfn.XLOOKUP(Sales_DB[[#This Row],[Store_ID]],Store_DB[Store_ID],Store_DB[Region])</f>
        <v>North</v>
      </c>
      <c r="L873" t="str">
        <f>_xlfn.XLOOKUP(Sales_DB[[#This Row],[Store_ID]],Store_DB[Store_ID],Store_DB[Store_Name])</f>
        <v>Shelton PLC</v>
      </c>
      <c r="M873" t="str">
        <f>_xlfn.XLOOKUP(Sales_DB[[#This Row],[Store_ID]],Store_DB[Store_ID],Store_DB[City])</f>
        <v>East Jenniferstad</v>
      </c>
      <c r="N873" t="str">
        <f>_xlfn.XLOOKUP(Sales_DB[[#This Row],[Store_ID]],Store_DB[Store_ID],Store_DB[Store_Type])</f>
        <v>Flagship</v>
      </c>
      <c r="O873" t="str">
        <f>_xlfn.XLOOKUP(Sales_DB[[#This Row],[Product_ID]],Product_DB[Product_ID],Product_DB[Product_Name])</f>
        <v>Noise-Canceling Headphones</v>
      </c>
      <c r="P873" t="str">
        <f>_xlfn.XLOOKUP(Sales_DB[[#This Row],[Product_ID]],Product_DB[Product_ID],Product_DB[Category])</f>
        <v>Electronics</v>
      </c>
      <c r="Q873" t="str">
        <f>_xlfn.XLOOKUP(Sales_DB[[#This Row],[Product_ID]],Product_DB[Product_ID],Product_DB[Sub_Category])</f>
        <v>Audio</v>
      </c>
      <c r="R873" t="str">
        <f>_xlfn.XLOOKUP(Sales_DB[[#This Row],[Product_ID]],Product_DB[Product_ID],Product_DB[Brand])</f>
        <v>Taylor-Hart</v>
      </c>
      <c r="S873">
        <f>_xlfn.XLOOKUP(Sales_DB[[#This Row],[Product_ID]],Product_DB[Product_ID],Product_DB[Cost])</f>
        <v>38.520000000000003</v>
      </c>
      <c r="T873">
        <f>_xlfn.XLOOKUP(Sales_DB[[#This Row],[Product_ID]],Product_DB[Product_ID],Product_DB[Stock])</f>
        <v>378</v>
      </c>
      <c r="U873" t="str">
        <f>_xlfn.XLOOKUP(Sales_DB[[#This Row],[Customer_ID]],Final_Cust_db[Customer_ID],Final_Cust_db[Name])</f>
        <v>Cody Diaz</v>
      </c>
      <c r="V873">
        <f>_xlfn.XLOOKUP(Sales_DB[[#This Row],[Customer_ID]],Final_Cust_db[Customer_ID],Final_Cust_db[Age])</f>
        <v>27</v>
      </c>
      <c r="W873" t="str">
        <f>_xlfn.XLOOKUP(Sales_DB[[#This Row],[Customer_ID]],Final_Cust_db[Customer_ID],Final_Cust_db[Gender])</f>
        <v>Female</v>
      </c>
      <c r="X873" t="str">
        <f>_xlfn.XLOOKUP(Sales_DB[[#This Row],[Customer_ID]],Final_Cust_db[Customer_ID],Final_Cust_db[City])</f>
        <v>South Aaronside</v>
      </c>
      <c r="Y873" t="str">
        <f>_xlfn.XLOOKUP(Sales_DB[[#This Row],[Customer_ID]],Final_Cust_db[Customer_ID],Final_Cust_db[State])</f>
        <v>New Hampshire</v>
      </c>
      <c r="Z873" t="str">
        <f>_xlfn.XLOOKUP(Sales_DB[[#This Row],[Customer_ID]],Final_Cust_db[Customer_ID],Final_Cust_db[Country])</f>
        <v>USA</v>
      </c>
      <c r="AA873" t="str">
        <f>_xlfn.XLOOKUP(Sales_DB[[#This Row],[Customer_ID]],Final_Cust_db[Customer_ID],Final_Cust_db[Loyality_Level])</f>
        <v>Silver</v>
      </c>
      <c r="AB873" s="8">
        <f>Sales_DB[[#This Row],[Cost]]*Sales_DB[[#This Row],[Quantity]]</f>
        <v>38.520000000000003</v>
      </c>
      <c r="AC873" s="8">
        <f>Sales_DB[[#This Row],[Total_Amount]]-Sales_DB[[#This Row],[Spend]]</f>
        <v>329.13220000000001</v>
      </c>
      <c r="AD873" s="8">
        <f>MONTH(Sales_DB[[#This Row],[Order_Date]])</f>
        <v>1</v>
      </c>
    </row>
    <row r="874" spans="1:30" x14ac:dyDescent="0.35">
      <c r="A874" t="s">
        <v>2831</v>
      </c>
      <c r="B874" s="2">
        <v>45653</v>
      </c>
      <c r="C874" t="s">
        <v>1194</v>
      </c>
      <c r="D874" t="s">
        <v>1809</v>
      </c>
      <c r="E874" t="s">
        <v>1909</v>
      </c>
      <c r="F874">
        <v>4</v>
      </c>
      <c r="G874" s="5">
        <v>282.45</v>
      </c>
      <c r="H874">
        <v>0.28999999999999998</v>
      </c>
      <c r="I874" t="s">
        <v>1962</v>
      </c>
      <c r="J874">
        <v>802.1579999999999</v>
      </c>
      <c r="K874" t="str">
        <f>_xlfn.XLOOKUP(Sales_DB[[#This Row],[Store_ID]],Store_DB[Store_ID],Store_DB[Region])</f>
        <v>East</v>
      </c>
      <c r="L874" t="str">
        <f>_xlfn.XLOOKUP(Sales_DB[[#This Row],[Store_ID]],Store_DB[Store_ID],Store_DB[Store_Name])</f>
        <v>Benson-Elliott</v>
      </c>
      <c r="M874" t="str">
        <f>_xlfn.XLOOKUP(Sales_DB[[#This Row],[Store_ID]],Store_DB[Store_ID],Store_DB[City])</f>
        <v>Port Josephberg</v>
      </c>
      <c r="N874" t="str">
        <f>_xlfn.XLOOKUP(Sales_DB[[#This Row],[Store_ID]],Store_DB[Store_ID],Store_DB[Store_Type])</f>
        <v>Online</v>
      </c>
      <c r="O874" t="str">
        <f>_xlfn.XLOOKUP(Sales_DB[[#This Row],[Product_ID]],Product_DB[Product_ID],Product_DB[Product_Name])</f>
        <v>Wireless Mouse</v>
      </c>
      <c r="P874" t="str">
        <f>_xlfn.XLOOKUP(Sales_DB[[#This Row],[Product_ID]],Product_DB[Product_ID],Product_DB[Category])</f>
        <v>Electronics</v>
      </c>
      <c r="Q874" t="str">
        <f>_xlfn.XLOOKUP(Sales_DB[[#This Row],[Product_ID]],Product_DB[Product_ID],Product_DB[Sub_Category])</f>
        <v>Computer</v>
      </c>
      <c r="R874" t="str">
        <f>_xlfn.XLOOKUP(Sales_DB[[#This Row],[Product_ID]],Product_DB[Product_ID],Product_DB[Brand])</f>
        <v>Larson Ltd</v>
      </c>
      <c r="S874">
        <f>_xlfn.XLOOKUP(Sales_DB[[#This Row],[Product_ID]],Product_DB[Product_ID],Product_DB[Cost])</f>
        <v>392.89</v>
      </c>
      <c r="T874">
        <f>_xlfn.XLOOKUP(Sales_DB[[#This Row],[Product_ID]],Product_DB[Product_ID],Product_DB[Stock])</f>
        <v>320</v>
      </c>
      <c r="U874" t="str">
        <f>_xlfn.XLOOKUP(Sales_DB[[#This Row],[Customer_ID]],Final_Cust_db[Customer_ID],Final_Cust_db[Name])</f>
        <v>Tanya Lopez</v>
      </c>
      <c r="V874">
        <f>_xlfn.XLOOKUP(Sales_DB[[#This Row],[Customer_ID]],Final_Cust_db[Customer_ID],Final_Cust_db[Age])</f>
        <v>34</v>
      </c>
      <c r="W874" t="str">
        <f>_xlfn.XLOOKUP(Sales_DB[[#This Row],[Customer_ID]],Final_Cust_db[Customer_ID],Final_Cust_db[Gender])</f>
        <v>Female</v>
      </c>
      <c r="X874" t="str">
        <f>_xlfn.XLOOKUP(Sales_DB[[#This Row],[Customer_ID]],Final_Cust_db[Customer_ID],Final_Cust_db[City])</f>
        <v>West Jeffreyburgh</v>
      </c>
      <c r="Y874" t="str">
        <f>_xlfn.XLOOKUP(Sales_DB[[#This Row],[Customer_ID]],Final_Cust_db[Customer_ID],Final_Cust_db[State])</f>
        <v>Iowa</v>
      </c>
      <c r="Z874" t="str">
        <f>_xlfn.XLOOKUP(Sales_DB[[#This Row],[Customer_ID]],Final_Cust_db[Customer_ID],Final_Cust_db[Country])</f>
        <v>USA</v>
      </c>
      <c r="AA874" t="str">
        <f>_xlfn.XLOOKUP(Sales_DB[[#This Row],[Customer_ID]],Final_Cust_db[Customer_ID],Final_Cust_db[Loyality_Level])</f>
        <v>Gold</v>
      </c>
      <c r="AB874" s="8">
        <f>Sales_DB[[#This Row],[Cost]]*Sales_DB[[#This Row],[Quantity]]</f>
        <v>1571.56</v>
      </c>
      <c r="AC874" s="8">
        <f>Sales_DB[[#This Row],[Total_Amount]]-Sales_DB[[#This Row],[Spend]]</f>
        <v>-769.40200000000004</v>
      </c>
      <c r="AD874" s="8">
        <f>MONTH(Sales_DB[[#This Row],[Order_Date]])</f>
        <v>12</v>
      </c>
    </row>
    <row r="875" spans="1:30" x14ac:dyDescent="0.35">
      <c r="A875" t="s">
        <v>2832</v>
      </c>
      <c r="B875" s="2">
        <v>45250</v>
      </c>
      <c r="C875" t="s">
        <v>1415</v>
      </c>
      <c r="D875" t="s">
        <v>1842</v>
      </c>
      <c r="E875" t="s">
        <v>1912</v>
      </c>
      <c r="F875">
        <v>2</v>
      </c>
      <c r="G875" s="5">
        <v>386.46</v>
      </c>
      <c r="H875">
        <v>0.23</v>
      </c>
      <c r="I875" t="s">
        <v>1962</v>
      </c>
      <c r="J875">
        <v>595.14840000000004</v>
      </c>
      <c r="K875" t="str">
        <f>_xlfn.XLOOKUP(Sales_DB[[#This Row],[Store_ID]],Store_DB[Store_ID],Store_DB[Region])</f>
        <v>South</v>
      </c>
      <c r="L875" t="str">
        <f>_xlfn.XLOOKUP(Sales_DB[[#This Row],[Store_ID]],Store_DB[Store_ID],Store_DB[Store_Name])</f>
        <v>Martinez-Mullins</v>
      </c>
      <c r="M875" t="str">
        <f>_xlfn.XLOOKUP(Sales_DB[[#This Row],[Store_ID]],Store_DB[Store_ID],Store_DB[City])</f>
        <v>Williamsfurt</v>
      </c>
      <c r="N875" t="str">
        <f>_xlfn.XLOOKUP(Sales_DB[[#This Row],[Store_ID]],Store_DB[Store_ID],Store_DB[Store_Type])</f>
        <v>Online</v>
      </c>
      <c r="O875" t="str">
        <f>_xlfn.XLOOKUP(Sales_DB[[#This Row],[Product_ID]],Product_DB[Product_ID],Product_DB[Product_Name])</f>
        <v>Led Bedside Lamp</v>
      </c>
      <c r="P875" t="str">
        <f>_xlfn.XLOOKUP(Sales_DB[[#This Row],[Product_ID]],Product_DB[Product_ID],Product_DB[Category])</f>
        <v>Home</v>
      </c>
      <c r="Q875" t="str">
        <f>_xlfn.XLOOKUP(Sales_DB[[#This Row],[Product_ID]],Product_DB[Product_ID],Product_DB[Sub_Category])</f>
        <v>Lighting</v>
      </c>
      <c r="R875" t="str">
        <f>_xlfn.XLOOKUP(Sales_DB[[#This Row],[Product_ID]],Product_DB[Product_ID],Product_DB[Brand])</f>
        <v>Aguilar, Horton and Lewis</v>
      </c>
      <c r="S875">
        <f>_xlfn.XLOOKUP(Sales_DB[[#This Row],[Product_ID]],Product_DB[Product_ID],Product_DB[Cost])</f>
        <v>371.38</v>
      </c>
      <c r="T875">
        <f>_xlfn.XLOOKUP(Sales_DB[[#This Row],[Product_ID]],Product_DB[Product_ID],Product_DB[Stock])</f>
        <v>220</v>
      </c>
      <c r="U875" t="str">
        <f>_xlfn.XLOOKUP(Sales_DB[[#This Row],[Customer_ID]],Final_Cust_db[Customer_ID],Final_Cust_db[Name])</f>
        <v>Tyler Weber</v>
      </c>
      <c r="V875">
        <f>_xlfn.XLOOKUP(Sales_DB[[#This Row],[Customer_ID]],Final_Cust_db[Customer_ID],Final_Cust_db[Age])</f>
        <v>54</v>
      </c>
      <c r="W875" t="str">
        <f>_xlfn.XLOOKUP(Sales_DB[[#This Row],[Customer_ID]],Final_Cust_db[Customer_ID],Final_Cust_db[Gender])</f>
        <v>Male</v>
      </c>
      <c r="X875" t="str">
        <f>_xlfn.XLOOKUP(Sales_DB[[#This Row],[Customer_ID]],Final_Cust_db[Customer_ID],Final_Cust_db[City])</f>
        <v>East Yvette</v>
      </c>
      <c r="Y875" t="str">
        <f>_xlfn.XLOOKUP(Sales_DB[[#This Row],[Customer_ID]],Final_Cust_db[Customer_ID],Final_Cust_db[State])</f>
        <v>Illinois</v>
      </c>
      <c r="Z875" t="str">
        <f>_xlfn.XLOOKUP(Sales_DB[[#This Row],[Customer_ID]],Final_Cust_db[Customer_ID],Final_Cust_db[Country])</f>
        <v>USA</v>
      </c>
      <c r="AA875" t="str">
        <f>_xlfn.XLOOKUP(Sales_DB[[#This Row],[Customer_ID]],Final_Cust_db[Customer_ID],Final_Cust_db[Loyality_Level])</f>
        <v>Gold</v>
      </c>
      <c r="AB875" s="8">
        <f>Sales_DB[[#This Row],[Cost]]*Sales_DB[[#This Row],[Quantity]]</f>
        <v>742.76</v>
      </c>
      <c r="AC875" s="8">
        <f>Sales_DB[[#This Row],[Total_Amount]]-Sales_DB[[#This Row],[Spend]]</f>
        <v>-147.61159999999995</v>
      </c>
      <c r="AD875" s="8">
        <f>MONTH(Sales_DB[[#This Row],[Order_Date]])</f>
        <v>11</v>
      </c>
    </row>
    <row r="876" spans="1:30" x14ac:dyDescent="0.35">
      <c r="A876" t="s">
        <v>2833</v>
      </c>
      <c r="B876" s="2">
        <v>45661</v>
      </c>
      <c r="C876" t="s">
        <v>646</v>
      </c>
      <c r="D876" t="s">
        <v>1629</v>
      </c>
      <c r="E876" t="s">
        <v>1899</v>
      </c>
      <c r="F876">
        <v>1</v>
      </c>
      <c r="G876" s="5">
        <v>270.45</v>
      </c>
      <c r="H876">
        <v>0.15</v>
      </c>
      <c r="I876" t="s">
        <v>1962</v>
      </c>
      <c r="J876">
        <v>229.88249999999999</v>
      </c>
      <c r="K876" t="str">
        <f>_xlfn.XLOOKUP(Sales_DB[[#This Row],[Store_ID]],Store_DB[Store_ID],Store_DB[Region])</f>
        <v>North</v>
      </c>
      <c r="L876" t="str">
        <f>_xlfn.XLOOKUP(Sales_DB[[#This Row],[Store_ID]],Store_DB[Store_ID],Store_DB[Store_Name])</f>
        <v>Johnson-Wright</v>
      </c>
      <c r="M876" t="str">
        <f>_xlfn.XLOOKUP(Sales_DB[[#This Row],[Store_ID]],Store_DB[Store_ID],Store_DB[City])</f>
        <v>Hoodberg</v>
      </c>
      <c r="N876" t="str">
        <f>_xlfn.XLOOKUP(Sales_DB[[#This Row],[Store_ID]],Store_DB[Store_ID],Store_DB[Store_Type])</f>
        <v>Outlet</v>
      </c>
      <c r="O876" t="str">
        <f>_xlfn.XLOOKUP(Sales_DB[[#This Row],[Product_ID]],Product_DB[Product_ID],Product_DB[Product_Name])</f>
        <v>Knee Support Brace</v>
      </c>
      <c r="P876" t="str">
        <f>_xlfn.XLOOKUP(Sales_DB[[#This Row],[Product_ID]],Product_DB[Product_ID],Product_DB[Category])</f>
        <v>Sports</v>
      </c>
      <c r="Q876" t="str">
        <f>_xlfn.XLOOKUP(Sales_DB[[#This Row],[Product_ID]],Product_DB[Product_ID],Product_DB[Sub_Category])</f>
        <v>Equipment</v>
      </c>
      <c r="R876" t="str">
        <f>_xlfn.XLOOKUP(Sales_DB[[#This Row],[Product_ID]],Product_DB[Product_ID],Product_DB[Brand])</f>
        <v>May-Reese</v>
      </c>
      <c r="S876">
        <f>_xlfn.XLOOKUP(Sales_DB[[#This Row],[Product_ID]],Product_DB[Product_ID],Product_DB[Cost])</f>
        <v>21.34</v>
      </c>
      <c r="T876">
        <f>_xlfn.XLOOKUP(Sales_DB[[#This Row],[Product_ID]],Product_DB[Product_ID],Product_DB[Stock])</f>
        <v>65</v>
      </c>
      <c r="U876" t="str">
        <f>_xlfn.XLOOKUP(Sales_DB[[#This Row],[Customer_ID]],Final_Cust_db[Customer_ID],Final_Cust_db[Name])</f>
        <v>Anthony Garcia</v>
      </c>
      <c r="V876">
        <f>_xlfn.XLOOKUP(Sales_DB[[#This Row],[Customer_ID]],Final_Cust_db[Customer_ID],Final_Cust_db[Age])</f>
        <v>60</v>
      </c>
      <c r="W876" t="str">
        <f>_xlfn.XLOOKUP(Sales_DB[[#This Row],[Customer_ID]],Final_Cust_db[Customer_ID],Final_Cust_db[Gender])</f>
        <v>Male</v>
      </c>
      <c r="X876" t="str">
        <f>_xlfn.XLOOKUP(Sales_DB[[#This Row],[Customer_ID]],Final_Cust_db[Customer_ID],Final_Cust_db[City])</f>
        <v>Taraberg</v>
      </c>
      <c r="Y876" t="str">
        <f>_xlfn.XLOOKUP(Sales_DB[[#This Row],[Customer_ID]],Final_Cust_db[Customer_ID],Final_Cust_db[State])</f>
        <v>Arizona</v>
      </c>
      <c r="Z876" t="str">
        <f>_xlfn.XLOOKUP(Sales_DB[[#This Row],[Customer_ID]],Final_Cust_db[Customer_ID],Final_Cust_db[Country])</f>
        <v>USA</v>
      </c>
      <c r="AA876" t="str">
        <f>_xlfn.XLOOKUP(Sales_DB[[#This Row],[Customer_ID]],Final_Cust_db[Customer_ID],Final_Cust_db[Loyality_Level])</f>
        <v>Silver</v>
      </c>
      <c r="AB876" s="8">
        <f>Sales_DB[[#This Row],[Cost]]*Sales_DB[[#This Row],[Quantity]]</f>
        <v>21.34</v>
      </c>
      <c r="AC876" s="8">
        <f>Sales_DB[[#This Row],[Total_Amount]]-Sales_DB[[#This Row],[Spend]]</f>
        <v>208.54249999999999</v>
      </c>
      <c r="AD876" s="8">
        <f>MONTH(Sales_DB[[#This Row],[Order_Date]])</f>
        <v>1</v>
      </c>
    </row>
    <row r="877" spans="1:30" x14ac:dyDescent="0.35">
      <c r="A877" t="s">
        <v>2834</v>
      </c>
      <c r="B877" s="2">
        <v>45493</v>
      </c>
      <c r="C877" t="s">
        <v>164</v>
      </c>
      <c r="D877" t="s">
        <v>1809</v>
      </c>
      <c r="E877" t="s">
        <v>1922</v>
      </c>
      <c r="F877">
        <v>4</v>
      </c>
      <c r="G877" s="5">
        <v>762.94</v>
      </c>
      <c r="H877">
        <v>0.09</v>
      </c>
      <c r="I877" t="s">
        <v>1962</v>
      </c>
      <c r="J877">
        <v>2777.1016</v>
      </c>
      <c r="K877" t="str">
        <f>_xlfn.XLOOKUP(Sales_DB[[#This Row],[Store_ID]],Store_DB[Store_ID],Store_DB[Region])</f>
        <v>East</v>
      </c>
      <c r="L877" t="str">
        <f>_xlfn.XLOOKUP(Sales_DB[[#This Row],[Store_ID]],Store_DB[Store_ID],Store_DB[Store_Name])</f>
        <v>Hill, Wagner and Ballard</v>
      </c>
      <c r="M877" t="str">
        <f>_xlfn.XLOOKUP(Sales_DB[[#This Row],[Store_ID]],Store_DB[Store_ID],Store_DB[City])</f>
        <v>East Davidville</v>
      </c>
      <c r="N877" t="str">
        <f>_xlfn.XLOOKUP(Sales_DB[[#This Row],[Store_ID]],Store_DB[Store_ID],Store_DB[Store_Type])</f>
        <v>Online</v>
      </c>
      <c r="O877" t="str">
        <f>_xlfn.XLOOKUP(Sales_DB[[#This Row],[Product_ID]],Product_DB[Product_ID],Product_DB[Product_Name])</f>
        <v>Wireless Mouse</v>
      </c>
      <c r="P877" t="str">
        <f>_xlfn.XLOOKUP(Sales_DB[[#This Row],[Product_ID]],Product_DB[Product_ID],Product_DB[Category])</f>
        <v>Electronics</v>
      </c>
      <c r="Q877" t="str">
        <f>_xlfn.XLOOKUP(Sales_DB[[#This Row],[Product_ID]],Product_DB[Product_ID],Product_DB[Sub_Category])</f>
        <v>Computer</v>
      </c>
      <c r="R877" t="str">
        <f>_xlfn.XLOOKUP(Sales_DB[[#This Row],[Product_ID]],Product_DB[Product_ID],Product_DB[Brand])</f>
        <v>Larson Ltd</v>
      </c>
      <c r="S877">
        <f>_xlfn.XLOOKUP(Sales_DB[[#This Row],[Product_ID]],Product_DB[Product_ID],Product_DB[Cost])</f>
        <v>392.89</v>
      </c>
      <c r="T877">
        <f>_xlfn.XLOOKUP(Sales_DB[[#This Row],[Product_ID]],Product_DB[Product_ID],Product_DB[Stock])</f>
        <v>320</v>
      </c>
      <c r="U877" t="str">
        <f>_xlfn.XLOOKUP(Sales_DB[[#This Row],[Customer_ID]],Final_Cust_db[Customer_ID],Final_Cust_db[Name])</f>
        <v>James Gibbs</v>
      </c>
      <c r="V877">
        <f>_xlfn.XLOOKUP(Sales_DB[[#This Row],[Customer_ID]],Final_Cust_db[Customer_ID],Final_Cust_db[Age])</f>
        <v>21</v>
      </c>
      <c r="W877" t="str">
        <f>_xlfn.XLOOKUP(Sales_DB[[#This Row],[Customer_ID]],Final_Cust_db[Customer_ID],Final_Cust_db[Gender])</f>
        <v>Male</v>
      </c>
      <c r="X877" t="str">
        <f>_xlfn.XLOOKUP(Sales_DB[[#This Row],[Customer_ID]],Final_Cust_db[Customer_ID],Final_Cust_db[City])</f>
        <v>Mooneyshire</v>
      </c>
      <c r="Y877" t="str">
        <f>_xlfn.XLOOKUP(Sales_DB[[#This Row],[Customer_ID]],Final_Cust_db[Customer_ID],Final_Cust_db[State])</f>
        <v>Alaska</v>
      </c>
      <c r="Z877" t="str">
        <f>_xlfn.XLOOKUP(Sales_DB[[#This Row],[Customer_ID]],Final_Cust_db[Customer_ID],Final_Cust_db[Country])</f>
        <v>USA</v>
      </c>
      <c r="AA877" t="str">
        <f>_xlfn.XLOOKUP(Sales_DB[[#This Row],[Customer_ID]],Final_Cust_db[Customer_ID],Final_Cust_db[Loyality_Level])</f>
        <v>Platinum</v>
      </c>
      <c r="AB877" s="8">
        <f>Sales_DB[[#This Row],[Cost]]*Sales_DB[[#This Row],[Quantity]]</f>
        <v>1571.56</v>
      </c>
      <c r="AC877" s="8">
        <f>Sales_DB[[#This Row],[Total_Amount]]-Sales_DB[[#This Row],[Spend]]</f>
        <v>1205.5416</v>
      </c>
      <c r="AD877" s="8">
        <f>MONTH(Sales_DB[[#This Row],[Order_Date]])</f>
        <v>7</v>
      </c>
    </row>
    <row r="878" spans="1:30" x14ac:dyDescent="0.35">
      <c r="A878" t="s">
        <v>2835</v>
      </c>
      <c r="B878" s="2">
        <v>45242</v>
      </c>
      <c r="C878" t="s">
        <v>1528</v>
      </c>
      <c r="D878" t="s">
        <v>1701</v>
      </c>
      <c r="E878" t="s">
        <v>1930</v>
      </c>
      <c r="F878">
        <v>1</v>
      </c>
      <c r="G878" s="5">
        <v>409.03</v>
      </c>
      <c r="H878">
        <v>0.25</v>
      </c>
      <c r="I878" t="s">
        <v>1962</v>
      </c>
      <c r="J878">
        <v>306.77249999999998</v>
      </c>
      <c r="K878" t="str">
        <f>_xlfn.XLOOKUP(Sales_DB[[#This Row],[Store_ID]],Store_DB[Store_ID],Store_DB[Region])</f>
        <v>East</v>
      </c>
      <c r="L878" t="str">
        <f>_xlfn.XLOOKUP(Sales_DB[[#This Row],[Store_ID]],Store_DB[Store_ID],Store_DB[Store_Name])</f>
        <v>Gardner, Humphrey and Contreras</v>
      </c>
      <c r="M878" t="str">
        <f>_xlfn.XLOOKUP(Sales_DB[[#This Row],[Store_ID]],Store_DB[Store_ID],Store_DB[City])</f>
        <v>Johnsonville</v>
      </c>
      <c r="N878" t="str">
        <f>_xlfn.XLOOKUP(Sales_DB[[#This Row],[Store_ID]],Store_DB[Store_ID],Store_DB[Store_Type])</f>
        <v>Flagship</v>
      </c>
      <c r="O878" t="str">
        <f>_xlfn.XLOOKUP(Sales_DB[[#This Row],[Product_ID]],Product_DB[Product_ID],Product_DB[Product_Name])</f>
        <v>Yoga Exercise Mat</v>
      </c>
      <c r="P878" t="str">
        <f>_xlfn.XLOOKUP(Sales_DB[[#This Row],[Product_ID]],Product_DB[Product_ID],Product_DB[Category])</f>
        <v>Sports</v>
      </c>
      <c r="Q878" t="str">
        <f>_xlfn.XLOOKUP(Sales_DB[[#This Row],[Product_ID]],Product_DB[Product_ID],Product_DB[Sub_Category])</f>
        <v>Fitness</v>
      </c>
      <c r="R878" t="str">
        <f>_xlfn.XLOOKUP(Sales_DB[[#This Row],[Product_ID]],Product_DB[Product_ID],Product_DB[Brand])</f>
        <v>Carroll, Long and Mendoza</v>
      </c>
      <c r="S878">
        <f>_xlfn.XLOOKUP(Sales_DB[[#This Row],[Product_ID]],Product_DB[Product_ID],Product_DB[Cost])</f>
        <v>313.26</v>
      </c>
      <c r="T878">
        <f>_xlfn.XLOOKUP(Sales_DB[[#This Row],[Product_ID]],Product_DB[Product_ID],Product_DB[Stock])</f>
        <v>369</v>
      </c>
      <c r="U878" t="str">
        <f>_xlfn.XLOOKUP(Sales_DB[[#This Row],[Customer_ID]],Final_Cust_db[Customer_ID],Final_Cust_db[Name])</f>
        <v>Justin Lopez</v>
      </c>
      <c r="V878">
        <f>_xlfn.XLOOKUP(Sales_DB[[#This Row],[Customer_ID]],Final_Cust_db[Customer_ID],Final_Cust_db[Age])</f>
        <v>21</v>
      </c>
      <c r="W878" t="str">
        <f>_xlfn.XLOOKUP(Sales_DB[[#This Row],[Customer_ID]],Final_Cust_db[Customer_ID],Final_Cust_db[Gender])</f>
        <v>Male</v>
      </c>
      <c r="X878" t="str">
        <f>_xlfn.XLOOKUP(Sales_DB[[#This Row],[Customer_ID]],Final_Cust_db[Customer_ID],Final_Cust_db[City])</f>
        <v>Port Cheryl</v>
      </c>
      <c r="Y878" t="str">
        <f>_xlfn.XLOOKUP(Sales_DB[[#This Row],[Customer_ID]],Final_Cust_db[Customer_ID],Final_Cust_db[State])</f>
        <v>Texas</v>
      </c>
      <c r="Z878" t="str">
        <f>_xlfn.XLOOKUP(Sales_DB[[#This Row],[Customer_ID]],Final_Cust_db[Customer_ID],Final_Cust_db[Country])</f>
        <v>USA</v>
      </c>
      <c r="AA878" t="str">
        <f>_xlfn.XLOOKUP(Sales_DB[[#This Row],[Customer_ID]],Final_Cust_db[Customer_ID],Final_Cust_db[Loyality_Level])</f>
        <v>Gold</v>
      </c>
      <c r="AB878" s="8">
        <f>Sales_DB[[#This Row],[Cost]]*Sales_DB[[#This Row],[Quantity]]</f>
        <v>313.26</v>
      </c>
      <c r="AC878" s="8">
        <f>Sales_DB[[#This Row],[Total_Amount]]-Sales_DB[[#This Row],[Spend]]</f>
        <v>-6.4875000000000114</v>
      </c>
      <c r="AD878" s="8">
        <f>MONTH(Sales_DB[[#This Row],[Order_Date]])</f>
        <v>11</v>
      </c>
    </row>
    <row r="879" spans="1:30" x14ac:dyDescent="0.35">
      <c r="A879" t="s">
        <v>2836</v>
      </c>
      <c r="B879" s="2">
        <v>45411</v>
      </c>
      <c r="C879" t="s">
        <v>717</v>
      </c>
      <c r="D879" t="s">
        <v>1869</v>
      </c>
      <c r="E879" t="s">
        <v>1943</v>
      </c>
      <c r="F879">
        <v>2</v>
      </c>
      <c r="G879" s="5">
        <v>891.13</v>
      </c>
      <c r="H879">
        <v>0.13</v>
      </c>
      <c r="I879" t="s">
        <v>1957</v>
      </c>
      <c r="J879">
        <v>1550.5662</v>
      </c>
      <c r="K879" t="str">
        <f>_xlfn.XLOOKUP(Sales_DB[[#This Row],[Store_ID]],Store_DB[Store_ID],Store_DB[Region])</f>
        <v>East</v>
      </c>
      <c r="L879" t="str">
        <f>_xlfn.XLOOKUP(Sales_DB[[#This Row],[Store_ID]],Store_DB[Store_ID],Store_DB[Store_Name])</f>
        <v>Guerrero-Schmitt</v>
      </c>
      <c r="M879" t="str">
        <f>_xlfn.XLOOKUP(Sales_DB[[#This Row],[Store_ID]],Store_DB[Store_ID],Store_DB[City])</f>
        <v>East Stevechester</v>
      </c>
      <c r="N879" t="str">
        <f>_xlfn.XLOOKUP(Sales_DB[[#This Row],[Store_ID]],Store_DB[Store_ID],Store_DB[Store_Type])</f>
        <v>Flagship</v>
      </c>
      <c r="O879" t="str">
        <f>_xlfn.XLOOKUP(Sales_DB[[#This Row],[Product_ID]],Product_DB[Product_ID],Product_DB[Product_Name])</f>
        <v>Women'S Formal Blazer</v>
      </c>
      <c r="P879" t="str">
        <f>_xlfn.XLOOKUP(Sales_DB[[#This Row],[Product_ID]],Product_DB[Product_ID],Product_DB[Category])</f>
        <v>Clothing</v>
      </c>
      <c r="Q879" t="str">
        <f>_xlfn.XLOOKUP(Sales_DB[[#This Row],[Product_ID]],Product_DB[Product_ID],Product_DB[Sub_Category])</f>
        <v>Outerwear</v>
      </c>
      <c r="R879" t="str">
        <f>_xlfn.XLOOKUP(Sales_DB[[#This Row],[Product_ID]],Product_DB[Product_ID],Product_DB[Brand])</f>
        <v>Phillips and Sons</v>
      </c>
      <c r="S879">
        <f>_xlfn.XLOOKUP(Sales_DB[[#This Row],[Product_ID]],Product_DB[Product_ID],Product_DB[Cost])</f>
        <v>358.47</v>
      </c>
      <c r="T879">
        <f>_xlfn.XLOOKUP(Sales_DB[[#This Row],[Product_ID]],Product_DB[Product_ID],Product_DB[Stock])</f>
        <v>143</v>
      </c>
      <c r="U879" t="str">
        <f>_xlfn.XLOOKUP(Sales_DB[[#This Row],[Customer_ID]],Final_Cust_db[Customer_ID],Final_Cust_db[Name])</f>
        <v>Jordan Wells</v>
      </c>
      <c r="V879">
        <f>_xlfn.XLOOKUP(Sales_DB[[#This Row],[Customer_ID]],Final_Cust_db[Customer_ID],Final_Cust_db[Age])</f>
        <v>47</v>
      </c>
      <c r="W879" t="str">
        <f>_xlfn.XLOOKUP(Sales_DB[[#This Row],[Customer_ID]],Final_Cust_db[Customer_ID],Final_Cust_db[Gender])</f>
        <v>Female</v>
      </c>
      <c r="X879" t="str">
        <f>_xlfn.XLOOKUP(Sales_DB[[#This Row],[Customer_ID]],Final_Cust_db[Customer_ID],Final_Cust_db[City])</f>
        <v xml:space="preserve">Phillipschester   </v>
      </c>
      <c r="Y879" t="str">
        <f>_xlfn.XLOOKUP(Sales_DB[[#This Row],[Customer_ID]],Final_Cust_db[Customer_ID],Final_Cust_db[State])</f>
        <v>New Jersey</v>
      </c>
      <c r="Z879" t="str">
        <f>_xlfn.XLOOKUP(Sales_DB[[#This Row],[Customer_ID]],Final_Cust_db[Customer_ID],Final_Cust_db[Country])</f>
        <v>USA</v>
      </c>
      <c r="AA879" t="str">
        <f>_xlfn.XLOOKUP(Sales_DB[[#This Row],[Customer_ID]],Final_Cust_db[Customer_ID],Final_Cust_db[Loyality_Level])</f>
        <v>Gold</v>
      </c>
      <c r="AB879" s="8">
        <f>Sales_DB[[#This Row],[Cost]]*Sales_DB[[#This Row],[Quantity]]</f>
        <v>716.94</v>
      </c>
      <c r="AC879" s="8">
        <f>Sales_DB[[#This Row],[Total_Amount]]-Sales_DB[[#This Row],[Spend]]</f>
        <v>833.62619999999993</v>
      </c>
      <c r="AD879" s="8">
        <f>MONTH(Sales_DB[[#This Row],[Order_Date]])</f>
        <v>4</v>
      </c>
    </row>
    <row r="880" spans="1:30" x14ac:dyDescent="0.35">
      <c r="A880" t="s">
        <v>2837</v>
      </c>
      <c r="B880" s="2">
        <v>45593</v>
      </c>
      <c r="C880" t="s">
        <v>134</v>
      </c>
      <c r="D880" t="s">
        <v>1857</v>
      </c>
      <c r="E880" t="s">
        <v>1937</v>
      </c>
      <c r="F880">
        <v>1</v>
      </c>
      <c r="G880" s="5">
        <v>553.38</v>
      </c>
      <c r="H880">
        <v>0.21</v>
      </c>
      <c r="I880" t="s">
        <v>1959</v>
      </c>
      <c r="J880">
        <v>437.17020000000002</v>
      </c>
      <c r="K880" t="str">
        <f>_xlfn.XLOOKUP(Sales_DB[[#This Row],[Store_ID]],Store_DB[Store_ID],Store_DB[Region])</f>
        <v>West</v>
      </c>
      <c r="L880" t="str">
        <f>_xlfn.XLOOKUP(Sales_DB[[#This Row],[Store_ID]],Store_DB[Store_ID],Store_DB[Store_Name])</f>
        <v>Frederick-Wright</v>
      </c>
      <c r="M880" t="str">
        <f>_xlfn.XLOOKUP(Sales_DB[[#This Row],[Store_ID]],Store_DB[Store_ID],Store_DB[City])</f>
        <v>New Jimmymouth</v>
      </c>
      <c r="N880" t="str">
        <f>_xlfn.XLOOKUP(Sales_DB[[#This Row],[Store_ID]],Store_DB[Store_ID],Store_DB[Store_Type])</f>
        <v>Flagship</v>
      </c>
      <c r="O880" t="str">
        <f>_xlfn.XLOOKUP(Sales_DB[[#This Row],[Product_ID]],Product_DB[Product_ID],Product_DB[Product_Name])</f>
        <v>Microwave Oven</v>
      </c>
      <c r="P880" t="str">
        <f>_xlfn.XLOOKUP(Sales_DB[[#This Row],[Product_ID]],Product_DB[Product_ID],Product_DB[Category])</f>
        <v>Home</v>
      </c>
      <c r="Q880" t="str">
        <f>_xlfn.XLOOKUP(Sales_DB[[#This Row],[Product_ID]],Product_DB[Product_ID],Product_DB[Sub_Category])</f>
        <v>Appliances</v>
      </c>
      <c r="R880" t="str">
        <f>_xlfn.XLOOKUP(Sales_DB[[#This Row],[Product_ID]],Product_DB[Product_ID],Product_DB[Brand])</f>
        <v>Green, Powell and Palmer</v>
      </c>
      <c r="S880">
        <f>_xlfn.XLOOKUP(Sales_DB[[#This Row],[Product_ID]],Product_DB[Product_ID],Product_DB[Cost])</f>
        <v>447.43</v>
      </c>
      <c r="T880">
        <f>_xlfn.XLOOKUP(Sales_DB[[#This Row],[Product_ID]],Product_DB[Product_ID],Product_DB[Stock])</f>
        <v>191</v>
      </c>
      <c r="U880" t="str">
        <f>_xlfn.XLOOKUP(Sales_DB[[#This Row],[Customer_ID]],Final_Cust_db[Customer_ID],Final_Cust_db[Name])</f>
        <v>Mike Jennings</v>
      </c>
      <c r="V880">
        <f>_xlfn.XLOOKUP(Sales_DB[[#This Row],[Customer_ID]],Final_Cust_db[Customer_ID],Final_Cust_db[Age])</f>
        <v>48</v>
      </c>
      <c r="W880" t="str">
        <f>_xlfn.XLOOKUP(Sales_DB[[#This Row],[Customer_ID]],Final_Cust_db[Customer_ID],Final_Cust_db[Gender])</f>
        <v>Female</v>
      </c>
      <c r="X880" t="str">
        <f>_xlfn.XLOOKUP(Sales_DB[[#This Row],[Customer_ID]],Final_Cust_db[Customer_ID],Final_Cust_db[City])</f>
        <v>Fostermouth</v>
      </c>
      <c r="Y880" t="str">
        <f>_xlfn.XLOOKUP(Sales_DB[[#This Row],[Customer_ID]],Final_Cust_db[Customer_ID],Final_Cust_db[State])</f>
        <v>Arizona</v>
      </c>
      <c r="Z880" t="str">
        <f>_xlfn.XLOOKUP(Sales_DB[[#This Row],[Customer_ID]],Final_Cust_db[Customer_ID],Final_Cust_db[Country])</f>
        <v>USA</v>
      </c>
      <c r="AA880" t="str">
        <f>_xlfn.XLOOKUP(Sales_DB[[#This Row],[Customer_ID]],Final_Cust_db[Customer_ID],Final_Cust_db[Loyality_Level])</f>
        <v>Gold</v>
      </c>
      <c r="AB880" s="8">
        <f>Sales_DB[[#This Row],[Cost]]*Sales_DB[[#This Row],[Quantity]]</f>
        <v>447.43</v>
      </c>
      <c r="AC880" s="8">
        <f>Sales_DB[[#This Row],[Total_Amount]]-Sales_DB[[#This Row],[Spend]]</f>
        <v>-10.259799999999984</v>
      </c>
      <c r="AD880" s="8">
        <f>MONTH(Sales_DB[[#This Row],[Order_Date]])</f>
        <v>10</v>
      </c>
    </row>
    <row r="881" spans="1:30" x14ac:dyDescent="0.35">
      <c r="A881" t="s">
        <v>2838</v>
      </c>
      <c r="B881" s="2">
        <v>45281</v>
      </c>
      <c r="C881" t="s">
        <v>541</v>
      </c>
      <c r="D881" t="s">
        <v>1836</v>
      </c>
      <c r="E881" t="s">
        <v>1930</v>
      </c>
      <c r="F881">
        <v>2</v>
      </c>
      <c r="G881" s="5">
        <v>652.29999999999995</v>
      </c>
      <c r="H881">
        <v>0.16</v>
      </c>
      <c r="I881" t="s">
        <v>1962</v>
      </c>
      <c r="J881">
        <v>1095.864</v>
      </c>
      <c r="K881" t="str">
        <f>_xlfn.XLOOKUP(Sales_DB[[#This Row],[Store_ID]],Store_DB[Store_ID],Store_DB[Region])</f>
        <v>East</v>
      </c>
      <c r="L881" t="str">
        <f>_xlfn.XLOOKUP(Sales_DB[[#This Row],[Store_ID]],Store_DB[Store_ID],Store_DB[Store_Name])</f>
        <v>Gardner, Humphrey and Contreras</v>
      </c>
      <c r="M881" t="str">
        <f>_xlfn.XLOOKUP(Sales_DB[[#This Row],[Store_ID]],Store_DB[Store_ID],Store_DB[City])</f>
        <v>Johnsonville</v>
      </c>
      <c r="N881" t="str">
        <f>_xlfn.XLOOKUP(Sales_DB[[#This Row],[Store_ID]],Store_DB[Store_ID],Store_DB[Store_Type])</f>
        <v>Flagship</v>
      </c>
      <c r="O881" t="str">
        <f>_xlfn.XLOOKUP(Sales_DB[[#This Row],[Product_ID]],Product_DB[Product_ID],Product_DB[Product_Name])</f>
        <v>Women'S Beanie Hat</v>
      </c>
      <c r="P881" t="str">
        <f>_xlfn.XLOOKUP(Sales_DB[[#This Row],[Product_ID]],Product_DB[Product_ID],Product_DB[Category])</f>
        <v>Clothing</v>
      </c>
      <c r="Q881" t="str">
        <f>_xlfn.XLOOKUP(Sales_DB[[#This Row],[Product_ID]],Product_DB[Product_ID],Product_DB[Sub_Category])</f>
        <v>Accessories</v>
      </c>
      <c r="R881" t="str">
        <f>_xlfn.XLOOKUP(Sales_DB[[#This Row],[Product_ID]],Product_DB[Product_ID],Product_DB[Brand])</f>
        <v>Richardson-Carrillo</v>
      </c>
      <c r="S881">
        <f>_xlfn.XLOOKUP(Sales_DB[[#This Row],[Product_ID]],Product_DB[Product_ID],Product_DB[Cost])</f>
        <v>119.57</v>
      </c>
      <c r="T881">
        <f>_xlfn.XLOOKUP(Sales_DB[[#This Row],[Product_ID]],Product_DB[Product_ID],Product_DB[Stock])</f>
        <v>210</v>
      </c>
      <c r="U881" t="str">
        <f>_xlfn.XLOOKUP(Sales_DB[[#This Row],[Customer_ID]],Final_Cust_db[Customer_ID],Final_Cust_db[Name])</f>
        <v>John Lawson</v>
      </c>
      <c r="V881">
        <f>_xlfn.XLOOKUP(Sales_DB[[#This Row],[Customer_ID]],Final_Cust_db[Customer_ID],Final_Cust_db[Age])</f>
        <v>41</v>
      </c>
      <c r="W881" t="str">
        <f>_xlfn.XLOOKUP(Sales_DB[[#This Row],[Customer_ID]],Final_Cust_db[Customer_ID],Final_Cust_db[Gender])</f>
        <v>Female</v>
      </c>
      <c r="X881" t="str">
        <f>_xlfn.XLOOKUP(Sales_DB[[#This Row],[Customer_ID]],Final_Cust_db[Customer_ID],Final_Cust_db[City])</f>
        <v>New Juliemouth</v>
      </c>
      <c r="Y881" t="str">
        <f>_xlfn.XLOOKUP(Sales_DB[[#This Row],[Customer_ID]],Final_Cust_db[Customer_ID],Final_Cust_db[State])</f>
        <v>North Carolina</v>
      </c>
      <c r="Z881" t="str">
        <f>_xlfn.XLOOKUP(Sales_DB[[#This Row],[Customer_ID]],Final_Cust_db[Customer_ID],Final_Cust_db[Country])</f>
        <v>USA</v>
      </c>
      <c r="AA881" t="str">
        <f>_xlfn.XLOOKUP(Sales_DB[[#This Row],[Customer_ID]],Final_Cust_db[Customer_ID],Final_Cust_db[Loyality_Level])</f>
        <v>Platinum</v>
      </c>
      <c r="AB881" s="8">
        <f>Sales_DB[[#This Row],[Cost]]*Sales_DB[[#This Row],[Quantity]]</f>
        <v>239.14</v>
      </c>
      <c r="AC881" s="8">
        <f>Sales_DB[[#This Row],[Total_Amount]]-Sales_DB[[#This Row],[Spend]]</f>
        <v>856.72400000000005</v>
      </c>
      <c r="AD881" s="8">
        <f>MONTH(Sales_DB[[#This Row],[Order_Date]])</f>
        <v>12</v>
      </c>
    </row>
    <row r="882" spans="1:30" x14ac:dyDescent="0.35">
      <c r="A882" t="s">
        <v>2839</v>
      </c>
      <c r="B882" s="2">
        <v>45575</v>
      </c>
      <c r="C882" t="s">
        <v>427</v>
      </c>
      <c r="D882" t="s">
        <v>1704</v>
      </c>
      <c r="E882" t="s">
        <v>1919</v>
      </c>
      <c r="F882">
        <v>4</v>
      </c>
      <c r="G882" s="5">
        <v>194.36</v>
      </c>
      <c r="H882">
        <v>0.18</v>
      </c>
      <c r="I882" t="s">
        <v>1962</v>
      </c>
      <c r="J882">
        <v>637.50080000000014</v>
      </c>
      <c r="K882" t="str">
        <f>_xlfn.XLOOKUP(Sales_DB[[#This Row],[Store_ID]],Store_DB[Store_ID],Store_DB[Region])</f>
        <v>South</v>
      </c>
      <c r="L882" t="str">
        <f>_xlfn.XLOOKUP(Sales_DB[[#This Row],[Store_ID]],Store_DB[Store_ID],Store_DB[Store_Name])</f>
        <v>Moore, Padilla and Butler</v>
      </c>
      <c r="M882" t="str">
        <f>_xlfn.XLOOKUP(Sales_DB[[#This Row],[Store_ID]],Store_DB[Store_ID],Store_DB[City])</f>
        <v>East Johnstad</v>
      </c>
      <c r="N882" t="str">
        <f>_xlfn.XLOOKUP(Sales_DB[[#This Row],[Store_ID]],Store_DB[Store_ID],Store_DB[Store_Type])</f>
        <v>Flagship</v>
      </c>
      <c r="O882" t="str">
        <f>_xlfn.XLOOKUP(Sales_DB[[#This Row],[Product_ID]],Product_DB[Product_ID],Product_DB[Product_Name])</f>
        <v>Smart Home Wifi Camera</v>
      </c>
      <c r="P882" t="str">
        <f>_xlfn.XLOOKUP(Sales_DB[[#This Row],[Product_ID]],Product_DB[Product_ID],Product_DB[Category])</f>
        <v>Electronics</v>
      </c>
      <c r="Q882" t="str">
        <f>_xlfn.XLOOKUP(Sales_DB[[#This Row],[Product_ID]],Product_DB[Product_ID],Product_DB[Sub_Category])</f>
        <v>Accessories</v>
      </c>
      <c r="R882" t="str">
        <f>_xlfn.XLOOKUP(Sales_DB[[#This Row],[Product_ID]],Product_DB[Product_ID],Product_DB[Brand])</f>
        <v>Holmes LLC</v>
      </c>
      <c r="S882">
        <f>_xlfn.XLOOKUP(Sales_DB[[#This Row],[Product_ID]],Product_DB[Product_ID],Product_DB[Cost])</f>
        <v>450.71</v>
      </c>
      <c r="T882">
        <f>_xlfn.XLOOKUP(Sales_DB[[#This Row],[Product_ID]],Product_DB[Product_ID],Product_DB[Stock])</f>
        <v>389</v>
      </c>
      <c r="U882" t="str">
        <f>_xlfn.XLOOKUP(Sales_DB[[#This Row],[Customer_ID]],Final_Cust_db[Customer_ID],Final_Cust_db[Name])</f>
        <v>Michael Chang</v>
      </c>
      <c r="V882">
        <f>_xlfn.XLOOKUP(Sales_DB[[#This Row],[Customer_ID]],Final_Cust_db[Customer_ID],Final_Cust_db[Age])</f>
        <v>50</v>
      </c>
      <c r="W882" t="str">
        <f>_xlfn.XLOOKUP(Sales_DB[[#This Row],[Customer_ID]],Final_Cust_db[Customer_ID],Final_Cust_db[Gender])</f>
        <v>Male</v>
      </c>
      <c r="X882" t="str">
        <f>_xlfn.XLOOKUP(Sales_DB[[#This Row],[Customer_ID]],Final_Cust_db[Customer_ID],Final_Cust_db[City])</f>
        <v>Kathrynport</v>
      </c>
      <c r="Y882" t="str">
        <f>_xlfn.XLOOKUP(Sales_DB[[#This Row],[Customer_ID]],Final_Cust_db[Customer_ID],Final_Cust_db[State])</f>
        <v>North Carolina</v>
      </c>
      <c r="Z882" t="str">
        <f>_xlfn.XLOOKUP(Sales_DB[[#This Row],[Customer_ID]],Final_Cust_db[Customer_ID],Final_Cust_db[Country])</f>
        <v>USA</v>
      </c>
      <c r="AA882" t="str">
        <f>_xlfn.XLOOKUP(Sales_DB[[#This Row],[Customer_ID]],Final_Cust_db[Customer_ID],Final_Cust_db[Loyality_Level])</f>
        <v>Platinum</v>
      </c>
      <c r="AB882" s="8">
        <f>Sales_DB[[#This Row],[Cost]]*Sales_DB[[#This Row],[Quantity]]</f>
        <v>1802.84</v>
      </c>
      <c r="AC882" s="8">
        <f>Sales_DB[[#This Row],[Total_Amount]]-Sales_DB[[#This Row],[Spend]]</f>
        <v>-1165.3391999999999</v>
      </c>
      <c r="AD882" s="8">
        <f>MONTH(Sales_DB[[#This Row],[Order_Date]])</f>
        <v>10</v>
      </c>
    </row>
    <row r="883" spans="1:30" x14ac:dyDescent="0.35">
      <c r="A883" t="s">
        <v>2840</v>
      </c>
      <c r="B883" s="2">
        <v>45660</v>
      </c>
      <c r="C883" t="s">
        <v>520</v>
      </c>
      <c r="D883" t="s">
        <v>1857</v>
      </c>
      <c r="E883" t="s">
        <v>1890</v>
      </c>
      <c r="F883">
        <v>3</v>
      </c>
      <c r="G883" s="5">
        <v>476.37</v>
      </c>
      <c r="H883">
        <v>0.21</v>
      </c>
      <c r="I883" t="s">
        <v>1962</v>
      </c>
      <c r="J883">
        <v>1128.9969000000001</v>
      </c>
      <c r="K883" t="str">
        <f>_xlfn.XLOOKUP(Sales_DB[[#This Row],[Store_ID]],Store_DB[Store_ID],Store_DB[Region])</f>
        <v>North</v>
      </c>
      <c r="L883" t="str">
        <f>_xlfn.XLOOKUP(Sales_DB[[#This Row],[Store_ID]],Store_DB[Store_ID],Store_DB[Store_Name])</f>
        <v>Martinez, Adkins and Johnson</v>
      </c>
      <c r="M883" t="str">
        <f>_xlfn.XLOOKUP(Sales_DB[[#This Row],[Store_ID]],Store_DB[Store_ID],Store_DB[City])</f>
        <v>Danielmouth</v>
      </c>
      <c r="N883" t="str">
        <f>_xlfn.XLOOKUP(Sales_DB[[#This Row],[Store_ID]],Store_DB[Store_ID],Store_DB[Store_Type])</f>
        <v>Flagship</v>
      </c>
      <c r="O883" t="str">
        <f>_xlfn.XLOOKUP(Sales_DB[[#This Row],[Product_ID]],Product_DB[Product_ID],Product_DB[Product_Name])</f>
        <v>Microwave Oven</v>
      </c>
      <c r="P883" t="str">
        <f>_xlfn.XLOOKUP(Sales_DB[[#This Row],[Product_ID]],Product_DB[Product_ID],Product_DB[Category])</f>
        <v>Home</v>
      </c>
      <c r="Q883" t="str">
        <f>_xlfn.XLOOKUP(Sales_DB[[#This Row],[Product_ID]],Product_DB[Product_ID],Product_DB[Sub_Category])</f>
        <v>Appliances</v>
      </c>
      <c r="R883" t="str">
        <f>_xlfn.XLOOKUP(Sales_DB[[#This Row],[Product_ID]],Product_DB[Product_ID],Product_DB[Brand])</f>
        <v>Green, Powell and Palmer</v>
      </c>
      <c r="S883">
        <f>_xlfn.XLOOKUP(Sales_DB[[#This Row],[Product_ID]],Product_DB[Product_ID],Product_DB[Cost])</f>
        <v>447.43</v>
      </c>
      <c r="T883">
        <f>_xlfn.XLOOKUP(Sales_DB[[#This Row],[Product_ID]],Product_DB[Product_ID],Product_DB[Stock])</f>
        <v>191</v>
      </c>
      <c r="U883" t="str">
        <f>_xlfn.XLOOKUP(Sales_DB[[#This Row],[Customer_ID]],Final_Cust_db[Customer_ID],Final_Cust_db[Name])</f>
        <v>Joseph Faulkner</v>
      </c>
      <c r="V883">
        <f>_xlfn.XLOOKUP(Sales_DB[[#This Row],[Customer_ID]],Final_Cust_db[Customer_ID],Final_Cust_db[Age])</f>
        <v>31</v>
      </c>
      <c r="W883" t="str">
        <f>_xlfn.XLOOKUP(Sales_DB[[#This Row],[Customer_ID]],Final_Cust_db[Customer_ID],Final_Cust_db[Gender])</f>
        <v>Male</v>
      </c>
      <c r="X883" t="str">
        <f>_xlfn.XLOOKUP(Sales_DB[[#This Row],[Customer_ID]],Final_Cust_db[Customer_ID],Final_Cust_db[City])</f>
        <v>New Leahfurt</v>
      </c>
      <c r="Y883" t="str">
        <f>_xlfn.XLOOKUP(Sales_DB[[#This Row],[Customer_ID]],Final_Cust_db[Customer_ID],Final_Cust_db[State])</f>
        <v>North Dakota</v>
      </c>
      <c r="Z883" t="str">
        <f>_xlfn.XLOOKUP(Sales_DB[[#This Row],[Customer_ID]],Final_Cust_db[Customer_ID],Final_Cust_db[Country])</f>
        <v>USA</v>
      </c>
      <c r="AA883" t="str">
        <f>_xlfn.XLOOKUP(Sales_DB[[#This Row],[Customer_ID]],Final_Cust_db[Customer_ID],Final_Cust_db[Loyality_Level])</f>
        <v>Bronze</v>
      </c>
      <c r="AB883" s="8">
        <f>Sales_DB[[#This Row],[Cost]]*Sales_DB[[#This Row],[Quantity]]</f>
        <v>1342.29</v>
      </c>
      <c r="AC883" s="8">
        <f>Sales_DB[[#This Row],[Total_Amount]]-Sales_DB[[#This Row],[Spend]]</f>
        <v>-213.29309999999987</v>
      </c>
      <c r="AD883" s="8">
        <f>MONTH(Sales_DB[[#This Row],[Order_Date]])</f>
        <v>1</v>
      </c>
    </row>
    <row r="884" spans="1:30" x14ac:dyDescent="0.35">
      <c r="A884" t="s">
        <v>2841</v>
      </c>
      <c r="B884" s="2">
        <v>45360</v>
      </c>
      <c r="C884" t="s">
        <v>1152</v>
      </c>
      <c r="D884" t="s">
        <v>1698</v>
      </c>
      <c r="E884" t="s">
        <v>1906</v>
      </c>
      <c r="F884">
        <v>3</v>
      </c>
      <c r="G884" s="5">
        <v>174.57</v>
      </c>
      <c r="H884">
        <v>0.02</v>
      </c>
      <c r="I884" t="s">
        <v>1959</v>
      </c>
      <c r="J884">
        <v>523.71</v>
      </c>
      <c r="K884" t="str">
        <f>_xlfn.XLOOKUP(Sales_DB[[#This Row],[Store_ID]],Store_DB[Store_ID],Store_DB[Region])</f>
        <v>North</v>
      </c>
      <c r="L884" t="str">
        <f>_xlfn.XLOOKUP(Sales_DB[[#This Row],[Store_ID]],Store_DB[Store_ID],Store_DB[Store_Name])</f>
        <v>Gray Ltd</v>
      </c>
      <c r="M884" t="str">
        <f>_xlfn.XLOOKUP(Sales_DB[[#This Row],[Store_ID]],Store_DB[Store_ID],Store_DB[City])</f>
        <v>New Michaelchester</v>
      </c>
      <c r="N884" t="str">
        <f>_xlfn.XLOOKUP(Sales_DB[[#This Row],[Store_ID]],Store_DB[Store_ID],Store_DB[Store_Type])</f>
        <v>Outlet</v>
      </c>
      <c r="O884" t="str">
        <f>_xlfn.XLOOKUP(Sales_DB[[#This Row],[Product_ID]],Product_DB[Product_ID],Product_DB[Product_Name])</f>
        <v>Noise-Canceling Headphones</v>
      </c>
      <c r="P884" t="str">
        <f>_xlfn.XLOOKUP(Sales_DB[[#This Row],[Product_ID]],Product_DB[Product_ID],Product_DB[Category])</f>
        <v>Electronics</v>
      </c>
      <c r="Q884" t="str">
        <f>_xlfn.XLOOKUP(Sales_DB[[#This Row],[Product_ID]],Product_DB[Product_ID],Product_DB[Sub_Category])</f>
        <v>Audio</v>
      </c>
      <c r="R884" t="str">
        <f>_xlfn.XLOOKUP(Sales_DB[[#This Row],[Product_ID]],Product_DB[Product_ID],Product_DB[Brand])</f>
        <v>Taylor-Hart</v>
      </c>
      <c r="S884">
        <f>_xlfn.XLOOKUP(Sales_DB[[#This Row],[Product_ID]],Product_DB[Product_ID],Product_DB[Cost])</f>
        <v>38.520000000000003</v>
      </c>
      <c r="T884">
        <f>_xlfn.XLOOKUP(Sales_DB[[#This Row],[Product_ID]],Product_DB[Product_ID],Product_DB[Stock])</f>
        <v>378</v>
      </c>
      <c r="U884" t="str">
        <f>_xlfn.XLOOKUP(Sales_DB[[#This Row],[Customer_ID]],Final_Cust_db[Customer_ID],Final_Cust_db[Name])</f>
        <v>Brandon Mcbride</v>
      </c>
      <c r="V884">
        <f>_xlfn.XLOOKUP(Sales_DB[[#This Row],[Customer_ID]],Final_Cust_db[Customer_ID],Final_Cust_db[Age])</f>
        <v>63</v>
      </c>
      <c r="W884" t="str">
        <f>_xlfn.XLOOKUP(Sales_DB[[#This Row],[Customer_ID]],Final_Cust_db[Customer_ID],Final_Cust_db[Gender])</f>
        <v>Female</v>
      </c>
      <c r="X884" t="str">
        <f>_xlfn.XLOOKUP(Sales_DB[[#This Row],[Customer_ID]],Final_Cust_db[Customer_ID],Final_Cust_db[City])</f>
        <v>Kellyside</v>
      </c>
      <c r="Y884" t="str">
        <f>_xlfn.XLOOKUP(Sales_DB[[#This Row],[Customer_ID]],Final_Cust_db[Customer_ID],Final_Cust_db[State])</f>
        <v>Alaska</v>
      </c>
      <c r="Z884" t="str">
        <f>_xlfn.XLOOKUP(Sales_DB[[#This Row],[Customer_ID]],Final_Cust_db[Customer_ID],Final_Cust_db[Country])</f>
        <v>USA</v>
      </c>
      <c r="AA884" t="str">
        <f>_xlfn.XLOOKUP(Sales_DB[[#This Row],[Customer_ID]],Final_Cust_db[Customer_ID],Final_Cust_db[Loyality_Level])</f>
        <v>Platinum</v>
      </c>
      <c r="AB884" s="8">
        <f>Sales_DB[[#This Row],[Cost]]*Sales_DB[[#This Row],[Quantity]]</f>
        <v>115.56</v>
      </c>
      <c r="AC884" s="8">
        <f>Sales_DB[[#This Row],[Total_Amount]]-Sales_DB[[#This Row],[Spend]]</f>
        <v>408.15000000000003</v>
      </c>
      <c r="AD884" s="8">
        <f>MONTH(Sales_DB[[#This Row],[Order_Date]])</f>
        <v>3</v>
      </c>
    </row>
    <row r="885" spans="1:30" x14ac:dyDescent="0.35">
      <c r="A885" t="s">
        <v>2842</v>
      </c>
      <c r="B885" s="2">
        <v>45526</v>
      </c>
      <c r="C885" t="s">
        <v>418</v>
      </c>
      <c r="D885" t="s">
        <v>1836</v>
      </c>
      <c r="E885" t="s">
        <v>1885</v>
      </c>
      <c r="F885">
        <v>3</v>
      </c>
      <c r="G885" s="5">
        <v>762</v>
      </c>
      <c r="H885">
        <v>0.02</v>
      </c>
      <c r="I885" t="s">
        <v>1959</v>
      </c>
      <c r="J885">
        <v>2240.2800000000002</v>
      </c>
      <c r="K885" t="str">
        <f>_xlfn.XLOOKUP(Sales_DB[[#This Row],[Store_ID]],Store_DB[Store_ID],Store_DB[Region])</f>
        <v>East</v>
      </c>
      <c r="L885" t="str">
        <f>_xlfn.XLOOKUP(Sales_DB[[#This Row],[Store_ID]],Store_DB[Store_ID],Store_DB[Store_Name])</f>
        <v>Rivera-Warner</v>
      </c>
      <c r="M885" t="str">
        <f>_xlfn.XLOOKUP(Sales_DB[[#This Row],[Store_ID]],Store_DB[Store_ID],Store_DB[City])</f>
        <v>Washingtonfurt</v>
      </c>
      <c r="N885" t="str">
        <f>_xlfn.XLOOKUP(Sales_DB[[#This Row],[Store_ID]],Store_DB[Store_ID],Store_DB[Store_Type])</f>
        <v>Flagship</v>
      </c>
      <c r="O885" t="str">
        <f>_xlfn.XLOOKUP(Sales_DB[[#This Row],[Product_ID]],Product_DB[Product_ID],Product_DB[Product_Name])</f>
        <v>Women'S Beanie Hat</v>
      </c>
      <c r="P885" t="str">
        <f>_xlfn.XLOOKUP(Sales_DB[[#This Row],[Product_ID]],Product_DB[Product_ID],Product_DB[Category])</f>
        <v>Clothing</v>
      </c>
      <c r="Q885" t="str">
        <f>_xlfn.XLOOKUP(Sales_DB[[#This Row],[Product_ID]],Product_DB[Product_ID],Product_DB[Sub_Category])</f>
        <v>Accessories</v>
      </c>
      <c r="R885" t="str">
        <f>_xlfn.XLOOKUP(Sales_DB[[#This Row],[Product_ID]],Product_DB[Product_ID],Product_DB[Brand])</f>
        <v>Richardson-Carrillo</v>
      </c>
      <c r="S885">
        <f>_xlfn.XLOOKUP(Sales_DB[[#This Row],[Product_ID]],Product_DB[Product_ID],Product_DB[Cost])</f>
        <v>119.57</v>
      </c>
      <c r="T885">
        <f>_xlfn.XLOOKUP(Sales_DB[[#This Row],[Product_ID]],Product_DB[Product_ID],Product_DB[Stock])</f>
        <v>210</v>
      </c>
      <c r="U885" t="str">
        <f>_xlfn.XLOOKUP(Sales_DB[[#This Row],[Customer_ID]],Final_Cust_db[Customer_ID],Final_Cust_db[Name])</f>
        <v>Michael Jones</v>
      </c>
      <c r="V885">
        <f>_xlfn.XLOOKUP(Sales_DB[[#This Row],[Customer_ID]],Final_Cust_db[Customer_ID],Final_Cust_db[Age])</f>
        <v>40</v>
      </c>
      <c r="W885" t="str">
        <f>_xlfn.XLOOKUP(Sales_DB[[#This Row],[Customer_ID]],Final_Cust_db[Customer_ID],Final_Cust_db[Gender])</f>
        <v>Male</v>
      </c>
      <c r="X885" t="str">
        <f>_xlfn.XLOOKUP(Sales_DB[[#This Row],[Customer_ID]],Final_Cust_db[Customer_ID],Final_Cust_db[City])</f>
        <v>North Edwardton</v>
      </c>
      <c r="Y885" t="str">
        <f>_xlfn.XLOOKUP(Sales_DB[[#This Row],[Customer_ID]],Final_Cust_db[Customer_ID],Final_Cust_db[State])</f>
        <v>Tennessee</v>
      </c>
      <c r="Z885" t="str">
        <f>_xlfn.XLOOKUP(Sales_DB[[#This Row],[Customer_ID]],Final_Cust_db[Customer_ID],Final_Cust_db[Country])</f>
        <v>USA</v>
      </c>
      <c r="AA885" t="str">
        <f>_xlfn.XLOOKUP(Sales_DB[[#This Row],[Customer_ID]],Final_Cust_db[Customer_ID],Final_Cust_db[Loyality_Level])</f>
        <v>Bronze</v>
      </c>
      <c r="AB885" s="8">
        <f>Sales_DB[[#This Row],[Cost]]*Sales_DB[[#This Row],[Quantity]]</f>
        <v>358.71</v>
      </c>
      <c r="AC885" s="8">
        <f>Sales_DB[[#This Row],[Total_Amount]]-Sales_DB[[#This Row],[Spend]]</f>
        <v>1881.5700000000002</v>
      </c>
      <c r="AD885" s="8">
        <f>MONTH(Sales_DB[[#This Row],[Order_Date]])</f>
        <v>8</v>
      </c>
    </row>
    <row r="886" spans="1:30" x14ac:dyDescent="0.35">
      <c r="A886" t="s">
        <v>2843</v>
      </c>
      <c r="B886" s="2">
        <v>45395</v>
      </c>
      <c r="C886" t="s">
        <v>1329</v>
      </c>
      <c r="D886" t="s">
        <v>1797</v>
      </c>
      <c r="E886" t="s">
        <v>1946</v>
      </c>
      <c r="F886">
        <v>1</v>
      </c>
      <c r="G886" s="5">
        <v>44.08</v>
      </c>
      <c r="H886">
        <v>0.05</v>
      </c>
      <c r="I886" t="s">
        <v>1957</v>
      </c>
      <c r="J886">
        <v>41.875999999999998</v>
      </c>
      <c r="K886" t="str">
        <f>_xlfn.XLOOKUP(Sales_DB[[#This Row],[Store_ID]],Store_DB[Store_ID],Store_DB[Region])</f>
        <v>East</v>
      </c>
      <c r="L886" t="str">
        <f>_xlfn.XLOOKUP(Sales_DB[[#This Row],[Store_ID]],Store_DB[Store_ID],Store_DB[Store_Name])</f>
        <v>Mann-Austin</v>
      </c>
      <c r="M886" t="str">
        <f>_xlfn.XLOOKUP(Sales_DB[[#This Row],[Store_ID]],Store_DB[Store_ID],Store_DB[City])</f>
        <v>Vasquezborough</v>
      </c>
      <c r="N886" t="str">
        <f>_xlfn.XLOOKUP(Sales_DB[[#This Row],[Store_ID]],Store_DB[Store_ID],Store_DB[Store_Type])</f>
        <v>Online</v>
      </c>
      <c r="O886" t="str">
        <f>_xlfn.XLOOKUP(Sales_DB[[#This Row],[Product_ID]],Product_DB[Product_ID],Product_DB[Product_Name])</f>
        <v>Professional Jump Rope</v>
      </c>
      <c r="P886" t="str">
        <f>_xlfn.XLOOKUP(Sales_DB[[#This Row],[Product_ID]],Product_DB[Product_ID],Product_DB[Category])</f>
        <v>Sports</v>
      </c>
      <c r="Q886" t="str">
        <f>_xlfn.XLOOKUP(Sales_DB[[#This Row],[Product_ID]],Product_DB[Product_ID],Product_DB[Sub_Category])</f>
        <v>Fitness</v>
      </c>
      <c r="R886" t="str">
        <f>_xlfn.XLOOKUP(Sales_DB[[#This Row],[Product_ID]],Product_DB[Product_ID],Product_DB[Brand])</f>
        <v>Davis PLC</v>
      </c>
      <c r="S886">
        <f>_xlfn.XLOOKUP(Sales_DB[[#This Row],[Product_ID]],Product_DB[Product_ID],Product_DB[Cost])</f>
        <v>477.61</v>
      </c>
      <c r="T886">
        <f>_xlfn.XLOOKUP(Sales_DB[[#This Row],[Product_ID]],Product_DB[Product_ID],Product_DB[Stock])</f>
        <v>300</v>
      </c>
      <c r="U886" t="str">
        <f>_xlfn.XLOOKUP(Sales_DB[[#This Row],[Customer_ID]],Final_Cust_db[Customer_ID],Final_Cust_db[Name])</f>
        <v>Bryce Hawkins</v>
      </c>
      <c r="V886">
        <f>_xlfn.XLOOKUP(Sales_DB[[#This Row],[Customer_ID]],Final_Cust_db[Customer_ID],Final_Cust_db[Age])</f>
        <v>40</v>
      </c>
      <c r="W886" t="str">
        <f>_xlfn.XLOOKUP(Sales_DB[[#This Row],[Customer_ID]],Final_Cust_db[Customer_ID],Final_Cust_db[Gender])</f>
        <v>Male</v>
      </c>
      <c r="X886" t="str">
        <f>_xlfn.XLOOKUP(Sales_DB[[#This Row],[Customer_ID]],Final_Cust_db[Customer_ID],Final_Cust_db[City])</f>
        <v>Lake Monique</v>
      </c>
      <c r="Y886" t="str">
        <f>_xlfn.XLOOKUP(Sales_DB[[#This Row],[Customer_ID]],Final_Cust_db[Customer_ID],Final_Cust_db[State])</f>
        <v>Utah</v>
      </c>
      <c r="Z886" t="str">
        <f>_xlfn.XLOOKUP(Sales_DB[[#This Row],[Customer_ID]],Final_Cust_db[Customer_ID],Final_Cust_db[Country])</f>
        <v>USA</v>
      </c>
      <c r="AA886" t="str">
        <f>_xlfn.XLOOKUP(Sales_DB[[#This Row],[Customer_ID]],Final_Cust_db[Customer_ID],Final_Cust_db[Loyality_Level])</f>
        <v>Bronze</v>
      </c>
      <c r="AB886" s="8">
        <f>Sales_DB[[#This Row],[Cost]]*Sales_DB[[#This Row],[Quantity]]</f>
        <v>477.61</v>
      </c>
      <c r="AC886" s="8">
        <f>Sales_DB[[#This Row],[Total_Amount]]-Sales_DB[[#This Row],[Spend]]</f>
        <v>-435.73400000000004</v>
      </c>
      <c r="AD886" s="8">
        <f>MONTH(Sales_DB[[#This Row],[Order_Date]])</f>
        <v>4</v>
      </c>
    </row>
    <row r="887" spans="1:30" x14ac:dyDescent="0.35">
      <c r="A887" t="s">
        <v>2844</v>
      </c>
      <c r="B887" s="2">
        <v>45466</v>
      </c>
      <c r="C887" t="s">
        <v>1531</v>
      </c>
      <c r="D887" t="s">
        <v>1757</v>
      </c>
      <c r="E887" t="s">
        <v>1930</v>
      </c>
      <c r="F887">
        <v>1</v>
      </c>
      <c r="G887" s="5">
        <v>992.37</v>
      </c>
      <c r="H887">
        <v>0.24</v>
      </c>
      <c r="I887" t="s">
        <v>1962</v>
      </c>
      <c r="J887">
        <v>754.20119999999997</v>
      </c>
      <c r="K887" t="str">
        <f>_xlfn.XLOOKUP(Sales_DB[[#This Row],[Store_ID]],Store_DB[Store_ID],Store_DB[Region])</f>
        <v>East</v>
      </c>
      <c r="L887" t="str">
        <f>_xlfn.XLOOKUP(Sales_DB[[#This Row],[Store_ID]],Store_DB[Store_ID],Store_DB[Store_Name])</f>
        <v>Gardner, Humphrey and Contreras</v>
      </c>
      <c r="M887" t="str">
        <f>_xlfn.XLOOKUP(Sales_DB[[#This Row],[Store_ID]],Store_DB[Store_ID],Store_DB[City])</f>
        <v>Johnsonville</v>
      </c>
      <c r="N887" t="str">
        <f>_xlfn.XLOOKUP(Sales_DB[[#This Row],[Store_ID]],Store_DB[Store_ID],Store_DB[Store_Type])</f>
        <v>Flagship</v>
      </c>
      <c r="O887" t="str">
        <f>_xlfn.XLOOKUP(Sales_DB[[#This Row],[Product_ID]],Product_DB[Product_ID],Product_DB[Product_Name])</f>
        <v>Men'S Hair Styling Gel</v>
      </c>
      <c r="P887" t="str">
        <f>_xlfn.XLOOKUP(Sales_DB[[#This Row],[Product_ID]],Product_DB[Product_ID],Product_DB[Category])</f>
        <v>Beauty</v>
      </c>
      <c r="Q887" t="str">
        <f>_xlfn.XLOOKUP(Sales_DB[[#This Row],[Product_ID]],Product_DB[Product_ID],Product_DB[Sub_Category])</f>
        <v>Haircare</v>
      </c>
      <c r="R887" t="str">
        <f>_xlfn.XLOOKUP(Sales_DB[[#This Row],[Product_ID]],Product_DB[Product_ID],Product_DB[Brand])</f>
        <v>Cline-Mccarthy</v>
      </c>
      <c r="S887">
        <f>_xlfn.XLOOKUP(Sales_DB[[#This Row],[Product_ID]],Product_DB[Product_ID],Product_DB[Cost])</f>
        <v>17.309999999999999</v>
      </c>
      <c r="T887">
        <f>_xlfn.XLOOKUP(Sales_DB[[#This Row],[Product_ID]],Product_DB[Product_ID],Product_DB[Stock])</f>
        <v>399</v>
      </c>
      <c r="U887" t="str">
        <f>_xlfn.XLOOKUP(Sales_DB[[#This Row],[Customer_ID]],Final_Cust_db[Customer_ID],Final_Cust_db[Name])</f>
        <v>James Berger</v>
      </c>
      <c r="V887">
        <f>_xlfn.XLOOKUP(Sales_DB[[#This Row],[Customer_ID]],Final_Cust_db[Customer_ID],Final_Cust_db[Age])</f>
        <v>23</v>
      </c>
      <c r="W887" t="str">
        <f>_xlfn.XLOOKUP(Sales_DB[[#This Row],[Customer_ID]],Final_Cust_db[Customer_ID],Final_Cust_db[Gender])</f>
        <v>Female</v>
      </c>
      <c r="X887" t="str">
        <f>_xlfn.XLOOKUP(Sales_DB[[#This Row],[Customer_ID]],Final_Cust_db[Customer_ID],Final_Cust_db[City])</f>
        <v>Bryanmouth</v>
      </c>
      <c r="Y887" t="str">
        <f>_xlfn.XLOOKUP(Sales_DB[[#This Row],[Customer_ID]],Final_Cust_db[Customer_ID],Final_Cust_db[State])</f>
        <v>Delaware</v>
      </c>
      <c r="Z887" t="str">
        <f>_xlfn.XLOOKUP(Sales_DB[[#This Row],[Customer_ID]],Final_Cust_db[Customer_ID],Final_Cust_db[Country])</f>
        <v>USA</v>
      </c>
      <c r="AA887" t="str">
        <f>_xlfn.XLOOKUP(Sales_DB[[#This Row],[Customer_ID]],Final_Cust_db[Customer_ID],Final_Cust_db[Loyality_Level])</f>
        <v>Bronze</v>
      </c>
      <c r="AB887" s="8">
        <f>Sales_DB[[#This Row],[Cost]]*Sales_DB[[#This Row],[Quantity]]</f>
        <v>17.309999999999999</v>
      </c>
      <c r="AC887" s="8">
        <f>Sales_DB[[#This Row],[Total_Amount]]-Sales_DB[[#This Row],[Spend]]</f>
        <v>736.89120000000003</v>
      </c>
      <c r="AD887" s="8">
        <f>MONTH(Sales_DB[[#This Row],[Order_Date]])</f>
        <v>6</v>
      </c>
    </row>
    <row r="888" spans="1:30" x14ac:dyDescent="0.35">
      <c r="A888" t="s">
        <v>2845</v>
      </c>
      <c r="B888" s="2">
        <v>45876</v>
      </c>
      <c r="C888" t="s">
        <v>663</v>
      </c>
      <c r="D888" t="s">
        <v>1668</v>
      </c>
      <c r="E888" t="s">
        <v>1922</v>
      </c>
      <c r="F888">
        <v>3</v>
      </c>
      <c r="G888" s="5">
        <v>465.4</v>
      </c>
      <c r="H888">
        <v>0.28999999999999998</v>
      </c>
      <c r="I888" t="s">
        <v>1962</v>
      </c>
      <c r="J888">
        <v>991.30199999999979</v>
      </c>
      <c r="K888" t="str">
        <f>_xlfn.XLOOKUP(Sales_DB[[#This Row],[Store_ID]],Store_DB[Store_ID],Store_DB[Region])</f>
        <v>East</v>
      </c>
      <c r="L888" t="str">
        <f>_xlfn.XLOOKUP(Sales_DB[[#This Row],[Store_ID]],Store_DB[Store_ID],Store_DB[Store_Name])</f>
        <v>Hill, Wagner and Ballard</v>
      </c>
      <c r="M888" t="str">
        <f>_xlfn.XLOOKUP(Sales_DB[[#This Row],[Store_ID]],Store_DB[Store_ID],Store_DB[City])</f>
        <v>East Davidville</v>
      </c>
      <c r="N888" t="str">
        <f>_xlfn.XLOOKUP(Sales_DB[[#This Row],[Store_ID]],Store_DB[Store_ID],Store_DB[Store_Type])</f>
        <v>Online</v>
      </c>
      <c r="O888" t="str">
        <f>_xlfn.XLOOKUP(Sales_DB[[#This Row],[Product_ID]],Product_DB[Product_ID],Product_DB[Product_Name])</f>
        <v>Basketball</v>
      </c>
      <c r="P888" t="str">
        <f>_xlfn.XLOOKUP(Sales_DB[[#This Row],[Product_ID]],Product_DB[Product_ID],Product_DB[Category])</f>
        <v>Sports</v>
      </c>
      <c r="Q888" t="str">
        <f>_xlfn.XLOOKUP(Sales_DB[[#This Row],[Product_ID]],Product_DB[Product_ID],Product_DB[Sub_Category])</f>
        <v>Team Sports</v>
      </c>
      <c r="R888" t="str">
        <f>_xlfn.XLOOKUP(Sales_DB[[#This Row],[Product_ID]],Product_DB[Product_ID],Product_DB[Brand])</f>
        <v>Nolan-Snow</v>
      </c>
      <c r="S888">
        <f>_xlfn.XLOOKUP(Sales_DB[[#This Row],[Product_ID]],Product_DB[Product_ID],Product_DB[Cost])</f>
        <v>204.39</v>
      </c>
      <c r="T888">
        <f>_xlfn.XLOOKUP(Sales_DB[[#This Row],[Product_ID]],Product_DB[Product_ID],Product_DB[Stock])</f>
        <v>281</v>
      </c>
      <c r="U888" t="str">
        <f>_xlfn.XLOOKUP(Sales_DB[[#This Row],[Customer_ID]],Final_Cust_db[Customer_ID],Final_Cust_db[Name])</f>
        <v>Mary Boyd</v>
      </c>
      <c r="V888">
        <f>_xlfn.XLOOKUP(Sales_DB[[#This Row],[Customer_ID]],Final_Cust_db[Customer_ID],Final_Cust_db[Age])</f>
        <v>25</v>
      </c>
      <c r="W888" t="str">
        <f>_xlfn.XLOOKUP(Sales_DB[[#This Row],[Customer_ID]],Final_Cust_db[Customer_ID],Final_Cust_db[Gender])</f>
        <v>Female</v>
      </c>
      <c r="X888" t="str">
        <f>_xlfn.XLOOKUP(Sales_DB[[#This Row],[Customer_ID]],Final_Cust_db[Customer_ID],Final_Cust_db[City])</f>
        <v>New Logan</v>
      </c>
      <c r="Y888" t="str">
        <f>_xlfn.XLOOKUP(Sales_DB[[#This Row],[Customer_ID]],Final_Cust_db[Customer_ID],Final_Cust_db[State])</f>
        <v>Michigan</v>
      </c>
      <c r="Z888" t="str">
        <f>_xlfn.XLOOKUP(Sales_DB[[#This Row],[Customer_ID]],Final_Cust_db[Customer_ID],Final_Cust_db[Country])</f>
        <v>USA</v>
      </c>
      <c r="AA888" t="str">
        <f>_xlfn.XLOOKUP(Sales_DB[[#This Row],[Customer_ID]],Final_Cust_db[Customer_ID],Final_Cust_db[Loyality_Level])</f>
        <v>Bronze</v>
      </c>
      <c r="AB888" s="8">
        <f>Sales_DB[[#This Row],[Cost]]*Sales_DB[[#This Row],[Quantity]]</f>
        <v>613.16999999999996</v>
      </c>
      <c r="AC888" s="8">
        <f>Sales_DB[[#This Row],[Total_Amount]]-Sales_DB[[#This Row],[Spend]]</f>
        <v>378.13199999999983</v>
      </c>
      <c r="AD888" s="8">
        <f>MONTH(Sales_DB[[#This Row],[Order_Date]])</f>
        <v>8</v>
      </c>
    </row>
    <row r="889" spans="1:30" x14ac:dyDescent="0.35">
      <c r="A889" t="s">
        <v>2846</v>
      </c>
      <c r="B889" s="2">
        <v>45724</v>
      </c>
      <c r="C889" t="s">
        <v>1068</v>
      </c>
      <c r="D889" t="s">
        <v>1619</v>
      </c>
      <c r="E889" t="s">
        <v>1922</v>
      </c>
      <c r="F889">
        <v>2</v>
      </c>
      <c r="G889" s="5">
        <v>693.61</v>
      </c>
      <c r="H889">
        <v>0.15</v>
      </c>
      <c r="I889" t="s">
        <v>1959</v>
      </c>
      <c r="J889">
        <v>1179.1369999999999</v>
      </c>
      <c r="K889" t="str">
        <f>_xlfn.XLOOKUP(Sales_DB[[#This Row],[Store_ID]],Store_DB[Store_ID],Store_DB[Region])</f>
        <v>East</v>
      </c>
      <c r="L889" t="str">
        <f>_xlfn.XLOOKUP(Sales_DB[[#This Row],[Store_ID]],Store_DB[Store_ID],Store_DB[Store_Name])</f>
        <v>Hill, Wagner and Ballard</v>
      </c>
      <c r="M889" t="str">
        <f>_xlfn.XLOOKUP(Sales_DB[[#This Row],[Store_ID]],Store_DB[Store_ID],Store_DB[City])</f>
        <v>East Davidville</v>
      </c>
      <c r="N889" t="str">
        <f>_xlfn.XLOOKUP(Sales_DB[[#This Row],[Store_ID]],Store_DB[Store_ID],Store_DB[Store_Type])</f>
        <v>Online</v>
      </c>
      <c r="O889" t="str">
        <f>_xlfn.XLOOKUP(Sales_DB[[#This Row],[Product_ID]],Product_DB[Product_ID],Product_DB[Product_Name])</f>
        <v>Beard Grooming Kit</v>
      </c>
      <c r="P889" t="str">
        <f>_xlfn.XLOOKUP(Sales_DB[[#This Row],[Product_ID]],Product_DB[Product_ID],Product_DB[Category])</f>
        <v>Beauty</v>
      </c>
      <c r="Q889" t="str">
        <f>_xlfn.XLOOKUP(Sales_DB[[#This Row],[Product_ID]],Product_DB[Product_ID],Product_DB[Sub_Category])</f>
        <v>Grooming</v>
      </c>
      <c r="R889" t="str">
        <f>_xlfn.XLOOKUP(Sales_DB[[#This Row],[Product_ID]],Product_DB[Product_ID],Product_DB[Brand])</f>
        <v>Erickson-Green</v>
      </c>
      <c r="S889">
        <f>_xlfn.XLOOKUP(Sales_DB[[#This Row],[Product_ID]],Product_DB[Product_ID],Product_DB[Cost])</f>
        <v>337.42</v>
      </c>
      <c r="T889">
        <f>_xlfn.XLOOKUP(Sales_DB[[#This Row],[Product_ID]],Product_DB[Product_ID],Product_DB[Stock])</f>
        <v>256</v>
      </c>
      <c r="U889" t="str">
        <f>_xlfn.XLOOKUP(Sales_DB[[#This Row],[Customer_ID]],Final_Cust_db[Customer_ID],Final_Cust_db[Name])</f>
        <v>Carol Lewis</v>
      </c>
      <c r="V889">
        <f>_xlfn.XLOOKUP(Sales_DB[[#This Row],[Customer_ID]],Final_Cust_db[Customer_ID],Final_Cust_db[Age])</f>
        <v>40</v>
      </c>
      <c r="W889" t="str">
        <f>_xlfn.XLOOKUP(Sales_DB[[#This Row],[Customer_ID]],Final_Cust_db[Customer_ID],Final_Cust_db[Gender])</f>
        <v>Female</v>
      </c>
      <c r="X889" t="str">
        <f>_xlfn.XLOOKUP(Sales_DB[[#This Row],[Customer_ID]],Final_Cust_db[Customer_ID],Final_Cust_db[City])</f>
        <v>Ryanport</v>
      </c>
      <c r="Y889" t="str">
        <f>_xlfn.XLOOKUP(Sales_DB[[#This Row],[Customer_ID]],Final_Cust_db[Customer_ID],Final_Cust_db[State])</f>
        <v>North Carolina</v>
      </c>
      <c r="Z889" t="str">
        <f>_xlfn.XLOOKUP(Sales_DB[[#This Row],[Customer_ID]],Final_Cust_db[Customer_ID],Final_Cust_db[Country])</f>
        <v>USA</v>
      </c>
      <c r="AA889" t="str">
        <f>_xlfn.XLOOKUP(Sales_DB[[#This Row],[Customer_ID]],Final_Cust_db[Customer_ID],Final_Cust_db[Loyality_Level])</f>
        <v>Bronze</v>
      </c>
      <c r="AB889" s="8">
        <f>Sales_DB[[#This Row],[Cost]]*Sales_DB[[#This Row],[Quantity]]</f>
        <v>674.84</v>
      </c>
      <c r="AC889" s="8">
        <f>Sales_DB[[#This Row],[Total_Amount]]-Sales_DB[[#This Row],[Spend]]</f>
        <v>504.29699999999991</v>
      </c>
      <c r="AD889" s="8">
        <f>MONTH(Sales_DB[[#This Row],[Order_Date]])</f>
        <v>3</v>
      </c>
    </row>
    <row r="890" spans="1:30" x14ac:dyDescent="0.35">
      <c r="A890" t="s">
        <v>2847</v>
      </c>
      <c r="B890" s="2">
        <v>45801</v>
      </c>
      <c r="C890" t="s">
        <v>1444</v>
      </c>
      <c r="D890" t="s">
        <v>1781</v>
      </c>
      <c r="E890" t="s">
        <v>1915</v>
      </c>
      <c r="F890">
        <v>2</v>
      </c>
      <c r="G890" s="5">
        <v>995.11</v>
      </c>
      <c r="H890">
        <v>0.13</v>
      </c>
      <c r="I890" t="s">
        <v>1959</v>
      </c>
      <c r="J890">
        <v>1731.4914000000001</v>
      </c>
      <c r="K890" t="str">
        <f>_xlfn.XLOOKUP(Sales_DB[[#This Row],[Store_ID]],Store_DB[Store_ID],Store_DB[Region])</f>
        <v>West</v>
      </c>
      <c r="L890" t="str">
        <f>_xlfn.XLOOKUP(Sales_DB[[#This Row],[Store_ID]],Store_DB[Store_ID],Store_DB[Store_Name])</f>
        <v>Bean, Jones and Park</v>
      </c>
      <c r="M890" t="str">
        <f>_xlfn.XLOOKUP(Sales_DB[[#This Row],[Store_ID]],Store_DB[Store_ID],Store_DB[City])</f>
        <v>Thompsonborough</v>
      </c>
      <c r="N890" t="str">
        <f>_xlfn.XLOOKUP(Sales_DB[[#This Row],[Store_ID]],Store_DB[Store_ID],Store_DB[Store_Type])</f>
        <v>Online</v>
      </c>
      <c r="O890" t="str">
        <f>_xlfn.XLOOKUP(Sales_DB[[#This Row],[Product_ID]],Product_DB[Product_ID],Product_DB[Product_Name])</f>
        <v>Smart Led Light Strip</v>
      </c>
      <c r="P890" t="str">
        <f>_xlfn.XLOOKUP(Sales_DB[[#This Row],[Product_ID]],Product_DB[Product_ID],Product_DB[Category])</f>
        <v>Electronics</v>
      </c>
      <c r="Q890" t="str">
        <f>_xlfn.XLOOKUP(Sales_DB[[#This Row],[Product_ID]],Product_DB[Product_ID],Product_DB[Sub_Category])</f>
        <v>Accessories</v>
      </c>
      <c r="R890" t="str">
        <f>_xlfn.XLOOKUP(Sales_DB[[#This Row],[Product_ID]],Product_DB[Product_ID],Product_DB[Brand])</f>
        <v>Flores-Davis</v>
      </c>
      <c r="S890">
        <f>_xlfn.XLOOKUP(Sales_DB[[#This Row],[Product_ID]],Product_DB[Product_ID],Product_DB[Cost])</f>
        <v>349.17</v>
      </c>
      <c r="T890">
        <f>_xlfn.XLOOKUP(Sales_DB[[#This Row],[Product_ID]],Product_DB[Product_ID],Product_DB[Stock])</f>
        <v>476</v>
      </c>
      <c r="U890" t="str">
        <f>_xlfn.XLOOKUP(Sales_DB[[#This Row],[Customer_ID]],Final_Cust_db[Customer_ID],Final_Cust_db[Name])</f>
        <v>Ronald Ross</v>
      </c>
      <c r="V890">
        <f>_xlfn.XLOOKUP(Sales_DB[[#This Row],[Customer_ID]],Final_Cust_db[Customer_ID],Final_Cust_db[Age])</f>
        <v>28</v>
      </c>
      <c r="W890" t="str">
        <f>_xlfn.XLOOKUP(Sales_DB[[#This Row],[Customer_ID]],Final_Cust_db[Customer_ID],Final_Cust_db[Gender])</f>
        <v>Female</v>
      </c>
      <c r="X890" t="str">
        <f>_xlfn.XLOOKUP(Sales_DB[[#This Row],[Customer_ID]],Final_Cust_db[Customer_ID],Final_Cust_db[City])</f>
        <v>Hartmanside</v>
      </c>
      <c r="Y890" t="str">
        <f>_xlfn.XLOOKUP(Sales_DB[[#This Row],[Customer_ID]],Final_Cust_db[Customer_ID],Final_Cust_db[State])</f>
        <v>North Carolina</v>
      </c>
      <c r="Z890" t="str">
        <f>_xlfn.XLOOKUP(Sales_DB[[#This Row],[Customer_ID]],Final_Cust_db[Customer_ID],Final_Cust_db[Country])</f>
        <v>USA</v>
      </c>
      <c r="AA890" t="str">
        <f>_xlfn.XLOOKUP(Sales_DB[[#This Row],[Customer_ID]],Final_Cust_db[Customer_ID],Final_Cust_db[Loyality_Level])</f>
        <v>Silver</v>
      </c>
      <c r="AB890" s="8">
        <f>Sales_DB[[#This Row],[Cost]]*Sales_DB[[#This Row],[Quantity]]</f>
        <v>698.34</v>
      </c>
      <c r="AC890" s="8">
        <f>Sales_DB[[#This Row],[Total_Amount]]-Sales_DB[[#This Row],[Spend]]</f>
        <v>1033.1514000000002</v>
      </c>
      <c r="AD890" s="8">
        <f>MONTH(Sales_DB[[#This Row],[Order_Date]])</f>
        <v>5</v>
      </c>
    </row>
    <row r="891" spans="1:30" x14ac:dyDescent="0.35">
      <c r="A891" t="s">
        <v>2848</v>
      </c>
      <c r="B891" s="2">
        <v>45749</v>
      </c>
      <c r="C891" t="s">
        <v>1200</v>
      </c>
      <c r="D891" t="s">
        <v>1643</v>
      </c>
      <c r="E891" t="s">
        <v>1902</v>
      </c>
      <c r="F891">
        <v>3</v>
      </c>
      <c r="G891" s="5">
        <v>70.97</v>
      </c>
      <c r="H891">
        <v>0.06</v>
      </c>
      <c r="I891" t="s">
        <v>1962</v>
      </c>
      <c r="J891">
        <v>200.1354</v>
      </c>
      <c r="K891" t="str">
        <f>_xlfn.XLOOKUP(Sales_DB[[#This Row],[Store_ID]],Store_DB[Store_ID],Store_DB[Region])</f>
        <v>South</v>
      </c>
      <c r="L891" t="str">
        <f>_xlfn.XLOOKUP(Sales_DB[[#This Row],[Store_ID]],Store_DB[Store_ID],Store_DB[Store_Name])</f>
        <v>Alexander Group</v>
      </c>
      <c r="M891" t="str">
        <f>_xlfn.XLOOKUP(Sales_DB[[#This Row],[Store_ID]],Store_DB[Store_ID],Store_DB[City])</f>
        <v>Port Sharon</v>
      </c>
      <c r="N891" t="str">
        <f>_xlfn.XLOOKUP(Sales_DB[[#This Row],[Store_ID]],Store_DB[Store_ID],Store_DB[Store_Type])</f>
        <v>Online</v>
      </c>
      <c r="O891" t="str">
        <f>_xlfn.XLOOKUP(Sales_DB[[#This Row],[Product_ID]],Product_DB[Product_ID],Product_DB[Product_Name])</f>
        <v>Men'S Formal Shirt</v>
      </c>
      <c r="P891" t="str">
        <f>_xlfn.XLOOKUP(Sales_DB[[#This Row],[Product_ID]],Product_DB[Product_ID],Product_DB[Category])</f>
        <v>Clothing</v>
      </c>
      <c r="Q891" t="str">
        <f>_xlfn.XLOOKUP(Sales_DB[[#This Row],[Product_ID]],Product_DB[Product_ID],Product_DB[Sub_Category])</f>
        <v>Tops</v>
      </c>
      <c r="R891" t="str">
        <f>_xlfn.XLOOKUP(Sales_DB[[#This Row],[Product_ID]],Product_DB[Product_ID],Product_DB[Brand])</f>
        <v>Moon, Mora and Santos</v>
      </c>
      <c r="S891">
        <f>_xlfn.XLOOKUP(Sales_DB[[#This Row],[Product_ID]],Product_DB[Product_ID],Product_DB[Cost])</f>
        <v>238.8</v>
      </c>
      <c r="T891">
        <f>_xlfn.XLOOKUP(Sales_DB[[#This Row],[Product_ID]],Product_DB[Product_ID],Product_DB[Stock])</f>
        <v>360</v>
      </c>
      <c r="U891" t="str">
        <f>_xlfn.XLOOKUP(Sales_DB[[#This Row],[Customer_ID]],Final_Cust_db[Customer_ID],Final_Cust_db[Name])</f>
        <v>Erika Padilla</v>
      </c>
      <c r="V891">
        <f>_xlfn.XLOOKUP(Sales_DB[[#This Row],[Customer_ID]],Final_Cust_db[Customer_ID],Final_Cust_db[Age])</f>
        <v>50</v>
      </c>
      <c r="W891" t="str">
        <f>_xlfn.XLOOKUP(Sales_DB[[#This Row],[Customer_ID]],Final_Cust_db[Customer_ID],Final_Cust_db[Gender])</f>
        <v>Male</v>
      </c>
      <c r="X891" t="str">
        <f>_xlfn.XLOOKUP(Sales_DB[[#This Row],[Customer_ID]],Final_Cust_db[Customer_ID],Final_Cust_db[City])</f>
        <v>Andrewsland</v>
      </c>
      <c r="Y891" t="str">
        <f>_xlfn.XLOOKUP(Sales_DB[[#This Row],[Customer_ID]],Final_Cust_db[Customer_ID],Final_Cust_db[State])</f>
        <v>Alabama</v>
      </c>
      <c r="Z891" t="str">
        <f>_xlfn.XLOOKUP(Sales_DB[[#This Row],[Customer_ID]],Final_Cust_db[Customer_ID],Final_Cust_db[Country])</f>
        <v>USA</v>
      </c>
      <c r="AA891" t="str">
        <f>_xlfn.XLOOKUP(Sales_DB[[#This Row],[Customer_ID]],Final_Cust_db[Customer_ID],Final_Cust_db[Loyality_Level])</f>
        <v>Silver</v>
      </c>
      <c r="AB891" s="8">
        <f>Sales_DB[[#This Row],[Cost]]*Sales_DB[[#This Row],[Quantity]]</f>
        <v>716.40000000000009</v>
      </c>
      <c r="AC891" s="8">
        <f>Sales_DB[[#This Row],[Total_Amount]]-Sales_DB[[#This Row],[Spend]]</f>
        <v>-516.26460000000009</v>
      </c>
      <c r="AD891" s="8">
        <f>MONTH(Sales_DB[[#This Row],[Order_Date]])</f>
        <v>4</v>
      </c>
    </row>
    <row r="892" spans="1:30" x14ac:dyDescent="0.35">
      <c r="A892" t="s">
        <v>2849</v>
      </c>
      <c r="B892" s="2">
        <v>45325</v>
      </c>
      <c r="C892" t="s">
        <v>400</v>
      </c>
      <c r="D892" t="s">
        <v>1830</v>
      </c>
      <c r="E892" t="s">
        <v>1919</v>
      </c>
      <c r="F892">
        <v>3</v>
      </c>
      <c r="G892" s="5">
        <v>470.42</v>
      </c>
      <c r="H892">
        <v>0.16</v>
      </c>
      <c r="I892" t="s">
        <v>1957</v>
      </c>
      <c r="J892">
        <v>1185.4584</v>
      </c>
      <c r="K892" t="str">
        <f>_xlfn.XLOOKUP(Sales_DB[[#This Row],[Store_ID]],Store_DB[Store_ID],Store_DB[Region])</f>
        <v>South</v>
      </c>
      <c r="L892" t="str">
        <f>_xlfn.XLOOKUP(Sales_DB[[#This Row],[Store_ID]],Store_DB[Store_ID],Store_DB[Store_Name])</f>
        <v>Moore, Padilla and Butler</v>
      </c>
      <c r="M892" t="str">
        <f>_xlfn.XLOOKUP(Sales_DB[[#This Row],[Store_ID]],Store_DB[Store_ID],Store_DB[City])</f>
        <v>East Johnstad</v>
      </c>
      <c r="N892" t="str">
        <f>_xlfn.XLOOKUP(Sales_DB[[#This Row],[Store_ID]],Store_DB[Store_ID],Store_DB[Store_Type])</f>
        <v>Flagship</v>
      </c>
      <c r="O892" t="str">
        <f>_xlfn.XLOOKUP(Sales_DB[[#This Row],[Product_ID]],Product_DB[Product_ID],Product_DB[Product_Name])</f>
        <v>Hydrating Face Cleanser</v>
      </c>
      <c r="P892" t="str">
        <f>_xlfn.XLOOKUP(Sales_DB[[#This Row],[Product_ID]],Product_DB[Product_ID],Product_DB[Category])</f>
        <v>Beauty</v>
      </c>
      <c r="Q892" t="str">
        <f>_xlfn.XLOOKUP(Sales_DB[[#This Row],[Product_ID]],Product_DB[Product_ID],Product_DB[Sub_Category])</f>
        <v>Skincare</v>
      </c>
      <c r="R892" t="str">
        <f>_xlfn.XLOOKUP(Sales_DB[[#This Row],[Product_ID]],Product_DB[Product_ID],Product_DB[Brand])</f>
        <v>Butler Group</v>
      </c>
      <c r="S892">
        <f>_xlfn.XLOOKUP(Sales_DB[[#This Row],[Product_ID]],Product_DB[Product_ID],Product_DB[Cost])</f>
        <v>238.8</v>
      </c>
      <c r="T892">
        <f>_xlfn.XLOOKUP(Sales_DB[[#This Row],[Product_ID]],Product_DB[Product_ID],Product_DB[Stock])</f>
        <v>159</v>
      </c>
      <c r="U892" t="str">
        <f>_xlfn.XLOOKUP(Sales_DB[[#This Row],[Customer_ID]],Final_Cust_db[Customer_ID],Final_Cust_db[Name])</f>
        <v>Edward Hall</v>
      </c>
      <c r="V892">
        <f>_xlfn.XLOOKUP(Sales_DB[[#This Row],[Customer_ID]],Final_Cust_db[Customer_ID],Final_Cust_db[Age])</f>
        <v>51</v>
      </c>
      <c r="W892" t="str">
        <f>_xlfn.XLOOKUP(Sales_DB[[#This Row],[Customer_ID]],Final_Cust_db[Customer_ID],Final_Cust_db[Gender])</f>
        <v>Male</v>
      </c>
      <c r="X892" t="str">
        <f>_xlfn.XLOOKUP(Sales_DB[[#This Row],[Customer_ID]],Final_Cust_db[Customer_ID],Final_Cust_db[City])</f>
        <v>New William</v>
      </c>
      <c r="Y892" t="str">
        <f>_xlfn.XLOOKUP(Sales_DB[[#This Row],[Customer_ID]],Final_Cust_db[Customer_ID],Final_Cust_db[State])</f>
        <v>New Mexico</v>
      </c>
      <c r="Z892" t="str">
        <f>_xlfn.XLOOKUP(Sales_DB[[#This Row],[Customer_ID]],Final_Cust_db[Customer_ID],Final_Cust_db[Country])</f>
        <v>USA</v>
      </c>
      <c r="AA892" t="str">
        <f>_xlfn.XLOOKUP(Sales_DB[[#This Row],[Customer_ID]],Final_Cust_db[Customer_ID],Final_Cust_db[Loyality_Level])</f>
        <v>Gold</v>
      </c>
      <c r="AB892" s="8">
        <f>Sales_DB[[#This Row],[Cost]]*Sales_DB[[#This Row],[Quantity]]</f>
        <v>716.40000000000009</v>
      </c>
      <c r="AC892" s="8">
        <f>Sales_DB[[#This Row],[Total_Amount]]-Sales_DB[[#This Row],[Spend]]</f>
        <v>469.05839999999989</v>
      </c>
      <c r="AD892" s="8">
        <f>MONTH(Sales_DB[[#This Row],[Order_Date]])</f>
        <v>2</v>
      </c>
    </row>
    <row r="893" spans="1:30" x14ac:dyDescent="0.35">
      <c r="A893" t="s">
        <v>2850</v>
      </c>
      <c r="B893" s="2">
        <v>45932</v>
      </c>
      <c r="C893" t="s">
        <v>999</v>
      </c>
      <c r="D893" t="s">
        <v>1839</v>
      </c>
      <c r="E893" t="s">
        <v>1937</v>
      </c>
      <c r="F893">
        <v>2</v>
      </c>
      <c r="G893" s="5">
        <v>215.59</v>
      </c>
      <c r="H893">
        <v>0.18</v>
      </c>
      <c r="I893" t="s">
        <v>1957</v>
      </c>
      <c r="J893">
        <v>353.56760000000003</v>
      </c>
      <c r="K893" t="str">
        <f>_xlfn.XLOOKUP(Sales_DB[[#This Row],[Store_ID]],Store_DB[Store_ID],Store_DB[Region])</f>
        <v>West</v>
      </c>
      <c r="L893" t="str">
        <f>_xlfn.XLOOKUP(Sales_DB[[#This Row],[Store_ID]],Store_DB[Store_ID],Store_DB[Store_Name])</f>
        <v>Frederick-Wright</v>
      </c>
      <c r="M893" t="str">
        <f>_xlfn.XLOOKUP(Sales_DB[[#This Row],[Store_ID]],Store_DB[Store_ID],Store_DB[City])</f>
        <v>New Jimmymouth</v>
      </c>
      <c r="N893" t="str">
        <f>_xlfn.XLOOKUP(Sales_DB[[#This Row],[Store_ID]],Store_DB[Store_ID],Store_DB[Store_Type])</f>
        <v>Flagship</v>
      </c>
      <c r="O893" t="str">
        <f>_xlfn.XLOOKUP(Sales_DB[[#This Row],[Product_ID]],Product_DB[Product_ID],Product_DB[Product_Name])</f>
        <v>Kitchen Cutting Board</v>
      </c>
      <c r="P893" t="str">
        <f>_xlfn.XLOOKUP(Sales_DB[[#This Row],[Product_ID]],Product_DB[Product_ID],Product_DB[Category])</f>
        <v>Home</v>
      </c>
      <c r="Q893" t="str">
        <f>_xlfn.XLOOKUP(Sales_DB[[#This Row],[Product_ID]],Product_DB[Product_ID],Product_DB[Sub_Category])</f>
        <v>Kitchen</v>
      </c>
      <c r="R893" t="str">
        <f>_xlfn.XLOOKUP(Sales_DB[[#This Row],[Product_ID]],Product_DB[Product_ID],Product_DB[Brand])</f>
        <v>Taylor, Dodson and Johnston</v>
      </c>
      <c r="S893">
        <f>_xlfn.XLOOKUP(Sales_DB[[#This Row],[Product_ID]],Product_DB[Product_ID],Product_DB[Cost])</f>
        <v>176.07</v>
      </c>
      <c r="T893">
        <f>_xlfn.XLOOKUP(Sales_DB[[#This Row],[Product_ID]],Product_DB[Product_ID],Product_DB[Stock])</f>
        <v>82</v>
      </c>
      <c r="U893" t="str">
        <f>_xlfn.XLOOKUP(Sales_DB[[#This Row],[Customer_ID]],Final_Cust_db[Customer_ID],Final_Cust_db[Name])</f>
        <v>Elizabeth Johnson</v>
      </c>
      <c r="V893">
        <f>_xlfn.XLOOKUP(Sales_DB[[#This Row],[Customer_ID]],Final_Cust_db[Customer_ID],Final_Cust_db[Age])</f>
        <v>53</v>
      </c>
      <c r="W893" t="str">
        <f>_xlfn.XLOOKUP(Sales_DB[[#This Row],[Customer_ID]],Final_Cust_db[Customer_ID],Final_Cust_db[Gender])</f>
        <v>Female</v>
      </c>
      <c r="X893" t="str">
        <f>_xlfn.XLOOKUP(Sales_DB[[#This Row],[Customer_ID]],Final_Cust_db[Customer_ID],Final_Cust_db[City])</f>
        <v>Anitaland</v>
      </c>
      <c r="Y893" t="str">
        <f>_xlfn.XLOOKUP(Sales_DB[[#This Row],[Customer_ID]],Final_Cust_db[Customer_ID],Final_Cust_db[State])</f>
        <v>Washington</v>
      </c>
      <c r="Z893" t="str">
        <f>_xlfn.XLOOKUP(Sales_DB[[#This Row],[Customer_ID]],Final_Cust_db[Customer_ID],Final_Cust_db[Country])</f>
        <v>USA</v>
      </c>
      <c r="AA893" t="str">
        <f>_xlfn.XLOOKUP(Sales_DB[[#This Row],[Customer_ID]],Final_Cust_db[Customer_ID],Final_Cust_db[Loyality_Level])</f>
        <v>Silver</v>
      </c>
      <c r="AB893" s="8">
        <f>Sales_DB[[#This Row],[Cost]]*Sales_DB[[#This Row],[Quantity]]</f>
        <v>352.14</v>
      </c>
      <c r="AC893" s="8">
        <f>Sales_DB[[#This Row],[Total_Amount]]-Sales_DB[[#This Row],[Spend]]</f>
        <v>1.4276000000000408</v>
      </c>
      <c r="AD893" s="8">
        <f>MONTH(Sales_DB[[#This Row],[Order_Date]])</f>
        <v>10</v>
      </c>
    </row>
    <row r="894" spans="1:30" x14ac:dyDescent="0.35">
      <c r="A894" t="s">
        <v>2851</v>
      </c>
      <c r="B894" s="2">
        <v>45895</v>
      </c>
      <c r="C894" t="s">
        <v>776</v>
      </c>
      <c r="D894" t="s">
        <v>1857</v>
      </c>
      <c r="E894" t="s">
        <v>1885</v>
      </c>
      <c r="F894">
        <v>1</v>
      </c>
      <c r="G894" s="5">
        <v>533.79999999999995</v>
      </c>
      <c r="H894">
        <v>0.27</v>
      </c>
      <c r="I894" t="s">
        <v>1962</v>
      </c>
      <c r="J894">
        <v>389.67399999999998</v>
      </c>
      <c r="K894" t="str">
        <f>_xlfn.XLOOKUP(Sales_DB[[#This Row],[Store_ID]],Store_DB[Store_ID],Store_DB[Region])</f>
        <v>East</v>
      </c>
      <c r="L894" t="str">
        <f>_xlfn.XLOOKUP(Sales_DB[[#This Row],[Store_ID]],Store_DB[Store_ID],Store_DB[Store_Name])</f>
        <v>Rivera-Warner</v>
      </c>
      <c r="M894" t="str">
        <f>_xlfn.XLOOKUP(Sales_DB[[#This Row],[Store_ID]],Store_DB[Store_ID],Store_DB[City])</f>
        <v>Washingtonfurt</v>
      </c>
      <c r="N894" t="str">
        <f>_xlfn.XLOOKUP(Sales_DB[[#This Row],[Store_ID]],Store_DB[Store_ID],Store_DB[Store_Type])</f>
        <v>Flagship</v>
      </c>
      <c r="O894" t="str">
        <f>_xlfn.XLOOKUP(Sales_DB[[#This Row],[Product_ID]],Product_DB[Product_ID],Product_DB[Product_Name])</f>
        <v>Microwave Oven</v>
      </c>
      <c r="P894" t="str">
        <f>_xlfn.XLOOKUP(Sales_DB[[#This Row],[Product_ID]],Product_DB[Product_ID],Product_DB[Category])</f>
        <v>Home</v>
      </c>
      <c r="Q894" t="str">
        <f>_xlfn.XLOOKUP(Sales_DB[[#This Row],[Product_ID]],Product_DB[Product_ID],Product_DB[Sub_Category])</f>
        <v>Appliances</v>
      </c>
      <c r="R894" t="str">
        <f>_xlfn.XLOOKUP(Sales_DB[[#This Row],[Product_ID]],Product_DB[Product_ID],Product_DB[Brand])</f>
        <v>Green, Powell and Palmer</v>
      </c>
      <c r="S894">
        <f>_xlfn.XLOOKUP(Sales_DB[[#This Row],[Product_ID]],Product_DB[Product_ID],Product_DB[Cost])</f>
        <v>447.43</v>
      </c>
      <c r="T894">
        <f>_xlfn.XLOOKUP(Sales_DB[[#This Row],[Product_ID]],Product_DB[Product_ID],Product_DB[Stock])</f>
        <v>191</v>
      </c>
      <c r="U894" t="str">
        <f>_xlfn.XLOOKUP(Sales_DB[[#This Row],[Customer_ID]],Final_Cust_db[Customer_ID],Final_Cust_db[Name])</f>
        <v>Maria Hill</v>
      </c>
      <c r="V894">
        <f>_xlfn.XLOOKUP(Sales_DB[[#This Row],[Customer_ID]],Final_Cust_db[Customer_ID],Final_Cust_db[Age])</f>
        <v>58</v>
      </c>
      <c r="W894" t="str">
        <f>_xlfn.XLOOKUP(Sales_DB[[#This Row],[Customer_ID]],Final_Cust_db[Customer_ID],Final_Cust_db[Gender])</f>
        <v>Female</v>
      </c>
      <c r="X894" t="str">
        <f>_xlfn.XLOOKUP(Sales_DB[[#This Row],[Customer_ID]],Final_Cust_db[Customer_ID],Final_Cust_db[City])</f>
        <v>Zamoraborough</v>
      </c>
      <c r="Y894" t="str">
        <f>_xlfn.XLOOKUP(Sales_DB[[#This Row],[Customer_ID]],Final_Cust_db[Customer_ID],Final_Cust_db[State])</f>
        <v>Nevada</v>
      </c>
      <c r="Z894" t="str">
        <f>_xlfn.XLOOKUP(Sales_DB[[#This Row],[Customer_ID]],Final_Cust_db[Customer_ID],Final_Cust_db[Country])</f>
        <v>USA</v>
      </c>
      <c r="AA894" t="str">
        <f>_xlfn.XLOOKUP(Sales_DB[[#This Row],[Customer_ID]],Final_Cust_db[Customer_ID],Final_Cust_db[Loyality_Level])</f>
        <v>Platinum</v>
      </c>
      <c r="AB894" s="8">
        <f>Sales_DB[[#This Row],[Cost]]*Sales_DB[[#This Row],[Quantity]]</f>
        <v>447.43</v>
      </c>
      <c r="AC894" s="8">
        <f>Sales_DB[[#This Row],[Total_Amount]]-Sales_DB[[#This Row],[Spend]]</f>
        <v>-57.756000000000029</v>
      </c>
      <c r="AD894" s="8">
        <f>MONTH(Sales_DB[[#This Row],[Order_Date]])</f>
        <v>8</v>
      </c>
    </row>
    <row r="895" spans="1:30" x14ac:dyDescent="0.35">
      <c r="A895" t="s">
        <v>2852</v>
      </c>
      <c r="B895" s="2">
        <v>45614</v>
      </c>
      <c r="C895" t="s">
        <v>339</v>
      </c>
      <c r="D895" t="s">
        <v>1672</v>
      </c>
      <c r="E895" t="s">
        <v>1899</v>
      </c>
      <c r="F895">
        <v>2</v>
      </c>
      <c r="G895" s="5">
        <v>732.67</v>
      </c>
      <c r="H895">
        <v>0.24</v>
      </c>
      <c r="I895" t="s">
        <v>1959</v>
      </c>
      <c r="J895">
        <v>1113.6584</v>
      </c>
      <c r="K895" t="str">
        <f>_xlfn.XLOOKUP(Sales_DB[[#This Row],[Store_ID]],Store_DB[Store_ID],Store_DB[Region])</f>
        <v>North</v>
      </c>
      <c r="L895" t="str">
        <f>_xlfn.XLOOKUP(Sales_DB[[#This Row],[Store_ID]],Store_DB[Store_ID],Store_DB[Store_Name])</f>
        <v>Johnson-Wright</v>
      </c>
      <c r="M895" t="str">
        <f>_xlfn.XLOOKUP(Sales_DB[[#This Row],[Store_ID]],Store_DB[Store_ID],Store_DB[City])</f>
        <v>Hoodberg</v>
      </c>
      <c r="N895" t="str">
        <f>_xlfn.XLOOKUP(Sales_DB[[#This Row],[Store_ID]],Store_DB[Store_ID],Store_DB[Store_Type])</f>
        <v>Outlet</v>
      </c>
      <c r="O895" t="str">
        <f>_xlfn.XLOOKUP(Sales_DB[[#This Row],[Product_ID]],Product_DB[Product_ID],Product_DB[Product_Name])</f>
        <v>Vitamin C Face Serum</v>
      </c>
      <c r="P895" t="str">
        <f>_xlfn.XLOOKUP(Sales_DB[[#This Row],[Product_ID]],Product_DB[Product_ID],Product_DB[Category])</f>
        <v>Beauty</v>
      </c>
      <c r="Q895" t="str">
        <f>_xlfn.XLOOKUP(Sales_DB[[#This Row],[Product_ID]],Product_DB[Product_ID],Product_DB[Sub_Category])</f>
        <v>Skincare</v>
      </c>
      <c r="R895" t="str">
        <f>_xlfn.XLOOKUP(Sales_DB[[#This Row],[Product_ID]],Product_DB[Product_ID],Product_DB[Brand])</f>
        <v>Griffin Ltd</v>
      </c>
      <c r="S895">
        <f>_xlfn.XLOOKUP(Sales_DB[[#This Row],[Product_ID]],Product_DB[Product_ID],Product_DB[Cost])</f>
        <v>283.83</v>
      </c>
      <c r="T895">
        <f>_xlfn.XLOOKUP(Sales_DB[[#This Row],[Product_ID]],Product_DB[Product_ID],Product_DB[Stock])</f>
        <v>244</v>
      </c>
      <c r="U895" t="str">
        <f>_xlfn.XLOOKUP(Sales_DB[[#This Row],[Customer_ID]],Final_Cust_db[Customer_ID],Final_Cust_db[Name])</f>
        <v>Christy Vasquez</v>
      </c>
      <c r="V895">
        <f>_xlfn.XLOOKUP(Sales_DB[[#This Row],[Customer_ID]],Final_Cust_db[Customer_ID],Final_Cust_db[Age])</f>
        <v>28</v>
      </c>
      <c r="W895" t="str">
        <f>_xlfn.XLOOKUP(Sales_DB[[#This Row],[Customer_ID]],Final_Cust_db[Customer_ID],Final_Cust_db[Gender])</f>
        <v>Female</v>
      </c>
      <c r="X895" t="str">
        <f>_xlfn.XLOOKUP(Sales_DB[[#This Row],[Customer_ID]],Final_Cust_db[Customer_ID],Final_Cust_db[City])</f>
        <v>Port Travisstad</v>
      </c>
      <c r="Y895" t="str">
        <f>_xlfn.XLOOKUP(Sales_DB[[#This Row],[Customer_ID]],Final_Cust_db[Customer_ID],Final_Cust_db[State])</f>
        <v>South Carolina</v>
      </c>
      <c r="Z895" t="str">
        <f>_xlfn.XLOOKUP(Sales_DB[[#This Row],[Customer_ID]],Final_Cust_db[Customer_ID],Final_Cust_db[Country])</f>
        <v>USA</v>
      </c>
      <c r="AA895" t="str">
        <f>_xlfn.XLOOKUP(Sales_DB[[#This Row],[Customer_ID]],Final_Cust_db[Customer_ID],Final_Cust_db[Loyality_Level])</f>
        <v>Gold</v>
      </c>
      <c r="AB895" s="8">
        <f>Sales_DB[[#This Row],[Cost]]*Sales_DB[[#This Row],[Quantity]]</f>
        <v>567.66</v>
      </c>
      <c r="AC895" s="8">
        <f>Sales_DB[[#This Row],[Total_Amount]]-Sales_DB[[#This Row],[Spend]]</f>
        <v>545.99840000000006</v>
      </c>
      <c r="AD895" s="8">
        <f>MONTH(Sales_DB[[#This Row],[Order_Date]])</f>
        <v>11</v>
      </c>
    </row>
    <row r="896" spans="1:30" x14ac:dyDescent="0.35">
      <c r="A896" t="s">
        <v>2853</v>
      </c>
      <c r="B896" s="2">
        <v>45247</v>
      </c>
      <c r="C896" t="s">
        <v>1514</v>
      </c>
      <c r="D896" t="s">
        <v>1760</v>
      </c>
      <c r="E896" t="s">
        <v>1930</v>
      </c>
      <c r="F896">
        <v>4</v>
      </c>
      <c r="G896" s="5">
        <v>106.48</v>
      </c>
      <c r="H896">
        <v>0.1</v>
      </c>
      <c r="I896" t="s">
        <v>1962</v>
      </c>
      <c r="J896">
        <v>383.32799999999997</v>
      </c>
      <c r="K896" t="str">
        <f>_xlfn.XLOOKUP(Sales_DB[[#This Row],[Store_ID]],Store_DB[Store_ID],Store_DB[Region])</f>
        <v>East</v>
      </c>
      <c r="L896" t="str">
        <f>_xlfn.XLOOKUP(Sales_DB[[#This Row],[Store_ID]],Store_DB[Store_ID],Store_DB[Store_Name])</f>
        <v>Gardner, Humphrey and Contreras</v>
      </c>
      <c r="M896" t="str">
        <f>_xlfn.XLOOKUP(Sales_DB[[#This Row],[Store_ID]],Store_DB[Store_ID],Store_DB[City])</f>
        <v>Johnsonville</v>
      </c>
      <c r="N896" t="str">
        <f>_xlfn.XLOOKUP(Sales_DB[[#This Row],[Store_ID]],Store_DB[Store_ID],Store_DB[Store_Type])</f>
        <v>Flagship</v>
      </c>
      <c r="O896" t="str">
        <f>_xlfn.XLOOKUP(Sales_DB[[#This Row],[Product_ID]],Product_DB[Product_ID],Product_DB[Product_Name])</f>
        <v>Luxury Perfume Spray</v>
      </c>
      <c r="P896" t="str">
        <f>_xlfn.XLOOKUP(Sales_DB[[#This Row],[Product_ID]],Product_DB[Product_ID],Product_DB[Category])</f>
        <v>Beauty</v>
      </c>
      <c r="Q896" t="str">
        <f>_xlfn.XLOOKUP(Sales_DB[[#This Row],[Product_ID]],Product_DB[Product_ID],Product_DB[Sub_Category])</f>
        <v>Fragrance</v>
      </c>
      <c r="R896" t="str">
        <f>_xlfn.XLOOKUP(Sales_DB[[#This Row],[Product_ID]],Product_DB[Product_ID],Product_DB[Brand])</f>
        <v>Gibson, Green and Lopez</v>
      </c>
      <c r="S896">
        <f>_xlfn.XLOOKUP(Sales_DB[[#This Row],[Product_ID]],Product_DB[Product_ID],Product_DB[Cost])</f>
        <v>482.75</v>
      </c>
      <c r="T896">
        <f>_xlfn.XLOOKUP(Sales_DB[[#This Row],[Product_ID]],Product_DB[Product_ID],Product_DB[Stock])</f>
        <v>444</v>
      </c>
      <c r="U896" t="str">
        <f>_xlfn.XLOOKUP(Sales_DB[[#This Row],[Customer_ID]],Final_Cust_db[Customer_ID],Final_Cust_db[Name])</f>
        <v>Melinda Thomas</v>
      </c>
      <c r="V896">
        <f>_xlfn.XLOOKUP(Sales_DB[[#This Row],[Customer_ID]],Final_Cust_db[Customer_ID],Final_Cust_db[Age])</f>
        <v>42</v>
      </c>
      <c r="W896" t="str">
        <f>_xlfn.XLOOKUP(Sales_DB[[#This Row],[Customer_ID]],Final_Cust_db[Customer_ID],Final_Cust_db[Gender])</f>
        <v>Female</v>
      </c>
      <c r="X896" t="str">
        <f>_xlfn.XLOOKUP(Sales_DB[[#This Row],[Customer_ID]],Final_Cust_db[Customer_ID],Final_Cust_db[City])</f>
        <v>Lake Elizabethside</v>
      </c>
      <c r="Y896" t="str">
        <f>_xlfn.XLOOKUP(Sales_DB[[#This Row],[Customer_ID]],Final_Cust_db[Customer_ID],Final_Cust_db[State])</f>
        <v>Indiana</v>
      </c>
      <c r="Z896" t="str">
        <f>_xlfn.XLOOKUP(Sales_DB[[#This Row],[Customer_ID]],Final_Cust_db[Customer_ID],Final_Cust_db[Country])</f>
        <v>USA</v>
      </c>
      <c r="AA896" t="str">
        <f>_xlfn.XLOOKUP(Sales_DB[[#This Row],[Customer_ID]],Final_Cust_db[Customer_ID],Final_Cust_db[Loyality_Level])</f>
        <v>Silver</v>
      </c>
      <c r="AB896" s="8">
        <f>Sales_DB[[#This Row],[Cost]]*Sales_DB[[#This Row],[Quantity]]</f>
        <v>1931</v>
      </c>
      <c r="AC896" s="8">
        <f>Sales_DB[[#This Row],[Total_Amount]]-Sales_DB[[#This Row],[Spend]]</f>
        <v>-1547.672</v>
      </c>
      <c r="AD896" s="8">
        <f>MONTH(Sales_DB[[#This Row],[Order_Date]])</f>
        <v>11</v>
      </c>
    </row>
    <row r="897" spans="1:30" x14ac:dyDescent="0.35">
      <c r="A897" t="s">
        <v>2854</v>
      </c>
      <c r="B897" s="2">
        <v>45696</v>
      </c>
      <c r="C897" t="s">
        <v>376</v>
      </c>
      <c r="D897" t="s">
        <v>1751</v>
      </c>
      <c r="E897" t="s">
        <v>1899</v>
      </c>
      <c r="F897">
        <v>1</v>
      </c>
      <c r="G897" s="5">
        <v>38.950000000000003</v>
      </c>
      <c r="H897">
        <v>0.28000000000000003</v>
      </c>
      <c r="I897" t="s">
        <v>1957</v>
      </c>
      <c r="J897">
        <v>28.044</v>
      </c>
      <c r="K897" t="str">
        <f>_xlfn.XLOOKUP(Sales_DB[[#This Row],[Store_ID]],Store_DB[Store_ID],Store_DB[Region])</f>
        <v>North</v>
      </c>
      <c r="L897" t="str">
        <f>_xlfn.XLOOKUP(Sales_DB[[#This Row],[Store_ID]],Store_DB[Store_ID],Store_DB[Store_Name])</f>
        <v>Johnson-Wright</v>
      </c>
      <c r="M897" t="str">
        <f>_xlfn.XLOOKUP(Sales_DB[[#This Row],[Store_ID]],Store_DB[Store_ID],Store_DB[City])</f>
        <v>Hoodberg</v>
      </c>
      <c r="N897" t="str">
        <f>_xlfn.XLOOKUP(Sales_DB[[#This Row],[Store_ID]],Store_DB[Store_ID],Store_DB[Store_Type])</f>
        <v>Outlet</v>
      </c>
      <c r="O897" t="str">
        <f>_xlfn.XLOOKUP(Sales_DB[[#This Row],[Product_ID]],Product_DB[Product_ID],Product_DB[Product_Name])</f>
        <v>Foam Roller</v>
      </c>
      <c r="P897" t="str">
        <f>_xlfn.XLOOKUP(Sales_DB[[#This Row],[Product_ID]],Product_DB[Product_ID],Product_DB[Category])</f>
        <v>Sports</v>
      </c>
      <c r="Q897" t="str">
        <f>_xlfn.XLOOKUP(Sales_DB[[#This Row],[Product_ID]],Product_DB[Product_ID],Product_DB[Sub_Category])</f>
        <v>Fitness</v>
      </c>
      <c r="R897" t="str">
        <f>_xlfn.XLOOKUP(Sales_DB[[#This Row],[Product_ID]],Product_DB[Product_ID],Product_DB[Brand])</f>
        <v>Atkinson, Camacho and Oliver</v>
      </c>
      <c r="S897">
        <f>_xlfn.XLOOKUP(Sales_DB[[#This Row],[Product_ID]],Product_DB[Product_ID],Product_DB[Cost])</f>
        <v>30.62</v>
      </c>
      <c r="T897">
        <f>_xlfn.XLOOKUP(Sales_DB[[#This Row],[Product_ID]],Product_DB[Product_ID],Product_DB[Stock])</f>
        <v>138</v>
      </c>
      <c r="U897" t="str">
        <f>_xlfn.XLOOKUP(Sales_DB[[#This Row],[Customer_ID]],Final_Cust_db[Customer_ID],Final_Cust_db[Name])</f>
        <v>Lance Baker</v>
      </c>
      <c r="V897">
        <f>_xlfn.XLOOKUP(Sales_DB[[#This Row],[Customer_ID]],Final_Cust_db[Customer_ID],Final_Cust_db[Age])</f>
        <v>50</v>
      </c>
      <c r="W897" t="str">
        <f>_xlfn.XLOOKUP(Sales_DB[[#This Row],[Customer_ID]],Final_Cust_db[Customer_ID],Final_Cust_db[Gender])</f>
        <v>Female</v>
      </c>
      <c r="X897" t="str">
        <f>_xlfn.XLOOKUP(Sales_DB[[#This Row],[Customer_ID]],Final_Cust_db[Customer_ID],Final_Cust_db[City])</f>
        <v>Port Victoria</v>
      </c>
      <c r="Y897" t="str">
        <f>_xlfn.XLOOKUP(Sales_DB[[#This Row],[Customer_ID]],Final_Cust_db[Customer_ID],Final_Cust_db[State])</f>
        <v>Florida</v>
      </c>
      <c r="Z897" t="str">
        <f>_xlfn.XLOOKUP(Sales_DB[[#This Row],[Customer_ID]],Final_Cust_db[Customer_ID],Final_Cust_db[Country])</f>
        <v>USA</v>
      </c>
      <c r="AA897" t="str">
        <f>_xlfn.XLOOKUP(Sales_DB[[#This Row],[Customer_ID]],Final_Cust_db[Customer_ID],Final_Cust_db[Loyality_Level])</f>
        <v>Gold</v>
      </c>
      <c r="AB897" s="8">
        <f>Sales_DB[[#This Row],[Cost]]*Sales_DB[[#This Row],[Quantity]]</f>
        <v>30.62</v>
      </c>
      <c r="AC897" s="8">
        <f>Sales_DB[[#This Row],[Total_Amount]]-Sales_DB[[#This Row],[Spend]]</f>
        <v>-2.5760000000000005</v>
      </c>
      <c r="AD897" s="8">
        <f>MONTH(Sales_DB[[#This Row],[Order_Date]])</f>
        <v>2</v>
      </c>
    </row>
    <row r="898" spans="1:30" x14ac:dyDescent="0.35">
      <c r="A898" t="s">
        <v>2855</v>
      </c>
      <c r="B898" s="2">
        <v>45294</v>
      </c>
      <c r="C898" t="s">
        <v>1347</v>
      </c>
      <c r="D898" t="s">
        <v>1869</v>
      </c>
      <c r="E898" t="s">
        <v>1937</v>
      </c>
      <c r="F898">
        <v>1</v>
      </c>
      <c r="G898" s="5">
        <v>835.17</v>
      </c>
      <c r="H898">
        <v>0.02</v>
      </c>
      <c r="I898" t="s">
        <v>1962</v>
      </c>
      <c r="J898">
        <v>818.46659999999997</v>
      </c>
      <c r="K898" t="str">
        <f>_xlfn.XLOOKUP(Sales_DB[[#This Row],[Store_ID]],Store_DB[Store_ID],Store_DB[Region])</f>
        <v>West</v>
      </c>
      <c r="L898" t="str">
        <f>_xlfn.XLOOKUP(Sales_DB[[#This Row],[Store_ID]],Store_DB[Store_ID],Store_DB[Store_Name])</f>
        <v>Frederick-Wright</v>
      </c>
      <c r="M898" t="str">
        <f>_xlfn.XLOOKUP(Sales_DB[[#This Row],[Store_ID]],Store_DB[Store_ID],Store_DB[City])</f>
        <v>New Jimmymouth</v>
      </c>
      <c r="N898" t="str">
        <f>_xlfn.XLOOKUP(Sales_DB[[#This Row],[Store_ID]],Store_DB[Store_ID],Store_DB[Store_Type])</f>
        <v>Flagship</v>
      </c>
      <c r="O898" t="str">
        <f>_xlfn.XLOOKUP(Sales_DB[[#This Row],[Product_ID]],Product_DB[Product_ID],Product_DB[Product_Name])</f>
        <v>Women'S Formal Blazer</v>
      </c>
      <c r="P898" t="str">
        <f>_xlfn.XLOOKUP(Sales_DB[[#This Row],[Product_ID]],Product_DB[Product_ID],Product_DB[Category])</f>
        <v>Clothing</v>
      </c>
      <c r="Q898" t="str">
        <f>_xlfn.XLOOKUP(Sales_DB[[#This Row],[Product_ID]],Product_DB[Product_ID],Product_DB[Sub_Category])</f>
        <v>Outerwear</v>
      </c>
      <c r="R898" t="str">
        <f>_xlfn.XLOOKUP(Sales_DB[[#This Row],[Product_ID]],Product_DB[Product_ID],Product_DB[Brand])</f>
        <v>Phillips and Sons</v>
      </c>
      <c r="S898">
        <f>_xlfn.XLOOKUP(Sales_DB[[#This Row],[Product_ID]],Product_DB[Product_ID],Product_DB[Cost])</f>
        <v>358.47</v>
      </c>
      <c r="T898">
        <f>_xlfn.XLOOKUP(Sales_DB[[#This Row],[Product_ID]],Product_DB[Product_ID],Product_DB[Stock])</f>
        <v>143</v>
      </c>
      <c r="U898" t="str">
        <f>_xlfn.XLOOKUP(Sales_DB[[#This Row],[Customer_ID]],Final_Cust_db[Customer_ID],Final_Cust_db[Name])</f>
        <v>John Smith</v>
      </c>
      <c r="V898">
        <f>_xlfn.XLOOKUP(Sales_DB[[#This Row],[Customer_ID]],Final_Cust_db[Customer_ID],Final_Cust_db[Age])</f>
        <v>27</v>
      </c>
      <c r="W898" t="str">
        <f>_xlfn.XLOOKUP(Sales_DB[[#This Row],[Customer_ID]],Final_Cust_db[Customer_ID],Final_Cust_db[Gender])</f>
        <v>Male</v>
      </c>
      <c r="X898" t="str">
        <f>_xlfn.XLOOKUP(Sales_DB[[#This Row],[Customer_ID]],Final_Cust_db[Customer_ID],Final_Cust_db[City])</f>
        <v>South Andrewport</v>
      </c>
      <c r="Y898" t="str">
        <f>_xlfn.XLOOKUP(Sales_DB[[#This Row],[Customer_ID]],Final_Cust_db[Customer_ID],Final_Cust_db[State])</f>
        <v>California</v>
      </c>
      <c r="Z898" t="str">
        <f>_xlfn.XLOOKUP(Sales_DB[[#This Row],[Customer_ID]],Final_Cust_db[Customer_ID],Final_Cust_db[Country])</f>
        <v>USA</v>
      </c>
      <c r="AA898" t="str">
        <f>_xlfn.XLOOKUP(Sales_DB[[#This Row],[Customer_ID]],Final_Cust_db[Customer_ID],Final_Cust_db[Loyality_Level])</f>
        <v>Platinum</v>
      </c>
      <c r="AB898" s="8">
        <f>Sales_DB[[#This Row],[Cost]]*Sales_DB[[#This Row],[Quantity]]</f>
        <v>358.47</v>
      </c>
      <c r="AC898" s="8">
        <f>Sales_DB[[#This Row],[Total_Amount]]-Sales_DB[[#This Row],[Spend]]</f>
        <v>459.99659999999994</v>
      </c>
      <c r="AD898" s="8">
        <f>MONTH(Sales_DB[[#This Row],[Order_Date]])</f>
        <v>1</v>
      </c>
    </row>
    <row r="899" spans="1:30" x14ac:dyDescent="0.35">
      <c r="A899" t="s">
        <v>2856</v>
      </c>
      <c r="B899" s="2">
        <v>45389</v>
      </c>
      <c r="C899" t="s">
        <v>464</v>
      </c>
      <c r="D899" t="s">
        <v>1830</v>
      </c>
      <c r="E899" t="s">
        <v>1899</v>
      </c>
      <c r="F899">
        <v>1</v>
      </c>
      <c r="G899" s="5">
        <v>113.07</v>
      </c>
      <c r="H899">
        <v>0.24</v>
      </c>
      <c r="I899" t="s">
        <v>1957</v>
      </c>
      <c r="J899">
        <v>85.933199999999999</v>
      </c>
      <c r="K899" t="str">
        <f>_xlfn.XLOOKUP(Sales_DB[[#This Row],[Store_ID]],Store_DB[Store_ID],Store_DB[Region])</f>
        <v>North</v>
      </c>
      <c r="L899" t="str">
        <f>_xlfn.XLOOKUP(Sales_DB[[#This Row],[Store_ID]],Store_DB[Store_ID],Store_DB[Store_Name])</f>
        <v>Johnson-Wright</v>
      </c>
      <c r="M899" t="str">
        <f>_xlfn.XLOOKUP(Sales_DB[[#This Row],[Store_ID]],Store_DB[Store_ID],Store_DB[City])</f>
        <v>Hoodberg</v>
      </c>
      <c r="N899" t="str">
        <f>_xlfn.XLOOKUP(Sales_DB[[#This Row],[Store_ID]],Store_DB[Store_ID],Store_DB[Store_Type])</f>
        <v>Outlet</v>
      </c>
      <c r="O899" t="str">
        <f>_xlfn.XLOOKUP(Sales_DB[[#This Row],[Product_ID]],Product_DB[Product_ID],Product_DB[Product_Name])</f>
        <v>Hydrating Face Cleanser</v>
      </c>
      <c r="P899" t="str">
        <f>_xlfn.XLOOKUP(Sales_DB[[#This Row],[Product_ID]],Product_DB[Product_ID],Product_DB[Category])</f>
        <v>Beauty</v>
      </c>
      <c r="Q899" t="str">
        <f>_xlfn.XLOOKUP(Sales_DB[[#This Row],[Product_ID]],Product_DB[Product_ID],Product_DB[Sub_Category])</f>
        <v>Skincare</v>
      </c>
      <c r="R899" t="str">
        <f>_xlfn.XLOOKUP(Sales_DB[[#This Row],[Product_ID]],Product_DB[Product_ID],Product_DB[Brand])</f>
        <v>Butler Group</v>
      </c>
      <c r="S899">
        <f>_xlfn.XLOOKUP(Sales_DB[[#This Row],[Product_ID]],Product_DB[Product_ID],Product_DB[Cost])</f>
        <v>238.8</v>
      </c>
      <c r="T899">
        <f>_xlfn.XLOOKUP(Sales_DB[[#This Row],[Product_ID]],Product_DB[Product_ID],Product_DB[Stock])</f>
        <v>159</v>
      </c>
      <c r="U899" t="str">
        <f>_xlfn.XLOOKUP(Sales_DB[[#This Row],[Customer_ID]],Final_Cust_db[Customer_ID],Final_Cust_db[Name])</f>
        <v>Morgan Bowen</v>
      </c>
      <c r="V899">
        <f>_xlfn.XLOOKUP(Sales_DB[[#This Row],[Customer_ID]],Final_Cust_db[Customer_ID],Final_Cust_db[Age])</f>
        <v>54</v>
      </c>
      <c r="W899" t="str">
        <f>_xlfn.XLOOKUP(Sales_DB[[#This Row],[Customer_ID]],Final_Cust_db[Customer_ID],Final_Cust_db[Gender])</f>
        <v>Male</v>
      </c>
      <c r="X899" t="str">
        <f>_xlfn.XLOOKUP(Sales_DB[[#This Row],[Customer_ID]],Final_Cust_db[Customer_ID],Final_Cust_db[City])</f>
        <v>Parksfort</v>
      </c>
      <c r="Y899" t="str">
        <f>_xlfn.XLOOKUP(Sales_DB[[#This Row],[Customer_ID]],Final_Cust_db[Customer_ID],Final_Cust_db[State])</f>
        <v>Washington</v>
      </c>
      <c r="Z899" t="str">
        <f>_xlfn.XLOOKUP(Sales_DB[[#This Row],[Customer_ID]],Final_Cust_db[Customer_ID],Final_Cust_db[Country])</f>
        <v>USA</v>
      </c>
      <c r="AA899" t="str">
        <f>_xlfn.XLOOKUP(Sales_DB[[#This Row],[Customer_ID]],Final_Cust_db[Customer_ID],Final_Cust_db[Loyality_Level])</f>
        <v>Gold</v>
      </c>
      <c r="AB899" s="8">
        <f>Sales_DB[[#This Row],[Cost]]*Sales_DB[[#This Row],[Quantity]]</f>
        <v>238.8</v>
      </c>
      <c r="AC899" s="8">
        <f>Sales_DB[[#This Row],[Total_Amount]]-Sales_DB[[#This Row],[Spend]]</f>
        <v>-152.86680000000001</v>
      </c>
      <c r="AD899" s="8">
        <f>MONTH(Sales_DB[[#This Row],[Order_Date]])</f>
        <v>4</v>
      </c>
    </row>
    <row r="900" spans="1:30" x14ac:dyDescent="0.35">
      <c r="A900" t="s">
        <v>2857</v>
      </c>
      <c r="B900" s="2">
        <v>45930</v>
      </c>
      <c r="C900" t="s">
        <v>1447</v>
      </c>
      <c r="D900" t="s">
        <v>1863</v>
      </c>
      <c r="E900" t="s">
        <v>1927</v>
      </c>
      <c r="F900">
        <v>2</v>
      </c>
      <c r="G900" s="5">
        <v>451.33</v>
      </c>
      <c r="H900">
        <v>0.23</v>
      </c>
      <c r="I900" t="s">
        <v>1962</v>
      </c>
      <c r="J900">
        <v>695.04819999999995</v>
      </c>
      <c r="K900" t="str">
        <f>_xlfn.XLOOKUP(Sales_DB[[#This Row],[Store_ID]],Store_DB[Store_ID],Store_DB[Region])</f>
        <v>North</v>
      </c>
      <c r="L900" t="str">
        <f>_xlfn.XLOOKUP(Sales_DB[[#This Row],[Store_ID]],Store_DB[Store_ID],Store_DB[Store_Name])</f>
        <v>Thomas, Bridges and Harris</v>
      </c>
      <c r="M900" t="str">
        <f>_xlfn.XLOOKUP(Sales_DB[[#This Row],[Store_ID]],Store_DB[Store_ID],Store_DB[City])</f>
        <v>Sabrinatown</v>
      </c>
      <c r="N900" t="str">
        <f>_xlfn.XLOOKUP(Sales_DB[[#This Row],[Store_ID]],Store_DB[Store_ID],Store_DB[Store_Type])</f>
        <v>Online</v>
      </c>
      <c r="O900" t="str">
        <f>_xlfn.XLOOKUP(Sales_DB[[#This Row],[Product_ID]],Product_DB[Product_ID],Product_DB[Product_Name])</f>
        <v>Vitamin E Body Lotion</v>
      </c>
      <c r="P900" t="str">
        <f>_xlfn.XLOOKUP(Sales_DB[[#This Row],[Product_ID]],Product_DB[Product_ID],Product_DB[Category])</f>
        <v>Beauty</v>
      </c>
      <c r="Q900" t="str">
        <f>_xlfn.XLOOKUP(Sales_DB[[#This Row],[Product_ID]],Product_DB[Product_ID],Product_DB[Sub_Category])</f>
        <v>Skincare</v>
      </c>
      <c r="R900" t="str">
        <f>_xlfn.XLOOKUP(Sales_DB[[#This Row],[Product_ID]],Product_DB[Product_ID],Product_DB[Brand])</f>
        <v>Hoffman-Williams</v>
      </c>
      <c r="S900">
        <f>_xlfn.XLOOKUP(Sales_DB[[#This Row],[Product_ID]],Product_DB[Product_ID],Product_DB[Cost])</f>
        <v>358.47</v>
      </c>
      <c r="T900">
        <f>_xlfn.XLOOKUP(Sales_DB[[#This Row],[Product_ID]],Product_DB[Product_ID],Product_DB[Stock])</f>
        <v>213</v>
      </c>
      <c r="U900" t="str">
        <f>_xlfn.XLOOKUP(Sales_DB[[#This Row],[Customer_ID]],Final_Cust_db[Customer_ID],Final_Cust_db[Name])</f>
        <v>Cynthia Parrish</v>
      </c>
      <c r="V900">
        <f>_xlfn.XLOOKUP(Sales_DB[[#This Row],[Customer_ID]],Final_Cust_db[Customer_ID],Final_Cust_db[Age])</f>
        <v>18</v>
      </c>
      <c r="W900" t="str">
        <f>_xlfn.XLOOKUP(Sales_DB[[#This Row],[Customer_ID]],Final_Cust_db[Customer_ID],Final_Cust_db[Gender])</f>
        <v>Male</v>
      </c>
      <c r="X900" t="str">
        <f>_xlfn.XLOOKUP(Sales_DB[[#This Row],[Customer_ID]],Final_Cust_db[Customer_ID],Final_Cust_db[City])</f>
        <v>Espinozaberg</v>
      </c>
      <c r="Y900" t="str">
        <f>_xlfn.XLOOKUP(Sales_DB[[#This Row],[Customer_ID]],Final_Cust_db[Customer_ID],Final_Cust_db[State])</f>
        <v>Minnesota</v>
      </c>
      <c r="Z900" t="str">
        <f>_xlfn.XLOOKUP(Sales_DB[[#This Row],[Customer_ID]],Final_Cust_db[Customer_ID],Final_Cust_db[Country])</f>
        <v>USA</v>
      </c>
      <c r="AA900" t="str">
        <f>_xlfn.XLOOKUP(Sales_DB[[#This Row],[Customer_ID]],Final_Cust_db[Customer_ID],Final_Cust_db[Loyality_Level])</f>
        <v>Silver</v>
      </c>
      <c r="AB900" s="8">
        <f>Sales_DB[[#This Row],[Cost]]*Sales_DB[[#This Row],[Quantity]]</f>
        <v>716.94</v>
      </c>
      <c r="AC900" s="8">
        <f>Sales_DB[[#This Row],[Total_Amount]]-Sales_DB[[#This Row],[Spend]]</f>
        <v>-21.891800000000103</v>
      </c>
      <c r="AD900" s="8">
        <f>MONTH(Sales_DB[[#This Row],[Order_Date]])</f>
        <v>9</v>
      </c>
    </row>
    <row r="901" spans="1:30" x14ac:dyDescent="0.35">
      <c r="A901" t="s">
        <v>2858</v>
      </c>
      <c r="B901" s="2">
        <v>45456</v>
      </c>
      <c r="C901" t="s">
        <v>1173</v>
      </c>
      <c r="D901" t="s">
        <v>1839</v>
      </c>
      <c r="E901" t="s">
        <v>1909</v>
      </c>
      <c r="F901">
        <v>3</v>
      </c>
      <c r="G901" s="5">
        <v>619.80999999999995</v>
      </c>
      <c r="H901">
        <v>0.16</v>
      </c>
      <c r="I901" t="s">
        <v>1962</v>
      </c>
      <c r="J901">
        <v>1561.9212</v>
      </c>
      <c r="K901" t="str">
        <f>_xlfn.XLOOKUP(Sales_DB[[#This Row],[Store_ID]],Store_DB[Store_ID],Store_DB[Region])</f>
        <v>East</v>
      </c>
      <c r="L901" t="str">
        <f>_xlfn.XLOOKUP(Sales_DB[[#This Row],[Store_ID]],Store_DB[Store_ID],Store_DB[Store_Name])</f>
        <v>Benson-Elliott</v>
      </c>
      <c r="M901" t="str">
        <f>_xlfn.XLOOKUP(Sales_DB[[#This Row],[Store_ID]],Store_DB[Store_ID],Store_DB[City])</f>
        <v>Port Josephberg</v>
      </c>
      <c r="N901" t="str">
        <f>_xlfn.XLOOKUP(Sales_DB[[#This Row],[Store_ID]],Store_DB[Store_ID],Store_DB[Store_Type])</f>
        <v>Online</v>
      </c>
      <c r="O901" t="str">
        <f>_xlfn.XLOOKUP(Sales_DB[[#This Row],[Product_ID]],Product_DB[Product_ID],Product_DB[Product_Name])</f>
        <v>Kitchen Cutting Board</v>
      </c>
      <c r="P901" t="str">
        <f>_xlfn.XLOOKUP(Sales_DB[[#This Row],[Product_ID]],Product_DB[Product_ID],Product_DB[Category])</f>
        <v>Home</v>
      </c>
      <c r="Q901" t="str">
        <f>_xlfn.XLOOKUP(Sales_DB[[#This Row],[Product_ID]],Product_DB[Product_ID],Product_DB[Sub_Category])</f>
        <v>Kitchen</v>
      </c>
      <c r="R901" t="str">
        <f>_xlfn.XLOOKUP(Sales_DB[[#This Row],[Product_ID]],Product_DB[Product_ID],Product_DB[Brand])</f>
        <v>Taylor, Dodson and Johnston</v>
      </c>
      <c r="S901">
        <f>_xlfn.XLOOKUP(Sales_DB[[#This Row],[Product_ID]],Product_DB[Product_ID],Product_DB[Cost])</f>
        <v>176.07</v>
      </c>
      <c r="T901">
        <f>_xlfn.XLOOKUP(Sales_DB[[#This Row],[Product_ID]],Product_DB[Product_ID],Product_DB[Stock])</f>
        <v>82</v>
      </c>
      <c r="U901" t="str">
        <f>_xlfn.XLOOKUP(Sales_DB[[#This Row],[Customer_ID]],Final_Cust_db[Customer_ID],Final_Cust_db[Name])</f>
        <v>Jacqueline Anthony</v>
      </c>
      <c r="V901">
        <f>_xlfn.XLOOKUP(Sales_DB[[#This Row],[Customer_ID]],Final_Cust_db[Customer_ID],Final_Cust_db[Age])</f>
        <v>28</v>
      </c>
      <c r="W901" t="str">
        <f>_xlfn.XLOOKUP(Sales_DB[[#This Row],[Customer_ID]],Final_Cust_db[Customer_ID],Final_Cust_db[Gender])</f>
        <v>Male</v>
      </c>
      <c r="X901" t="str">
        <f>_xlfn.XLOOKUP(Sales_DB[[#This Row],[Customer_ID]],Final_Cust_db[Customer_ID],Final_Cust_db[City])</f>
        <v>Vincentside</v>
      </c>
      <c r="Y901" t="str">
        <f>_xlfn.XLOOKUP(Sales_DB[[#This Row],[Customer_ID]],Final_Cust_db[Customer_ID],Final_Cust_db[State])</f>
        <v>Ohio</v>
      </c>
      <c r="Z901" t="str">
        <f>_xlfn.XLOOKUP(Sales_DB[[#This Row],[Customer_ID]],Final_Cust_db[Customer_ID],Final_Cust_db[Country])</f>
        <v>USA</v>
      </c>
      <c r="AA901" t="str">
        <f>_xlfn.XLOOKUP(Sales_DB[[#This Row],[Customer_ID]],Final_Cust_db[Customer_ID],Final_Cust_db[Loyality_Level])</f>
        <v>Bronze</v>
      </c>
      <c r="AB901" s="8">
        <f>Sales_DB[[#This Row],[Cost]]*Sales_DB[[#This Row],[Quantity]]</f>
        <v>528.21</v>
      </c>
      <c r="AC901" s="8">
        <f>Sales_DB[[#This Row],[Total_Amount]]-Sales_DB[[#This Row],[Spend]]</f>
        <v>1033.7112</v>
      </c>
      <c r="AD901" s="8">
        <f>MONTH(Sales_DB[[#This Row],[Order_Date]])</f>
        <v>6</v>
      </c>
    </row>
    <row r="902" spans="1:30" x14ac:dyDescent="0.35">
      <c r="A902" t="s">
        <v>2859</v>
      </c>
      <c r="B902" s="2">
        <v>45713</v>
      </c>
      <c r="C902" t="s">
        <v>385</v>
      </c>
      <c r="D902" t="s">
        <v>1766</v>
      </c>
      <c r="E902" t="s">
        <v>1912</v>
      </c>
      <c r="F902">
        <v>4</v>
      </c>
      <c r="G902" s="5">
        <v>46.97</v>
      </c>
      <c r="H902">
        <v>0.26</v>
      </c>
      <c r="I902" t="s">
        <v>1959</v>
      </c>
      <c r="J902">
        <v>139.03120000000001</v>
      </c>
      <c r="K902" t="str">
        <f>_xlfn.XLOOKUP(Sales_DB[[#This Row],[Store_ID]],Store_DB[Store_ID],Store_DB[Region])</f>
        <v>South</v>
      </c>
      <c r="L902" t="str">
        <f>_xlfn.XLOOKUP(Sales_DB[[#This Row],[Store_ID]],Store_DB[Store_ID],Store_DB[Store_Name])</f>
        <v>Martinez-Mullins</v>
      </c>
      <c r="M902" t="str">
        <f>_xlfn.XLOOKUP(Sales_DB[[#This Row],[Store_ID]],Store_DB[Store_ID],Store_DB[City])</f>
        <v>Williamsfurt</v>
      </c>
      <c r="N902" t="str">
        <f>_xlfn.XLOOKUP(Sales_DB[[#This Row],[Store_ID]],Store_DB[Store_ID],Store_DB[Store_Type])</f>
        <v>Online</v>
      </c>
      <c r="O902" t="str">
        <f>_xlfn.XLOOKUP(Sales_DB[[#This Row],[Product_ID]],Product_DB[Product_ID],Product_DB[Product_Name])</f>
        <v>Laptop Cooling Pad</v>
      </c>
      <c r="P902" t="str">
        <f>_xlfn.XLOOKUP(Sales_DB[[#This Row],[Product_ID]],Product_DB[Product_ID],Product_DB[Category])</f>
        <v>Electronics</v>
      </c>
      <c r="Q902" t="str">
        <f>_xlfn.XLOOKUP(Sales_DB[[#This Row],[Product_ID]],Product_DB[Product_ID],Product_DB[Sub_Category])</f>
        <v>Computer</v>
      </c>
      <c r="R902" t="str">
        <f>_xlfn.XLOOKUP(Sales_DB[[#This Row],[Product_ID]],Product_DB[Product_ID],Product_DB[Brand])</f>
        <v>Murray, Gould and Ware</v>
      </c>
      <c r="S902">
        <f>_xlfn.XLOOKUP(Sales_DB[[#This Row],[Product_ID]],Product_DB[Product_ID],Product_DB[Cost])</f>
        <v>86.42</v>
      </c>
      <c r="T902">
        <f>_xlfn.XLOOKUP(Sales_DB[[#This Row],[Product_ID]],Product_DB[Product_ID],Product_DB[Stock])</f>
        <v>222</v>
      </c>
      <c r="U902" t="str">
        <f>_xlfn.XLOOKUP(Sales_DB[[#This Row],[Customer_ID]],Final_Cust_db[Customer_ID],Final_Cust_db[Name])</f>
        <v>Travis Holland</v>
      </c>
      <c r="V902">
        <f>_xlfn.XLOOKUP(Sales_DB[[#This Row],[Customer_ID]],Final_Cust_db[Customer_ID],Final_Cust_db[Age])</f>
        <v>38</v>
      </c>
      <c r="W902" t="str">
        <f>_xlfn.XLOOKUP(Sales_DB[[#This Row],[Customer_ID]],Final_Cust_db[Customer_ID],Final_Cust_db[Gender])</f>
        <v>Male</v>
      </c>
      <c r="X902" t="str">
        <f>_xlfn.XLOOKUP(Sales_DB[[#This Row],[Customer_ID]],Final_Cust_db[Customer_ID],Final_Cust_db[City])</f>
        <v>Webstermouth</v>
      </c>
      <c r="Y902" t="str">
        <f>_xlfn.XLOOKUP(Sales_DB[[#This Row],[Customer_ID]],Final_Cust_db[Customer_ID],Final_Cust_db[State])</f>
        <v>New Hampshire</v>
      </c>
      <c r="Z902" t="str">
        <f>_xlfn.XLOOKUP(Sales_DB[[#This Row],[Customer_ID]],Final_Cust_db[Customer_ID],Final_Cust_db[Country])</f>
        <v>USA</v>
      </c>
      <c r="AA902" t="str">
        <f>_xlfn.XLOOKUP(Sales_DB[[#This Row],[Customer_ID]],Final_Cust_db[Customer_ID],Final_Cust_db[Loyality_Level])</f>
        <v>Bronze</v>
      </c>
      <c r="AB902" s="8">
        <f>Sales_DB[[#This Row],[Cost]]*Sales_DB[[#This Row],[Quantity]]</f>
        <v>345.68</v>
      </c>
      <c r="AC902" s="8">
        <f>Sales_DB[[#This Row],[Total_Amount]]-Sales_DB[[#This Row],[Spend]]</f>
        <v>-206.64879999999999</v>
      </c>
      <c r="AD902" s="8">
        <f>MONTH(Sales_DB[[#This Row],[Order_Date]])</f>
        <v>2</v>
      </c>
    </row>
    <row r="903" spans="1:30" x14ac:dyDescent="0.35">
      <c r="A903" t="s">
        <v>2860</v>
      </c>
      <c r="B903" s="2">
        <v>45784</v>
      </c>
      <c r="C903" t="s">
        <v>613</v>
      </c>
      <c r="D903" t="s">
        <v>1716</v>
      </c>
      <c r="E903" t="s">
        <v>1894</v>
      </c>
      <c r="F903">
        <v>2</v>
      </c>
      <c r="G903" s="5">
        <v>71.48</v>
      </c>
      <c r="H903">
        <v>0.14000000000000001</v>
      </c>
      <c r="I903" t="s">
        <v>1962</v>
      </c>
      <c r="J903">
        <v>122.9456</v>
      </c>
      <c r="K903" t="str">
        <f>_xlfn.XLOOKUP(Sales_DB[[#This Row],[Store_ID]],Store_DB[Store_ID],Store_DB[Region])</f>
        <v>South</v>
      </c>
      <c r="L903" t="str">
        <f>_xlfn.XLOOKUP(Sales_DB[[#This Row],[Store_ID]],Store_DB[Store_ID],Store_DB[Store_Name])</f>
        <v>Black-Horn</v>
      </c>
      <c r="M903" t="str">
        <f>_xlfn.XLOOKUP(Sales_DB[[#This Row],[Store_ID]],Store_DB[Store_ID],Store_DB[City])</f>
        <v>North Nancyview</v>
      </c>
      <c r="N903" t="str">
        <f>_xlfn.XLOOKUP(Sales_DB[[#This Row],[Store_ID]],Store_DB[Store_ID],Store_DB[Store_Type])</f>
        <v>Outlet</v>
      </c>
      <c r="O903" t="str">
        <f>_xlfn.XLOOKUP(Sales_DB[[#This Row],[Product_ID]],Product_DB[Product_ID],Product_DB[Product_Name])</f>
        <v>Men'S Winter Jacket</v>
      </c>
      <c r="P903" t="str">
        <f>_xlfn.XLOOKUP(Sales_DB[[#This Row],[Product_ID]],Product_DB[Product_ID],Product_DB[Category])</f>
        <v>Clothing</v>
      </c>
      <c r="Q903" t="str">
        <f>_xlfn.XLOOKUP(Sales_DB[[#This Row],[Product_ID]],Product_DB[Product_ID],Product_DB[Sub_Category])</f>
        <v>Outerwear</v>
      </c>
      <c r="R903" t="str">
        <f>_xlfn.XLOOKUP(Sales_DB[[#This Row],[Product_ID]],Product_DB[Product_ID],Product_DB[Brand])</f>
        <v>Kelly, Smith and Perez</v>
      </c>
      <c r="S903">
        <f>_xlfn.XLOOKUP(Sales_DB[[#This Row],[Product_ID]],Product_DB[Product_ID],Product_DB[Cost])</f>
        <v>167.34</v>
      </c>
      <c r="T903">
        <f>_xlfn.XLOOKUP(Sales_DB[[#This Row],[Product_ID]],Product_DB[Product_ID],Product_DB[Stock])</f>
        <v>296</v>
      </c>
      <c r="U903" t="str">
        <f>_xlfn.XLOOKUP(Sales_DB[[#This Row],[Customer_ID]],Final_Cust_db[Customer_ID],Final_Cust_db[Name])</f>
        <v>Leonard Cochran</v>
      </c>
      <c r="V903">
        <f>_xlfn.XLOOKUP(Sales_DB[[#This Row],[Customer_ID]],Final_Cust_db[Customer_ID],Final_Cust_db[Age])</f>
        <v>46</v>
      </c>
      <c r="W903" t="str">
        <f>_xlfn.XLOOKUP(Sales_DB[[#This Row],[Customer_ID]],Final_Cust_db[Customer_ID],Final_Cust_db[Gender])</f>
        <v>Female</v>
      </c>
      <c r="X903" t="str">
        <f>_xlfn.XLOOKUP(Sales_DB[[#This Row],[Customer_ID]],Final_Cust_db[Customer_ID],Final_Cust_db[City])</f>
        <v>Port Sherryview</v>
      </c>
      <c r="Y903" t="str">
        <f>_xlfn.XLOOKUP(Sales_DB[[#This Row],[Customer_ID]],Final_Cust_db[Customer_ID],Final_Cust_db[State])</f>
        <v>North Dakota</v>
      </c>
      <c r="Z903" t="str">
        <f>_xlfn.XLOOKUP(Sales_DB[[#This Row],[Customer_ID]],Final_Cust_db[Customer_ID],Final_Cust_db[Country])</f>
        <v>USA</v>
      </c>
      <c r="AA903" t="str">
        <f>_xlfn.XLOOKUP(Sales_DB[[#This Row],[Customer_ID]],Final_Cust_db[Customer_ID],Final_Cust_db[Loyality_Level])</f>
        <v>Silver</v>
      </c>
      <c r="AB903" s="8">
        <f>Sales_DB[[#This Row],[Cost]]*Sales_DB[[#This Row],[Quantity]]</f>
        <v>334.68</v>
      </c>
      <c r="AC903" s="8">
        <f>Sales_DB[[#This Row],[Total_Amount]]-Sales_DB[[#This Row],[Spend]]</f>
        <v>-211.73439999999999</v>
      </c>
      <c r="AD903" s="8">
        <f>MONTH(Sales_DB[[#This Row],[Order_Date]])</f>
        <v>5</v>
      </c>
    </row>
    <row r="904" spans="1:30" x14ac:dyDescent="0.35">
      <c r="A904" t="s">
        <v>2861</v>
      </c>
      <c r="B904" s="2">
        <v>45812</v>
      </c>
      <c r="C904" t="s">
        <v>8</v>
      </c>
      <c r="D904" t="s">
        <v>1748</v>
      </c>
      <c r="E904" t="s">
        <v>1946</v>
      </c>
      <c r="F904">
        <v>2</v>
      </c>
      <c r="G904" s="5">
        <v>404.08</v>
      </c>
      <c r="H904">
        <v>7.0000000000000007E-2</v>
      </c>
      <c r="I904" t="s">
        <v>1957</v>
      </c>
      <c r="J904">
        <v>751.58879999999988</v>
      </c>
      <c r="K904" t="str">
        <f>_xlfn.XLOOKUP(Sales_DB[[#This Row],[Store_ID]],Store_DB[Store_ID],Store_DB[Region])</f>
        <v>East</v>
      </c>
      <c r="L904" t="str">
        <f>_xlfn.XLOOKUP(Sales_DB[[#This Row],[Store_ID]],Store_DB[Store_ID],Store_DB[Store_Name])</f>
        <v>Mann-Austin</v>
      </c>
      <c r="M904" t="str">
        <f>_xlfn.XLOOKUP(Sales_DB[[#This Row],[Store_ID]],Store_DB[Store_ID],Store_DB[City])</f>
        <v>Vasquezborough</v>
      </c>
      <c r="N904" t="str">
        <f>_xlfn.XLOOKUP(Sales_DB[[#This Row],[Store_ID]],Store_DB[Store_ID],Store_DB[Store_Type])</f>
        <v>Online</v>
      </c>
      <c r="O904" t="str">
        <f>_xlfn.XLOOKUP(Sales_DB[[#This Row],[Product_ID]],Product_DB[Product_ID],Product_DB[Product_Name])</f>
        <v>Premium Blanket Throw</v>
      </c>
      <c r="P904" t="str">
        <f>_xlfn.XLOOKUP(Sales_DB[[#This Row],[Product_ID]],Product_DB[Product_ID],Product_DB[Category])</f>
        <v>Home</v>
      </c>
      <c r="Q904" t="str">
        <f>_xlfn.XLOOKUP(Sales_DB[[#This Row],[Product_ID]],Product_DB[Product_ID],Product_DB[Sub_Category])</f>
        <v>Decor</v>
      </c>
      <c r="R904" t="str">
        <f>_xlfn.XLOOKUP(Sales_DB[[#This Row],[Product_ID]],Product_DB[Product_ID],Product_DB[Brand])</f>
        <v>Hernandez, Kennedy and Porter</v>
      </c>
      <c r="S904">
        <f>_xlfn.XLOOKUP(Sales_DB[[#This Row],[Product_ID]],Product_DB[Product_ID],Product_DB[Cost])</f>
        <v>461.47</v>
      </c>
      <c r="T904">
        <f>_xlfn.XLOOKUP(Sales_DB[[#This Row],[Product_ID]],Product_DB[Product_ID],Product_DB[Stock])</f>
        <v>190</v>
      </c>
      <c r="U904" t="str">
        <f>_xlfn.XLOOKUP(Sales_DB[[#This Row],[Customer_ID]],Final_Cust_db[Customer_ID],Final_Cust_db[Name])</f>
        <v>Sheena Bonilla</v>
      </c>
      <c r="V904">
        <f>_xlfn.XLOOKUP(Sales_DB[[#This Row],[Customer_ID]],Final_Cust_db[Customer_ID],Final_Cust_db[Age])</f>
        <v>55</v>
      </c>
      <c r="W904" t="str">
        <f>_xlfn.XLOOKUP(Sales_DB[[#This Row],[Customer_ID]],Final_Cust_db[Customer_ID],Final_Cust_db[Gender])</f>
        <v>Male</v>
      </c>
      <c r="X904" t="str">
        <f>_xlfn.XLOOKUP(Sales_DB[[#This Row],[Customer_ID]],Final_Cust_db[Customer_ID],Final_Cust_db[City])</f>
        <v>Donaldton</v>
      </c>
      <c r="Y904" t="str">
        <f>_xlfn.XLOOKUP(Sales_DB[[#This Row],[Customer_ID]],Final_Cust_db[Customer_ID],Final_Cust_db[State])</f>
        <v>North Carolina</v>
      </c>
      <c r="Z904" t="str">
        <f>_xlfn.XLOOKUP(Sales_DB[[#This Row],[Customer_ID]],Final_Cust_db[Customer_ID],Final_Cust_db[Country])</f>
        <v>USA</v>
      </c>
      <c r="AA904" t="str">
        <f>_xlfn.XLOOKUP(Sales_DB[[#This Row],[Customer_ID]],Final_Cust_db[Customer_ID],Final_Cust_db[Loyality_Level])</f>
        <v>Bronze</v>
      </c>
      <c r="AB904" s="8">
        <f>Sales_DB[[#This Row],[Cost]]*Sales_DB[[#This Row],[Quantity]]</f>
        <v>922.94</v>
      </c>
      <c r="AC904" s="8">
        <f>Sales_DB[[#This Row],[Total_Amount]]-Sales_DB[[#This Row],[Spend]]</f>
        <v>-171.35120000000018</v>
      </c>
      <c r="AD904" s="8">
        <f>MONTH(Sales_DB[[#This Row],[Order_Date]])</f>
        <v>6</v>
      </c>
    </row>
    <row r="905" spans="1:30" x14ac:dyDescent="0.35">
      <c r="A905" t="s">
        <v>2862</v>
      </c>
      <c r="B905" s="2">
        <v>45653</v>
      </c>
      <c r="C905" t="s">
        <v>851</v>
      </c>
      <c r="D905" t="s">
        <v>1623</v>
      </c>
      <c r="E905" t="s">
        <v>1937</v>
      </c>
      <c r="F905">
        <v>1</v>
      </c>
      <c r="G905" s="5">
        <v>519.91</v>
      </c>
      <c r="H905">
        <v>0.05</v>
      </c>
      <c r="I905" t="s">
        <v>1962</v>
      </c>
      <c r="J905">
        <v>493.91449999999992</v>
      </c>
      <c r="K905" t="str">
        <f>_xlfn.XLOOKUP(Sales_DB[[#This Row],[Store_ID]],Store_DB[Store_ID],Store_DB[Region])</f>
        <v>West</v>
      </c>
      <c r="L905" t="str">
        <f>_xlfn.XLOOKUP(Sales_DB[[#This Row],[Store_ID]],Store_DB[Store_ID],Store_DB[Store_Name])</f>
        <v>Frederick-Wright</v>
      </c>
      <c r="M905" t="str">
        <f>_xlfn.XLOOKUP(Sales_DB[[#This Row],[Store_ID]],Store_DB[Store_ID],Store_DB[City])</f>
        <v>New Jimmymouth</v>
      </c>
      <c r="N905" t="str">
        <f>_xlfn.XLOOKUP(Sales_DB[[#This Row],[Store_ID]],Store_DB[Store_ID],Store_DB[Store_Type])</f>
        <v>Flagship</v>
      </c>
      <c r="O905" t="str">
        <f>_xlfn.XLOOKUP(Sales_DB[[#This Row],[Product_ID]],Product_DB[Product_ID],Product_DB[Product_Name])</f>
        <v>Soccer Training Cone Set</v>
      </c>
      <c r="P905" t="str">
        <f>_xlfn.XLOOKUP(Sales_DB[[#This Row],[Product_ID]],Product_DB[Product_ID],Product_DB[Category])</f>
        <v>Sports</v>
      </c>
      <c r="Q905" t="str">
        <f>_xlfn.XLOOKUP(Sales_DB[[#This Row],[Product_ID]],Product_DB[Product_ID],Product_DB[Sub_Category])</f>
        <v>Accessories</v>
      </c>
      <c r="R905" t="str">
        <f>_xlfn.XLOOKUP(Sales_DB[[#This Row],[Product_ID]],Product_DB[Product_ID],Product_DB[Brand])</f>
        <v>Ford, Murphy and Wilson</v>
      </c>
      <c r="S905">
        <f>_xlfn.XLOOKUP(Sales_DB[[#This Row],[Product_ID]],Product_DB[Product_ID],Product_DB[Cost])</f>
        <v>144.53</v>
      </c>
      <c r="T905">
        <f>_xlfn.XLOOKUP(Sales_DB[[#This Row],[Product_ID]],Product_DB[Product_ID],Product_DB[Stock])</f>
        <v>367</v>
      </c>
      <c r="U905" t="str">
        <f>_xlfn.XLOOKUP(Sales_DB[[#This Row],[Customer_ID]],Final_Cust_db[Customer_ID],Final_Cust_db[Name])</f>
        <v>Matthew Payne</v>
      </c>
      <c r="V905">
        <f>_xlfn.XLOOKUP(Sales_DB[[#This Row],[Customer_ID]],Final_Cust_db[Customer_ID],Final_Cust_db[Age])</f>
        <v>25</v>
      </c>
      <c r="W905" t="str">
        <f>_xlfn.XLOOKUP(Sales_DB[[#This Row],[Customer_ID]],Final_Cust_db[Customer_ID],Final_Cust_db[Gender])</f>
        <v>Male</v>
      </c>
      <c r="X905" t="str">
        <f>_xlfn.XLOOKUP(Sales_DB[[#This Row],[Customer_ID]],Final_Cust_db[Customer_ID],Final_Cust_db[City])</f>
        <v>Grahamfurt</v>
      </c>
      <c r="Y905" t="str">
        <f>_xlfn.XLOOKUP(Sales_DB[[#This Row],[Customer_ID]],Final_Cust_db[Customer_ID],Final_Cust_db[State])</f>
        <v>Wyoming</v>
      </c>
      <c r="Z905" t="str">
        <f>_xlfn.XLOOKUP(Sales_DB[[#This Row],[Customer_ID]],Final_Cust_db[Customer_ID],Final_Cust_db[Country])</f>
        <v>USA</v>
      </c>
      <c r="AA905" t="str">
        <f>_xlfn.XLOOKUP(Sales_DB[[#This Row],[Customer_ID]],Final_Cust_db[Customer_ID],Final_Cust_db[Loyality_Level])</f>
        <v>Gold</v>
      </c>
      <c r="AB905" s="8">
        <f>Sales_DB[[#This Row],[Cost]]*Sales_DB[[#This Row],[Quantity]]</f>
        <v>144.53</v>
      </c>
      <c r="AC905" s="8">
        <f>Sales_DB[[#This Row],[Total_Amount]]-Sales_DB[[#This Row],[Spend]]</f>
        <v>349.38449999999989</v>
      </c>
      <c r="AD905" s="8">
        <f>MONTH(Sales_DB[[#This Row],[Order_Date]])</f>
        <v>12</v>
      </c>
    </row>
    <row r="906" spans="1:30" x14ac:dyDescent="0.35">
      <c r="A906" t="s">
        <v>2863</v>
      </c>
      <c r="B906" s="2">
        <v>45672</v>
      </c>
      <c r="C906" t="s">
        <v>496</v>
      </c>
      <c r="D906" t="s">
        <v>1723</v>
      </c>
      <c r="E906" t="s">
        <v>1930</v>
      </c>
      <c r="F906">
        <v>3</v>
      </c>
      <c r="G906" s="5">
        <v>566.16</v>
      </c>
      <c r="H906">
        <v>0.05</v>
      </c>
      <c r="I906" t="s">
        <v>1959</v>
      </c>
      <c r="J906">
        <v>1613.556</v>
      </c>
      <c r="K906" t="str">
        <f>_xlfn.XLOOKUP(Sales_DB[[#This Row],[Store_ID]],Store_DB[Store_ID],Store_DB[Region])</f>
        <v>East</v>
      </c>
      <c r="L906" t="str">
        <f>_xlfn.XLOOKUP(Sales_DB[[#This Row],[Store_ID]],Store_DB[Store_ID],Store_DB[Store_Name])</f>
        <v>Gardner, Humphrey and Contreras</v>
      </c>
      <c r="M906" t="str">
        <f>_xlfn.XLOOKUP(Sales_DB[[#This Row],[Store_ID]],Store_DB[Store_ID],Store_DB[City])</f>
        <v>Johnsonville</v>
      </c>
      <c r="N906" t="str">
        <f>_xlfn.XLOOKUP(Sales_DB[[#This Row],[Store_ID]],Store_DB[Store_ID],Store_DB[Store_Type])</f>
        <v>Flagship</v>
      </c>
      <c r="O906" t="str">
        <f>_xlfn.XLOOKUP(Sales_DB[[#This Row],[Product_ID]],Product_DB[Product_ID],Product_DB[Product_Name])</f>
        <v>Car Dashboard Phone Holder</v>
      </c>
      <c r="P906" t="str">
        <f>_xlfn.XLOOKUP(Sales_DB[[#This Row],[Product_ID]],Product_DB[Product_ID],Product_DB[Category])</f>
        <v>Electronics</v>
      </c>
      <c r="Q906" t="str">
        <f>_xlfn.XLOOKUP(Sales_DB[[#This Row],[Product_ID]],Product_DB[Product_ID],Product_DB[Sub_Category])</f>
        <v>Accessories</v>
      </c>
      <c r="R906" t="str">
        <f>_xlfn.XLOOKUP(Sales_DB[[#This Row],[Product_ID]],Product_DB[Product_ID],Product_DB[Brand])</f>
        <v>Byrd, Stewart and Valdez</v>
      </c>
      <c r="S906">
        <f>_xlfn.XLOOKUP(Sales_DB[[#This Row],[Product_ID]],Product_DB[Product_ID],Product_DB[Cost])</f>
        <v>177.98</v>
      </c>
      <c r="T906">
        <f>_xlfn.XLOOKUP(Sales_DB[[#This Row],[Product_ID]],Product_DB[Product_ID],Product_DB[Stock])</f>
        <v>103</v>
      </c>
      <c r="U906" t="str">
        <f>_xlfn.XLOOKUP(Sales_DB[[#This Row],[Customer_ID]],Final_Cust_db[Customer_ID],Final_Cust_db[Name])</f>
        <v>Cameron Simpson</v>
      </c>
      <c r="V906">
        <f>_xlfn.XLOOKUP(Sales_DB[[#This Row],[Customer_ID]],Final_Cust_db[Customer_ID],Final_Cust_db[Age])</f>
        <v>46</v>
      </c>
      <c r="W906" t="str">
        <f>_xlfn.XLOOKUP(Sales_DB[[#This Row],[Customer_ID]],Final_Cust_db[Customer_ID],Final_Cust_db[Gender])</f>
        <v>Male</v>
      </c>
      <c r="X906" t="str">
        <f>_xlfn.XLOOKUP(Sales_DB[[#This Row],[Customer_ID]],Final_Cust_db[Customer_ID],Final_Cust_db[City])</f>
        <v>Michaelfort</v>
      </c>
      <c r="Y906" t="str">
        <f>_xlfn.XLOOKUP(Sales_DB[[#This Row],[Customer_ID]],Final_Cust_db[Customer_ID],Final_Cust_db[State])</f>
        <v>Indiana</v>
      </c>
      <c r="Z906" t="str">
        <f>_xlfn.XLOOKUP(Sales_DB[[#This Row],[Customer_ID]],Final_Cust_db[Customer_ID],Final_Cust_db[Country])</f>
        <v>USA</v>
      </c>
      <c r="AA906" t="str">
        <f>_xlfn.XLOOKUP(Sales_DB[[#This Row],[Customer_ID]],Final_Cust_db[Customer_ID],Final_Cust_db[Loyality_Level])</f>
        <v>Platinum</v>
      </c>
      <c r="AB906" s="8">
        <f>Sales_DB[[#This Row],[Cost]]*Sales_DB[[#This Row],[Quantity]]</f>
        <v>533.93999999999994</v>
      </c>
      <c r="AC906" s="8">
        <f>Sales_DB[[#This Row],[Total_Amount]]-Sales_DB[[#This Row],[Spend]]</f>
        <v>1079.616</v>
      </c>
      <c r="AD906" s="8">
        <f>MONTH(Sales_DB[[#This Row],[Order_Date]])</f>
        <v>1</v>
      </c>
    </row>
    <row r="907" spans="1:30" x14ac:dyDescent="0.35">
      <c r="A907" t="s">
        <v>2864</v>
      </c>
      <c r="B907" s="2">
        <v>45799</v>
      </c>
      <c r="C907" t="s">
        <v>1233</v>
      </c>
      <c r="D907" t="s">
        <v>1736</v>
      </c>
      <c r="E907" t="s">
        <v>1922</v>
      </c>
      <c r="F907">
        <v>2</v>
      </c>
      <c r="G907" s="5">
        <v>295.12</v>
      </c>
      <c r="H907">
        <v>0.09</v>
      </c>
      <c r="I907" t="s">
        <v>1962</v>
      </c>
      <c r="J907">
        <v>537.11840000000007</v>
      </c>
      <c r="K907" t="str">
        <f>_xlfn.XLOOKUP(Sales_DB[[#This Row],[Store_ID]],Store_DB[Store_ID],Store_DB[Region])</f>
        <v>East</v>
      </c>
      <c r="L907" t="str">
        <f>_xlfn.XLOOKUP(Sales_DB[[#This Row],[Store_ID]],Store_DB[Store_ID],Store_DB[Store_Name])</f>
        <v>Hill, Wagner and Ballard</v>
      </c>
      <c r="M907" t="str">
        <f>_xlfn.XLOOKUP(Sales_DB[[#This Row],[Store_ID]],Store_DB[Store_ID],Store_DB[City])</f>
        <v>East Davidville</v>
      </c>
      <c r="N907" t="str">
        <f>_xlfn.XLOOKUP(Sales_DB[[#This Row],[Store_ID]],Store_DB[Store_ID],Store_DB[Store_Type])</f>
        <v>Online</v>
      </c>
      <c r="O907" t="str">
        <f>_xlfn.XLOOKUP(Sales_DB[[#This Row],[Product_ID]],Product_DB[Product_ID],Product_DB[Product_Name])</f>
        <v>Rugby Ball</v>
      </c>
      <c r="P907" t="str">
        <f>_xlfn.XLOOKUP(Sales_DB[[#This Row],[Product_ID]],Product_DB[Product_ID],Product_DB[Category])</f>
        <v>Sports</v>
      </c>
      <c r="Q907" t="str">
        <f>_xlfn.XLOOKUP(Sales_DB[[#This Row],[Product_ID]],Product_DB[Product_ID],Product_DB[Sub_Category])</f>
        <v>Team Sports</v>
      </c>
      <c r="R907" t="str">
        <f>_xlfn.XLOOKUP(Sales_DB[[#This Row],[Product_ID]],Product_DB[Product_ID],Product_DB[Brand])</f>
        <v>Harris Inc</v>
      </c>
      <c r="S907">
        <f>_xlfn.XLOOKUP(Sales_DB[[#This Row],[Product_ID]],Product_DB[Product_ID],Product_DB[Cost])</f>
        <v>212.26</v>
      </c>
      <c r="T907">
        <f>_xlfn.XLOOKUP(Sales_DB[[#This Row],[Product_ID]],Product_DB[Product_ID],Product_DB[Stock])</f>
        <v>82</v>
      </c>
      <c r="U907" t="str">
        <f>_xlfn.XLOOKUP(Sales_DB[[#This Row],[Customer_ID]],Final_Cust_db[Customer_ID],Final_Cust_db[Name])</f>
        <v>Jacqueline Payne</v>
      </c>
      <c r="V907">
        <f>_xlfn.XLOOKUP(Sales_DB[[#This Row],[Customer_ID]],Final_Cust_db[Customer_ID],Final_Cust_db[Age])</f>
        <v>46</v>
      </c>
      <c r="W907" t="str">
        <f>_xlfn.XLOOKUP(Sales_DB[[#This Row],[Customer_ID]],Final_Cust_db[Customer_ID],Final_Cust_db[Gender])</f>
        <v>Male</v>
      </c>
      <c r="X907" t="str">
        <f>_xlfn.XLOOKUP(Sales_DB[[#This Row],[Customer_ID]],Final_Cust_db[Customer_ID],Final_Cust_db[City])</f>
        <v>Gutierrezstad</v>
      </c>
      <c r="Y907" t="str">
        <f>_xlfn.XLOOKUP(Sales_DB[[#This Row],[Customer_ID]],Final_Cust_db[Customer_ID],Final_Cust_db[State])</f>
        <v>Missouri</v>
      </c>
      <c r="Z907" t="str">
        <f>_xlfn.XLOOKUP(Sales_DB[[#This Row],[Customer_ID]],Final_Cust_db[Customer_ID],Final_Cust_db[Country])</f>
        <v>USA</v>
      </c>
      <c r="AA907" t="str">
        <f>_xlfn.XLOOKUP(Sales_DB[[#This Row],[Customer_ID]],Final_Cust_db[Customer_ID],Final_Cust_db[Loyality_Level])</f>
        <v>Gold</v>
      </c>
      <c r="AB907" s="8">
        <f>Sales_DB[[#This Row],[Cost]]*Sales_DB[[#This Row],[Quantity]]</f>
        <v>424.52</v>
      </c>
      <c r="AC907" s="8">
        <f>Sales_DB[[#This Row],[Total_Amount]]-Sales_DB[[#This Row],[Spend]]</f>
        <v>112.59840000000008</v>
      </c>
      <c r="AD907" s="8">
        <f>MONTH(Sales_DB[[#This Row],[Order_Date]])</f>
        <v>5</v>
      </c>
    </row>
    <row r="908" spans="1:30" x14ac:dyDescent="0.35">
      <c r="A908" t="s">
        <v>2865</v>
      </c>
      <c r="B908" s="2">
        <v>45848</v>
      </c>
      <c r="C908" t="s">
        <v>388</v>
      </c>
      <c r="D908" t="s">
        <v>1678</v>
      </c>
      <c r="E908" t="s">
        <v>1925</v>
      </c>
      <c r="F908">
        <v>2</v>
      </c>
      <c r="G908" s="5">
        <v>414.18</v>
      </c>
      <c r="H908">
        <v>0.25</v>
      </c>
      <c r="I908" t="s">
        <v>1959</v>
      </c>
      <c r="J908">
        <v>621.27</v>
      </c>
      <c r="K908" t="str">
        <f>_xlfn.XLOOKUP(Sales_DB[[#This Row],[Store_ID]],Store_DB[Store_ID],Store_DB[Region])</f>
        <v>South</v>
      </c>
      <c r="L908" t="str">
        <f>_xlfn.XLOOKUP(Sales_DB[[#This Row],[Store_ID]],Store_DB[Store_ID],Store_DB[Store_Name])</f>
        <v>Aguirre-Keller</v>
      </c>
      <c r="M908" t="str">
        <f>_xlfn.XLOOKUP(Sales_DB[[#This Row],[Store_ID]],Store_DB[Store_ID],Store_DB[City])</f>
        <v>Lake Michael</v>
      </c>
      <c r="N908" t="str">
        <f>_xlfn.XLOOKUP(Sales_DB[[#This Row],[Store_ID]],Store_DB[Store_ID],Store_DB[Store_Type])</f>
        <v>Online</v>
      </c>
      <c r="O908" t="str">
        <f>_xlfn.XLOOKUP(Sales_DB[[#This Row],[Product_ID]],Product_DB[Product_ID],Product_DB[Product_Name])</f>
        <v>Gaming Mechanical Keyboard</v>
      </c>
      <c r="P908" t="str">
        <f>_xlfn.XLOOKUP(Sales_DB[[#This Row],[Product_ID]],Product_DB[Product_ID],Product_DB[Category])</f>
        <v>Electronics</v>
      </c>
      <c r="Q908" t="str">
        <f>_xlfn.XLOOKUP(Sales_DB[[#This Row],[Product_ID]],Product_DB[Product_ID],Product_DB[Sub_Category])</f>
        <v>Computer</v>
      </c>
      <c r="R908" t="str">
        <f>_xlfn.XLOOKUP(Sales_DB[[#This Row],[Product_ID]],Product_DB[Product_ID],Product_DB[Brand])</f>
        <v>Lucero LLC</v>
      </c>
      <c r="S908">
        <f>_xlfn.XLOOKUP(Sales_DB[[#This Row],[Product_ID]],Product_DB[Product_ID],Product_DB[Cost])</f>
        <v>419.28</v>
      </c>
      <c r="T908">
        <f>_xlfn.XLOOKUP(Sales_DB[[#This Row],[Product_ID]],Product_DB[Product_ID],Product_DB[Stock])</f>
        <v>86</v>
      </c>
      <c r="U908" t="str">
        <f>_xlfn.XLOOKUP(Sales_DB[[#This Row],[Customer_ID]],Final_Cust_db[Customer_ID],Final_Cust_db[Name])</f>
        <v>Amy Walker</v>
      </c>
      <c r="V908">
        <f>_xlfn.XLOOKUP(Sales_DB[[#This Row],[Customer_ID]],Final_Cust_db[Customer_ID],Final_Cust_db[Age])</f>
        <v>27</v>
      </c>
      <c r="W908" t="str">
        <f>_xlfn.XLOOKUP(Sales_DB[[#This Row],[Customer_ID]],Final_Cust_db[Customer_ID],Final_Cust_db[Gender])</f>
        <v>Male</v>
      </c>
      <c r="X908" t="str">
        <f>_xlfn.XLOOKUP(Sales_DB[[#This Row],[Customer_ID]],Final_Cust_db[Customer_ID],Final_Cust_db[City])</f>
        <v>Smithland</v>
      </c>
      <c r="Y908" t="str">
        <f>_xlfn.XLOOKUP(Sales_DB[[#This Row],[Customer_ID]],Final_Cust_db[Customer_ID],Final_Cust_db[State])</f>
        <v>West Virginia</v>
      </c>
      <c r="Z908" t="str">
        <f>_xlfn.XLOOKUP(Sales_DB[[#This Row],[Customer_ID]],Final_Cust_db[Customer_ID],Final_Cust_db[Country])</f>
        <v>USA</v>
      </c>
      <c r="AA908" t="str">
        <f>_xlfn.XLOOKUP(Sales_DB[[#This Row],[Customer_ID]],Final_Cust_db[Customer_ID],Final_Cust_db[Loyality_Level])</f>
        <v>Silver</v>
      </c>
      <c r="AB908" s="8">
        <f>Sales_DB[[#This Row],[Cost]]*Sales_DB[[#This Row],[Quantity]]</f>
        <v>838.56</v>
      </c>
      <c r="AC908" s="8">
        <f>Sales_DB[[#This Row],[Total_Amount]]-Sales_DB[[#This Row],[Spend]]</f>
        <v>-217.28999999999996</v>
      </c>
      <c r="AD908" s="8">
        <f>MONTH(Sales_DB[[#This Row],[Order_Date]])</f>
        <v>7</v>
      </c>
    </row>
    <row r="909" spans="1:30" x14ac:dyDescent="0.35">
      <c r="A909" t="s">
        <v>2866</v>
      </c>
      <c r="B909" s="2">
        <v>45918</v>
      </c>
      <c r="C909" t="s">
        <v>863</v>
      </c>
      <c r="D909" t="s">
        <v>1754</v>
      </c>
      <c r="E909" t="s">
        <v>1915</v>
      </c>
      <c r="F909">
        <v>2</v>
      </c>
      <c r="G909" s="5">
        <v>433.75</v>
      </c>
      <c r="H909">
        <v>0.02</v>
      </c>
      <c r="I909" t="s">
        <v>1957</v>
      </c>
      <c r="J909">
        <v>867.5</v>
      </c>
      <c r="K909" t="str">
        <f>_xlfn.XLOOKUP(Sales_DB[[#This Row],[Store_ID]],Store_DB[Store_ID],Store_DB[Region])</f>
        <v>West</v>
      </c>
      <c r="L909" t="str">
        <f>_xlfn.XLOOKUP(Sales_DB[[#This Row],[Store_ID]],Store_DB[Store_ID],Store_DB[Store_Name])</f>
        <v>Bean, Jones and Park</v>
      </c>
      <c r="M909" t="str">
        <f>_xlfn.XLOOKUP(Sales_DB[[#This Row],[Store_ID]],Store_DB[Store_ID],Store_DB[City])</f>
        <v>Thompsonborough</v>
      </c>
      <c r="N909" t="str">
        <f>_xlfn.XLOOKUP(Sales_DB[[#This Row],[Store_ID]],Store_DB[Store_ID],Store_DB[Store_Type])</f>
        <v>Online</v>
      </c>
      <c r="O909" t="str">
        <f>_xlfn.XLOOKUP(Sales_DB[[#This Row],[Product_ID]],Product_DB[Product_ID],Product_DB[Product_Name])</f>
        <v>Womens Cotton Scarf</v>
      </c>
      <c r="P909" t="str">
        <f>_xlfn.XLOOKUP(Sales_DB[[#This Row],[Product_ID]],Product_DB[Product_ID],Product_DB[Category])</f>
        <v>Clothing</v>
      </c>
      <c r="Q909" t="str">
        <f>_xlfn.XLOOKUP(Sales_DB[[#This Row],[Product_ID]],Product_DB[Product_ID],Product_DB[Sub_Category])</f>
        <v>Accessories</v>
      </c>
      <c r="R909" t="str">
        <f>_xlfn.XLOOKUP(Sales_DB[[#This Row],[Product_ID]],Product_DB[Product_ID],Product_DB[Brand])</f>
        <v>Shepherd-Gould</v>
      </c>
      <c r="S909">
        <f>_xlfn.XLOOKUP(Sales_DB[[#This Row],[Product_ID]],Product_DB[Product_ID],Product_DB[Cost])</f>
        <v>113.83</v>
      </c>
      <c r="T909">
        <f>_xlfn.XLOOKUP(Sales_DB[[#This Row],[Product_ID]],Product_DB[Product_ID],Product_DB[Stock])</f>
        <v>485</v>
      </c>
      <c r="U909" t="str">
        <f>_xlfn.XLOOKUP(Sales_DB[[#This Row],[Customer_ID]],Final_Cust_db[Customer_ID],Final_Cust_db[Name])</f>
        <v>Kevin Orr</v>
      </c>
      <c r="V909">
        <f>_xlfn.XLOOKUP(Sales_DB[[#This Row],[Customer_ID]],Final_Cust_db[Customer_ID],Final_Cust_db[Age])</f>
        <v>53</v>
      </c>
      <c r="W909" t="str">
        <f>_xlfn.XLOOKUP(Sales_DB[[#This Row],[Customer_ID]],Final_Cust_db[Customer_ID],Final_Cust_db[Gender])</f>
        <v>Female</v>
      </c>
      <c r="X909" t="str">
        <f>_xlfn.XLOOKUP(Sales_DB[[#This Row],[Customer_ID]],Final_Cust_db[Customer_ID],Final_Cust_db[City])</f>
        <v>Ryanberg</v>
      </c>
      <c r="Y909" t="str">
        <f>_xlfn.XLOOKUP(Sales_DB[[#This Row],[Customer_ID]],Final_Cust_db[Customer_ID],Final_Cust_db[State])</f>
        <v>Minnesota</v>
      </c>
      <c r="Z909" t="str">
        <f>_xlfn.XLOOKUP(Sales_DB[[#This Row],[Customer_ID]],Final_Cust_db[Customer_ID],Final_Cust_db[Country])</f>
        <v>USA</v>
      </c>
      <c r="AA909" t="str">
        <f>_xlfn.XLOOKUP(Sales_DB[[#This Row],[Customer_ID]],Final_Cust_db[Customer_ID],Final_Cust_db[Loyality_Level])</f>
        <v>Bronze</v>
      </c>
      <c r="AB909" s="8">
        <f>Sales_DB[[#This Row],[Cost]]*Sales_DB[[#This Row],[Quantity]]</f>
        <v>227.66</v>
      </c>
      <c r="AC909" s="8">
        <f>Sales_DB[[#This Row],[Total_Amount]]-Sales_DB[[#This Row],[Spend]]</f>
        <v>639.84</v>
      </c>
      <c r="AD909" s="8">
        <f>MONTH(Sales_DB[[#This Row],[Order_Date]])</f>
        <v>9</v>
      </c>
    </row>
    <row r="910" spans="1:30" x14ac:dyDescent="0.35">
      <c r="A910" t="s">
        <v>2867</v>
      </c>
      <c r="B910" s="2">
        <v>45288</v>
      </c>
      <c r="C910" t="s">
        <v>902</v>
      </c>
      <c r="D910" t="s">
        <v>1836</v>
      </c>
      <c r="E910" t="s">
        <v>1946</v>
      </c>
      <c r="F910">
        <v>3</v>
      </c>
      <c r="G910" s="5">
        <v>104.33</v>
      </c>
      <c r="H910">
        <v>0.13</v>
      </c>
      <c r="I910" t="s">
        <v>1962</v>
      </c>
      <c r="J910">
        <v>272.30130000000003</v>
      </c>
      <c r="K910" t="str">
        <f>_xlfn.XLOOKUP(Sales_DB[[#This Row],[Store_ID]],Store_DB[Store_ID],Store_DB[Region])</f>
        <v>East</v>
      </c>
      <c r="L910" t="str">
        <f>_xlfn.XLOOKUP(Sales_DB[[#This Row],[Store_ID]],Store_DB[Store_ID],Store_DB[Store_Name])</f>
        <v>Mann-Austin</v>
      </c>
      <c r="M910" t="str">
        <f>_xlfn.XLOOKUP(Sales_DB[[#This Row],[Store_ID]],Store_DB[Store_ID],Store_DB[City])</f>
        <v>Vasquezborough</v>
      </c>
      <c r="N910" t="str">
        <f>_xlfn.XLOOKUP(Sales_DB[[#This Row],[Store_ID]],Store_DB[Store_ID],Store_DB[Store_Type])</f>
        <v>Online</v>
      </c>
      <c r="O910" t="str">
        <f>_xlfn.XLOOKUP(Sales_DB[[#This Row],[Product_ID]],Product_DB[Product_ID],Product_DB[Product_Name])</f>
        <v>Women'S Beanie Hat</v>
      </c>
      <c r="P910" t="str">
        <f>_xlfn.XLOOKUP(Sales_DB[[#This Row],[Product_ID]],Product_DB[Product_ID],Product_DB[Category])</f>
        <v>Clothing</v>
      </c>
      <c r="Q910" t="str">
        <f>_xlfn.XLOOKUP(Sales_DB[[#This Row],[Product_ID]],Product_DB[Product_ID],Product_DB[Sub_Category])</f>
        <v>Accessories</v>
      </c>
      <c r="R910" t="str">
        <f>_xlfn.XLOOKUP(Sales_DB[[#This Row],[Product_ID]],Product_DB[Product_ID],Product_DB[Brand])</f>
        <v>Richardson-Carrillo</v>
      </c>
      <c r="S910">
        <f>_xlfn.XLOOKUP(Sales_DB[[#This Row],[Product_ID]],Product_DB[Product_ID],Product_DB[Cost])</f>
        <v>119.57</v>
      </c>
      <c r="T910">
        <f>_xlfn.XLOOKUP(Sales_DB[[#This Row],[Product_ID]],Product_DB[Product_ID],Product_DB[Stock])</f>
        <v>210</v>
      </c>
      <c r="U910" t="str">
        <f>_xlfn.XLOOKUP(Sales_DB[[#This Row],[Customer_ID]],Final_Cust_db[Customer_ID],Final_Cust_db[Name])</f>
        <v>Brittany Watson</v>
      </c>
      <c r="V910">
        <f>_xlfn.XLOOKUP(Sales_DB[[#This Row],[Customer_ID]],Final_Cust_db[Customer_ID],Final_Cust_db[Age])</f>
        <v>59</v>
      </c>
      <c r="W910" t="str">
        <f>_xlfn.XLOOKUP(Sales_DB[[#This Row],[Customer_ID]],Final_Cust_db[Customer_ID],Final_Cust_db[Gender])</f>
        <v>Male</v>
      </c>
      <c r="X910" t="str">
        <f>_xlfn.XLOOKUP(Sales_DB[[#This Row],[Customer_ID]],Final_Cust_db[Customer_ID],Final_Cust_db[City])</f>
        <v>North Joshualand</v>
      </c>
      <c r="Y910" t="str">
        <f>_xlfn.XLOOKUP(Sales_DB[[#This Row],[Customer_ID]],Final_Cust_db[Customer_ID],Final_Cust_db[State])</f>
        <v>Connecticut</v>
      </c>
      <c r="Z910" t="str">
        <f>_xlfn.XLOOKUP(Sales_DB[[#This Row],[Customer_ID]],Final_Cust_db[Customer_ID],Final_Cust_db[Country])</f>
        <v>USA</v>
      </c>
      <c r="AA910" t="str">
        <f>_xlfn.XLOOKUP(Sales_DB[[#This Row],[Customer_ID]],Final_Cust_db[Customer_ID],Final_Cust_db[Loyality_Level])</f>
        <v>Platinum</v>
      </c>
      <c r="AB910" s="8">
        <f>Sales_DB[[#This Row],[Cost]]*Sales_DB[[#This Row],[Quantity]]</f>
        <v>358.71</v>
      </c>
      <c r="AC910" s="8">
        <f>Sales_DB[[#This Row],[Total_Amount]]-Sales_DB[[#This Row],[Spend]]</f>
        <v>-86.408699999999953</v>
      </c>
      <c r="AD910" s="8">
        <f>MONTH(Sales_DB[[#This Row],[Order_Date]])</f>
        <v>12</v>
      </c>
    </row>
    <row r="911" spans="1:30" x14ac:dyDescent="0.35">
      <c r="A911" t="s">
        <v>2868</v>
      </c>
      <c r="B911" s="2">
        <v>45477</v>
      </c>
      <c r="C911" t="s">
        <v>1441</v>
      </c>
      <c r="D911" t="s">
        <v>1570</v>
      </c>
      <c r="E911" t="s">
        <v>1927</v>
      </c>
      <c r="F911">
        <v>1</v>
      </c>
      <c r="G911" s="5">
        <v>221.7</v>
      </c>
      <c r="H911">
        <v>0.04</v>
      </c>
      <c r="I911" t="s">
        <v>1957</v>
      </c>
      <c r="J911">
        <v>212.83199999999999</v>
      </c>
      <c r="K911" t="str">
        <f>_xlfn.XLOOKUP(Sales_DB[[#This Row],[Store_ID]],Store_DB[Store_ID],Store_DB[Region])</f>
        <v>North</v>
      </c>
      <c r="L911" t="str">
        <f>_xlfn.XLOOKUP(Sales_DB[[#This Row],[Store_ID]],Store_DB[Store_ID],Store_DB[Store_Name])</f>
        <v>Thomas, Bridges and Harris</v>
      </c>
      <c r="M911" t="str">
        <f>_xlfn.XLOOKUP(Sales_DB[[#This Row],[Store_ID]],Store_DB[Store_ID],Store_DB[City])</f>
        <v>Sabrinatown</v>
      </c>
      <c r="N911" t="str">
        <f>_xlfn.XLOOKUP(Sales_DB[[#This Row],[Store_ID]],Store_DB[Store_ID],Store_DB[Store_Type])</f>
        <v>Online</v>
      </c>
      <c r="O911" t="str">
        <f>_xlfn.XLOOKUP(Sales_DB[[#This Row],[Product_ID]],Product_DB[Product_ID],Product_DB[Product_Name])</f>
        <v>Women'S Yoga Pants</v>
      </c>
      <c r="P911" t="str">
        <f>_xlfn.XLOOKUP(Sales_DB[[#This Row],[Product_ID]],Product_DB[Product_ID],Product_DB[Category])</f>
        <v>Clothing</v>
      </c>
      <c r="Q911" t="str">
        <f>_xlfn.XLOOKUP(Sales_DB[[#This Row],[Product_ID]],Product_DB[Product_ID],Product_DB[Sub_Category])</f>
        <v>Bottoms</v>
      </c>
      <c r="R911" t="str">
        <f>_xlfn.XLOOKUP(Sales_DB[[#This Row],[Product_ID]],Product_DB[Product_ID],Product_DB[Brand])</f>
        <v>Gonzales-Davis</v>
      </c>
      <c r="S911">
        <f>_xlfn.XLOOKUP(Sales_DB[[#This Row],[Product_ID]],Product_DB[Product_ID],Product_DB[Cost])</f>
        <v>306.45999999999998</v>
      </c>
      <c r="T911">
        <f>_xlfn.XLOOKUP(Sales_DB[[#This Row],[Product_ID]],Product_DB[Product_ID],Product_DB[Stock])</f>
        <v>487</v>
      </c>
      <c r="U911" t="str">
        <f>_xlfn.XLOOKUP(Sales_DB[[#This Row],[Customer_ID]],Final_Cust_db[Customer_ID],Final_Cust_db[Name])</f>
        <v>David Pierce</v>
      </c>
      <c r="V911">
        <f>_xlfn.XLOOKUP(Sales_DB[[#This Row],[Customer_ID]],Final_Cust_db[Customer_ID],Final_Cust_db[Age])</f>
        <v>45</v>
      </c>
      <c r="W911" t="str">
        <f>_xlfn.XLOOKUP(Sales_DB[[#This Row],[Customer_ID]],Final_Cust_db[Customer_ID],Final_Cust_db[Gender])</f>
        <v>Female</v>
      </c>
      <c r="X911" t="str">
        <f>_xlfn.XLOOKUP(Sales_DB[[#This Row],[Customer_ID]],Final_Cust_db[Customer_ID],Final_Cust_db[City])</f>
        <v>Grayland</v>
      </c>
      <c r="Y911" t="str">
        <f>_xlfn.XLOOKUP(Sales_DB[[#This Row],[Customer_ID]],Final_Cust_db[Customer_ID],Final_Cust_db[State])</f>
        <v>Washington</v>
      </c>
      <c r="Z911" t="str">
        <f>_xlfn.XLOOKUP(Sales_DB[[#This Row],[Customer_ID]],Final_Cust_db[Customer_ID],Final_Cust_db[Country])</f>
        <v>USA</v>
      </c>
      <c r="AA911" t="str">
        <f>_xlfn.XLOOKUP(Sales_DB[[#This Row],[Customer_ID]],Final_Cust_db[Customer_ID],Final_Cust_db[Loyality_Level])</f>
        <v>Platinum</v>
      </c>
      <c r="AB911" s="8">
        <f>Sales_DB[[#This Row],[Cost]]*Sales_DB[[#This Row],[Quantity]]</f>
        <v>306.45999999999998</v>
      </c>
      <c r="AC911" s="8">
        <f>Sales_DB[[#This Row],[Total_Amount]]-Sales_DB[[#This Row],[Spend]]</f>
        <v>-93.627999999999986</v>
      </c>
      <c r="AD911" s="8">
        <f>MONTH(Sales_DB[[#This Row],[Order_Date]])</f>
        <v>7</v>
      </c>
    </row>
    <row r="912" spans="1:30" x14ac:dyDescent="0.35">
      <c r="A912" t="s">
        <v>2869</v>
      </c>
      <c r="B912" s="2">
        <v>45796</v>
      </c>
      <c r="C912" t="s">
        <v>693</v>
      </c>
      <c r="D912" t="s">
        <v>1781</v>
      </c>
      <c r="E912" t="s">
        <v>1906</v>
      </c>
      <c r="F912">
        <v>2</v>
      </c>
      <c r="G912" s="5">
        <v>491.26</v>
      </c>
      <c r="H912">
        <v>0.14000000000000001</v>
      </c>
      <c r="I912" t="s">
        <v>1962</v>
      </c>
      <c r="J912">
        <v>844.96719999999993</v>
      </c>
      <c r="K912" t="str">
        <f>_xlfn.XLOOKUP(Sales_DB[[#This Row],[Store_ID]],Store_DB[Store_ID],Store_DB[Region])</f>
        <v>North</v>
      </c>
      <c r="L912" t="str">
        <f>_xlfn.XLOOKUP(Sales_DB[[#This Row],[Store_ID]],Store_DB[Store_ID],Store_DB[Store_Name])</f>
        <v>Gray Ltd</v>
      </c>
      <c r="M912" t="str">
        <f>_xlfn.XLOOKUP(Sales_DB[[#This Row],[Store_ID]],Store_DB[Store_ID],Store_DB[City])</f>
        <v>New Michaelchester</v>
      </c>
      <c r="N912" t="str">
        <f>_xlfn.XLOOKUP(Sales_DB[[#This Row],[Store_ID]],Store_DB[Store_ID],Store_DB[Store_Type])</f>
        <v>Outlet</v>
      </c>
      <c r="O912" t="str">
        <f>_xlfn.XLOOKUP(Sales_DB[[#This Row],[Product_ID]],Product_DB[Product_ID],Product_DB[Product_Name])</f>
        <v>Smart Led Light Strip</v>
      </c>
      <c r="P912" t="str">
        <f>_xlfn.XLOOKUP(Sales_DB[[#This Row],[Product_ID]],Product_DB[Product_ID],Product_DB[Category])</f>
        <v>Electronics</v>
      </c>
      <c r="Q912" t="str">
        <f>_xlfn.XLOOKUP(Sales_DB[[#This Row],[Product_ID]],Product_DB[Product_ID],Product_DB[Sub_Category])</f>
        <v>Accessories</v>
      </c>
      <c r="R912" t="str">
        <f>_xlfn.XLOOKUP(Sales_DB[[#This Row],[Product_ID]],Product_DB[Product_ID],Product_DB[Brand])</f>
        <v>Flores-Davis</v>
      </c>
      <c r="S912">
        <f>_xlfn.XLOOKUP(Sales_DB[[#This Row],[Product_ID]],Product_DB[Product_ID],Product_DB[Cost])</f>
        <v>349.17</v>
      </c>
      <c r="T912">
        <f>_xlfn.XLOOKUP(Sales_DB[[#This Row],[Product_ID]],Product_DB[Product_ID],Product_DB[Stock])</f>
        <v>476</v>
      </c>
      <c r="U912" t="str">
        <f>_xlfn.XLOOKUP(Sales_DB[[#This Row],[Customer_ID]],Final_Cust_db[Customer_ID],Final_Cust_db[Name])</f>
        <v>Rodney Huffman</v>
      </c>
      <c r="V912">
        <f>_xlfn.XLOOKUP(Sales_DB[[#This Row],[Customer_ID]],Final_Cust_db[Customer_ID],Final_Cust_db[Age])</f>
        <v>20</v>
      </c>
      <c r="W912" t="str">
        <f>_xlfn.XLOOKUP(Sales_DB[[#This Row],[Customer_ID]],Final_Cust_db[Customer_ID],Final_Cust_db[Gender])</f>
        <v>Female</v>
      </c>
      <c r="X912" t="str">
        <f>_xlfn.XLOOKUP(Sales_DB[[#This Row],[Customer_ID]],Final_Cust_db[Customer_ID],Final_Cust_db[City])</f>
        <v>Garzafort</v>
      </c>
      <c r="Y912" t="str">
        <f>_xlfn.XLOOKUP(Sales_DB[[#This Row],[Customer_ID]],Final_Cust_db[Customer_ID],Final_Cust_db[State])</f>
        <v>Delaware</v>
      </c>
      <c r="Z912" t="str">
        <f>_xlfn.XLOOKUP(Sales_DB[[#This Row],[Customer_ID]],Final_Cust_db[Customer_ID],Final_Cust_db[Country])</f>
        <v>USA</v>
      </c>
      <c r="AA912" t="str">
        <f>_xlfn.XLOOKUP(Sales_DB[[#This Row],[Customer_ID]],Final_Cust_db[Customer_ID],Final_Cust_db[Loyality_Level])</f>
        <v>Silver</v>
      </c>
      <c r="AB912" s="8">
        <f>Sales_DB[[#This Row],[Cost]]*Sales_DB[[#This Row],[Quantity]]</f>
        <v>698.34</v>
      </c>
      <c r="AC912" s="8">
        <f>Sales_DB[[#This Row],[Total_Amount]]-Sales_DB[[#This Row],[Spend]]</f>
        <v>146.6271999999999</v>
      </c>
      <c r="AD912" s="8">
        <f>MONTH(Sales_DB[[#This Row],[Order_Date]])</f>
        <v>5</v>
      </c>
    </row>
    <row r="913" spans="1:30" x14ac:dyDescent="0.35">
      <c r="A913" t="s">
        <v>2870</v>
      </c>
      <c r="B913" s="2">
        <v>45630</v>
      </c>
      <c r="C913" t="s">
        <v>604</v>
      </c>
      <c r="D913" t="s">
        <v>1687</v>
      </c>
      <c r="E913" t="s">
        <v>1915</v>
      </c>
      <c r="F913">
        <v>4</v>
      </c>
      <c r="G913" s="5">
        <v>923.14</v>
      </c>
      <c r="H913">
        <v>0.15</v>
      </c>
      <c r="I913" t="s">
        <v>1957</v>
      </c>
      <c r="J913">
        <v>3138.6759999999999</v>
      </c>
      <c r="K913" t="str">
        <f>_xlfn.XLOOKUP(Sales_DB[[#This Row],[Store_ID]],Store_DB[Store_ID],Store_DB[Region])</f>
        <v>West</v>
      </c>
      <c r="L913" t="str">
        <f>_xlfn.XLOOKUP(Sales_DB[[#This Row],[Store_ID]],Store_DB[Store_ID],Store_DB[Store_Name])</f>
        <v>Bean, Jones and Park</v>
      </c>
      <c r="M913" t="str">
        <f>_xlfn.XLOOKUP(Sales_DB[[#This Row],[Store_ID]],Store_DB[Store_ID],Store_DB[City])</f>
        <v>Thompsonborough</v>
      </c>
      <c r="N913" t="str">
        <f>_xlfn.XLOOKUP(Sales_DB[[#This Row],[Store_ID]],Store_DB[Store_ID],Store_DB[Store_Type])</f>
        <v>Online</v>
      </c>
      <c r="O913" t="str">
        <f>_xlfn.XLOOKUP(Sales_DB[[#This Row],[Product_ID]],Product_DB[Product_ID],Product_DB[Product_Name])</f>
        <v>Men'S Casual Sneakers</v>
      </c>
      <c r="P913" t="str">
        <f>_xlfn.XLOOKUP(Sales_DB[[#This Row],[Product_ID]],Product_DB[Product_ID],Product_DB[Category])</f>
        <v>Clothing</v>
      </c>
      <c r="Q913" t="str">
        <f>_xlfn.XLOOKUP(Sales_DB[[#This Row],[Product_ID]],Product_DB[Product_ID],Product_DB[Sub_Category])</f>
        <v>Footwear</v>
      </c>
      <c r="R913" t="str">
        <f>_xlfn.XLOOKUP(Sales_DB[[#This Row],[Product_ID]],Product_DB[Product_ID],Product_DB[Brand])</f>
        <v>Hogan-Lee</v>
      </c>
      <c r="S913">
        <f>_xlfn.XLOOKUP(Sales_DB[[#This Row],[Product_ID]],Product_DB[Product_ID],Product_DB[Cost])</f>
        <v>353.47</v>
      </c>
      <c r="T913">
        <f>_xlfn.XLOOKUP(Sales_DB[[#This Row],[Product_ID]],Product_DB[Product_ID],Product_DB[Stock])</f>
        <v>214</v>
      </c>
      <c r="U913" t="str">
        <f>_xlfn.XLOOKUP(Sales_DB[[#This Row],[Customer_ID]],Final_Cust_db[Customer_ID],Final_Cust_db[Name])</f>
        <v>Erin Ward</v>
      </c>
      <c r="V913">
        <f>_xlfn.XLOOKUP(Sales_DB[[#This Row],[Customer_ID]],Final_Cust_db[Customer_ID],Final_Cust_db[Age])</f>
        <v>60</v>
      </c>
      <c r="W913" t="str">
        <f>_xlfn.XLOOKUP(Sales_DB[[#This Row],[Customer_ID]],Final_Cust_db[Customer_ID],Final_Cust_db[Gender])</f>
        <v>Male</v>
      </c>
      <c r="X913" t="str">
        <f>_xlfn.XLOOKUP(Sales_DB[[#This Row],[Customer_ID]],Final_Cust_db[Customer_ID],Final_Cust_db[City])</f>
        <v>New Brianchester</v>
      </c>
      <c r="Y913" t="str">
        <f>_xlfn.XLOOKUP(Sales_DB[[#This Row],[Customer_ID]],Final_Cust_db[Customer_ID],Final_Cust_db[State])</f>
        <v>New York</v>
      </c>
      <c r="Z913" t="str">
        <f>_xlfn.XLOOKUP(Sales_DB[[#This Row],[Customer_ID]],Final_Cust_db[Customer_ID],Final_Cust_db[Country])</f>
        <v>USA</v>
      </c>
      <c r="AA913" t="str">
        <f>_xlfn.XLOOKUP(Sales_DB[[#This Row],[Customer_ID]],Final_Cust_db[Customer_ID],Final_Cust_db[Loyality_Level])</f>
        <v>Bronze</v>
      </c>
      <c r="AB913" s="8">
        <f>Sales_DB[[#This Row],[Cost]]*Sales_DB[[#This Row],[Quantity]]</f>
        <v>1413.88</v>
      </c>
      <c r="AC913" s="8">
        <f>Sales_DB[[#This Row],[Total_Amount]]-Sales_DB[[#This Row],[Spend]]</f>
        <v>1724.7959999999998</v>
      </c>
      <c r="AD913" s="8">
        <f>MONTH(Sales_DB[[#This Row],[Order_Date]])</f>
        <v>12</v>
      </c>
    </row>
    <row r="914" spans="1:30" x14ac:dyDescent="0.35">
      <c r="A914" t="s">
        <v>2871</v>
      </c>
      <c r="B914" s="2">
        <v>45625</v>
      </c>
      <c r="C914" t="s">
        <v>640</v>
      </c>
      <c r="D914" t="s">
        <v>1772</v>
      </c>
      <c r="E914" t="s">
        <v>1912</v>
      </c>
      <c r="F914">
        <v>2</v>
      </c>
      <c r="G914" s="5">
        <v>747.65</v>
      </c>
      <c r="H914">
        <v>0.08</v>
      </c>
      <c r="I914" t="s">
        <v>1957</v>
      </c>
      <c r="J914">
        <v>1375.6759999999999</v>
      </c>
      <c r="K914" t="str">
        <f>_xlfn.XLOOKUP(Sales_DB[[#This Row],[Store_ID]],Store_DB[Store_ID],Store_DB[Region])</f>
        <v>South</v>
      </c>
      <c r="L914" t="str">
        <f>_xlfn.XLOOKUP(Sales_DB[[#This Row],[Store_ID]],Store_DB[Store_ID],Store_DB[Store_Name])</f>
        <v>Martinez-Mullins</v>
      </c>
      <c r="M914" t="str">
        <f>_xlfn.XLOOKUP(Sales_DB[[#This Row],[Store_ID]],Store_DB[Store_ID],Store_DB[City])</f>
        <v>Williamsfurt</v>
      </c>
      <c r="N914" t="str">
        <f>_xlfn.XLOOKUP(Sales_DB[[#This Row],[Store_ID]],Store_DB[Store_ID],Store_DB[Store_Type])</f>
        <v>Online</v>
      </c>
      <c r="O914" t="str">
        <f>_xlfn.XLOOKUP(Sales_DB[[#This Row],[Product_ID]],Product_DB[Product_ID],Product_DB[Product_Name])</f>
        <v>Matte Lipstick Set</v>
      </c>
      <c r="P914" t="str">
        <f>_xlfn.XLOOKUP(Sales_DB[[#This Row],[Product_ID]],Product_DB[Product_ID],Product_DB[Category])</f>
        <v>Beauty</v>
      </c>
      <c r="Q914" t="str">
        <f>_xlfn.XLOOKUP(Sales_DB[[#This Row],[Product_ID]],Product_DB[Product_ID],Product_DB[Sub_Category])</f>
        <v>Makeup</v>
      </c>
      <c r="R914" t="str">
        <f>_xlfn.XLOOKUP(Sales_DB[[#This Row],[Product_ID]],Product_DB[Product_ID],Product_DB[Brand])</f>
        <v>Zhang Inc</v>
      </c>
      <c r="S914">
        <f>_xlfn.XLOOKUP(Sales_DB[[#This Row],[Product_ID]],Product_DB[Product_ID],Product_DB[Cost])</f>
        <v>299.11</v>
      </c>
      <c r="T914">
        <f>_xlfn.XLOOKUP(Sales_DB[[#This Row],[Product_ID]],Product_DB[Product_ID],Product_DB[Stock])</f>
        <v>118</v>
      </c>
      <c r="U914" t="str">
        <f>_xlfn.XLOOKUP(Sales_DB[[#This Row],[Customer_ID]],Final_Cust_db[Customer_ID],Final_Cust_db[Name])</f>
        <v>David Roberts</v>
      </c>
      <c r="V914">
        <f>_xlfn.XLOOKUP(Sales_DB[[#This Row],[Customer_ID]],Final_Cust_db[Customer_ID],Final_Cust_db[Age])</f>
        <v>38</v>
      </c>
      <c r="W914" t="str">
        <f>_xlfn.XLOOKUP(Sales_DB[[#This Row],[Customer_ID]],Final_Cust_db[Customer_ID],Final_Cust_db[Gender])</f>
        <v>Male</v>
      </c>
      <c r="X914" t="str">
        <f>_xlfn.XLOOKUP(Sales_DB[[#This Row],[Customer_ID]],Final_Cust_db[Customer_ID],Final_Cust_db[City])</f>
        <v>Port Amanda</v>
      </c>
      <c r="Y914" t="str">
        <f>_xlfn.XLOOKUP(Sales_DB[[#This Row],[Customer_ID]],Final_Cust_db[Customer_ID],Final_Cust_db[State])</f>
        <v>Georgia</v>
      </c>
      <c r="Z914" t="str">
        <f>_xlfn.XLOOKUP(Sales_DB[[#This Row],[Customer_ID]],Final_Cust_db[Customer_ID],Final_Cust_db[Country])</f>
        <v>USA</v>
      </c>
      <c r="AA914" t="str">
        <f>_xlfn.XLOOKUP(Sales_DB[[#This Row],[Customer_ID]],Final_Cust_db[Customer_ID],Final_Cust_db[Loyality_Level])</f>
        <v>Gold</v>
      </c>
      <c r="AB914" s="8">
        <f>Sales_DB[[#This Row],[Cost]]*Sales_DB[[#This Row],[Quantity]]</f>
        <v>598.22</v>
      </c>
      <c r="AC914" s="8">
        <f>Sales_DB[[#This Row],[Total_Amount]]-Sales_DB[[#This Row],[Spend]]</f>
        <v>777.4559999999999</v>
      </c>
      <c r="AD914" s="8">
        <f>MONTH(Sales_DB[[#This Row],[Order_Date]])</f>
        <v>11</v>
      </c>
    </row>
    <row r="915" spans="1:30" x14ac:dyDescent="0.35">
      <c r="A915" t="s">
        <v>2872</v>
      </c>
      <c r="B915" s="2">
        <v>45773</v>
      </c>
      <c r="C915" t="s">
        <v>388</v>
      </c>
      <c r="D915" t="s">
        <v>1704</v>
      </c>
      <c r="E915" t="s">
        <v>1912</v>
      </c>
      <c r="F915">
        <v>3</v>
      </c>
      <c r="G915" s="5">
        <v>94.55</v>
      </c>
      <c r="H915">
        <v>0.13</v>
      </c>
      <c r="I915" t="s">
        <v>1962</v>
      </c>
      <c r="J915">
        <v>246.77549999999999</v>
      </c>
      <c r="K915" t="str">
        <f>_xlfn.XLOOKUP(Sales_DB[[#This Row],[Store_ID]],Store_DB[Store_ID],Store_DB[Region])</f>
        <v>South</v>
      </c>
      <c r="L915" t="str">
        <f>_xlfn.XLOOKUP(Sales_DB[[#This Row],[Store_ID]],Store_DB[Store_ID],Store_DB[Store_Name])</f>
        <v>Martinez-Mullins</v>
      </c>
      <c r="M915" t="str">
        <f>_xlfn.XLOOKUP(Sales_DB[[#This Row],[Store_ID]],Store_DB[Store_ID],Store_DB[City])</f>
        <v>Williamsfurt</v>
      </c>
      <c r="N915" t="str">
        <f>_xlfn.XLOOKUP(Sales_DB[[#This Row],[Store_ID]],Store_DB[Store_ID],Store_DB[Store_Type])</f>
        <v>Online</v>
      </c>
      <c r="O915" t="str">
        <f>_xlfn.XLOOKUP(Sales_DB[[#This Row],[Product_ID]],Product_DB[Product_ID],Product_DB[Product_Name])</f>
        <v>Smart Home Wifi Camera</v>
      </c>
      <c r="P915" t="str">
        <f>_xlfn.XLOOKUP(Sales_DB[[#This Row],[Product_ID]],Product_DB[Product_ID],Product_DB[Category])</f>
        <v>Electronics</v>
      </c>
      <c r="Q915" t="str">
        <f>_xlfn.XLOOKUP(Sales_DB[[#This Row],[Product_ID]],Product_DB[Product_ID],Product_DB[Sub_Category])</f>
        <v>Accessories</v>
      </c>
      <c r="R915" t="str">
        <f>_xlfn.XLOOKUP(Sales_DB[[#This Row],[Product_ID]],Product_DB[Product_ID],Product_DB[Brand])</f>
        <v>Holmes LLC</v>
      </c>
      <c r="S915">
        <f>_xlfn.XLOOKUP(Sales_DB[[#This Row],[Product_ID]],Product_DB[Product_ID],Product_DB[Cost])</f>
        <v>450.71</v>
      </c>
      <c r="T915">
        <f>_xlfn.XLOOKUP(Sales_DB[[#This Row],[Product_ID]],Product_DB[Product_ID],Product_DB[Stock])</f>
        <v>389</v>
      </c>
      <c r="U915" t="str">
        <f>_xlfn.XLOOKUP(Sales_DB[[#This Row],[Customer_ID]],Final_Cust_db[Customer_ID],Final_Cust_db[Name])</f>
        <v>Amy Walker</v>
      </c>
      <c r="V915">
        <f>_xlfn.XLOOKUP(Sales_DB[[#This Row],[Customer_ID]],Final_Cust_db[Customer_ID],Final_Cust_db[Age])</f>
        <v>27</v>
      </c>
      <c r="W915" t="str">
        <f>_xlfn.XLOOKUP(Sales_DB[[#This Row],[Customer_ID]],Final_Cust_db[Customer_ID],Final_Cust_db[Gender])</f>
        <v>Male</v>
      </c>
      <c r="X915" t="str">
        <f>_xlfn.XLOOKUP(Sales_DB[[#This Row],[Customer_ID]],Final_Cust_db[Customer_ID],Final_Cust_db[City])</f>
        <v>Smithland</v>
      </c>
      <c r="Y915" t="str">
        <f>_xlfn.XLOOKUP(Sales_DB[[#This Row],[Customer_ID]],Final_Cust_db[Customer_ID],Final_Cust_db[State])</f>
        <v>West Virginia</v>
      </c>
      <c r="Z915" t="str">
        <f>_xlfn.XLOOKUP(Sales_DB[[#This Row],[Customer_ID]],Final_Cust_db[Customer_ID],Final_Cust_db[Country])</f>
        <v>USA</v>
      </c>
      <c r="AA915" t="str">
        <f>_xlfn.XLOOKUP(Sales_DB[[#This Row],[Customer_ID]],Final_Cust_db[Customer_ID],Final_Cust_db[Loyality_Level])</f>
        <v>Silver</v>
      </c>
      <c r="AB915" s="8">
        <f>Sales_DB[[#This Row],[Cost]]*Sales_DB[[#This Row],[Quantity]]</f>
        <v>1352.1299999999999</v>
      </c>
      <c r="AC915" s="8">
        <f>Sales_DB[[#This Row],[Total_Amount]]-Sales_DB[[#This Row],[Spend]]</f>
        <v>-1105.3544999999999</v>
      </c>
      <c r="AD915" s="8">
        <f>MONTH(Sales_DB[[#This Row],[Order_Date]])</f>
        <v>4</v>
      </c>
    </row>
    <row r="916" spans="1:30" x14ac:dyDescent="0.35">
      <c r="A916" t="s">
        <v>2873</v>
      </c>
      <c r="B916" s="2">
        <v>45308</v>
      </c>
      <c r="C916" t="s">
        <v>157</v>
      </c>
      <c r="D916" t="s">
        <v>1615</v>
      </c>
      <c r="E916" t="s">
        <v>1946</v>
      </c>
      <c r="F916">
        <v>3</v>
      </c>
      <c r="G916" s="5">
        <v>620.12</v>
      </c>
      <c r="H916">
        <v>0.06</v>
      </c>
      <c r="I916" t="s">
        <v>1957</v>
      </c>
      <c r="J916">
        <v>1748.7384</v>
      </c>
      <c r="K916" t="str">
        <f>_xlfn.XLOOKUP(Sales_DB[[#This Row],[Store_ID]],Store_DB[Store_ID],Store_DB[Region])</f>
        <v>East</v>
      </c>
      <c r="L916" t="str">
        <f>_xlfn.XLOOKUP(Sales_DB[[#This Row],[Store_ID]],Store_DB[Store_ID],Store_DB[Store_Name])</f>
        <v>Mann-Austin</v>
      </c>
      <c r="M916" t="str">
        <f>_xlfn.XLOOKUP(Sales_DB[[#This Row],[Store_ID]],Store_DB[Store_ID],Store_DB[City])</f>
        <v>Vasquezborough</v>
      </c>
      <c r="N916" t="str">
        <f>_xlfn.XLOOKUP(Sales_DB[[#This Row],[Store_ID]],Store_DB[Store_ID],Store_DB[Store_Type])</f>
        <v>Online</v>
      </c>
      <c r="O916" t="str">
        <f>_xlfn.XLOOKUP(Sales_DB[[#This Row],[Product_ID]],Product_DB[Product_ID],Product_DB[Product_Name])</f>
        <v>4K Home Projector</v>
      </c>
      <c r="P916" t="str">
        <f>_xlfn.XLOOKUP(Sales_DB[[#This Row],[Product_ID]],Product_DB[Product_ID],Product_DB[Category])</f>
        <v>Electronics</v>
      </c>
      <c r="Q916" t="str">
        <f>_xlfn.XLOOKUP(Sales_DB[[#This Row],[Product_ID]],Product_DB[Product_ID],Product_DB[Sub_Category])</f>
        <v>Appliances</v>
      </c>
      <c r="R916" t="str">
        <f>_xlfn.XLOOKUP(Sales_DB[[#This Row],[Product_ID]],Product_DB[Product_ID],Product_DB[Brand])</f>
        <v>Thomas LLC</v>
      </c>
      <c r="S916">
        <f>_xlfn.XLOOKUP(Sales_DB[[#This Row],[Product_ID]],Product_DB[Product_ID],Product_DB[Cost])</f>
        <v>465.34</v>
      </c>
      <c r="T916">
        <f>_xlfn.XLOOKUP(Sales_DB[[#This Row],[Product_ID]],Product_DB[Product_ID],Product_DB[Stock])</f>
        <v>301</v>
      </c>
      <c r="U916" t="str">
        <f>_xlfn.XLOOKUP(Sales_DB[[#This Row],[Customer_ID]],Final_Cust_db[Customer_ID],Final_Cust_db[Name])</f>
        <v>Tonya Reynolds</v>
      </c>
      <c r="V916">
        <f>_xlfn.XLOOKUP(Sales_DB[[#This Row],[Customer_ID]],Final_Cust_db[Customer_ID],Final_Cust_db[Age])</f>
        <v>55</v>
      </c>
      <c r="W916" t="str">
        <f>_xlfn.XLOOKUP(Sales_DB[[#This Row],[Customer_ID]],Final_Cust_db[Customer_ID],Final_Cust_db[Gender])</f>
        <v>Female</v>
      </c>
      <c r="X916" t="str">
        <f>_xlfn.XLOOKUP(Sales_DB[[#This Row],[Customer_ID]],Final_Cust_db[Customer_ID],Final_Cust_db[City])</f>
        <v>Darleneton</v>
      </c>
      <c r="Y916" t="str">
        <f>_xlfn.XLOOKUP(Sales_DB[[#This Row],[Customer_ID]],Final_Cust_db[Customer_ID],Final_Cust_db[State])</f>
        <v>Michigan</v>
      </c>
      <c r="Z916" t="str">
        <f>_xlfn.XLOOKUP(Sales_DB[[#This Row],[Customer_ID]],Final_Cust_db[Customer_ID],Final_Cust_db[Country])</f>
        <v>USA</v>
      </c>
      <c r="AA916" t="str">
        <f>_xlfn.XLOOKUP(Sales_DB[[#This Row],[Customer_ID]],Final_Cust_db[Customer_ID],Final_Cust_db[Loyality_Level])</f>
        <v>Gold</v>
      </c>
      <c r="AB916" s="8">
        <f>Sales_DB[[#This Row],[Cost]]*Sales_DB[[#This Row],[Quantity]]</f>
        <v>1396.02</v>
      </c>
      <c r="AC916" s="8">
        <f>Sales_DB[[#This Row],[Total_Amount]]-Sales_DB[[#This Row],[Spend]]</f>
        <v>352.71839999999997</v>
      </c>
      <c r="AD916" s="8">
        <f>MONTH(Sales_DB[[#This Row],[Order_Date]])</f>
        <v>1</v>
      </c>
    </row>
    <row r="917" spans="1:30" x14ac:dyDescent="0.35">
      <c r="A917" t="s">
        <v>2874</v>
      </c>
      <c r="B917" s="2">
        <v>45869</v>
      </c>
      <c r="C917" t="s">
        <v>1505</v>
      </c>
      <c r="D917" t="s">
        <v>1788</v>
      </c>
      <c r="E917" t="s">
        <v>1909</v>
      </c>
      <c r="F917">
        <v>2</v>
      </c>
      <c r="G917" s="5">
        <v>354.09</v>
      </c>
      <c r="H917">
        <v>0.12</v>
      </c>
      <c r="I917" t="s">
        <v>1962</v>
      </c>
      <c r="J917">
        <v>623.19839999999999</v>
      </c>
      <c r="K917" t="str">
        <f>_xlfn.XLOOKUP(Sales_DB[[#This Row],[Store_ID]],Store_DB[Store_ID],Store_DB[Region])</f>
        <v>East</v>
      </c>
      <c r="L917" t="str">
        <f>_xlfn.XLOOKUP(Sales_DB[[#This Row],[Store_ID]],Store_DB[Store_ID],Store_DB[Store_Name])</f>
        <v>Benson-Elliott</v>
      </c>
      <c r="M917" t="str">
        <f>_xlfn.XLOOKUP(Sales_DB[[#This Row],[Store_ID]],Store_DB[Store_ID],Store_DB[City])</f>
        <v>Port Josephberg</v>
      </c>
      <c r="N917" t="str">
        <f>_xlfn.XLOOKUP(Sales_DB[[#This Row],[Store_ID]],Store_DB[Store_ID],Store_DB[Store_Type])</f>
        <v>Online</v>
      </c>
      <c r="O917" t="str">
        <f>_xlfn.XLOOKUP(Sales_DB[[#This Row],[Product_ID]],Product_DB[Product_ID],Product_DB[Product_Name])</f>
        <v>Men'S Sports Shorts</v>
      </c>
      <c r="P917" t="str">
        <f>_xlfn.XLOOKUP(Sales_DB[[#This Row],[Product_ID]],Product_DB[Product_ID],Product_DB[Category])</f>
        <v>Clothing</v>
      </c>
      <c r="Q917" t="str">
        <f>_xlfn.XLOOKUP(Sales_DB[[#This Row],[Product_ID]],Product_DB[Product_ID],Product_DB[Sub_Category])</f>
        <v>Bottoms</v>
      </c>
      <c r="R917" t="str">
        <f>_xlfn.XLOOKUP(Sales_DB[[#This Row],[Product_ID]],Product_DB[Product_ID],Product_DB[Brand])</f>
        <v>Fitzpatrick Ltd</v>
      </c>
      <c r="S917">
        <f>_xlfn.XLOOKUP(Sales_DB[[#This Row],[Product_ID]],Product_DB[Product_ID],Product_DB[Cost])</f>
        <v>218.22</v>
      </c>
      <c r="T917">
        <f>_xlfn.XLOOKUP(Sales_DB[[#This Row],[Product_ID]],Product_DB[Product_ID],Product_DB[Stock])</f>
        <v>224</v>
      </c>
      <c r="U917" t="str">
        <f>_xlfn.XLOOKUP(Sales_DB[[#This Row],[Customer_ID]],Final_Cust_db[Customer_ID],Final_Cust_db[Name])</f>
        <v>Eric Lee</v>
      </c>
      <c r="V917">
        <f>_xlfn.XLOOKUP(Sales_DB[[#This Row],[Customer_ID]],Final_Cust_db[Customer_ID],Final_Cust_db[Age])</f>
        <v>22</v>
      </c>
      <c r="W917" t="str">
        <f>_xlfn.XLOOKUP(Sales_DB[[#This Row],[Customer_ID]],Final_Cust_db[Customer_ID],Final_Cust_db[Gender])</f>
        <v>Female</v>
      </c>
      <c r="X917" t="str">
        <f>_xlfn.XLOOKUP(Sales_DB[[#This Row],[Customer_ID]],Final_Cust_db[Customer_ID],Final_Cust_db[City])</f>
        <v>Lake April</v>
      </c>
      <c r="Y917" t="str">
        <f>_xlfn.XLOOKUP(Sales_DB[[#This Row],[Customer_ID]],Final_Cust_db[Customer_ID],Final_Cust_db[State])</f>
        <v>Vermont</v>
      </c>
      <c r="Z917" t="str">
        <f>_xlfn.XLOOKUP(Sales_DB[[#This Row],[Customer_ID]],Final_Cust_db[Customer_ID],Final_Cust_db[Country])</f>
        <v>USA</v>
      </c>
      <c r="AA917" t="str">
        <f>_xlfn.XLOOKUP(Sales_DB[[#This Row],[Customer_ID]],Final_Cust_db[Customer_ID],Final_Cust_db[Loyality_Level])</f>
        <v>Bronze</v>
      </c>
      <c r="AB917" s="8">
        <f>Sales_DB[[#This Row],[Cost]]*Sales_DB[[#This Row],[Quantity]]</f>
        <v>436.44</v>
      </c>
      <c r="AC917" s="8">
        <f>Sales_DB[[#This Row],[Total_Amount]]-Sales_DB[[#This Row],[Spend]]</f>
        <v>186.75839999999999</v>
      </c>
      <c r="AD917" s="8">
        <f>MONTH(Sales_DB[[#This Row],[Order_Date]])</f>
        <v>7</v>
      </c>
    </row>
    <row r="918" spans="1:30" x14ac:dyDescent="0.35">
      <c r="A918" t="s">
        <v>2875</v>
      </c>
      <c r="B918" s="2">
        <v>45621</v>
      </c>
      <c r="C918" t="s">
        <v>452</v>
      </c>
      <c r="D918" t="s">
        <v>1739</v>
      </c>
      <c r="E918" t="s">
        <v>1906</v>
      </c>
      <c r="F918">
        <v>3</v>
      </c>
      <c r="G918" s="5">
        <v>214.94</v>
      </c>
      <c r="H918">
        <v>0.22</v>
      </c>
      <c r="I918" t="s">
        <v>1962</v>
      </c>
      <c r="J918">
        <v>502.95960000000002</v>
      </c>
      <c r="K918" t="str">
        <f>_xlfn.XLOOKUP(Sales_DB[[#This Row],[Store_ID]],Store_DB[Store_ID],Store_DB[Region])</f>
        <v>North</v>
      </c>
      <c r="L918" t="str">
        <f>_xlfn.XLOOKUP(Sales_DB[[#This Row],[Store_ID]],Store_DB[Store_ID],Store_DB[Store_Name])</f>
        <v>Gray Ltd</v>
      </c>
      <c r="M918" t="str">
        <f>_xlfn.XLOOKUP(Sales_DB[[#This Row],[Store_ID]],Store_DB[Store_ID],Store_DB[City])</f>
        <v>New Michaelchester</v>
      </c>
      <c r="N918" t="str">
        <f>_xlfn.XLOOKUP(Sales_DB[[#This Row],[Store_ID]],Store_DB[Store_ID],Store_DB[Store_Type])</f>
        <v>Outlet</v>
      </c>
      <c r="O918" t="str">
        <f>_xlfn.XLOOKUP(Sales_DB[[#This Row],[Product_ID]],Product_DB[Product_ID],Product_DB[Product_Name])</f>
        <v>Men'S Track Pants</v>
      </c>
      <c r="P918" t="str">
        <f>_xlfn.XLOOKUP(Sales_DB[[#This Row],[Product_ID]],Product_DB[Product_ID],Product_DB[Category])</f>
        <v>Clothing</v>
      </c>
      <c r="Q918" t="str">
        <f>_xlfn.XLOOKUP(Sales_DB[[#This Row],[Product_ID]],Product_DB[Product_ID],Product_DB[Sub_Category])</f>
        <v>Bottoms</v>
      </c>
      <c r="R918" t="str">
        <f>_xlfn.XLOOKUP(Sales_DB[[#This Row],[Product_ID]],Product_DB[Product_ID],Product_DB[Brand])</f>
        <v>Hamilton, Woods and Walker</v>
      </c>
      <c r="S918">
        <f>_xlfn.XLOOKUP(Sales_DB[[#This Row],[Product_ID]],Product_DB[Product_ID],Product_DB[Cost])</f>
        <v>386.56</v>
      </c>
      <c r="T918">
        <f>_xlfn.XLOOKUP(Sales_DB[[#This Row],[Product_ID]],Product_DB[Product_ID],Product_DB[Stock])</f>
        <v>125</v>
      </c>
      <c r="U918" t="str">
        <f>_xlfn.XLOOKUP(Sales_DB[[#This Row],[Customer_ID]],Final_Cust_db[Customer_ID],Final_Cust_db[Name])</f>
        <v>Jamie Reyes</v>
      </c>
      <c r="V918">
        <f>_xlfn.XLOOKUP(Sales_DB[[#This Row],[Customer_ID]],Final_Cust_db[Customer_ID],Final_Cust_db[Age])</f>
        <v>29</v>
      </c>
      <c r="W918" t="str">
        <f>_xlfn.XLOOKUP(Sales_DB[[#This Row],[Customer_ID]],Final_Cust_db[Customer_ID],Final_Cust_db[Gender])</f>
        <v>Male</v>
      </c>
      <c r="X918" t="str">
        <f>_xlfn.XLOOKUP(Sales_DB[[#This Row],[Customer_ID]],Final_Cust_db[Customer_ID],Final_Cust_db[City])</f>
        <v xml:space="preserve">   Jonesbury </v>
      </c>
      <c r="Y918" t="str">
        <f>_xlfn.XLOOKUP(Sales_DB[[#This Row],[Customer_ID]],Final_Cust_db[Customer_ID],Final_Cust_db[State])</f>
        <v>Connecticut</v>
      </c>
      <c r="Z918" t="str">
        <f>_xlfn.XLOOKUP(Sales_DB[[#This Row],[Customer_ID]],Final_Cust_db[Customer_ID],Final_Cust_db[Country])</f>
        <v>USA</v>
      </c>
      <c r="AA918" t="str">
        <f>_xlfn.XLOOKUP(Sales_DB[[#This Row],[Customer_ID]],Final_Cust_db[Customer_ID],Final_Cust_db[Loyality_Level])</f>
        <v>Platinum</v>
      </c>
      <c r="AB918" s="8">
        <f>Sales_DB[[#This Row],[Cost]]*Sales_DB[[#This Row],[Quantity]]</f>
        <v>1159.68</v>
      </c>
      <c r="AC918" s="8">
        <f>Sales_DB[[#This Row],[Total_Amount]]-Sales_DB[[#This Row],[Spend]]</f>
        <v>-656.72040000000004</v>
      </c>
      <c r="AD918" s="8">
        <f>MONTH(Sales_DB[[#This Row],[Order_Date]])</f>
        <v>11</v>
      </c>
    </row>
    <row r="919" spans="1:30" x14ac:dyDescent="0.35">
      <c r="A919" t="s">
        <v>2876</v>
      </c>
      <c r="B919" s="2">
        <v>45428</v>
      </c>
      <c r="C919" t="s">
        <v>657</v>
      </c>
      <c r="D919" t="s">
        <v>1592</v>
      </c>
      <c r="E919" t="s">
        <v>1927</v>
      </c>
      <c r="F919">
        <v>2</v>
      </c>
      <c r="G919" s="5">
        <v>309.77999999999997</v>
      </c>
      <c r="H919">
        <v>0.16</v>
      </c>
      <c r="I919" t="s">
        <v>1957</v>
      </c>
      <c r="J919">
        <v>520.43039999999996</v>
      </c>
      <c r="K919" t="str">
        <f>_xlfn.XLOOKUP(Sales_DB[[#This Row],[Store_ID]],Store_DB[Store_ID],Store_DB[Region])</f>
        <v>North</v>
      </c>
      <c r="L919" t="str">
        <f>_xlfn.XLOOKUP(Sales_DB[[#This Row],[Store_ID]],Store_DB[Store_ID],Store_DB[Store_Name])</f>
        <v>Thomas, Bridges and Harris</v>
      </c>
      <c r="M919" t="str">
        <f>_xlfn.XLOOKUP(Sales_DB[[#This Row],[Store_ID]],Store_DB[Store_ID],Store_DB[City])</f>
        <v>Sabrinatown</v>
      </c>
      <c r="N919" t="str">
        <f>_xlfn.XLOOKUP(Sales_DB[[#This Row],[Store_ID]],Store_DB[Store_ID],Store_DB[Store_Type])</f>
        <v>Online</v>
      </c>
      <c r="O919" t="str">
        <f>_xlfn.XLOOKUP(Sales_DB[[#This Row],[Product_ID]],Product_DB[Product_ID],Product_DB[Product_Name])</f>
        <v>Adjustable Dumbbell Set</v>
      </c>
      <c r="P919" t="str">
        <f>_xlfn.XLOOKUP(Sales_DB[[#This Row],[Product_ID]],Product_DB[Product_ID],Product_DB[Category])</f>
        <v>Sports</v>
      </c>
      <c r="Q919" t="str">
        <f>_xlfn.XLOOKUP(Sales_DB[[#This Row],[Product_ID]],Product_DB[Product_ID],Product_DB[Sub_Category])</f>
        <v>Fitness</v>
      </c>
      <c r="R919" t="str">
        <f>_xlfn.XLOOKUP(Sales_DB[[#This Row],[Product_ID]],Product_DB[Product_ID],Product_DB[Brand])</f>
        <v>Hill PLC</v>
      </c>
      <c r="S919">
        <f>_xlfn.XLOOKUP(Sales_DB[[#This Row],[Product_ID]],Product_DB[Product_ID],Product_DB[Cost])</f>
        <v>495.72</v>
      </c>
      <c r="T919">
        <f>_xlfn.XLOOKUP(Sales_DB[[#This Row],[Product_ID]],Product_DB[Product_ID],Product_DB[Stock])</f>
        <v>323</v>
      </c>
      <c r="U919" t="str">
        <f>_xlfn.XLOOKUP(Sales_DB[[#This Row],[Customer_ID]],Final_Cust_db[Customer_ID],Final_Cust_db[Name])</f>
        <v>Carmen Price</v>
      </c>
      <c r="V919">
        <f>_xlfn.XLOOKUP(Sales_DB[[#This Row],[Customer_ID]],Final_Cust_db[Customer_ID],Final_Cust_db[Age])</f>
        <v>46</v>
      </c>
      <c r="W919" t="str">
        <f>_xlfn.XLOOKUP(Sales_DB[[#This Row],[Customer_ID]],Final_Cust_db[Customer_ID],Final_Cust_db[Gender])</f>
        <v>Male</v>
      </c>
      <c r="X919" t="str">
        <f>_xlfn.XLOOKUP(Sales_DB[[#This Row],[Customer_ID]],Final_Cust_db[Customer_ID],Final_Cust_db[City])</f>
        <v>North Briannamouth</v>
      </c>
      <c r="Y919" t="str">
        <f>_xlfn.XLOOKUP(Sales_DB[[#This Row],[Customer_ID]],Final_Cust_db[Customer_ID],Final_Cust_db[State])</f>
        <v>Tennessee</v>
      </c>
      <c r="Z919" t="str">
        <f>_xlfn.XLOOKUP(Sales_DB[[#This Row],[Customer_ID]],Final_Cust_db[Customer_ID],Final_Cust_db[Country])</f>
        <v>USA</v>
      </c>
      <c r="AA919" t="str">
        <f>_xlfn.XLOOKUP(Sales_DB[[#This Row],[Customer_ID]],Final_Cust_db[Customer_ID],Final_Cust_db[Loyality_Level])</f>
        <v>Bronze</v>
      </c>
      <c r="AB919" s="8">
        <f>Sales_DB[[#This Row],[Cost]]*Sales_DB[[#This Row],[Quantity]]</f>
        <v>991.44</v>
      </c>
      <c r="AC919" s="8">
        <f>Sales_DB[[#This Row],[Total_Amount]]-Sales_DB[[#This Row],[Spend]]</f>
        <v>-471.00960000000009</v>
      </c>
      <c r="AD919" s="8">
        <f>MONTH(Sales_DB[[#This Row],[Order_Date]])</f>
        <v>5</v>
      </c>
    </row>
    <row r="920" spans="1:30" x14ac:dyDescent="0.35">
      <c r="A920" t="s">
        <v>2877</v>
      </c>
      <c r="B920" s="2">
        <v>45807</v>
      </c>
      <c r="C920" t="s">
        <v>259</v>
      </c>
      <c r="D920" t="s">
        <v>1608</v>
      </c>
      <c r="E920" t="s">
        <v>1899</v>
      </c>
      <c r="F920">
        <v>2</v>
      </c>
      <c r="G920" s="5">
        <v>183.85</v>
      </c>
      <c r="H920">
        <v>0.14000000000000001</v>
      </c>
      <c r="I920" t="s">
        <v>1959</v>
      </c>
      <c r="J920">
        <v>316.22199999999998</v>
      </c>
      <c r="K920" t="str">
        <f>_xlfn.XLOOKUP(Sales_DB[[#This Row],[Store_ID]],Store_DB[Store_ID],Store_DB[Region])</f>
        <v>North</v>
      </c>
      <c r="L920" t="str">
        <f>_xlfn.XLOOKUP(Sales_DB[[#This Row],[Store_ID]],Store_DB[Store_ID],Store_DB[Store_Name])</f>
        <v>Johnson-Wright</v>
      </c>
      <c r="M920" t="str">
        <f>_xlfn.XLOOKUP(Sales_DB[[#This Row],[Store_ID]],Store_DB[Store_ID],Store_DB[City])</f>
        <v>Hoodberg</v>
      </c>
      <c r="N920" t="str">
        <f>_xlfn.XLOOKUP(Sales_DB[[#This Row],[Store_ID]],Store_DB[Store_ID],Store_DB[Store_Type])</f>
        <v>Outlet</v>
      </c>
      <c r="O920" t="str">
        <f>_xlfn.XLOOKUP(Sales_DB[[#This Row],[Product_ID]],Product_DB[Product_ID],Product_DB[Product_Name])</f>
        <v>Usb-C Fast Charger</v>
      </c>
      <c r="P920" t="str">
        <f>_xlfn.XLOOKUP(Sales_DB[[#This Row],[Product_ID]],Product_DB[Product_ID],Product_DB[Category])</f>
        <v>Electronics</v>
      </c>
      <c r="Q920" t="str">
        <f>_xlfn.XLOOKUP(Sales_DB[[#This Row],[Product_ID]],Product_DB[Product_ID],Product_DB[Sub_Category])</f>
        <v>Accessories</v>
      </c>
      <c r="R920" t="str">
        <f>_xlfn.XLOOKUP(Sales_DB[[#This Row],[Product_ID]],Product_DB[Product_ID],Product_DB[Brand])</f>
        <v>Dawson-Perkins</v>
      </c>
      <c r="S920">
        <f>_xlfn.XLOOKUP(Sales_DB[[#This Row],[Product_ID]],Product_DB[Product_ID],Product_DB[Cost])</f>
        <v>242.23</v>
      </c>
      <c r="T920">
        <f>_xlfn.XLOOKUP(Sales_DB[[#This Row],[Product_ID]],Product_DB[Product_ID],Product_DB[Stock])</f>
        <v>453</v>
      </c>
      <c r="U920" t="str">
        <f>_xlfn.XLOOKUP(Sales_DB[[#This Row],[Customer_ID]],Final_Cust_db[Customer_ID],Final_Cust_db[Name])</f>
        <v>Roy Cole</v>
      </c>
      <c r="V920">
        <f>_xlfn.XLOOKUP(Sales_DB[[#This Row],[Customer_ID]],Final_Cust_db[Customer_ID],Final_Cust_db[Age])</f>
        <v>24</v>
      </c>
      <c r="W920" t="str">
        <f>_xlfn.XLOOKUP(Sales_DB[[#This Row],[Customer_ID]],Final_Cust_db[Customer_ID],Final_Cust_db[Gender])</f>
        <v>Female</v>
      </c>
      <c r="X920" t="str">
        <f>_xlfn.XLOOKUP(Sales_DB[[#This Row],[Customer_ID]],Final_Cust_db[Customer_ID],Final_Cust_db[City])</f>
        <v>North Cynthiatown</v>
      </c>
      <c r="Y920" t="str">
        <f>_xlfn.XLOOKUP(Sales_DB[[#This Row],[Customer_ID]],Final_Cust_db[Customer_ID],Final_Cust_db[State])</f>
        <v>New Jersey</v>
      </c>
      <c r="Z920" t="str">
        <f>_xlfn.XLOOKUP(Sales_DB[[#This Row],[Customer_ID]],Final_Cust_db[Customer_ID],Final_Cust_db[Country])</f>
        <v>USA</v>
      </c>
      <c r="AA920" t="str">
        <f>_xlfn.XLOOKUP(Sales_DB[[#This Row],[Customer_ID]],Final_Cust_db[Customer_ID],Final_Cust_db[Loyality_Level])</f>
        <v>Platinum</v>
      </c>
      <c r="AB920" s="8">
        <f>Sales_DB[[#This Row],[Cost]]*Sales_DB[[#This Row],[Quantity]]</f>
        <v>484.46</v>
      </c>
      <c r="AC920" s="8">
        <f>Sales_DB[[#This Row],[Total_Amount]]-Sales_DB[[#This Row],[Spend]]</f>
        <v>-168.238</v>
      </c>
      <c r="AD920" s="8">
        <f>MONTH(Sales_DB[[#This Row],[Order_Date]])</f>
        <v>5</v>
      </c>
    </row>
    <row r="921" spans="1:30" x14ac:dyDescent="0.35">
      <c r="A921" t="s">
        <v>2878</v>
      </c>
      <c r="B921" s="2">
        <v>45238</v>
      </c>
      <c r="C921" t="s">
        <v>1282</v>
      </c>
      <c r="D921" t="s">
        <v>1791</v>
      </c>
      <c r="E921" t="s">
        <v>1885</v>
      </c>
      <c r="F921">
        <v>1</v>
      </c>
      <c r="G921" s="5">
        <v>550.05999999999995</v>
      </c>
      <c r="H921">
        <v>0.01</v>
      </c>
      <c r="I921" t="s">
        <v>1957</v>
      </c>
      <c r="J921">
        <v>544.55939999999998</v>
      </c>
      <c r="K921" t="str">
        <f>_xlfn.XLOOKUP(Sales_DB[[#This Row],[Store_ID]],Store_DB[Store_ID],Store_DB[Region])</f>
        <v>East</v>
      </c>
      <c r="L921" t="str">
        <f>_xlfn.XLOOKUP(Sales_DB[[#This Row],[Store_ID]],Store_DB[Store_ID],Store_DB[Store_Name])</f>
        <v>Rivera-Warner</v>
      </c>
      <c r="M921" t="str">
        <f>_xlfn.XLOOKUP(Sales_DB[[#This Row],[Store_ID]],Store_DB[Store_ID],Store_DB[City])</f>
        <v>Washingtonfurt</v>
      </c>
      <c r="N921" t="str">
        <f>_xlfn.XLOOKUP(Sales_DB[[#This Row],[Store_ID]],Store_DB[Store_ID],Store_DB[Store_Type])</f>
        <v>Flagship</v>
      </c>
      <c r="O921" t="str">
        <f>_xlfn.XLOOKUP(Sales_DB[[#This Row],[Product_ID]],Product_DB[Product_ID],Product_DB[Product_Name])</f>
        <v>Kitchen Storage Rack</v>
      </c>
      <c r="P921" t="str">
        <f>_xlfn.XLOOKUP(Sales_DB[[#This Row],[Product_ID]],Product_DB[Product_ID],Product_DB[Category])</f>
        <v>Home</v>
      </c>
      <c r="Q921" t="str">
        <f>_xlfn.XLOOKUP(Sales_DB[[#This Row],[Product_ID]],Product_DB[Product_ID],Product_DB[Sub_Category])</f>
        <v>Storage</v>
      </c>
      <c r="R921" t="str">
        <f>_xlfn.XLOOKUP(Sales_DB[[#This Row],[Product_ID]],Product_DB[Product_ID],Product_DB[Brand])</f>
        <v>Duran Group</v>
      </c>
      <c r="S921">
        <f>_xlfn.XLOOKUP(Sales_DB[[#This Row],[Product_ID]],Product_DB[Product_ID],Product_DB[Cost])</f>
        <v>138.05000000000001</v>
      </c>
      <c r="T921">
        <f>_xlfn.XLOOKUP(Sales_DB[[#This Row],[Product_ID]],Product_DB[Product_ID],Product_DB[Stock])</f>
        <v>89</v>
      </c>
      <c r="U921" t="str">
        <f>_xlfn.XLOOKUP(Sales_DB[[#This Row],[Customer_ID]],Final_Cust_db[Customer_ID],Final_Cust_db[Name])</f>
        <v>Sarah Smith</v>
      </c>
      <c r="V921">
        <f>_xlfn.XLOOKUP(Sales_DB[[#This Row],[Customer_ID]],Final_Cust_db[Customer_ID],Final_Cust_db[Age])</f>
        <v>55</v>
      </c>
      <c r="W921" t="str">
        <f>_xlfn.XLOOKUP(Sales_DB[[#This Row],[Customer_ID]],Final_Cust_db[Customer_ID],Final_Cust_db[Gender])</f>
        <v>Male</v>
      </c>
      <c r="X921" t="str">
        <f>_xlfn.XLOOKUP(Sales_DB[[#This Row],[Customer_ID]],Final_Cust_db[Customer_ID],Final_Cust_db[City])</f>
        <v>Kathleenport</v>
      </c>
      <c r="Y921" t="str">
        <f>_xlfn.XLOOKUP(Sales_DB[[#This Row],[Customer_ID]],Final_Cust_db[Customer_ID],Final_Cust_db[State])</f>
        <v>Wyoming</v>
      </c>
      <c r="Z921" t="str">
        <f>_xlfn.XLOOKUP(Sales_DB[[#This Row],[Customer_ID]],Final_Cust_db[Customer_ID],Final_Cust_db[Country])</f>
        <v>USA</v>
      </c>
      <c r="AA921" t="str">
        <f>_xlfn.XLOOKUP(Sales_DB[[#This Row],[Customer_ID]],Final_Cust_db[Customer_ID],Final_Cust_db[Loyality_Level])</f>
        <v>Gold</v>
      </c>
      <c r="AB921" s="8">
        <f>Sales_DB[[#This Row],[Cost]]*Sales_DB[[#This Row],[Quantity]]</f>
        <v>138.05000000000001</v>
      </c>
      <c r="AC921" s="8">
        <f>Sales_DB[[#This Row],[Total_Amount]]-Sales_DB[[#This Row],[Spend]]</f>
        <v>406.50939999999997</v>
      </c>
      <c r="AD921" s="8">
        <f>MONTH(Sales_DB[[#This Row],[Order_Date]])</f>
        <v>11</v>
      </c>
    </row>
    <row r="922" spans="1:30" x14ac:dyDescent="0.35">
      <c r="A922" t="s">
        <v>2879</v>
      </c>
      <c r="B922" s="2">
        <v>45253</v>
      </c>
      <c r="C922" t="s">
        <v>125</v>
      </c>
      <c r="D922" t="s">
        <v>1818</v>
      </c>
      <c r="E922" t="s">
        <v>1902</v>
      </c>
      <c r="F922">
        <v>2</v>
      </c>
      <c r="G922" s="5">
        <v>32.19</v>
      </c>
      <c r="H922">
        <v>0.13</v>
      </c>
      <c r="I922" t="s">
        <v>1962</v>
      </c>
      <c r="J922">
        <v>56.010599999999997</v>
      </c>
      <c r="K922" t="str">
        <f>_xlfn.XLOOKUP(Sales_DB[[#This Row],[Store_ID]],Store_DB[Store_ID],Store_DB[Region])</f>
        <v>South</v>
      </c>
      <c r="L922" t="str">
        <f>_xlfn.XLOOKUP(Sales_DB[[#This Row],[Store_ID]],Store_DB[Store_ID],Store_DB[Store_Name])</f>
        <v>Alexander Group</v>
      </c>
      <c r="M922" t="str">
        <f>_xlfn.XLOOKUP(Sales_DB[[#This Row],[Store_ID]],Store_DB[Store_ID],Store_DB[City])</f>
        <v>Port Sharon</v>
      </c>
      <c r="N922" t="str">
        <f>_xlfn.XLOOKUP(Sales_DB[[#This Row],[Store_ID]],Store_DB[Store_ID],Store_DB[Store_Type])</f>
        <v>Online</v>
      </c>
      <c r="O922" t="str">
        <f>_xlfn.XLOOKUP(Sales_DB[[#This Row],[Product_ID]],Product_DB[Product_ID],Product_DB[Product_Name])</f>
        <v>Decorative Lamp Shade</v>
      </c>
      <c r="P922" t="str">
        <f>_xlfn.XLOOKUP(Sales_DB[[#This Row],[Product_ID]],Product_DB[Product_ID],Product_DB[Category])</f>
        <v>Home</v>
      </c>
      <c r="Q922" t="str">
        <f>_xlfn.XLOOKUP(Sales_DB[[#This Row],[Product_ID]],Product_DB[Product_ID],Product_DB[Sub_Category])</f>
        <v>Lighting</v>
      </c>
      <c r="R922" t="str">
        <f>_xlfn.XLOOKUP(Sales_DB[[#This Row],[Product_ID]],Product_DB[Product_ID],Product_DB[Brand])</f>
        <v>Ramirez-Hanson</v>
      </c>
      <c r="S922">
        <f>_xlfn.XLOOKUP(Sales_DB[[#This Row],[Product_ID]],Product_DB[Product_ID],Product_DB[Cost])</f>
        <v>228.53</v>
      </c>
      <c r="T922">
        <f>_xlfn.XLOOKUP(Sales_DB[[#This Row],[Product_ID]],Product_DB[Product_ID],Product_DB[Stock])</f>
        <v>469</v>
      </c>
      <c r="U922" t="str">
        <f>_xlfn.XLOOKUP(Sales_DB[[#This Row],[Customer_ID]],Final_Cust_db[Customer_ID],Final_Cust_db[Name])</f>
        <v>David Arnold</v>
      </c>
      <c r="V922">
        <f>_xlfn.XLOOKUP(Sales_DB[[#This Row],[Customer_ID]],Final_Cust_db[Customer_ID],Final_Cust_db[Age])</f>
        <v>54</v>
      </c>
      <c r="W922" t="str">
        <f>_xlfn.XLOOKUP(Sales_DB[[#This Row],[Customer_ID]],Final_Cust_db[Customer_ID],Final_Cust_db[Gender])</f>
        <v>Female</v>
      </c>
      <c r="X922" t="str">
        <f>_xlfn.XLOOKUP(Sales_DB[[#This Row],[Customer_ID]],Final_Cust_db[Customer_ID],Final_Cust_db[City])</f>
        <v>East Jennifer</v>
      </c>
      <c r="Y922" t="str">
        <f>_xlfn.XLOOKUP(Sales_DB[[#This Row],[Customer_ID]],Final_Cust_db[Customer_ID],Final_Cust_db[State])</f>
        <v>California</v>
      </c>
      <c r="Z922" t="str">
        <f>_xlfn.XLOOKUP(Sales_DB[[#This Row],[Customer_ID]],Final_Cust_db[Customer_ID],Final_Cust_db[Country])</f>
        <v>USA</v>
      </c>
      <c r="AA922" t="str">
        <f>_xlfn.XLOOKUP(Sales_DB[[#This Row],[Customer_ID]],Final_Cust_db[Customer_ID],Final_Cust_db[Loyality_Level])</f>
        <v>Silver</v>
      </c>
      <c r="AB922" s="8">
        <f>Sales_DB[[#This Row],[Cost]]*Sales_DB[[#This Row],[Quantity]]</f>
        <v>457.06</v>
      </c>
      <c r="AC922" s="8">
        <f>Sales_DB[[#This Row],[Total_Amount]]-Sales_DB[[#This Row],[Spend]]</f>
        <v>-401.04939999999999</v>
      </c>
      <c r="AD922" s="8">
        <f>MONTH(Sales_DB[[#This Row],[Order_Date]])</f>
        <v>11</v>
      </c>
    </row>
    <row r="923" spans="1:30" x14ac:dyDescent="0.35">
      <c r="A923" t="s">
        <v>2880</v>
      </c>
      <c r="B923" s="2">
        <v>45460</v>
      </c>
      <c r="C923" t="s">
        <v>476</v>
      </c>
      <c r="D923" t="s">
        <v>1675</v>
      </c>
      <c r="E923" t="s">
        <v>1946</v>
      </c>
      <c r="F923">
        <v>2</v>
      </c>
      <c r="G923" s="5">
        <v>892.06</v>
      </c>
      <c r="H923">
        <v>0.08</v>
      </c>
      <c r="I923" t="s">
        <v>1957</v>
      </c>
      <c r="J923">
        <v>1641.3904</v>
      </c>
      <c r="K923" t="str">
        <f>_xlfn.XLOOKUP(Sales_DB[[#This Row],[Store_ID]],Store_DB[Store_ID],Store_DB[Region])</f>
        <v>East</v>
      </c>
      <c r="L923" t="str">
        <f>_xlfn.XLOOKUP(Sales_DB[[#This Row],[Store_ID]],Store_DB[Store_ID],Store_DB[Store_Name])</f>
        <v>Mann-Austin</v>
      </c>
      <c r="M923" t="str">
        <f>_xlfn.XLOOKUP(Sales_DB[[#This Row],[Store_ID]],Store_DB[Store_ID],Store_DB[City])</f>
        <v>Vasquezborough</v>
      </c>
      <c r="N923" t="str">
        <f>_xlfn.XLOOKUP(Sales_DB[[#This Row],[Store_ID]],Store_DB[Store_ID],Store_DB[Store_Type])</f>
        <v>Online</v>
      </c>
      <c r="O923" t="str">
        <f>_xlfn.XLOOKUP(Sales_DB[[#This Row],[Product_ID]],Product_DB[Product_ID],Product_DB[Product_Name])</f>
        <v>Modern Wall Clock</v>
      </c>
      <c r="P923" t="str">
        <f>_xlfn.XLOOKUP(Sales_DB[[#This Row],[Product_ID]],Product_DB[Product_ID],Product_DB[Category])</f>
        <v>Home</v>
      </c>
      <c r="Q923" t="str">
        <f>_xlfn.XLOOKUP(Sales_DB[[#This Row],[Product_ID]],Product_DB[Product_ID],Product_DB[Sub_Category])</f>
        <v>Decor</v>
      </c>
      <c r="R923" t="str">
        <f>_xlfn.XLOOKUP(Sales_DB[[#This Row],[Product_ID]],Product_DB[Product_ID],Product_DB[Brand])</f>
        <v>Weiss-Watson</v>
      </c>
      <c r="S923">
        <f>_xlfn.XLOOKUP(Sales_DB[[#This Row],[Product_ID]],Product_DB[Product_ID],Product_DB[Cost])</f>
        <v>179.77</v>
      </c>
      <c r="T923">
        <f>_xlfn.XLOOKUP(Sales_DB[[#This Row],[Product_ID]],Product_DB[Product_ID],Product_DB[Stock])</f>
        <v>305</v>
      </c>
      <c r="U923" t="str">
        <f>_xlfn.XLOOKUP(Sales_DB[[#This Row],[Customer_ID]],Final_Cust_db[Customer_ID],Final_Cust_db[Name])</f>
        <v>Sean Roth</v>
      </c>
      <c r="V923">
        <f>_xlfn.XLOOKUP(Sales_DB[[#This Row],[Customer_ID]],Final_Cust_db[Customer_ID],Final_Cust_db[Age])</f>
        <v>43</v>
      </c>
      <c r="W923" t="str">
        <f>_xlfn.XLOOKUP(Sales_DB[[#This Row],[Customer_ID]],Final_Cust_db[Customer_ID],Final_Cust_db[Gender])</f>
        <v>Male</v>
      </c>
      <c r="X923" t="str">
        <f>_xlfn.XLOOKUP(Sales_DB[[#This Row],[Customer_ID]],Final_Cust_db[Customer_ID],Final_Cust_db[City])</f>
        <v>Lake Michael</v>
      </c>
      <c r="Y923" t="str">
        <f>_xlfn.XLOOKUP(Sales_DB[[#This Row],[Customer_ID]],Final_Cust_db[Customer_ID],Final_Cust_db[State])</f>
        <v>Virginia</v>
      </c>
      <c r="Z923" t="str">
        <f>_xlfn.XLOOKUP(Sales_DB[[#This Row],[Customer_ID]],Final_Cust_db[Customer_ID],Final_Cust_db[Country])</f>
        <v>USA</v>
      </c>
      <c r="AA923" t="str">
        <f>_xlfn.XLOOKUP(Sales_DB[[#This Row],[Customer_ID]],Final_Cust_db[Customer_ID],Final_Cust_db[Loyality_Level])</f>
        <v>Gold</v>
      </c>
      <c r="AB923" s="8">
        <f>Sales_DB[[#This Row],[Cost]]*Sales_DB[[#This Row],[Quantity]]</f>
        <v>359.54</v>
      </c>
      <c r="AC923" s="8">
        <f>Sales_DB[[#This Row],[Total_Amount]]-Sales_DB[[#This Row],[Spend]]</f>
        <v>1281.8504</v>
      </c>
      <c r="AD923" s="8">
        <f>MONTH(Sales_DB[[#This Row],[Order_Date]])</f>
        <v>6</v>
      </c>
    </row>
    <row r="924" spans="1:30" x14ac:dyDescent="0.35">
      <c r="A924" t="s">
        <v>2881</v>
      </c>
      <c r="B924" s="2">
        <v>45628</v>
      </c>
      <c r="C924" t="s">
        <v>1465</v>
      </c>
      <c r="D924" t="s">
        <v>1754</v>
      </c>
      <c r="E924" t="s">
        <v>1909</v>
      </c>
      <c r="F924">
        <v>1</v>
      </c>
      <c r="G924" s="5">
        <v>127.47</v>
      </c>
      <c r="H924">
        <v>0.16</v>
      </c>
      <c r="I924" t="s">
        <v>1962</v>
      </c>
      <c r="J924">
        <v>107.0748</v>
      </c>
      <c r="K924" t="str">
        <f>_xlfn.XLOOKUP(Sales_DB[[#This Row],[Store_ID]],Store_DB[Store_ID],Store_DB[Region])</f>
        <v>East</v>
      </c>
      <c r="L924" t="str">
        <f>_xlfn.XLOOKUP(Sales_DB[[#This Row],[Store_ID]],Store_DB[Store_ID],Store_DB[Store_Name])</f>
        <v>Benson-Elliott</v>
      </c>
      <c r="M924" t="str">
        <f>_xlfn.XLOOKUP(Sales_DB[[#This Row],[Store_ID]],Store_DB[Store_ID],Store_DB[City])</f>
        <v>Port Josephberg</v>
      </c>
      <c r="N924" t="str">
        <f>_xlfn.XLOOKUP(Sales_DB[[#This Row],[Store_ID]],Store_DB[Store_ID],Store_DB[Store_Type])</f>
        <v>Online</v>
      </c>
      <c r="O924" t="str">
        <f>_xlfn.XLOOKUP(Sales_DB[[#This Row],[Product_ID]],Product_DB[Product_ID],Product_DB[Product_Name])</f>
        <v>Womens Cotton Scarf</v>
      </c>
      <c r="P924" t="str">
        <f>_xlfn.XLOOKUP(Sales_DB[[#This Row],[Product_ID]],Product_DB[Product_ID],Product_DB[Category])</f>
        <v>Clothing</v>
      </c>
      <c r="Q924" t="str">
        <f>_xlfn.XLOOKUP(Sales_DB[[#This Row],[Product_ID]],Product_DB[Product_ID],Product_DB[Sub_Category])</f>
        <v>Accessories</v>
      </c>
      <c r="R924" t="str">
        <f>_xlfn.XLOOKUP(Sales_DB[[#This Row],[Product_ID]],Product_DB[Product_ID],Product_DB[Brand])</f>
        <v>Shepherd-Gould</v>
      </c>
      <c r="S924">
        <f>_xlfn.XLOOKUP(Sales_DB[[#This Row],[Product_ID]],Product_DB[Product_ID],Product_DB[Cost])</f>
        <v>113.83</v>
      </c>
      <c r="T924">
        <f>_xlfn.XLOOKUP(Sales_DB[[#This Row],[Product_ID]],Product_DB[Product_ID],Product_DB[Stock])</f>
        <v>485</v>
      </c>
      <c r="U924" t="str">
        <f>_xlfn.XLOOKUP(Sales_DB[[#This Row],[Customer_ID]],Final_Cust_db[Customer_ID],Final_Cust_db[Name])</f>
        <v>Philip Mendoza</v>
      </c>
      <c r="V924">
        <f>_xlfn.XLOOKUP(Sales_DB[[#This Row],[Customer_ID]],Final_Cust_db[Customer_ID],Final_Cust_db[Age])</f>
        <v>42</v>
      </c>
      <c r="W924" t="str">
        <f>_xlfn.XLOOKUP(Sales_DB[[#This Row],[Customer_ID]],Final_Cust_db[Customer_ID],Final_Cust_db[Gender])</f>
        <v>Male</v>
      </c>
      <c r="X924" t="str">
        <f>_xlfn.XLOOKUP(Sales_DB[[#This Row],[Customer_ID]],Final_Cust_db[Customer_ID],Final_Cust_db[City])</f>
        <v>Tylermouth</v>
      </c>
      <c r="Y924" t="str">
        <f>_xlfn.XLOOKUP(Sales_DB[[#This Row],[Customer_ID]],Final_Cust_db[Customer_ID],Final_Cust_db[State])</f>
        <v>Massachusetts</v>
      </c>
      <c r="Z924" t="str">
        <f>_xlfn.XLOOKUP(Sales_DB[[#This Row],[Customer_ID]],Final_Cust_db[Customer_ID],Final_Cust_db[Country])</f>
        <v>USA</v>
      </c>
      <c r="AA924" t="str">
        <f>_xlfn.XLOOKUP(Sales_DB[[#This Row],[Customer_ID]],Final_Cust_db[Customer_ID],Final_Cust_db[Loyality_Level])</f>
        <v>Silver</v>
      </c>
      <c r="AB924" s="8">
        <f>Sales_DB[[#This Row],[Cost]]*Sales_DB[[#This Row],[Quantity]]</f>
        <v>113.83</v>
      </c>
      <c r="AC924" s="8">
        <f>Sales_DB[[#This Row],[Total_Amount]]-Sales_DB[[#This Row],[Spend]]</f>
        <v>-6.7552000000000021</v>
      </c>
      <c r="AD924" s="8">
        <f>MONTH(Sales_DB[[#This Row],[Order_Date]])</f>
        <v>12</v>
      </c>
    </row>
    <row r="925" spans="1:30" x14ac:dyDescent="0.35">
      <c r="A925" t="s">
        <v>2882</v>
      </c>
      <c r="B925" s="2">
        <v>45778</v>
      </c>
      <c r="C925" t="s">
        <v>1221</v>
      </c>
      <c r="D925" t="s">
        <v>1812</v>
      </c>
      <c r="E925" t="s">
        <v>1932</v>
      </c>
      <c r="F925">
        <v>3</v>
      </c>
      <c r="G925" s="5">
        <v>212.87</v>
      </c>
      <c r="H925">
        <v>0.18</v>
      </c>
      <c r="I925" t="s">
        <v>1957</v>
      </c>
      <c r="J925">
        <v>523.66020000000003</v>
      </c>
      <c r="K925" t="str">
        <f>_xlfn.XLOOKUP(Sales_DB[[#This Row],[Store_ID]],Store_DB[Store_ID],Store_DB[Region])</f>
        <v>South</v>
      </c>
      <c r="L925" t="str">
        <f>_xlfn.XLOOKUP(Sales_DB[[#This Row],[Store_ID]],Store_DB[Store_ID],Store_DB[Store_Name])</f>
        <v>Mcdonald Inc</v>
      </c>
      <c r="M925" t="str">
        <f>_xlfn.XLOOKUP(Sales_DB[[#This Row],[Store_ID]],Store_DB[Store_ID],Store_DB[City])</f>
        <v>Christopherland</v>
      </c>
      <c r="N925" t="str">
        <f>_xlfn.XLOOKUP(Sales_DB[[#This Row],[Store_ID]],Store_DB[Store_ID],Store_DB[Store_Type])</f>
        <v>Outlet</v>
      </c>
      <c r="O925" t="str">
        <f>_xlfn.XLOOKUP(Sales_DB[[#This Row],[Product_ID]],Product_DB[Product_ID],Product_DB[Product_Name])</f>
        <v>Wifi Mesh Router</v>
      </c>
      <c r="P925" t="str">
        <f>_xlfn.XLOOKUP(Sales_DB[[#This Row],[Product_ID]],Product_DB[Product_ID],Product_DB[Category])</f>
        <v>Electronics</v>
      </c>
      <c r="Q925" t="str">
        <f>_xlfn.XLOOKUP(Sales_DB[[#This Row],[Product_ID]],Product_DB[Product_ID],Product_DB[Sub_Category])</f>
        <v>Appliances</v>
      </c>
      <c r="R925" t="str">
        <f>_xlfn.XLOOKUP(Sales_DB[[#This Row],[Product_ID]],Product_DB[Product_ID],Product_DB[Brand])</f>
        <v>White, Reeves and Woods</v>
      </c>
      <c r="S925">
        <f>_xlfn.XLOOKUP(Sales_DB[[#This Row],[Product_ID]],Product_DB[Product_ID],Product_DB[Cost])</f>
        <v>480.9</v>
      </c>
      <c r="T925">
        <f>_xlfn.XLOOKUP(Sales_DB[[#This Row],[Product_ID]],Product_DB[Product_ID],Product_DB[Stock])</f>
        <v>104</v>
      </c>
      <c r="U925" t="str">
        <f>_xlfn.XLOOKUP(Sales_DB[[#This Row],[Customer_ID]],Final_Cust_db[Customer_ID],Final_Cust_db[Name])</f>
        <v>Timothy Valenzuela</v>
      </c>
      <c r="V925">
        <f>_xlfn.XLOOKUP(Sales_DB[[#This Row],[Customer_ID]],Final_Cust_db[Customer_ID],Final_Cust_db[Age])</f>
        <v>53</v>
      </c>
      <c r="W925" t="str">
        <f>_xlfn.XLOOKUP(Sales_DB[[#This Row],[Customer_ID]],Final_Cust_db[Customer_ID],Final_Cust_db[Gender])</f>
        <v>Male</v>
      </c>
      <c r="X925" t="str">
        <f>_xlfn.XLOOKUP(Sales_DB[[#This Row],[Customer_ID]],Final_Cust_db[Customer_ID],Final_Cust_db[City])</f>
        <v>Stevensshire</v>
      </c>
      <c r="Y925" t="str">
        <f>_xlfn.XLOOKUP(Sales_DB[[#This Row],[Customer_ID]],Final_Cust_db[Customer_ID],Final_Cust_db[State])</f>
        <v>Missouri</v>
      </c>
      <c r="Z925" t="str">
        <f>_xlfn.XLOOKUP(Sales_DB[[#This Row],[Customer_ID]],Final_Cust_db[Customer_ID],Final_Cust_db[Country])</f>
        <v>USA</v>
      </c>
      <c r="AA925" t="str">
        <f>_xlfn.XLOOKUP(Sales_DB[[#This Row],[Customer_ID]],Final_Cust_db[Customer_ID],Final_Cust_db[Loyality_Level])</f>
        <v>Platinum</v>
      </c>
      <c r="AB925" s="8">
        <f>Sales_DB[[#This Row],[Cost]]*Sales_DB[[#This Row],[Quantity]]</f>
        <v>1442.6999999999998</v>
      </c>
      <c r="AC925" s="8">
        <f>Sales_DB[[#This Row],[Total_Amount]]-Sales_DB[[#This Row],[Spend]]</f>
        <v>-919.03979999999979</v>
      </c>
      <c r="AD925" s="8">
        <f>MONTH(Sales_DB[[#This Row],[Order_Date]])</f>
        <v>5</v>
      </c>
    </row>
    <row r="926" spans="1:30" x14ac:dyDescent="0.35">
      <c r="A926" t="s">
        <v>2883</v>
      </c>
      <c r="B926" s="2">
        <v>45471</v>
      </c>
      <c r="C926" t="s">
        <v>604</v>
      </c>
      <c r="D926" t="s">
        <v>1824</v>
      </c>
      <c r="E926" t="s">
        <v>1912</v>
      </c>
      <c r="F926">
        <v>1</v>
      </c>
      <c r="G926" s="5">
        <v>26.37</v>
      </c>
      <c r="H926">
        <v>0.3</v>
      </c>
      <c r="I926" t="s">
        <v>1962</v>
      </c>
      <c r="J926">
        <v>18.459</v>
      </c>
      <c r="K926" t="str">
        <f>_xlfn.XLOOKUP(Sales_DB[[#This Row],[Store_ID]],Store_DB[Store_ID],Store_DB[Region])</f>
        <v>South</v>
      </c>
      <c r="L926" t="str">
        <f>_xlfn.XLOOKUP(Sales_DB[[#This Row],[Store_ID]],Store_DB[Store_ID],Store_DB[Store_Name])</f>
        <v>Martinez-Mullins</v>
      </c>
      <c r="M926" t="str">
        <f>_xlfn.XLOOKUP(Sales_DB[[#This Row],[Store_ID]],Store_DB[Store_ID],Store_DB[City])</f>
        <v>Williamsfurt</v>
      </c>
      <c r="N926" t="str">
        <f>_xlfn.XLOOKUP(Sales_DB[[#This Row],[Store_ID]],Store_DB[Store_ID],Store_DB[Store_Type])</f>
        <v>Online</v>
      </c>
      <c r="O926" t="str">
        <f>_xlfn.XLOOKUP(Sales_DB[[#This Row],[Product_ID]],Product_DB[Product_ID],Product_DB[Product_Name])</f>
        <v>Badminton Racket Set</v>
      </c>
      <c r="P926" t="str">
        <f>_xlfn.XLOOKUP(Sales_DB[[#This Row],[Product_ID]],Product_DB[Product_ID],Product_DB[Category])</f>
        <v>Sports</v>
      </c>
      <c r="Q926" t="str">
        <f>_xlfn.XLOOKUP(Sales_DB[[#This Row],[Product_ID]],Product_DB[Product_ID],Product_DB[Sub_Category])</f>
        <v>Equipment</v>
      </c>
      <c r="R926" t="str">
        <f>_xlfn.XLOOKUP(Sales_DB[[#This Row],[Product_ID]],Product_DB[Product_ID],Product_DB[Brand])</f>
        <v>Robinson-Brown</v>
      </c>
      <c r="S926">
        <f>_xlfn.XLOOKUP(Sales_DB[[#This Row],[Product_ID]],Product_DB[Product_ID],Product_DB[Cost])</f>
        <v>285.54000000000002</v>
      </c>
      <c r="T926">
        <f>_xlfn.XLOOKUP(Sales_DB[[#This Row],[Product_ID]],Product_DB[Product_ID],Product_DB[Stock])</f>
        <v>358</v>
      </c>
      <c r="U926" t="str">
        <f>_xlfn.XLOOKUP(Sales_DB[[#This Row],[Customer_ID]],Final_Cust_db[Customer_ID],Final_Cust_db[Name])</f>
        <v>Erin Ward</v>
      </c>
      <c r="V926">
        <f>_xlfn.XLOOKUP(Sales_DB[[#This Row],[Customer_ID]],Final_Cust_db[Customer_ID],Final_Cust_db[Age])</f>
        <v>60</v>
      </c>
      <c r="W926" t="str">
        <f>_xlfn.XLOOKUP(Sales_DB[[#This Row],[Customer_ID]],Final_Cust_db[Customer_ID],Final_Cust_db[Gender])</f>
        <v>Male</v>
      </c>
      <c r="X926" t="str">
        <f>_xlfn.XLOOKUP(Sales_DB[[#This Row],[Customer_ID]],Final_Cust_db[Customer_ID],Final_Cust_db[City])</f>
        <v>New Brianchester</v>
      </c>
      <c r="Y926" t="str">
        <f>_xlfn.XLOOKUP(Sales_DB[[#This Row],[Customer_ID]],Final_Cust_db[Customer_ID],Final_Cust_db[State])</f>
        <v>New York</v>
      </c>
      <c r="Z926" t="str">
        <f>_xlfn.XLOOKUP(Sales_DB[[#This Row],[Customer_ID]],Final_Cust_db[Customer_ID],Final_Cust_db[Country])</f>
        <v>USA</v>
      </c>
      <c r="AA926" t="str">
        <f>_xlfn.XLOOKUP(Sales_DB[[#This Row],[Customer_ID]],Final_Cust_db[Customer_ID],Final_Cust_db[Loyality_Level])</f>
        <v>Bronze</v>
      </c>
      <c r="AB926" s="8">
        <f>Sales_DB[[#This Row],[Cost]]*Sales_DB[[#This Row],[Quantity]]</f>
        <v>285.54000000000002</v>
      </c>
      <c r="AC926" s="8">
        <f>Sales_DB[[#This Row],[Total_Amount]]-Sales_DB[[#This Row],[Spend]]</f>
        <v>-267.08100000000002</v>
      </c>
      <c r="AD926" s="8">
        <f>MONTH(Sales_DB[[#This Row],[Order_Date]])</f>
        <v>6</v>
      </c>
    </row>
    <row r="927" spans="1:30" x14ac:dyDescent="0.35">
      <c r="A927" t="s">
        <v>2884</v>
      </c>
      <c r="B927" s="2">
        <v>45770</v>
      </c>
      <c r="C927" t="s">
        <v>1447</v>
      </c>
      <c r="D927" t="s">
        <v>1678</v>
      </c>
      <c r="E927" t="s">
        <v>1943</v>
      </c>
      <c r="F927">
        <v>4</v>
      </c>
      <c r="G927" s="5">
        <v>953.98</v>
      </c>
      <c r="H927">
        <v>0.16</v>
      </c>
      <c r="I927" t="s">
        <v>1957</v>
      </c>
      <c r="J927">
        <v>3205.3728000000001</v>
      </c>
      <c r="K927" t="str">
        <f>_xlfn.XLOOKUP(Sales_DB[[#This Row],[Store_ID]],Store_DB[Store_ID],Store_DB[Region])</f>
        <v>East</v>
      </c>
      <c r="L927" t="str">
        <f>_xlfn.XLOOKUP(Sales_DB[[#This Row],[Store_ID]],Store_DB[Store_ID],Store_DB[Store_Name])</f>
        <v>Guerrero-Schmitt</v>
      </c>
      <c r="M927" t="str">
        <f>_xlfn.XLOOKUP(Sales_DB[[#This Row],[Store_ID]],Store_DB[Store_ID],Store_DB[City])</f>
        <v>East Stevechester</v>
      </c>
      <c r="N927" t="str">
        <f>_xlfn.XLOOKUP(Sales_DB[[#This Row],[Store_ID]],Store_DB[Store_ID],Store_DB[Store_Type])</f>
        <v>Flagship</v>
      </c>
      <c r="O927" t="str">
        <f>_xlfn.XLOOKUP(Sales_DB[[#This Row],[Product_ID]],Product_DB[Product_ID],Product_DB[Product_Name])</f>
        <v>Gaming Mechanical Keyboard</v>
      </c>
      <c r="P927" t="str">
        <f>_xlfn.XLOOKUP(Sales_DB[[#This Row],[Product_ID]],Product_DB[Product_ID],Product_DB[Category])</f>
        <v>Electronics</v>
      </c>
      <c r="Q927" t="str">
        <f>_xlfn.XLOOKUP(Sales_DB[[#This Row],[Product_ID]],Product_DB[Product_ID],Product_DB[Sub_Category])</f>
        <v>Computer</v>
      </c>
      <c r="R927" t="str">
        <f>_xlfn.XLOOKUP(Sales_DB[[#This Row],[Product_ID]],Product_DB[Product_ID],Product_DB[Brand])</f>
        <v>Lucero LLC</v>
      </c>
      <c r="S927">
        <f>_xlfn.XLOOKUP(Sales_DB[[#This Row],[Product_ID]],Product_DB[Product_ID],Product_DB[Cost])</f>
        <v>419.28</v>
      </c>
      <c r="T927">
        <f>_xlfn.XLOOKUP(Sales_DB[[#This Row],[Product_ID]],Product_DB[Product_ID],Product_DB[Stock])</f>
        <v>86</v>
      </c>
      <c r="U927" t="str">
        <f>_xlfn.XLOOKUP(Sales_DB[[#This Row],[Customer_ID]],Final_Cust_db[Customer_ID],Final_Cust_db[Name])</f>
        <v>Cynthia Parrish</v>
      </c>
      <c r="V927">
        <f>_xlfn.XLOOKUP(Sales_DB[[#This Row],[Customer_ID]],Final_Cust_db[Customer_ID],Final_Cust_db[Age])</f>
        <v>18</v>
      </c>
      <c r="W927" t="str">
        <f>_xlfn.XLOOKUP(Sales_DB[[#This Row],[Customer_ID]],Final_Cust_db[Customer_ID],Final_Cust_db[Gender])</f>
        <v>Male</v>
      </c>
      <c r="X927" t="str">
        <f>_xlfn.XLOOKUP(Sales_DB[[#This Row],[Customer_ID]],Final_Cust_db[Customer_ID],Final_Cust_db[City])</f>
        <v>Espinozaberg</v>
      </c>
      <c r="Y927" t="str">
        <f>_xlfn.XLOOKUP(Sales_DB[[#This Row],[Customer_ID]],Final_Cust_db[Customer_ID],Final_Cust_db[State])</f>
        <v>Minnesota</v>
      </c>
      <c r="Z927" t="str">
        <f>_xlfn.XLOOKUP(Sales_DB[[#This Row],[Customer_ID]],Final_Cust_db[Customer_ID],Final_Cust_db[Country])</f>
        <v>USA</v>
      </c>
      <c r="AA927" t="str">
        <f>_xlfn.XLOOKUP(Sales_DB[[#This Row],[Customer_ID]],Final_Cust_db[Customer_ID],Final_Cust_db[Loyality_Level])</f>
        <v>Silver</v>
      </c>
      <c r="AB927" s="8">
        <f>Sales_DB[[#This Row],[Cost]]*Sales_DB[[#This Row],[Quantity]]</f>
        <v>1677.12</v>
      </c>
      <c r="AC927" s="8">
        <f>Sales_DB[[#This Row],[Total_Amount]]-Sales_DB[[#This Row],[Spend]]</f>
        <v>1528.2528000000002</v>
      </c>
      <c r="AD927" s="8">
        <f>MONTH(Sales_DB[[#This Row],[Order_Date]])</f>
        <v>4</v>
      </c>
    </row>
    <row r="928" spans="1:30" x14ac:dyDescent="0.35">
      <c r="A928" t="s">
        <v>2885</v>
      </c>
      <c r="B928" s="2">
        <v>45369</v>
      </c>
      <c r="C928" t="s">
        <v>705</v>
      </c>
      <c r="D928" t="s">
        <v>1781</v>
      </c>
      <c r="E928" t="s">
        <v>1946</v>
      </c>
      <c r="F928">
        <v>3</v>
      </c>
      <c r="G928" s="5">
        <v>968.88</v>
      </c>
      <c r="H928">
        <v>0.15</v>
      </c>
      <c r="I928" t="s">
        <v>1957</v>
      </c>
      <c r="J928">
        <v>2470.6439999999998</v>
      </c>
      <c r="K928" t="str">
        <f>_xlfn.XLOOKUP(Sales_DB[[#This Row],[Store_ID]],Store_DB[Store_ID],Store_DB[Region])</f>
        <v>East</v>
      </c>
      <c r="L928" t="str">
        <f>_xlfn.XLOOKUP(Sales_DB[[#This Row],[Store_ID]],Store_DB[Store_ID],Store_DB[Store_Name])</f>
        <v>Mann-Austin</v>
      </c>
      <c r="M928" t="str">
        <f>_xlfn.XLOOKUP(Sales_DB[[#This Row],[Store_ID]],Store_DB[Store_ID],Store_DB[City])</f>
        <v>Vasquezborough</v>
      </c>
      <c r="N928" t="str">
        <f>_xlfn.XLOOKUP(Sales_DB[[#This Row],[Store_ID]],Store_DB[Store_ID],Store_DB[Store_Type])</f>
        <v>Online</v>
      </c>
      <c r="O928" t="str">
        <f>_xlfn.XLOOKUP(Sales_DB[[#This Row],[Product_ID]],Product_DB[Product_ID],Product_DB[Product_Name])</f>
        <v>Smart Led Light Strip</v>
      </c>
      <c r="P928" t="str">
        <f>_xlfn.XLOOKUP(Sales_DB[[#This Row],[Product_ID]],Product_DB[Product_ID],Product_DB[Category])</f>
        <v>Electronics</v>
      </c>
      <c r="Q928" t="str">
        <f>_xlfn.XLOOKUP(Sales_DB[[#This Row],[Product_ID]],Product_DB[Product_ID],Product_DB[Sub_Category])</f>
        <v>Accessories</v>
      </c>
      <c r="R928" t="str">
        <f>_xlfn.XLOOKUP(Sales_DB[[#This Row],[Product_ID]],Product_DB[Product_ID],Product_DB[Brand])</f>
        <v>Flores-Davis</v>
      </c>
      <c r="S928">
        <f>_xlfn.XLOOKUP(Sales_DB[[#This Row],[Product_ID]],Product_DB[Product_ID],Product_DB[Cost])</f>
        <v>349.17</v>
      </c>
      <c r="T928">
        <f>_xlfn.XLOOKUP(Sales_DB[[#This Row],[Product_ID]],Product_DB[Product_ID],Product_DB[Stock])</f>
        <v>476</v>
      </c>
      <c r="U928" t="str">
        <f>_xlfn.XLOOKUP(Sales_DB[[#This Row],[Customer_ID]],Final_Cust_db[Customer_ID],Final_Cust_db[Name])</f>
        <v>Steve Medina</v>
      </c>
      <c r="V928">
        <f>_xlfn.XLOOKUP(Sales_DB[[#This Row],[Customer_ID]],Final_Cust_db[Customer_ID],Final_Cust_db[Age])</f>
        <v>50</v>
      </c>
      <c r="W928" t="str">
        <f>_xlfn.XLOOKUP(Sales_DB[[#This Row],[Customer_ID]],Final_Cust_db[Customer_ID],Final_Cust_db[Gender])</f>
        <v>Female</v>
      </c>
      <c r="X928" t="str">
        <f>_xlfn.XLOOKUP(Sales_DB[[#This Row],[Customer_ID]],Final_Cust_db[Customer_ID],Final_Cust_db[City])</f>
        <v>East Josephside</v>
      </c>
      <c r="Y928" t="str">
        <f>_xlfn.XLOOKUP(Sales_DB[[#This Row],[Customer_ID]],Final_Cust_db[Customer_ID],Final_Cust_db[State])</f>
        <v>Oregon</v>
      </c>
      <c r="Z928" t="str">
        <f>_xlfn.XLOOKUP(Sales_DB[[#This Row],[Customer_ID]],Final_Cust_db[Customer_ID],Final_Cust_db[Country])</f>
        <v>USA</v>
      </c>
      <c r="AA928" t="str">
        <f>_xlfn.XLOOKUP(Sales_DB[[#This Row],[Customer_ID]],Final_Cust_db[Customer_ID],Final_Cust_db[Loyality_Level])</f>
        <v>Gold</v>
      </c>
      <c r="AB928" s="8">
        <f>Sales_DB[[#This Row],[Cost]]*Sales_DB[[#This Row],[Quantity]]</f>
        <v>1047.51</v>
      </c>
      <c r="AC928" s="8">
        <f>Sales_DB[[#This Row],[Total_Amount]]-Sales_DB[[#This Row],[Spend]]</f>
        <v>1423.1339999999998</v>
      </c>
      <c r="AD928" s="8">
        <f>MONTH(Sales_DB[[#This Row],[Order_Date]])</f>
        <v>3</v>
      </c>
    </row>
    <row r="929" spans="1:30" x14ac:dyDescent="0.35">
      <c r="A929" t="s">
        <v>2886</v>
      </c>
      <c r="B929" s="2">
        <v>45910</v>
      </c>
      <c r="C929" t="s">
        <v>622</v>
      </c>
      <c r="D929" t="s">
        <v>1809</v>
      </c>
      <c r="E929" t="s">
        <v>1943</v>
      </c>
      <c r="F929">
        <v>1</v>
      </c>
      <c r="G929" s="5">
        <v>533.04999999999995</v>
      </c>
      <c r="H929">
        <v>0.11</v>
      </c>
      <c r="I929" t="s">
        <v>1959</v>
      </c>
      <c r="J929">
        <v>474.41449999999998</v>
      </c>
      <c r="K929" t="str">
        <f>_xlfn.XLOOKUP(Sales_DB[[#This Row],[Store_ID]],Store_DB[Store_ID],Store_DB[Region])</f>
        <v>East</v>
      </c>
      <c r="L929" t="str">
        <f>_xlfn.XLOOKUP(Sales_DB[[#This Row],[Store_ID]],Store_DB[Store_ID],Store_DB[Store_Name])</f>
        <v>Guerrero-Schmitt</v>
      </c>
      <c r="M929" t="str">
        <f>_xlfn.XLOOKUP(Sales_DB[[#This Row],[Store_ID]],Store_DB[Store_ID],Store_DB[City])</f>
        <v>East Stevechester</v>
      </c>
      <c r="N929" t="str">
        <f>_xlfn.XLOOKUP(Sales_DB[[#This Row],[Store_ID]],Store_DB[Store_ID],Store_DB[Store_Type])</f>
        <v>Flagship</v>
      </c>
      <c r="O929" t="str">
        <f>_xlfn.XLOOKUP(Sales_DB[[#This Row],[Product_ID]],Product_DB[Product_ID],Product_DB[Product_Name])</f>
        <v>Wireless Mouse</v>
      </c>
      <c r="P929" t="str">
        <f>_xlfn.XLOOKUP(Sales_DB[[#This Row],[Product_ID]],Product_DB[Product_ID],Product_DB[Category])</f>
        <v>Electronics</v>
      </c>
      <c r="Q929" t="str">
        <f>_xlfn.XLOOKUP(Sales_DB[[#This Row],[Product_ID]],Product_DB[Product_ID],Product_DB[Sub_Category])</f>
        <v>Computer</v>
      </c>
      <c r="R929" t="str">
        <f>_xlfn.XLOOKUP(Sales_DB[[#This Row],[Product_ID]],Product_DB[Product_ID],Product_DB[Brand])</f>
        <v>Larson Ltd</v>
      </c>
      <c r="S929">
        <f>_xlfn.XLOOKUP(Sales_DB[[#This Row],[Product_ID]],Product_DB[Product_ID],Product_DB[Cost])</f>
        <v>392.89</v>
      </c>
      <c r="T929">
        <f>_xlfn.XLOOKUP(Sales_DB[[#This Row],[Product_ID]],Product_DB[Product_ID],Product_DB[Stock])</f>
        <v>320</v>
      </c>
      <c r="U929" t="str">
        <f>_xlfn.XLOOKUP(Sales_DB[[#This Row],[Customer_ID]],Final_Cust_db[Customer_ID],Final_Cust_db[Name])</f>
        <v>Dr.Suzanne Bullock</v>
      </c>
      <c r="V929">
        <f>_xlfn.XLOOKUP(Sales_DB[[#This Row],[Customer_ID]],Final_Cust_db[Customer_ID],Final_Cust_db[Age])</f>
        <v>60</v>
      </c>
      <c r="W929" t="str">
        <f>_xlfn.XLOOKUP(Sales_DB[[#This Row],[Customer_ID]],Final_Cust_db[Customer_ID],Final_Cust_db[Gender])</f>
        <v>Female</v>
      </c>
      <c r="X929" t="str">
        <f>_xlfn.XLOOKUP(Sales_DB[[#This Row],[Customer_ID]],Final_Cust_db[Customer_ID],Final_Cust_db[City])</f>
        <v>Lake Blaketon</v>
      </c>
      <c r="Y929" t="str">
        <f>_xlfn.XLOOKUP(Sales_DB[[#This Row],[Customer_ID]],Final_Cust_db[Customer_ID],Final_Cust_db[State])</f>
        <v>Alabama</v>
      </c>
      <c r="Z929" t="str">
        <f>_xlfn.XLOOKUP(Sales_DB[[#This Row],[Customer_ID]],Final_Cust_db[Customer_ID],Final_Cust_db[Country])</f>
        <v>USA</v>
      </c>
      <c r="AA929" t="str">
        <f>_xlfn.XLOOKUP(Sales_DB[[#This Row],[Customer_ID]],Final_Cust_db[Customer_ID],Final_Cust_db[Loyality_Level])</f>
        <v>Platinum</v>
      </c>
      <c r="AB929" s="8">
        <f>Sales_DB[[#This Row],[Cost]]*Sales_DB[[#This Row],[Quantity]]</f>
        <v>392.89</v>
      </c>
      <c r="AC929" s="8">
        <f>Sales_DB[[#This Row],[Total_Amount]]-Sales_DB[[#This Row],[Spend]]</f>
        <v>81.524499999999989</v>
      </c>
      <c r="AD929" s="8">
        <f>MONTH(Sales_DB[[#This Row],[Order_Date]])</f>
        <v>9</v>
      </c>
    </row>
    <row r="930" spans="1:30" x14ac:dyDescent="0.35">
      <c r="A930" t="s">
        <v>2887</v>
      </c>
      <c r="B930" s="2">
        <v>45637</v>
      </c>
      <c r="C930" t="s">
        <v>1200</v>
      </c>
      <c r="D930" t="s">
        <v>1824</v>
      </c>
      <c r="E930" t="s">
        <v>1890</v>
      </c>
      <c r="F930">
        <v>3</v>
      </c>
      <c r="G930" s="5">
        <v>138.86000000000001</v>
      </c>
      <c r="H930">
        <v>0.11</v>
      </c>
      <c r="I930" t="s">
        <v>1959</v>
      </c>
      <c r="J930">
        <v>370.75619999999998</v>
      </c>
      <c r="K930" t="str">
        <f>_xlfn.XLOOKUP(Sales_DB[[#This Row],[Store_ID]],Store_DB[Store_ID],Store_DB[Region])</f>
        <v>North</v>
      </c>
      <c r="L930" t="str">
        <f>_xlfn.XLOOKUP(Sales_DB[[#This Row],[Store_ID]],Store_DB[Store_ID],Store_DB[Store_Name])</f>
        <v>Martinez, Adkins and Johnson</v>
      </c>
      <c r="M930" t="str">
        <f>_xlfn.XLOOKUP(Sales_DB[[#This Row],[Store_ID]],Store_DB[Store_ID],Store_DB[City])</f>
        <v>Danielmouth</v>
      </c>
      <c r="N930" t="str">
        <f>_xlfn.XLOOKUP(Sales_DB[[#This Row],[Store_ID]],Store_DB[Store_ID],Store_DB[Store_Type])</f>
        <v>Flagship</v>
      </c>
      <c r="O930" t="str">
        <f>_xlfn.XLOOKUP(Sales_DB[[#This Row],[Product_ID]],Product_DB[Product_ID],Product_DB[Product_Name])</f>
        <v>Badminton Racket Set</v>
      </c>
      <c r="P930" t="str">
        <f>_xlfn.XLOOKUP(Sales_DB[[#This Row],[Product_ID]],Product_DB[Product_ID],Product_DB[Category])</f>
        <v>Sports</v>
      </c>
      <c r="Q930" t="str">
        <f>_xlfn.XLOOKUP(Sales_DB[[#This Row],[Product_ID]],Product_DB[Product_ID],Product_DB[Sub_Category])</f>
        <v>Equipment</v>
      </c>
      <c r="R930" t="str">
        <f>_xlfn.XLOOKUP(Sales_DB[[#This Row],[Product_ID]],Product_DB[Product_ID],Product_DB[Brand])</f>
        <v>Robinson-Brown</v>
      </c>
      <c r="S930">
        <f>_xlfn.XLOOKUP(Sales_DB[[#This Row],[Product_ID]],Product_DB[Product_ID],Product_DB[Cost])</f>
        <v>285.54000000000002</v>
      </c>
      <c r="T930">
        <f>_xlfn.XLOOKUP(Sales_DB[[#This Row],[Product_ID]],Product_DB[Product_ID],Product_DB[Stock])</f>
        <v>358</v>
      </c>
      <c r="U930" t="str">
        <f>_xlfn.XLOOKUP(Sales_DB[[#This Row],[Customer_ID]],Final_Cust_db[Customer_ID],Final_Cust_db[Name])</f>
        <v>Erika Padilla</v>
      </c>
      <c r="V930">
        <f>_xlfn.XLOOKUP(Sales_DB[[#This Row],[Customer_ID]],Final_Cust_db[Customer_ID],Final_Cust_db[Age])</f>
        <v>50</v>
      </c>
      <c r="W930" t="str">
        <f>_xlfn.XLOOKUP(Sales_DB[[#This Row],[Customer_ID]],Final_Cust_db[Customer_ID],Final_Cust_db[Gender])</f>
        <v>Male</v>
      </c>
      <c r="X930" t="str">
        <f>_xlfn.XLOOKUP(Sales_DB[[#This Row],[Customer_ID]],Final_Cust_db[Customer_ID],Final_Cust_db[City])</f>
        <v>Andrewsland</v>
      </c>
      <c r="Y930" t="str">
        <f>_xlfn.XLOOKUP(Sales_DB[[#This Row],[Customer_ID]],Final_Cust_db[Customer_ID],Final_Cust_db[State])</f>
        <v>Alabama</v>
      </c>
      <c r="Z930" t="str">
        <f>_xlfn.XLOOKUP(Sales_DB[[#This Row],[Customer_ID]],Final_Cust_db[Customer_ID],Final_Cust_db[Country])</f>
        <v>USA</v>
      </c>
      <c r="AA930" t="str">
        <f>_xlfn.XLOOKUP(Sales_DB[[#This Row],[Customer_ID]],Final_Cust_db[Customer_ID],Final_Cust_db[Loyality_Level])</f>
        <v>Silver</v>
      </c>
      <c r="AB930" s="8">
        <f>Sales_DB[[#This Row],[Cost]]*Sales_DB[[#This Row],[Quantity]]</f>
        <v>856.62000000000012</v>
      </c>
      <c r="AC930" s="8">
        <f>Sales_DB[[#This Row],[Total_Amount]]-Sales_DB[[#This Row],[Spend]]</f>
        <v>-485.86380000000014</v>
      </c>
      <c r="AD930" s="8">
        <f>MONTH(Sales_DB[[#This Row],[Order_Date]])</f>
        <v>12</v>
      </c>
    </row>
    <row r="931" spans="1:30" x14ac:dyDescent="0.35">
      <c r="A931" t="s">
        <v>2888</v>
      </c>
      <c r="B931" s="2">
        <v>45706</v>
      </c>
      <c r="C931" t="s">
        <v>538</v>
      </c>
      <c r="D931" t="s">
        <v>1640</v>
      </c>
      <c r="E931" t="s">
        <v>1885</v>
      </c>
      <c r="F931">
        <v>1</v>
      </c>
      <c r="G931" s="5">
        <v>588.92999999999995</v>
      </c>
      <c r="H931">
        <v>0.03</v>
      </c>
      <c r="I931" t="s">
        <v>1962</v>
      </c>
      <c r="J931">
        <v>571.26209999999992</v>
      </c>
      <c r="K931" t="str">
        <f>_xlfn.XLOOKUP(Sales_DB[[#This Row],[Store_ID]],Store_DB[Store_ID],Store_DB[Region])</f>
        <v>East</v>
      </c>
      <c r="L931" t="str">
        <f>_xlfn.XLOOKUP(Sales_DB[[#This Row],[Store_ID]],Store_DB[Store_ID],Store_DB[Store_Name])</f>
        <v>Rivera-Warner</v>
      </c>
      <c r="M931" t="str">
        <f>_xlfn.XLOOKUP(Sales_DB[[#This Row],[Store_ID]],Store_DB[Store_ID],Store_DB[City])</f>
        <v>Washingtonfurt</v>
      </c>
      <c r="N931" t="str">
        <f>_xlfn.XLOOKUP(Sales_DB[[#This Row],[Store_ID]],Store_DB[Store_ID],Store_DB[Store_Type])</f>
        <v>Flagship</v>
      </c>
      <c r="O931" t="str">
        <f>_xlfn.XLOOKUP(Sales_DB[[#This Row],[Product_ID]],Product_DB[Product_ID],Product_DB[Product_Name])</f>
        <v>Carbon Fiber Tennis Racket</v>
      </c>
      <c r="P931" t="str">
        <f>_xlfn.XLOOKUP(Sales_DB[[#This Row],[Product_ID]],Product_DB[Product_ID],Product_DB[Category])</f>
        <v>Sports</v>
      </c>
      <c r="Q931" t="str">
        <f>_xlfn.XLOOKUP(Sales_DB[[#This Row],[Product_ID]],Product_DB[Product_ID],Product_DB[Sub_Category])</f>
        <v>Equipment</v>
      </c>
      <c r="R931" t="str">
        <f>_xlfn.XLOOKUP(Sales_DB[[#This Row],[Product_ID]],Product_DB[Product_ID],Product_DB[Brand])</f>
        <v>Flores, Pineda and Rodriguez</v>
      </c>
      <c r="S931">
        <f>_xlfn.XLOOKUP(Sales_DB[[#This Row],[Product_ID]],Product_DB[Product_ID],Product_DB[Cost])</f>
        <v>484.62</v>
      </c>
      <c r="T931">
        <f>_xlfn.XLOOKUP(Sales_DB[[#This Row],[Product_ID]],Product_DB[Product_ID],Product_DB[Stock])</f>
        <v>432</v>
      </c>
      <c r="U931" t="str">
        <f>_xlfn.XLOOKUP(Sales_DB[[#This Row],[Customer_ID]],Final_Cust_db[Customer_ID],Final_Cust_db[Name])</f>
        <v>Brian Choi</v>
      </c>
      <c r="V931">
        <f>_xlfn.XLOOKUP(Sales_DB[[#This Row],[Customer_ID]],Final_Cust_db[Customer_ID],Final_Cust_db[Age])</f>
        <v>46</v>
      </c>
      <c r="W931" t="str">
        <f>_xlfn.XLOOKUP(Sales_DB[[#This Row],[Customer_ID]],Final_Cust_db[Customer_ID],Final_Cust_db[Gender])</f>
        <v>Female</v>
      </c>
      <c r="X931" t="str">
        <f>_xlfn.XLOOKUP(Sales_DB[[#This Row],[Customer_ID]],Final_Cust_db[Customer_ID],Final_Cust_db[City])</f>
        <v>Floydton</v>
      </c>
      <c r="Y931" t="str">
        <f>_xlfn.XLOOKUP(Sales_DB[[#This Row],[Customer_ID]],Final_Cust_db[Customer_ID],Final_Cust_db[State])</f>
        <v>New Jersey</v>
      </c>
      <c r="Z931" t="str">
        <f>_xlfn.XLOOKUP(Sales_DB[[#This Row],[Customer_ID]],Final_Cust_db[Customer_ID],Final_Cust_db[Country])</f>
        <v>USA</v>
      </c>
      <c r="AA931" t="str">
        <f>_xlfn.XLOOKUP(Sales_DB[[#This Row],[Customer_ID]],Final_Cust_db[Customer_ID],Final_Cust_db[Loyality_Level])</f>
        <v>Gold</v>
      </c>
      <c r="AB931" s="8">
        <f>Sales_DB[[#This Row],[Cost]]*Sales_DB[[#This Row],[Quantity]]</f>
        <v>484.62</v>
      </c>
      <c r="AC931" s="8">
        <f>Sales_DB[[#This Row],[Total_Amount]]-Sales_DB[[#This Row],[Spend]]</f>
        <v>86.642099999999914</v>
      </c>
      <c r="AD931" s="8">
        <f>MONTH(Sales_DB[[#This Row],[Order_Date]])</f>
        <v>2</v>
      </c>
    </row>
    <row r="932" spans="1:30" x14ac:dyDescent="0.35">
      <c r="A932" t="s">
        <v>2889</v>
      </c>
      <c r="B932" s="2">
        <v>45557</v>
      </c>
      <c r="C932" t="s">
        <v>1264</v>
      </c>
      <c r="D932" t="s">
        <v>1736</v>
      </c>
      <c r="E932" t="s">
        <v>1906</v>
      </c>
      <c r="F932">
        <v>2</v>
      </c>
      <c r="G932" s="5">
        <v>576.83000000000004</v>
      </c>
      <c r="H932">
        <v>0.19</v>
      </c>
      <c r="I932" t="s">
        <v>1959</v>
      </c>
      <c r="J932">
        <v>934.46460000000013</v>
      </c>
      <c r="K932" t="str">
        <f>_xlfn.XLOOKUP(Sales_DB[[#This Row],[Store_ID]],Store_DB[Store_ID],Store_DB[Region])</f>
        <v>North</v>
      </c>
      <c r="L932" t="str">
        <f>_xlfn.XLOOKUP(Sales_DB[[#This Row],[Store_ID]],Store_DB[Store_ID],Store_DB[Store_Name])</f>
        <v>Gray Ltd</v>
      </c>
      <c r="M932" t="str">
        <f>_xlfn.XLOOKUP(Sales_DB[[#This Row],[Store_ID]],Store_DB[Store_ID],Store_DB[City])</f>
        <v>New Michaelchester</v>
      </c>
      <c r="N932" t="str">
        <f>_xlfn.XLOOKUP(Sales_DB[[#This Row],[Store_ID]],Store_DB[Store_ID],Store_DB[Store_Type])</f>
        <v>Outlet</v>
      </c>
      <c r="O932" t="str">
        <f>_xlfn.XLOOKUP(Sales_DB[[#This Row],[Product_ID]],Product_DB[Product_ID],Product_DB[Product_Name])</f>
        <v>Rugby Ball</v>
      </c>
      <c r="P932" t="str">
        <f>_xlfn.XLOOKUP(Sales_DB[[#This Row],[Product_ID]],Product_DB[Product_ID],Product_DB[Category])</f>
        <v>Sports</v>
      </c>
      <c r="Q932" t="str">
        <f>_xlfn.XLOOKUP(Sales_DB[[#This Row],[Product_ID]],Product_DB[Product_ID],Product_DB[Sub_Category])</f>
        <v>Team Sports</v>
      </c>
      <c r="R932" t="str">
        <f>_xlfn.XLOOKUP(Sales_DB[[#This Row],[Product_ID]],Product_DB[Product_ID],Product_DB[Brand])</f>
        <v>Harris Inc</v>
      </c>
      <c r="S932">
        <f>_xlfn.XLOOKUP(Sales_DB[[#This Row],[Product_ID]],Product_DB[Product_ID],Product_DB[Cost])</f>
        <v>212.26</v>
      </c>
      <c r="T932">
        <f>_xlfn.XLOOKUP(Sales_DB[[#This Row],[Product_ID]],Product_DB[Product_ID],Product_DB[Stock])</f>
        <v>82</v>
      </c>
      <c r="U932" t="str">
        <f>_xlfn.XLOOKUP(Sales_DB[[#This Row],[Customer_ID]],Final_Cust_db[Customer_ID],Final_Cust_db[Name])</f>
        <v>Justin Ingram</v>
      </c>
      <c r="V932">
        <f>_xlfn.XLOOKUP(Sales_DB[[#This Row],[Customer_ID]],Final_Cust_db[Customer_ID],Final_Cust_db[Age])</f>
        <v>34</v>
      </c>
      <c r="W932" t="str">
        <f>_xlfn.XLOOKUP(Sales_DB[[#This Row],[Customer_ID]],Final_Cust_db[Customer_ID],Final_Cust_db[Gender])</f>
        <v>Male</v>
      </c>
      <c r="X932" t="str">
        <f>_xlfn.XLOOKUP(Sales_DB[[#This Row],[Customer_ID]],Final_Cust_db[Customer_ID],Final_Cust_db[City])</f>
        <v>Lake Lisaland</v>
      </c>
      <c r="Y932" t="str">
        <f>_xlfn.XLOOKUP(Sales_DB[[#This Row],[Customer_ID]],Final_Cust_db[Customer_ID],Final_Cust_db[State])</f>
        <v>Louisiana</v>
      </c>
      <c r="Z932" t="str">
        <f>_xlfn.XLOOKUP(Sales_DB[[#This Row],[Customer_ID]],Final_Cust_db[Customer_ID],Final_Cust_db[Country])</f>
        <v>USA</v>
      </c>
      <c r="AA932" t="str">
        <f>_xlfn.XLOOKUP(Sales_DB[[#This Row],[Customer_ID]],Final_Cust_db[Customer_ID],Final_Cust_db[Loyality_Level])</f>
        <v>Bronze</v>
      </c>
      <c r="AB932" s="8">
        <f>Sales_DB[[#This Row],[Cost]]*Sales_DB[[#This Row],[Quantity]]</f>
        <v>424.52</v>
      </c>
      <c r="AC932" s="8">
        <f>Sales_DB[[#This Row],[Total_Amount]]-Sales_DB[[#This Row],[Spend]]</f>
        <v>509.94460000000015</v>
      </c>
      <c r="AD932" s="8">
        <f>MONTH(Sales_DB[[#This Row],[Order_Date]])</f>
        <v>9</v>
      </c>
    </row>
    <row r="933" spans="1:30" x14ac:dyDescent="0.35">
      <c r="A933" t="s">
        <v>2890</v>
      </c>
      <c r="B933" s="2">
        <v>45338</v>
      </c>
      <c r="C933" t="s">
        <v>1026</v>
      </c>
      <c r="D933" t="s">
        <v>1775</v>
      </c>
      <c r="E933" t="s">
        <v>1927</v>
      </c>
      <c r="F933">
        <v>1</v>
      </c>
      <c r="G933" s="5">
        <v>681.3</v>
      </c>
      <c r="H933">
        <v>0.05</v>
      </c>
      <c r="I933" t="s">
        <v>1957</v>
      </c>
      <c r="J933">
        <v>647.2349999999999</v>
      </c>
      <c r="K933" t="str">
        <f>_xlfn.XLOOKUP(Sales_DB[[#This Row],[Store_ID]],Store_DB[Store_ID],Store_DB[Region])</f>
        <v>North</v>
      </c>
      <c r="L933" t="str">
        <f>_xlfn.XLOOKUP(Sales_DB[[#This Row],[Store_ID]],Store_DB[Store_ID],Store_DB[Store_Name])</f>
        <v>Thomas, Bridges and Harris</v>
      </c>
      <c r="M933" t="str">
        <f>_xlfn.XLOOKUP(Sales_DB[[#This Row],[Store_ID]],Store_DB[Store_ID],Store_DB[City])</f>
        <v>Sabrinatown</v>
      </c>
      <c r="N933" t="str">
        <f>_xlfn.XLOOKUP(Sales_DB[[#This Row],[Store_ID]],Store_DB[Store_ID],Store_DB[Store_Type])</f>
        <v>Online</v>
      </c>
      <c r="O933" t="str">
        <f>_xlfn.XLOOKUP(Sales_DB[[#This Row],[Product_ID]],Product_DB[Product_ID],Product_DB[Product_Name])</f>
        <v>Adjustable Dumbbells 20Kg</v>
      </c>
      <c r="P933" t="str">
        <f>_xlfn.XLOOKUP(Sales_DB[[#This Row],[Product_ID]],Product_DB[Product_ID],Product_DB[Category])</f>
        <v>Sports</v>
      </c>
      <c r="Q933" t="str">
        <f>_xlfn.XLOOKUP(Sales_DB[[#This Row],[Product_ID]],Product_DB[Product_ID],Product_DB[Sub_Category])</f>
        <v>Fitness</v>
      </c>
      <c r="R933" t="str">
        <f>_xlfn.XLOOKUP(Sales_DB[[#This Row],[Product_ID]],Product_DB[Product_ID],Product_DB[Brand])</f>
        <v>Montgomery, Benton and Miller</v>
      </c>
      <c r="S933">
        <f>_xlfn.XLOOKUP(Sales_DB[[#This Row],[Product_ID]],Product_DB[Product_ID],Product_DB[Cost])</f>
        <v>240.63</v>
      </c>
      <c r="T933">
        <f>_xlfn.XLOOKUP(Sales_DB[[#This Row],[Product_ID]],Product_DB[Product_ID],Product_DB[Stock])</f>
        <v>423</v>
      </c>
      <c r="U933" t="str">
        <f>_xlfn.XLOOKUP(Sales_DB[[#This Row],[Customer_ID]],Final_Cust_db[Customer_ID],Final_Cust_db[Name])</f>
        <v>Kristy Dunlap</v>
      </c>
      <c r="V933">
        <f>_xlfn.XLOOKUP(Sales_DB[[#This Row],[Customer_ID]],Final_Cust_db[Customer_ID],Final_Cust_db[Age])</f>
        <v>64</v>
      </c>
      <c r="W933" t="str">
        <f>_xlfn.XLOOKUP(Sales_DB[[#This Row],[Customer_ID]],Final_Cust_db[Customer_ID],Final_Cust_db[Gender])</f>
        <v>Female</v>
      </c>
      <c r="X933" t="str">
        <f>_xlfn.XLOOKUP(Sales_DB[[#This Row],[Customer_ID]],Final_Cust_db[Customer_ID],Final_Cust_db[City])</f>
        <v>Whiteport</v>
      </c>
      <c r="Y933" t="str">
        <f>_xlfn.XLOOKUP(Sales_DB[[#This Row],[Customer_ID]],Final_Cust_db[Customer_ID],Final_Cust_db[State])</f>
        <v>North Carolina</v>
      </c>
      <c r="Z933" t="str">
        <f>_xlfn.XLOOKUP(Sales_DB[[#This Row],[Customer_ID]],Final_Cust_db[Customer_ID],Final_Cust_db[Country])</f>
        <v>USA</v>
      </c>
      <c r="AA933" t="str">
        <f>_xlfn.XLOOKUP(Sales_DB[[#This Row],[Customer_ID]],Final_Cust_db[Customer_ID],Final_Cust_db[Loyality_Level])</f>
        <v>Platinum</v>
      </c>
      <c r="AB933" s="8">
        <f>Sales_DB[[#This Row],[Cost]]*Sales_DB[[#This Row],[Quantity]]</f>
        <v>240.63</v>
      </c>
      <c r="AC933" s="8">
        <f>Sales_DB[[#This Row],[Total_Amount]]-Sales_DB[[#This Row],[Spend]]</f>
        <v>406.6049999999999</v>
      </c>
      <c r="AD933" s="8">
        <f>MONTH(Sales_DB[[#This Row],[Order_Date]])</f>
        <v>2</v>
      </c>
    </row>
    <row r="934" spans="1:30" x14ac:dyDescent="0.35">
      <c r="A934" t="s">
        <v>2891</v>
      </c>
      <c r="B934" s="2">
        <v>45441</v>
      </c>
      <c r="C934" t="s">
        <v>1421</v>
      </c>
      <c r="D934" t="s">
        <v>1650</v>
      </c>
      <c r="E934" t="s">
        <v>1934</v>
      </c>
      <c r="F934">
        <v>3</v>
      </c>
      <c r="G934" s="5">
        <v>504.97</v>
      </c>
      <c r="H934">
        <v>0.3</v>
      </c>
      <c r="I934" t="s">
        <v>1957</v>
      </c>
      <c r="J934">
        <v>1060.4369999999999</v>
      </c>
      <c r="K934" t="str">
        <f>_xlfn.XLOOKUP(Sales_DB[[#This Row],[Store_ID]],Store_DB[Store_ID],Store_DB[Region])</f>
        <v>North</v>
      </c>
      <c r="L934" t="str">
        <f>_xlfn.XLOOKUP(Sales_DB[[#This Row],[Store_ID]],Store_DB[Store_ID],Store_DB[Store_Name])</f>
        <v>Shelton PLC</v>
      </c>
      <c r="M934" t="str">
        <f>_xlfn.XLOOKUP(Sales_DB[[#This Row],[Store_ID]],Store_DB[Store_ID],Store_DB[City])</f>
        <v>East Jenniferstad</v>
      </c>
      <c r="N934" t="str">
        <f>_xlfn.XLOOKUP(Sales_DB[[#This Row],[Store_ID]],Store_DB[Store_ID],Store_DB[Store_Type])</f>
        <v>Flagship</v>
      </c>
      <c r="O934" t="str">
        <f>_xlfn.XLOOKUP(Sales_DB[[#This Row],[Product_ID]],Product_DB[Product_ID],Product_DB[Product_Name])</f>
        <v>Women'S Scarf Set</v>
      </c>
      <c r="P934" t="str">
        <f>_xlfn.XLOOKUP(Sales_DB[[#This Row],[Product_ID]],Product_DB[Product_ID],Product_DB[Category])</f>
        <v>Clothing</v>
      </c>
      <c r="Q934" t="str">
        <f>_xlfn.XLOOKUP(Sales_DB[[#This Row],[Product_ID]],Product_DB[Product_ID],Product_DB[Sub_Category])</f>
        <v>Accessories</v>
      </c>
      <c r="R934" t="str">
        <f>_xlfn.XLOOKUP(Sales_DB[[#This Row],[Product_ID]],Product_DB[Product_ID],Product_DB[Brand])</f>
        <v>Brown and Sons</v>
      </c>
      <c r="S934">
        <f>_xlfn.XLOOKUP(Sales_DB[[#This Row],[Product_ID]],Product_DB[Product_ID],Product_DB[Cost])</f>
        <v>174.02</v>
      </c>
      <c r="T934">
        <f>_xlfn.XLOOKUP(Sales_DB[[#This Row],[Product_ID]],Product_DB[Product_ID],Product_DB[Stock])</f>
        <v>268</v>
      </c>
      <c r="U934" t="str">
        <f>_xlfn.XLOOKUP(Sales_DB[[#This Row],[Customer_ID]],Final_Cust_db[Customer_ID],Final_Cust_db[Name])</f>
        <v>Christina Robertson</v>
      </c>
      <c r="V934">
        <f>_xlfn.XLOOKUP(Sales_DB[[#This Row],[Customer_ID]],Final_Cust_db[Customer_ID],Final_Cust_db[Age])</f>
        <v>59</v>
      </c>
      <c r="W934" t="str">
        <f>_xlfn.XLOOKUP(Sales_DB[[#This Row],[Customer_ID]],Final_Cust_db[Customer_ID],Final_Cust_db[Gender])</f>
        <v>Male</v>
      </c>
      <c r="X934" t="str">
        <f>_xlfn.XLOOKUP(Sales_DB[[#This Row],[Customer_ID]],Final_Cust_db[Customer_ID],Final_Cust_db[City])</f>
        <v>Hubbardborough</v>
      </c>
      <c r="Y934" t="str">
        <f>_xlfn.XLOOKUP(Sales_DB[[#This Row],[Customer_ID]],Final_Cust_db[Customer_ID],Final_Cust_db[State])</f>
        <v>Kentucky</v>
      </c>
      <c r="Z934" t="str">
        <f>_xlfn.XLOOKUP(Sales_DB[[#This Row],[Customer_ID]],Final_Cust_db[Customer_ID],Final_Cust_db[Country])</f>
        <v>USA</v>
      </c>
      <c r="AA934" t="str">
        <f>_xlfn.XLOOKUP(Sales_DB[[#This Row],[Customer_ID]],Final_Cust_db[Customer_ID],Final_Cust_db[Loyality_Level])</f>
        <v>Platinum</v>
      </c>
      <c r="AB934" s="8">
        <f>Sales_DB[[#This Row],[Cost]]*Sales_DB[[#This Row],[Quantity]]</f>
        <v>522.06000000000006</v>
      </c>
      <c r="AC934" s="8">
        <f>Sales_DB[[#This Row],[Total_Amount]]-Sales_DB[[#This Row],[Spend]]</f>
        <v>538.37699999999984</v>
      </c>
      <c r="AD934" s="8">
        <f>MONTH(Sales_DB[[#This Row],[Order_Date]])</f>
        <v>5</v>
      </c>
    </row>
    <row r="935" spans="1:30" x14ac:dyDescent="0.35">
      <c r="A935" t="s">
        <v>2892</v>
      </c>
      <c r="B935" s="2">
        <v>45396</v>
      </c>
      <c r="C935" t="s">
        <v>228</v>
      </c>
      <c r="D935" t="s">
        <v>1691</v>
      </c>
      <c r="E935" t="s">
        <v>1925</v>
      </c>
      <c r="F935">
        <v>3</v>
      </c>
      <c r="G935" s="5">
        <v>649.78</v>
      </c>
      <c r="H935">
        <v>0.1</v>
      </c>
      <c r="I935" t="s">
        <v>1959</v>
      </c>
      <c r="J935">
        <v>1754.4059999999999</v>
      </c>
      <c r="K935" t="str">
        <f>_xlfn.XLOOKUP(Sales_DB[[#This Row],[Store_ID]],Store_DB[Store_ID],Store_DB[Region])</f>
        <v>South</v>
      </c>
      <c r="L935" t="str">
        <f>_xlfn.XLOOKUP(Sales_DB[[#This Row],[Store_ID]],Store_DB[Store_ID],Store_DB[Store_Name])</f>
        <v>Aguirre-Keller</v>
      </c>
      <c r="M935" t="str">
        <f>_xlfn.XLOOKUP(Sales_DB[[#This Row],[Store_ID]],Store_DB[Store_ID],Store_DB[City])</f>
        <v>Lake Michael</v>
      </c>
      <c r="N935" t="str">
        <f>_xlfn.XLOOKUP(Sales_DB[[#This Row],[Store_ID]],Store_DB[Store_ID],Store_DB[Store_Type])</f>
        <v>Online</v>
      </c>
      <c r="O935" t="str">
        <f>_xlfn.XLOOKUP(Sales_DB[[#This Row],[Product_ID]],Product_DB[Product_ID],Product_DB[Product_Name])</f>
        <v>Sports Water Hydration Pack</v>
      </c>
      <c r="P935" t="str">
        <f>_xlfn.XLOOKUP(Sales_DB[[#This Row],[Product_ID]],Product_DB[Product_ID],Product_DB[Category])</f>
        <v>Sports</v>
      </c>
      <c r="Q935" t="str">
        <f>_xlfn.XLOOKUP(Sales_DB[[#This Row],[Product_ID]],Product_DB[Product_ID],Product_DB[Sub_Category])</f>
        <v>Outdoor</v>
      </c>
      <c r="R935" t="str">
        <f>_xlfn.XLOOKUP(Sales_DB[[#This Row],[Product_ID]],Product_DB[Product_ID],Product_DB[Brand])</f>
        <v>Sims-Smith</v>
      </c>
      <c r="S935">
        <f>_xlfn.XLOOKUP(Sales_DB[[#This Row],[Product_ID]],Product_DB[Product_ID],Product_DB[Cost])</f>
        <v>135.61000000000001</v>
      </c>
      <c r="T935">
        <f>_xlfn.XLOOKUP(Sales_DB[[#This Row],[Product_ID]],Product_DB[Product_ID],Product_DB[Stock])</f>
        <v>394</v>
      </c>
      <c r="U935" t="str">
        <f>_xlfn.XLOOKUP(Sales_DB[[#This Row],[Customer_ID]],Final_Cust_db[Customer_ID],Final_Cust_db[Name])</f>
        <v>Dr.David Smith</v>
      </c>
      <c r="V935">
        <f>_xlfn.XLOOKUP(Sales_DB[[#This Row],[Customer_ID]],Final_Cust_db[Customer_ID],Final_Cust_db[Age])</f>
        <v>22</v>
      </c>
      <c r="W935" t="str">
        <f>_xlfn.XLOOKUP(Sales_DB[[#This Row],[Customer_ID]],Final_Cust_db[Customer_ID],Final_Cust_db[Gender])</f>
        <v>Female</v>
      </c>
      <c r="X935" t="str">
        <f>_xlfn.XLOOKUP(Sales_DB[[#This Row],[Customer_ID]],Final_Cust_db[Customer_ID],Final_Cust_db[City])</f>
        <v>Schmidtchester</v>
      </c>
      <c r="Y935" t="str">
        <f>_xlfn.XLOOKUP(Sales_DB[[#This Row],[Customer_ID]],Final_Cust_db[Customer_ID],Final_Cust_db[State])</f>
        <v>Alaska</v>
      </c>
      <c r="Z935" t="str">
        <f>_xlfn.XLOOKUP(Sales_DB[[#This Row],[Customer_ID]],Final_Cust_db[Customer_ID],Final_Cust_db[Country])</f>
        <v>USA</v>
      </c>
      <c r="AA935" t="str">
        <f>_xlfn.XLOOKUP(Sales_DB[[#This Row],[Customer_ID]],Final_Cust_db[Customer_ID],Final_Cust_db[Loyality_Level])</f>
        <v>Silver</v>
      </c>
      <c r="AB935" s="8">
        <f>Sales_DB[[#This Row],[Cost]]*Sales_DB[[#This Row],[Quantity]]</f>
        <v>406.83000000000004</v>
      </c>
      <c r="AC935" s="8">
        <f>Sales_DB[[#This Row],[Total_Amount]]-Sales_DB[[#This Row],[Spend]]</f>
        <v>1347.576</v>
      </c>
      <c r="AD935" s="8">
        <f>MONTH(Sales_DB[[#This Row],[Order_Date]])</f>
        <v>4</v>
      </c>
    </row>
    <row r="936" spans="1:30" x14ac:dyDescent="0.35">
      <c r="A936" t="s">
        <v>2893</v>
      </c>
      <c r="B936" s="2">
        <v>45317</v>
      </c>
      <c r="C936" t="s">
        <v>794</v>
      </c>
      <c r="D936" t="s">
        <v>1694</v>
      </c>
      <c r="E936" t="s">
        <v>1919</v>
      </c>
      <c r="F936">
        <v>2</v>
      </c>
      <c r="G936" s="5">
        <v>986.73</v>
      </c>
      <c r="H936">
        <v>0.05</v>
      </c>
      <c r="I936" t="s">
        <v>1959</v>
      </c>
      <c r="J936">
        <v>1874.787</v>
      </c>
      <c r="K936" t="str">
        <f>_xlfn.XLOOKUP(Sales_DB[[#This Row],[Store_ID]],Store_DB[Store_ID],Store_DB[Region])</f>
        <v>South</v>
      </c>
      <c r="L936" t="str">
        <f>_xlfn.XLOOKUP(Sales_DB[[#This Row],[Store_ID]],Store_DB[Store_ID],Store_DB[Store_Name])</f>
        <v>Moore, Padilla and Butler</v>
      </c>
      <c r="M936" t="str">
        <f>_xlfn.XLOOKUP(Sales_DB[[#This Row],[Store_ID]],Store_DB[Store_ID],Store_DB[City])</f>
        <v>East Johnstad</v>
      </c>
      <c r="N936" t="str">
        <f>_xlfn.XLOOKUP(Sales_DB[[#This Row],[Store_ID]],Store_DB[Store_ID],Store_DB[Store_Type])</f>
        <v>Flagship</v>
      </c>
      <c r="O936" t="str">
        <f>_xlfn.XLOOKUP(Sales_DB[[#This Row],[Product_ID]],Product_DB[Product_ID],Product_DB[Product_Name])</f>
        <v>Portable Power Bank</v>
      </c>
      <c r="P936" t="str">
        <f>_xlfn.XLOOKUP(Sales_DB[[#This Row],[Product_ID]],Product_DB[Product_ID],Product_DB[Category])</f>
        <v>Electronics</v>
      </c>
      <c r="Q936" t="str">
        <f>_xlfn.XLOOKUP(Sales_DB[[#This Row],[Product_ID]],Product_DB[Product_ID],Product_DB[Sub_Category])</f>
        <v>Mobile</v>
      </c>
      <c r="R936" t="str">
        <f>_xlfn.XLOOKUP(Sales_DB[[#This Row],[Product_ID]],Product_DB[Product_ID],Product_DB[Brand])</f>
        <v>Cummings and Sons</v>
      </c>
      <c r="S936">
        <f>_xlfn.XLOOKUP(Sales_DB[[#This Row],[Product_ID]],Product_DB[Product_ID],Product_DB[Cost])</f>
        <v>326.06</v>
      </c>
      <c r="T936">
        <f>_xlfn.XLOOKUP(Sales_DB[[#This Row],[Product_ID]],Product_DB[Product_ID],Product_DB[Stock])</f>
        <v>301</v>
      </c>
      <c r="U936" t="str">
        <f>_xlfn.XLOOKUP(Sales_DB[[#This Row],[Customer_ID]],Final_Cust_db[Customer_ID],Final_Cust_db[Name])</f>
        <v>Laura Soto</v>
      </c>
      <c r="V936">
        <f>_xlfn.XLOOKUP(Sales_DB[[#This Row],[Customer_ID]],Final_Cust_db[Customer_ID],Final_Cust_db[Age])</f>
        <v>57</v>
      </c>
      <c r="W936" t="str">
        <f>_xlfn.XLOOKUP(Sales_DB[[#This Row],[Customer_ID]],Final_Cust_db[Customer_ID],Final_Cust_db[Gender])</f>
        <v>Female</v>
      </c>
      <c r="X936" t="str">
        <f>_xlfn.XLOOKUP(Sales_DB[[#This Row],[Customer_ID]],Final_Cust_db[Customer_ID],Final_Cust_db[City])</f>
        <v>Rodriguezton</v>
      </c>
      <c r="Y936" t="str">
        <f>_xlfn.XLOOKUP(Sales_DB[[#This Row],[Customer_ID]],Final_Cust_db[Customer_ID],Final_Cust_db[State])</f>
        <v>Michigan</v>
      </c>
      <c r="Z936" t="str">
        <f>_xlfn.XLOOKUP(Sales_DB[[#This Row],[Customer_ID]],Final_Cust_db[Customer_ID],Final_Cust_db[Country])</f>
        <v>USA</v>
      </c>
      <c r="AA936" t="str">
        <f>_xlfn.XLOOKUP(Sales_DB[[#This Row],[Customer_ID]],Final_Cust_db[Customer_ID],Final_Cust_db[Loyality_Level])</f>
        <v>Platinum</v>
      </c>
      <c r="AB936" s="8">
        <f>Sales_DB[[#This Row],[Cost]]*Sales_DB[[#This Row],[Quantity]]</f>
        <v>652.12</v>
      </c>
      <c r="AC936" s="8">
        <f>Sales_DB[[#This Row],[Total_Amount]]-Sales_DB[[#This Row],[Spend]]</f>
        <v>1222.6669999999999</v>
      </c>
      <c r="AD936" s="8">
        <f>MONTH(Sales_DB[[#This Row],[Order_Date]])</f>
        <v>1</v>
      </c>
    </row>
    <row r="937" spans="1:30" x14ac:dyDescent="0.35">
      <c r="A937" t="s">
        <v>2894</v>
      </c>
      <c r="B937" s="2">
        <v>45235</v>
      </c>
      <c r="C937" t="s">
        <v>418</v>
      </c>
      <c r="D937" t="s">
        <v>1608</v>
      </c>
      <c r="E937" t="s">
        <v>1934</v>
      </c>
      <c r="F937">
        <v>2</v>
      </c>
      <c r="G937" s="5">
        <v>65.44</v>
      </c>
      <c r="H937">
        <v>0.05</v>
      </c>
      <c r="I937" t="s">
        <v>1959</v>
      </c>
      <c r="J937">
        <v>124.336</v>
      </c>
      <c r="K937" t="str">
        <f>_xlfn.XLOOKUP(Sales_DB[[#This Row],[Store_ID]],Store_DB[Store_ID],Store_DB[Region])</f>
        <v>North</v>
      </c>
      <c r="L937" t="str">
        <f>_xlfn.XLOOKUP(Sales_DB[[#This Row],[Store_ID]],Store_DB[Store_ID],Store_DB[Store_Name])</f>
        <v>Shelton PLC</v>
      </c>
      <c r="M937" t="str">
        <f>_xlfn.XLOOKUP(Sales_DB[[#This Row],[Store_ID]],Store_DB[Store_ID],Store_DB[City])</f>
        <v>East Jenniferstad</v>
      </c>
      <c r="N937" t="str">
        <f>_xlfn.XLOOKUP(Sales_DB[[#This Row],[Store_ID]],Store_DB[Store_ID],Store_DB[Store_Type])</f>
        <v>Flagship</v>
      </c>
      <c r="O937" t="str">
        <f>_xlfn.XLOOKUP(Sales_DB[[#This Row],[Product_ID]],Product_DB[Product_ID],Product_DB[Product_Name])</f>
        <v>Usb-C Fast Charger</v>
      </c>
      <c r="P937" t="str">
        <f>_xlfn.XLOOKUP(Sales_DB[[#This Row],[Product_ID]],Product_DB[Product_ID],Product_DB[Category])</f>
        <v>Electronics</v>
      </c>
      <c r="Q937" t="str">
        <f>_xlfn.XLOOKUP(Sales_DB[[#This Row],[Product_ID]],Product_DB[Product_ID],Product_DB[Sub_Category])</f>
        <v>Accessories</v>
      </c>
      <c r="R937" t="str">
        <f>_xlfn.XLOOKUP(Sales_DB[[#This Row],[Product_ID]],Product_DB[Product_ID],Product_DB[Brand])</f>
        <v>Dawson-Perkins</v>
      </c>
      <c r="S937">
        <f>_xlfn.XLOOKUP(Sales_DB[[#This Row],[Product_ID]],Product_DB[Product_ID],Product_DB[Cost])</f>
        <v>242.23</v>
      </c>
      <c r="T937">
        <f>_xlfn.XLOOKUP(Sales_DB[[#This Row],[Product_ID]],Product_DB[Product_ID],Product_DB[Stock])</f>
        <v>453</v>
      </c>
      <c r="U937" t="str">
        <f>_xlfn.XLOOKUP(Sales_DB[[#This Row],[Customer_ID]],Final_Cust_db[Customer_ID],Final_Cust_db[Name])</f>
        <v>Michael Jones</v>
      </c>
      <c r="V937">
        <f>_xlfn.XLOOKUP(Sales_DB[[#This Row],[Customer_ID]],Final_Cust_db[Customer_ID],Final_Cust_db[Age])</f>
        <v>40</v>
      </c>
      <c r="W937" t="str">
        <f>_xlfn.XLOOKUP(Sales_DB[[#This Row],[Customer_ID]],Final_Cust_db[Customer_ID],Final_Cust_db[Gender])</f>
        <v>Male</v>
      </c>
      <c r="X937" t="str">
        <f>_xlfn.XLOOKUP(Sales_DB[[#This Row],[Customer_ID]],Final_Cust_db[Customer_ID],Final_Cust_db[City])</f>
        <v>North Edwardton</v>
      </c>
      <c r="Y937" t="str">
        <f>_xlfn.XLOOKUP(Sales_DB[[#This Row],[Customer_ID]],Final_Cust_db[Customer_ID],Final_Cust_db[State])</f>
        <v>Tennessee</v>
      </c>
      <c r="Z937" t="str">
        <f>_xlfn.XLOOKUP(Sales_DB[[#This Row],[Customer_ID]],Final_Cust_db[Customer_ID],Final_Cust_db[Country])</f>
        <v>USA</v>
      </c>
      <c r="AA937" t="str">
        <f>_xlfn.XLOOKUP(Sales_DB[[#This Row],[Customer_ID]],Final_Cust_db[Customer_ID],Final_Cust_db[Loyality_Level])</f>
        <v>Bronze</v>
      </c>
      <c r="AB937" s="8">
        <f>Sales_DB[[#This Row],[Cost]]*Sales_DB[[#This Row],[Quantity]]</f>
        <v>484.46</v>
      </c>
      <c r="AC937" s="8">
        <f>Sales_DB[[#This Row],[Total_Amount]]-Sales_DB[[#This Row],[Spend]]</f>
        <v>-360.12399999999997</v>
      </c>
      <c r="AD937" s="8">
        <f>MONTH(Sales_DB[[#This Row],[Order_Date]])</f>
        <v>11</v>
      </c>
    </row>
    <row r="938" spans="1:30" x14ac:dyDescent="0.35">
      <c r="A938" t="s">
        <v>2895</v>
      </c>
      <c r="B938" s="2">
        <v>45824</v>
      </c>
      <c r="C938" t="s">
        <v>1206</v>
      </c>
      <c r="D938" t="s">
        <v>1769</v>
      </c>
      <c r="E938" t="s">
        <v>1930</v>
      </c>
      <c r="F938">
        <v>3</v>
      </c>
      <c r="G938" s="5">
        <v>953.74</v>
      </c>
      <c r="H938">
        <v>0.04</v>
      </c>
      <c r="I938" t="s">
        <v>1957</v>
      </c>
      <c r="J938">
        <v>2746.7712000000001</v>
      </c>
      <c r="K938" t="str">
        <f>_xlfn.XLOOKUP(Sales_DB[[#This Row],[Store_ID]],Store_DB[Store_ID],Store_DB[Region])</f>
        <v>East</v>
      </c>
      <c r="L938" t="str">
        <f>_xlfn.XLOOKUP(Sales_DB[[#This Row],[Store_ID]],Store_DB[Store_ID],Store_DB[Store_Name])</f>
        <v>Gardner, Humphrey and Contreras</v>
      </c>
      <c r="M938" t="str">
        <f>_xlfn.XLOOKUP(Sales_DB[[#This Row],[Store_ID]],Store_DB[Store_ID],Store_DB[City])</f>
        <v>Johnsonville</v>
      </c>
      <c r="N938" t="str">
        <f>_xlfn.XLOOKUP(Sales_DB[[#This Row],[Store_ID]],Store_DB[Store_ID],Store_DB[Store_Type])</f>
        <v>Flagship</v>
      </c>
      <c r="O938" t="str">
        <f>_xlfn.XLOOKUP(Sales_DB[[#This Row],[Product_ID]],Product_DB[Product_ID],Product_DB[Product_Name])</f>
        <v>Organic Sunscreen Lotion</v>
      </c>
      <c r="P938" t="str">
        <f>_xlfn.XLOOKUP(Sales_DB[[#This Row],[Product_ID]],Product_DB[Product_ID],Product_DB[Category])</f>
        <v>Beauty</v>
      </c>
      <c r="Q938" t="str">
        <f>_xlfn.XLOOKUP(Sales_DB[[#This Row],[Product_ID]],Product_DB[Product_ID],Product_DB[Sub_Category])</f>
        <v>Skincare</v>
      </c>
      <c r="R938" t="str">
        <f>_xlfn.XLOOKUP(Sales_DB[[#This Row],[Product_ID]],Product_DB[Product_ID],Product_DB[Brand])</f>
        <v>Anderson-Riley</v>
      </c>
      <c r="S938">
        <f>_xlfn.XLOOKUP(Sales_DB[[#This Row],[Product_ID]],Product_DB[Product_ID],Product_DB[Cost])</f>
        <v>266.86</v>
      </c>
      <c r="T938">
        <f>_xlfn.XLOOKUP(Sales_DB[[#This Row],[Product_ID]],Product_DB[Product_ID],Product_DB[Stock])</f>
        <v>458</v>
      </c>
      <c r="U938" t="str">
        <f>_xlfn.XLOOKUP(Sales_DB[[#This Row],[Customer_ID]],Final_Cust_db[Customer_ID],Final_Cust_db[Name])</f>
        <v>Kristine Higgins</v>
      </c>
      <c r="V938">
        <f>_xlfn.XLOOKUP(Sales_DB[[#This Row],[Customer_ID]],Final_Cust_db[Customer_ID],Final_Cust_db[Age])</f>
        <v>27</v>
      </c>
      <c r="W938" t="str">
        <f>_xlfn.XLOOKUP(Sales_DB[[#This Row],[Customer_ID]],Final_Cust_db[Customer_ID],Final_Cust_db[Gender])</f>
        <v>Female</v>
      </c>
      <c r="X938" t="str">
        <f>_xlfn.XLOOKUP(Sales_DB[[#This Row],[Customer_ID]],Final_Cust_db[Customer_ID],Final_Cust_db[City])</f>
        <v>Jennifertown</v>
      </c>
      <c r="Y938" t="str">
        <f>_xlfn.XLOOKUP(Sales_DB[[#This Row],[Customer_ID]],Final_Cust_db[Customer_ID],Final_Cust_db[State])</f>
        <v>South Carolina</v>
      </c>
      <c r="Z938" t="str">
        <f>_xlfn.XLOOKUP(Sales_DB[[#This Row],[Customer_ID]],Final_Cust_db[Customer_ID],Final_Cust_db[Country])</f>
        <v>USA</v>
      </c>
      <c r="AA938" t="str">
        <f>_xlfn.XLOOKUP(Sales_DB[[#This Row],[Customer_ID]],Final_Cust_db[Customer_ID],Final_Cust_db[Loyality_Level])</f>
        <v>Silver</v>
      </c>
      <c r="AB938" s="8">
        <f>Sales_DB[[#This Row],[Cost]]*Sales_DB[[#This Row],[Quantity]]</f>
        <v>800.58</v>
      </c>
      <c r="AC938" s="8">
        <f>Sales_DB[[#This Row],[Total_Amount]]-Sales_DB[[#This Row],[Spend]]</f>
        <v>1946.1912000000002</v>
      </c>
      <c r="AD938" s="8">
        <f>MONTH(Sales_DB[[#This Row],[Order_Date]])</f>
        <v>6</v>
      </c>
    </row>
    <row r="939" spans="1:30" x14ac:dyDescent="0.35">
      <c r="A939" t="s">
        <v>2896</v>
      </c>
      <c r="B939" s="2">
        <v>45543</v>
      </c>
      <c r="C939" t="s">
        <v>251</v>
      </c>
      <c r="D939" t="s">
        <v>1809</v>
      </c>
      <c r="E939" t="s">
        <v>1922</v>
      </c>
      <c r="F939">
        <v>3</v>
      </c>
      <c r="G939" s="5">
        <v>904.48</v>
      </c>
      <c r="H939">
        <v>0.21</v>
      </c>
      <c r="I939" t="s">
        <v>1959</v>
      </c>
      <c r="J939">
        <v>2143.6176</v>
      </c>
      <c r="K939" t="str">
        <f>_xlfn.XLOOKUP(Sales_DB[[#This Row],[Store_ID]],Store_DB[Store_ID],Store_DB[Region])</f>
        <v>East</v>
      </c>
      <c r="L939" t="str">
        <f>_xlfn.XLOOKUP(Sales_DB[[#This Row],[Store_ID]],Store_DB[Store_ID],Store_DB[Store_Name])</f>
        <v>Hill, Wagner and Ballard</v>
      </c>
      <c r="M939" t="str">
        <f>_xlfn.XLOOKUP(Sales_DB[[#This Row],[Store_ID]],Store_DB[Store_ID],Store_DB[City])</f>
        <v>East Davidville</v>
      </c>
      <c r="N939" t="str">
        <f>_xlfn.XLOOKUP(Sales_DB[[#This Row],[Store_ID]],Store_DB[Store_ID],Store_DB[Store_Type])</f>
        <v>Online</v>
      </c>
      <c r="O939" t="str">
        <f>_xlfn.XLOOKUP(Sales_DB[[#This Row],[Product_ID]],Product_DB[Product_ID],Product_DB[Product_Name])</f>
        <v>Wireless Mouse</v>
      </c>
      <c r="P939" t="str">
        <f>_xlfn.XLOOKUP(Sales_DB[[#This Row],[Product_ID]],Product_DB[Product_ID],Product_DB[Category])</f>
        <v>Electronics</v>
      </c>
      <c r="Q939" t="str">
        <f>_xlfn.XLOOKUP(Sales_DB[[#This Row],[Product_ID]],Product_DB[Product_ID],Product_DB[Sub_Category])</f>
        <v>Computer</v>
      </c>
      <c r="R939" t="str">
        <f>_xlfn.XLOOKUP(Sales_DB[[#This Row],[Product_ID]],Product_DB[Product_ID],Product_DB[Brand])</f>
        <v>Larson Ltd</v>
      </c>
      <c r="S939">
        <f>_xlfn.XLOOKUP(Sales_DB[[#This Row],[Product_ID]],Product_DB[Product_ID],Product_DB[Cost])</f>
        <v>392.89</v>
      </c>
      <c r="T939">
        <f>_xlfn.XLOOKUP(Sales_DB[[#This Row],[Product_ID]],Product_DB[Product_ID],Product_DB[Stock])</f>
        <v>320</v>
      </c>
      <c r="U939" t="str">
        <f>_xlfn.XLOOKUP(Sales_DB[[#This Row],[Customer_ID]],Final_Cust_db[Customer_ID],Final_Cust_db[Name])</f>
        <v>Amber Mcclain</v>
      </c>
      <c r="V939">
        <f>_xlfn.XLOOKUP(Sales_DB[[#This Row],[Customer_ID]],Final_Cust_db[Customer_ID],Final_Cust_db[Age])</f>
        <v>58</v>
      </c>
      <c r="W939" t="str">
        <f>_xlfn.XLOOKUP(Sales_DB[[#This Row],[Customer_ID]],Final_Cust_db[Customer_ID],Final_Cust_db[Gender])</f>
        <v>Male</v>
      </c>
      <c r="X939" t="str">
        <f>_xlfn.XLOOKUP(Sales_DB[[#This Row],[Customer_ID]],Final_Cust_db[Customer_ID],Final_Cust_db[City])</f>
        <v>Brendaburgh</v>
      </c>
      <c r="Y939" t="str">
        <f>_xlfn.XLOOKUP(Sales_DB[[#This Row],[Customer_ID]],Final_Cust_db[Customer_ID],Final_Cust_db[State])</f>
        <v>Florida</v>
      </c>
      <c r="Z939" t="str">
        <f>_xlfn.XLOOKUP(Sales_DB[[#This Row],[Customer_ID]],Final_Cust_db[Customer_ID],Final_Cust_db[Country])</f>
        <v>USA</v>
      </c>
      <c r="AA939" t="str">
        <f>_xlfn.XLOOKUP(Sales_DB[[#This Row],[Customer_ID]],Final_Cust_db[Customer_ID],Final_Cust_db[Loyality_Level])</f>
        <v>Silver</v>
      </c>
      <c r="AB939" s="8">
        <f>Sales_DB[[#This Row],[Cost]]*Sales_DB[[#This Row],[Quantity]]</f>
        <v>1178.67</v>
      </c>
      <c r="AC939" s="8">
        <f>Sales_DB[[#This Row],[Total_Amount]]-Sales_DB[[#This Row],[Spend]]</f>
        <v>964.94759999999997</v>
      </c>
      <c r="AD939" s="8">
        <f>MONTH(Sales_DB[[#This Row],[Order_Date]])</f>
        <v>9</v>
      </c>
    </row>
    <row r="940" spans="1:30" x14ac:dyDescent="0.35">
      <c r="A940" t="s">
        <v>2897</v>
      </c>
      <c r="B940" s="2">
        <v>45595</v>
      </c>
      <c r="C940" t="s">
        <v>1523</v>
      </c>
      <c r="D940" t="s">
        <v>1766</v>
      </c>
      <c r="E940" t="s">
        <v>1934</v>
      </c>
      <c r="F940">
        <v>3</v>
      </c>
      <c r="G940" s="5">
        <v>920.82</v>
      </c>
      <c r="H940">
        <v>0.1</v>
      </c>
      <c r="I940" t="s">
        <v>1959</v>
      </c>
      <c r="J940">
        <v>2486.2139999999999</v>
      </c>
      <c r="K940" t="str">
        <f>_xlfn.XLOOKUP(Sales_DB[[#This Row],[Store_ID]],Store_DB[Store_ID],Store_DB[Region])</f>
        <v>North</v>
      </c>
      <c r="L940" t="str">
        <f>_xlfn.XLOOKUP(Sales_DB[[#This Row],[Store_ID]],Store_DB[Store_ID],Store_DB[Store_Name])</f>
        <v>Shelton PLC</v>
      </c>
      <c r="M940" t="str">
        <f>_xlfn.XLOOKUP(Sales_DB[[#This Row],[Store_ID]],Store_DB[Store_ID],Store_DB[City])</f>
        <v>East Jenniferstad</v>
      </c>
      <c r="N940" t="str">
        <f>_xlfn.XLOOKUP(Sales_DB[[#This Row],[Store_ID]],Store_DB[Store_ID],Store_DB[Store_Type])</f>
        <v>Flagship</v>
      </c>
      <c r="O940" t="str">
        <f>_xlfn.XLOOKUP(Sales_DB[[#This Row],[Product_ID]],Product_DB[Product_ID],Product_DB[Product_Name])</f>
        <v>Laptop Cooling Pad</v>
      </c>
      <c r="P940" t="str">
        <f>_xlfn.XLOOKUP(Sales_DB[[#This Row],[Product_ID]],Product_DB[Product_ID],Product_DB[Category])</f>
        <v>Electronics</v>
      </c>
      <c r="Q940" t="str">
        <f>_xlfn.XLOOKUP(Sales_DB[[#This Row],[Product_ID]],Product_DB[Product_ID],Product_DB[Sub_Category])</f>
        <v>Computer</v>
      </c>
      <c r="R940" t="str">
        <f>_xlfn.XLOOKUP(Sales_DB[[#This Row],[Product_ID]],Product_DB[Product_ID],Product_DB[Brand])</f>
        <v>Murray, Gould and Ware</v>
      </c>
      <c r="S940">
        <f>_xlfn.XLOOKUP(Sales_DB[[#This Row],[Product_ID]],Product_DB[Product_ID],Product_DB[Cost])</f>
        <v>86.42</v>
      </c>
      <c r="T940">
        <f>_xlfn.XLOOKUP(Sales_DB[[#This Row],[Product_ID]],Product_DB[Product_ID],Product_DB[Stock])</f>
        <v>222</v>
      </c>
      <c r="U940" t="str">
        <f>_xlfn.XLOOKUP(Sales_DB[[#This Row],[Customer_ID]],Final_Cust_db[Customer_ID],Final_Cust_db[Name])</f>
        <v>Darrell Miller</v>
      </c>
      <c r="V940">
        <f>_xlfn.XLOOKUP(Sales_DB[[#This Row],[Customer_ID]],Final_Cust_db[Customer_ID],Final_Cust_db[Age])</f>
        <v>59</v>
      </c>
      <c r="W940" t="str">
        <f>_xlfn.XLOOKUP(Sales_DB[[#This Row],[Customer_ID]],Final_Cust_db[Customer_ID],Final_Cust_db[Gender])</f>
        <v>Female</v>
      </c>
      <c r="X940" t="str">
        <f>_xlfn.XLOOKUP(Sales_DB[[#This Row],[Customer_ID]],Final_Cust_db[Customer_ID],Final_Cust_db[City])</f>
        <v>Port Carol</v>
      </c>
      <c r="Y940" t="str">
        <f>_xlfn.XLOOKUP(Sales_DB[[#This Row],[Customer_ID]],Final_Cust_db[Customer_ID],Final_Cust_db[State])</f>
        <v>Florida</v>
      </c>
      <c r="Z940" t="str">
        <f>_xlfn.XLOOKUP(Sales_DB[[#This Row],[Customer_ID]],Final_Cust_db[Customer_ID],Final_Cust_db[Country])</f>
        <v>USA</v>
      </c>
      <c r="AA940" t="str">
        <f>_xlfn.XLOOKUP(Sales_DB[[#This Row],[Customer_ID]],Final_Cust_db[Customer_ID],Final_Cust_db[Loyality_Level])</f>
        <v>Platinum</v>
      </c>
      <c r="AB940" s="8">
        <f>Sales_DB[[#This Row],[Cost]]*Sales_DB[[#This Row],[Quantity]]</f>
        <v>259.26</v>
      </c>
      <c r="AC940" s="8">
        <f>Sales_DB[[#This Row],[Total_Amount]]-Sales_DB[[#This Row],[Spend]]</f>
        <v>2226.9539999999997</v>
      </c>
      <c r="AD940" s="8">
        <f>MONTH(Sales_DB[[#This Row],[Order_Date]])</f>
        <v>10</v>
      </c>
    </row>
    <row r="941" spans="1:30" x14ac:dyDescent="0.35">
      <c r="A941" t="s">
        <v>2898</v>
      </c>
      <c r="B941" s="2">
        <v>45803</v>
      </c>
      <c r="C941" t="s">
        <v>972</v>
      </c>
      <c r="D941" t="s">
        <v>1659</v>
      </c>
      <c r="E941" t="s">
        <v>1890</v>
      </c>
      <c r="F941">
        <v>1</v>
      </c>
      <c r="G941" s="5">
        <v>182.28</v>
      </c>
      <c r="H941">
        <v>0.15</v>
      </c>
      <c r="I941" t="s">
        <v>1962</v>
      </c>
      <c r="J941">
        <v>154.93799999999999</v>
      </c>
      <c r="K941" t="str">
        <f>_xlfn.XLOOKUP(Sales_DB[[#This Row],[Store_ID]],Store_DB[Store_ID],Store_DB[Region])</f>
        <v>North</v>
      </c>
      <c r="L941" t="str">
        <f>_xlfn.XLOOKUP(Sales_DB[[#This Row],[Store_ID]],Store_DB[Store_ID],Store_DB[Store_Name])</f>
        <v>Martinez, Adkins and Johnson</v>
      </c>
      <c r="M941" t="str">
        <f>_xlfn.XLOOKUP(Sales_DB[[#This Row],[Store_ID]],Store_DB[Store_ID],Store_DB[City])</f>
        <v>Danielmouth</v>
      </c>
      <c r="N941" t="str">
        <f>_xlfn.XLOOKUP(Sales_DB[[#This Row],[Store_ID]],Store_DB[Store_ID],Store_DB[Store_Type])</f>
        <v>Flagship</v>
      </c>
      <c r="O941" t="str">
        <f>_xlfn.XLOOKUP(Sales_DB[[#This Row],[Product_ID]],Product_DB[Product_ID],Product_DB[Product_Name])</f>
        <v>Sports Stopwatch Timer</v>
      </c>
      <c r="P941" t="str">
        <f>_xlfn.XLOOKUP(Sales_DB[[#This Row],[Product_ID]],Product_DB[Product_ID],Product_DB[Category])</f>
        <v>Sports</v>
      </c>
      <c r="Q941" t="str">
        <f>_xlfn.XLOOKUP(Sales_DB[[#This Row],[Product_ID]],Product_DB[Product_ID],Product_DB[Sub_Category])</f>
        <v>Accessories</v>
      </c>
      <c r="R941" t="str">
        <f>_xlfn.XLOOKUP(Sales_DB[[#This Row],[Product_ID]],Product_DB[Product_ID],Product_DB[Brand])</f>
        <v>Burns-Hansen</v>
      </c>
      <c r="S941">
        <f>_xlfn.XLOOKUP(Sales_DB[[#This Row],[Product_ID]],Product_DB[Product_ID],Product_DB[Cost])</f>
        <v>38.76</v>
      </c>
      <c r="T941">
        <f>_xlfn.XLOOKUP(Sales_DB[[#This Row],[Product_ID]],Product_DB[Product_ID],Product_DB[Stock])</f>
        <v>137</v>
      </c>
      <c r="U941" t="str">
        <f>_xlfn.XLOOKUP(Sales_DB[[#This Row],[Customer_ID]],Final_Cust_db[Customer_ID],Final_Cust_db[Name])</f>
        <v>Roberta Green</v>
      </c>
      <c r="V941">
        <f>_xlfn.XLOOKUP(Sales_DB[[#This Row],[Customer_ID]],Final_Cust_db[Customer_ID],Final_Cust_db[Age])</f>
        <v>64</v>
      </c>
      <c r="W941" t="str">
        <f>_xlfn.XLOOKUP(Sales_DB[[#This Row],[Customer_ID]],Final_Cust_db[Customer_ID],Final_Cust_db[Gender])</f>
        <v>Male</v>
      </c>
      <c r="X941" t="str">
        <f>_xlfn.XLOOKUP(Sales_DB[[#This Row],[Customer_ID]],Final_Cust_db[Customer_ID],Final_Cust_db[City])</f>
        <v>West Joseph</v>
      </c>
      <c r="Y941" t="str">
        <f>_xlfn.XLOOKUP(Sales_DB[[#This Row],[Customer_ID]],Final_Cust_db[Customer_ID],Final_Cust_db[State])</f>
        <v>Washington</v>
      </c>
      <c r="Z941" t="str">
        <f>_xlfn.XLOOKUP(Sales_DB[[#This Row],[Customer_ID]],Final_Cust_db[Customer_ID],Final_Cust_db[Country])</f>
        <v>USA</v>
      </c>
      <c r="AA941" t="str">
        <f>_xlfn.XLOOKUP(Sales_DB[[#This Row],[Customer_ID]],Final_Cust_db[Customer_ID],Final_Cust_db[Loyality_Level])</f>
        <v>Platinum</v>
      </c>
      <c r="AB941" s="8">
        <f>Sales_DB[[#This Row],[Cost]]*Sales_DB[[#This Row],[Quantity]]</f>
        <v>38.76</v>
      </c>
      <c r="AC941" s="8">
        <f>Sales_DB[[#This Row],[Total_Amount]]-Sales_DB[[#This Row],[Spend]]</f>
        <v>116.178</v>
      </c>
      <c r="AD941" s="8">
        <f>MONTH(Sales_DB[[#This Row],[Order_Date]])</f>
        <v>5</v>
      </c>
    </row>
    <row r="942" spans="1:30" x14ac:dyDescent="0.35">
      <c r="A942" t="s">
        <v>2899</v>
      </c>
      <c r="B942" s="2">
        <v>45880</v>
      </c>
      <c r="C942" t="s">
        <v>1387</v>
      </c>
      <c r="D942" t="s">
        <v>1668</v>
      </c>
      <c r="E942" t="s">
        <v>1937</v>
      </c>
      <c r="F942">
        <v>3</v>
      </c>
      <c r="G942" s="5">
        <v>938.68</v>
      </c>
      <c r="H942">
        <v>0.14000000000000001</v>
      </c>
      <c r="I942" t="s">
        <v>1957</v>
      </c>
      <c r="J942">
        <v>2421.7944000000002</v>
      </c>
      <c r="K942" t="str">
        <f>_xlfn.XLOOKUP(Sales_DB[[#This Row],[Store_ID]],Store_DB[Store_ID],Store_DB[Region])</f>
        <v>West</v>
      </c>
      <c r="L942" t="str">
        <f>_xlfn.XLOOKUP(Sales_DB[[#This Row],[Store_ID]],Store_DB[Store_ID],Store_DB[Store_Name])</f>
        <v>Frederick-Wright</v>
      </c>
      <c r="M942" t="str">
        <f>_xlfn.XLOOKUP(Sales_DB[[#This Row],[Store_ID]],Store_DB[Store_ID],Store_DB[City])</f>
        <v>New Jimmymouth</v>
      </c>
      <c r="N942" t="str">
        <f>_xlfn.XLOOKUP(Sales_DB[[#This Row],[Store_ID]],Store_DB[Store_ID],Store_DB[Store_Type])</f>
        <v>Flagship</v>
      </c>
      <c r="O942" t="str">
        <f>_xlfn.XLOOKUP(Sales_DB[[#This Row],[Product_ID]],Product_DB[Product_ID],Product_DB[Product_Name])</f>
        <v>Basketball</v>
      </c>
      <c r="P942" t="str">
        <f>_xlfn.XLOOKUP(Sales_DB[[#This Row],[Product_ID]],Product_DB[Product_ID],Product_DB[Category])</f>
        <v>Sports</v>
      </c>
      <c r="Q942" t="str">
        <f>_xlfn.XLOOKUP(Sales_DB[[#This Row],[Product_ID]],Product_DB[Product_ID],Product_DB[Sub_Category])</f>
        <v>Team Sports</v>
      </c>
      <c r="R942" t="str">
        <f>_xlfn.XLOOKUP(Sales_DB[[#This Row],[Product_ID]],Product_DB[Product_ID],Product_DB[Brand])</f>
        <v>Nolan-Snow</v>
      </c>
      <c r="S942">
        <f>_xlfn.XLOOKUP(Sales_DB[[#This Row],[Product_ID]],Product_DB[Product_ID],Product_DB[Cost])</f>
        <v>204.39</v>
      </c>
      <c r="T942">
        <f>_xlfn.XLOOKUP(Sales_DB[[#This Row],[Product_ID]],Product_DB[Product_ID],Product_DB[Stock])</f>
        <v>281</v>
      </c>
      <c r="U942" t="str">
        <f>_xlfn.XLOOKUP(Sales_DB[[#This Row],[Customer_ID]],Final_Cust_db[Customer_ID],Final_Cust_db[Name])</f>
        <v>Gene Lee</v>
      </c>
      <c r="V942">
        <f>_xlfn.XLOOKUP(Sales_DB[[#This Row],[Customer_ID]],Final_Cust_db[Customer_ID],Final_Cust_db[Age])</f>
        <v>41</v>
      </c>
      <c r="W942" t="str">
        <f>_xlfn.XLOOKUP(Sales_DB[[#This Row],[Customer_ID]],Final_Cust_db[Customer_ID],Final_Cust_db[Gender])</f>
        <v>Female</v>
      </c>
      <c r="X942" t="str">
        <f>_xlfn.XLOOKUP(Sales_DB[[#This Row],[Customer_ID]],Final_Cust_db[Customer_ID],Final_Cust_db[City])</f>
        <v>Mcfarlandmouth</v>
      </c>
      <c r="Y942" t="str">
        <f>_xlfn.XLOOKUP(Sales_DB[[#This Row],[Customer_ID]],Final_Cust_db[Customer_ID],Final_Cust_db[State])</f>
        <v>Virginia</v>
      </c>
      <c r="Z942" t="str">
        <f>_xlfn.XLOOKUP(Sales_DB[[#This Row],[Customer_ID]],Final_Cust_db[Customer_ID],Final_Cust_db[Country])</f>
        <v>USA</v>
      </c>
      <c r="AA942" t="str">
        <f>_xlfn.XLOOKUP(Sales_DB[[#This Row],[Customer_ID]],Final_Cust_db[Customer_ID],Final_Cust_db[Loyality_Level])</f>
        <v>Platinum</v>
      </c>
      <c r="AB942" s="8">
        <f>Sales_DB[[#This Row],[Cost]]*Sales_DB[[#This Row],[Quantity]]</f>
        <v>613.16999999999996</v>
      </c>
      <c r="AC942" s="8">
        <f>Sales_DB[[#This Row],[Total_Amount]]-Sales_DB[[#This Row],[Spend]]</f>
        <v>1808.6244000000002</v>
      </c>
      <c r="AD942" s="8">
        <f>MONTH(Sales_DB[[#This Row],[Order_Date]])</f>
        <v>8</v>
      </c>
    </row>
    <row r="943" spans="1:30" x14ac:dyDescent="0.35">
      <c r="A943" t="s">
        <v>2900</v>
      </c>
      <c r="B943" s="2">
        <v>45690</v>
      </c>
      <c r="C943" t="s">
        <v>299</v>
      </c>
      <c r="D943" t="s">
        <v>1854</v>
      </c>
      <c r="E943" t="s">
        <v>1906</v>
      </c>
      <c r="F943">
        <v>3</v>
      </c>
      <c r="G943" s="5">
        <v>219.96</v>
      </c>
      <c r="H943">
        <v>0.18</v>
      </c>
      <c r="I943" t="s">
        <v>1959</v>
      </c>
      <c r="J943">
        <v>541.10160000000008</v>
      </c>
      <c r="K943" t="str">
        <f>_xlfn.XLOOKUP(Sales_DB[[#This Row],[Store_ID]],Store_DB[Store_ID],Store_DB[Region])</f>
        <v>North</v>
      </c>
      <c r="L943" t="str">
        <f>_xlfn.XLOOKUP(Sales_DB[[#This Row],[Store_ID]],Store_DB[Store_ID],Store_DB[Store_Name])</f>
        <v>Gray Ltd</v>
      </c>
      <c r="M943" t="str">
        <f>_xlfn.XLOOKUP(Sales_DB[[#This Row],[Store_ID]],Store_DB[Store_ID],Store_DB[City])</f>
        <v>New Michaelchester</v>
      </c>
      <c r="N943" t="str">
        <f>_xlfn.XLOOKUP(Sales_DB[[#This Row],[Store_ID]],Store_DB[Store_ID],Store_DB[Store_Type])</f>
        <v>Outlet</v>
      </c>
      <c r="O943" t="str">
        <f>_xlfn.XLOOKUP(Sales_DB[[#This Row],[Product_ID]],Product_DB[Product_ID],Product_DB[Product_Name])</f>
        <v>Women'S High Heels</v>
      </c>
      <c r="P943" t="str">
        <f>_xlfn.XLOOKUP(Sales_DB[[#This Row],[Product_ID]],Product_DB[Product_ID],Product_DB[Category])</f>
        <v>Clothing</v>
      </c>
      <c r="Q943" t="str">
        <f>_xlfn.XLOOKUP(Sales_DB[[#This Row],[Product_ID]],Product_DB[Product_ID],Product_DB[Sub_Category])</f>
        <v>Footwear</v>
      </c>
      <c r="R943" t="str">
        <f>_xlfn.XLOOKUP(Sales_DB[[#This Row],[Product_ID]],Product_DB[Product_ID],Product_DB[Brand])</f>
        <v>Smith-Charles</v>
      </c>
      <c r="S943">
        <f>_xlfn.XLOOKUP(Sales_DB[[#This Row],[Product_ID]],Product_DB[Product_ID],Product_DB[Cost])</f>
        <v>438.25</v>
      </c>
      <c r="T943">
        <f>_xlfn.XLOOKUP(Sales_DB[[#This Row],[Product_ID]],Product_DB[Product_ID],Product_DB[Stock])</f>
        <v>496</v>
      </c>
      <c r="U943" t="str">
        <f>_xlfn.XLOOKUP(Sales_DB[[#This Row],[Customer_ID]],Final_Cust_db[Customer_ID],Final_Cust_db[Name])</f>
        <v>Krystal Ford</v>
      </c>
      <c r="V943">
        <f>_xlfn.XLOOKUP(Sales_DB[[#This Row],[Customer_ID]],Final_Cust_db[Customer_ID],Final_Cust_db[Age])</f>
        <v>34</v>
      </c>
      <c r="W943" t="str">
        <f>_xlfn.XLOOKUP(Sales_DB[[#This Row],[Customer_ID]],Final_Cust_db[Customer_ID],Final_Cust_db[Gender])</f>
        <v>Female</v>
      </c>
      <c r="X943" t="str">
        <f>_xlfn.XLOOKUP(Sales_DB[[#This Row],[Customer_ID]],Final_Cust_db[Customer_ID],Final_Cust_db[City])</f>
        <v>South David</v>
      </c>
      <c r="Y943" t="str">
        <f>_xlfn.XLOOKUP(Sales_DB[[#This Row],[Customer_ID]],Final_Cust_db[Customer_ID],Final_Cust_db[State])</f>
        <v>Arizona</v>
      </c>
      <c r="Z943" t="str">
        <f>_xlfn.XLOOKUP(Sales_DB[[#This Row],[Customer_ID]],Final_Cust_db[Customer_ID],Final_Cust_db[Country])</f>
        <v>USA</v>
      </c>
      <c r="AA943" t="str">
        <f>_xlfn.XLOOKUP(Sales_DB[[#This Row],[Customer_ID]],Final_Cust_db[Customer_ID],Final_Cust_db[Loyality_Level])</f>
        <v>Platinum</v>
      </c>
      <c r="AB943" s="8">
        <f>Sales_DB[[#This Row],[Cost]]*Sales_DB[[#This Row],[Quantity]]</f>
        <v>1314.75</v>
      </c>
      <c r="AC943" s="8">
        <f>Sales_DB[[#This Row],[Total_Amount]]-Sales_DB[[#This Row],[Spend]]</f>
        <v>-773.64839999999992</v>
      </c>
      <c r="AD943" s="8">
        <f>MONTH(Sales_DB[[#This Row],[Order_Date]])</f>
        <v>2</v>
      </c>
    </row>
    <row r="944" spans="1:30" x14ac:dyDescent="0.35">
      <c r="A944" t="s">
        <v>2901</v>
      </c>
      <c r="B944" s="2">
        <v>45841</v>
      </c>
      <c r="C944" t="s">
        <v>1468</v>
      </c>
      <c r="D944" t="s">
        <v>1794</v>
      </c>
      <c r="E944" t="s">
        <v>1943</v>
      </c>
      <c r="F944">
        <v>3</v>
      </c>
      <c r="G944" s="5">
        <v>385.74</v>
      </c>
      <c r="H944">
        <v>0.27</v>
      </c>
      <c r="I944" t="s">
        <v>1957</v>
      </c>
      <c r="J944">
        <v>844.77059999999994</v>
      </c>
      <c r="K944" t="str">
        <f>_xlfn.XLOOKUP(Sales_DB[[#This Row],[Store_ID]],Store_DB[Store_ID],Store_DB[Region])</f>
        <v>East</v>
      </c>
      <c r="L944" t="str">
        <f>_xlfn.XLOOKUP(Sales_DB[[#This Row],[Store_ID]],Store_DB[Store_ID],Store_DB[Store_Name])</f>
        <v>Guerrero-Schmitt</v>
      </c>
      <c r="M944" t="str">
        <f>_xlfn.XLOOKUP(Sales_DB[[#This Row],[Store_ID]],Store_DB[Store_ID],Store_DB[City])</f>
        <v>East Stevechester</v>
      </c>
      <c r="N944" t="str">
        <f>_xlfn.XLOOKUP(Sales_DB[[#This Row],[Store_ID]],Store_DB[Store_ID],Store_DB[Store_Type])</f>
        <v>Flagship</v>
      </c>
      <c r="O944" t="str">
        <f>_xlfn.XLOOKUP(Sales_DB[[#This Row],[Product_ID]],Product_DB[Product_ID],Product_DB[Product_Name])</f>
        <v>Hair Repair Oil Treatment</v>
      </c>
      <c r="P944" t="str">
        <f>_xlfn.XLOOKUP(Sales_DB[[#This Row],[Product_ID]],Product_DB[Product_ID],Product_DB[Category])</f>
        <v>Beauty</v>
      </c>
      <c r="Q944" t="str">
        <f>_xlfn.XLOOKUP(Sales_DB[[#This Row],[Product_ID]],Product_DB[Product_ID],Product_DB[Sub_Category])</f>
        <v>Haircare</v>
      </c>
      <c r="R944" t="str">
        <f>_xlfn.XLOOKUP(Sales_DB[[#This Row],[Product_ID]],Product_DB[Product_ID],Product_DB[Brand])</f>
        <v>Hopkins Ltd</v>
      </c>
      <c r="S944">
        <f>_xlfn.XLOOKUP(Sales_DB[[#This Row],[Product_ID]],Product_DB[Product_ID],Product_DB[Cost])</f>
        <v>214.32</v>
      </c>
      <c r="T944">
        <f>_xlfn.XLOOKUP(Sales_DB[[#This Row],[Product_ID]],Product_DB[Product_ID],Product_DB[Stock])</f>
        <v>383</v>
      </c>
      <c r="U944" t="str">
        <f>_xlfn.XLOOKUP(Sales_DB[[#This Row],[Customer_ID]],Final_Cust_db[Customer_ID],Final_Cust_db[Name])</f>
        <v>Laura Mathews</v>
      </c>
      <c r="V944">
        <f>_xlfn.XLOOKUP(Sales_DB[[#This Row],[Customer_ID]],Final_Cust_db[Customer_ID],Final_Cust_db[Age])</f>
        <v>53</v>
      </c>
      <c r="W944" t="str">
        <f>_xlfn.XLOOKUP(Sales_DB[[#This Row],[Customer_ID]],Final_Cust_db[Customer_ID],Final_Cust_db[Gender])</f>
        <v>Male</v>
      </c>
      <c r="X944" t="str">
        <f>_xlfn.XLOOKUP(Sales_DB[[#This Row],[Customer_ID]],Final_Cust_db[Customer_ID],Final_Cust_db[City])</f>
        <v>Chambersfurt</v>
      </c>
      <c r="Y944" t="str">
        <f>_xlfn.XLOOKUP(Sales_DB[[#This Row],[Customer_ID]],Final_Cust_db[Customer_ID],Final_Cust_db[State])</f>
        <v>Wisconsin</v>
      </c>
      <c r="Z944" t="str">
        <f>_xlfn.XLOOKUP(Sales_DB[[#This Row],[Customer_ID]],Final_Cust_db[Customer_ID],Final_Cust_db[Country])</f>
        <v>USA</v>
      </c>
      <c r="AA944" t="str">
        <f>_xlfn.XLOOKUP(Sales_DB[[#This Row],[Customer_ID]],Final_Cust_db[Customer_ID],Final_Cust_db[Loyality_Level])</f>
        <v>Bronze</v>
      </c>
      <c r="AB944" s="8">
        <f>Sales_DB[[#This Row],[Cost]]*Sales_DB[[#This Row],[Quantity]]</f>
        <v>642.96</v>
      </c>
      <c r="AC944" s="8">
        <f>Sales_DB[[#This Row],[Total_Amount]]-Sales_DB[[#This Row],[Spend]]</f>
        <v>201.81059999999991</v>
      </c>
      <c r="AD944" s="8">
        <f>MONTH(Sales_DB[[#This Row],[Order_Date]])</f>
        <v>7</v>
      </c>
    </row>
    <row r="945" spans="1:30" x14ac:dyDescent="0.35">
      <c r="A945" t="s">
        <v>2902</v>
      </c>
      <c r="B945" s="2">
        <v>45380</v>
      </c>
      <c r="C945" t="s">
        <v>1410</v>
      </c>
      <c r="D945" t="s">
        <v>1824</v>
      </c>
      <c r="E945" t="s">
        <v>1943</v>
      </c>
      <c r="F945">
        <v>2</v>
      </c>
      <c r="G945" s="5">
        <v>830.94</v>
      </c>
      <c r="H945">
        <v>0.28000000000000003</v>
      </c>
      <c r="I945" t="s">
        <v>1959</v>
      </c>
      <c r="J945">
        <v>1196.5536</v>
      </c>
      <c r="K945" t="str">
        <f>_xlfn.XLOOKUP(Sales_DB[[#This Row],[Store_ID]],Store_DB[Store_ID],Store_DB[Region])</f>
        <v>East</v>
      </c>
      <c r="L945" t="str">
        <f>_xlfn.XLOOKUP(Sales_DB[[#This Row],[Store_ID]],Store_DB[Store_ID],Store_DB[Store_Name])</f>
        <v>Guerrero-Schmitt</v>
      </c>
      <c r="M945" t="str">
        <f>_xlfn.XLOOKUP(Sales_DB[[#This Row],[Store_ID]],Store_DB[Store_ID],Store_DB[City])</f>
        <v>East Stevechester</v>
      </c>
      <c r="N945" t="str">
        <f>_xlfn.XLOOKUP(Sales_DB[[#This Row],[Store_ID]],Store_DB[Store_ID],Store_DB[Store_Type])</f>
        <v>Flagship</v>
      </c>
      <c r="O945" t="str">
        <f>_xlfn.XLOOKUP(Sales_DB[[#This Row],[Product_ID]],Product_DB[Product_ID],Product_DB[Product_Name])</f>
        <v>Badminton Racket Set</v>
      </c>
      <c r="P945" t="str">
        <f>_xlfn.XLOOKUP(Sales_DB[[#This Row],[Product_ID]],Product_DB[Product_ID],Product_DB[Category])</f>
        <v>Sports</v>
      </c>
      <c r="Q945" t="str">
        <f>_xlfn.XLOOKUP(Sales_DB[[#This Row],[Product_ID]],Product_DB[Product_ID],Product_DB[Sub_Category])</f>
        <v>Equipment</v>
      </c>
      <c r="R945" t="str">
        <f>_xlfn.XLOOKUP(Sales_DB[[#This Row],[Product_ID]],Product_DB[Product_ID],Product_DB[Brand])</f>
        <v>Robinson-Brown</v>
      </c>
      <c r="S945">
        <f>_xlfn.XLOOKUP(Sales_DB[[#This Row],[Product_ID]],Product_DB[Product_ID],Product_DB[Cost])</f>
        <v>285.54000000000002</v>
      </c>
      <c r="T945">
        <f>_xlfn.XLOOKUP(Sales_DB[[#This Row],[Product_ID]],Product_DB[Product_ID],Product_DB[Stock])</f>
        <v>358</v>
      </c>
      <c r="U945" t="str">
        <f>_xlfn.XLOOKUP(Sales_DB[[#This Row],[Customer_ID]],Final_Cust_db[Customer_ID],Final_Cust_db[Name])</f>
        <v>April Phillips</v>
      </c>
      <c r="V945">
        <f>_xlfn.XLOOKUP(Sales_DB[[#This Row],[Customer_ID]],Final_Cust_db[Customer_ID],Final_Cust_db[Age])</f>
        <v>62</v>
      </c>
      <c r="W945" t="str">
        <f>_xlfn.XLOOKUP(Sales_DB[[#This Row],[Customer_ID]],Final_Cust_db[Customer_ID],Final_Cust_db[Gender])</f>
        <v>Female</v>
      </c>
      <c r="X945" t="str">
        <f>_xlfn.XLOOKUP(Sales_DB[[#This Row],[Customer_ID]],Final_Cust_db[Customer_ID],Final_Cust_db[City])</f>
        <v>Lake Carolyn</v>
      </c>
      <c r="Y945" t="str">
        <f>_xlfn.XLOOKUP(Sales_DB[[#This Row],[Customer_ID]],Final_Cust_db[Customer_ID],Final_Cust_db[State])</f>
        <v>Hawaii</v>
      </c>
      <c r="Z945" t="str">
        <f>_xlfn.XLOOKUP(Sales_DB[[#This Row],[Customer_ID]],Final_Cust_db[Customer_ID],Final_Cust_db[Country])</f>
        <v>USA</v>
      </c>
      <c r="AA945" t="str">
        <f>_xlfn.XLOOKUP(Sales_DB[[#This Row],[Customer_ID]],Final_Cust_db[Customer_ID],Final_Cust_db[Loyality_Level])</f>
        <v>Platinum</v>
      </c>
      <c r="AB945" s="8">
        <f>Sales_DB[[#This Row],[Cost]]*Sales_DB[[#This Row],[Quantity]]</f>
        <v>571.08000000000004</v>
      </c>
      <c r="AC945" s="8">
        <f>Sales_DB[[#This Row],[Total_Amount]]-Sales_DB[[#This Row],[Spend]]</f>
        <v>625.47359999999992</v>
      </c>
      <c r="AD945" s="8">
        <f>MONTH(Sales_DB[[#This Row],[Order_Date]])</f>
        <v>3</v>
      </c>
    </row>
    <row r="946" spans="1:30" x14ac:dyDescent="0.35">
      <c r="A946" t="s">
        <v>2903</v>
      </c>
      <c r="B946" s="2">
        <v>45503</v>
      </c>
      <c r="C946" t="s">
        <v>1206</v>
      </c>
      <c r="D946" t="s">
        <v>1567</v>
      </c>
      <c r="E946" t="s">
        <v>1919</v>
      </c>
      <c r="F946">
        <v>3</v>
      </c>
      <c r="G946" s="5">
        <v>462.75</v>
      </c>
      <c r="H946">
        <v>0.22</v>
      </c>
      <c r="I946" t="s">
        <v>1959</v>
      </c>
      <c r="J946">
        <v>1082.835</v>
      </c>
      <c r="K946" t="str">
        <f>_xlfn.XLOOKUP(Sales_DB[[#This Row],[Store_ID]],Store_DB[Store_ID],Store_DB[Region])</f>
        <v>South</v>
      </c>
      <c r="L946" t="str">
        <f>_xlfn.XLOOKUP(Sales_DB[[#This Row],[Store_ID]],Store_DB[Store_ID],Store_DB[Store_Name])</f>
        <v>Moore, Padilla and Butler</v>
      </c>
      <c r="M946" t="str">
        <f>_xlfn.XLOOKUP(Sales_DB[[#This Row],[Store_ID]],Store_DB[Store_ID],Store_DB[City])</f>
        <v>East Johnstad</v>
      </c>
      <c r="N946" t="str">
        <f>_xlfn.XLOOKUP(Sales_DB[[#This Row],[Store_ID]],Store_DB[Store_ID],Store_DB[Store_Type])</f>
        <v>Flagship</v>
      </c>
      <c r="O946" t="str">
        <f>_xlfn.XLOOKUP(Sales_DB[[#This Row],[Product_ID]],Product_DB[Product_ID],Product_DB[Product_Name])</f>
        <v>Men'S Running Jacket</v>
      </c>
      <c r="P946" t="str">
        <f>_xlfn.XLOOKUP(Sales_DB[[#This Row],[Product_ID]],Product_DB[Product_ID],Product_DB[Category])</f>
        <v>Clothing</v>
      </c>
      <c r="Q946" t="str">
        <f>_xlfn.XLOOKUP(Sales_DB[[#This Row],[Product_ID]],Product_DB[Product_ID],Product_DB[Sub_Category])</f>
        <v>Outerwear</v>
      </c>
      <c r="R946" t="str">
        <f>_xlfn.XLOOKUP(Sales_DB[[#This Row],[Product_ID]],Product_DB[Product_ID],Product_DB[Brand])</f>
        <v>Pineda Ltd</v>
      </c>
      <c r="S946">
        <f>_xlfn.XLOOKUP(Sales_DB[[#This Row],[Product_ID]],Product_DB[Product_ID],Product_DB[Cost])</f>
        <v>364.67</v>
      </c>
      <c r="T946">
        <f>_xlfn.XLOOKUP(Sales_DB[[#This Row],[Product_ID]],Product_DB[Product_ID],Product_DB[Stock])</f>
        <v>452</v>
      </c>
      <c r="U946" t="str">
        <f>_xlfn.XLOOKUP(Sales_DB[[#This Row],[Customer_ID]],Final_Cust_db[Customer_ID],Final_Cust_db[Name])</f>
        <v>Kristine Higgins</v>
      </c>
      <c r="V946">
        <f>_xlfn.XLOOKUP(Sales_DB[[#This Row],[Customer_ID]],Final_Cust_db[Customer_ID],Final_Cust_db[Age])</f>
        <v>27</v>
      </c>
      <c r="W946" t="str">
        <f>_xlfn.XLOOKUP(Sales_DB[[#This Row],[Customer_ID]],Final_Cust_db[Customer_ID],Final_Cust_db[Gender])</f>
        <v>Female</v>
      </c>
      <c r="X946" t="str">
        <f>_xlfn.XLOOKUP(Sales_DB[[#This Row],[Customer_ID]],Final_Cust_db[Customer_ID],Final_Cust_db[City])</f>
        <v>Jennifertown</v>
      </c>
      <c r="Y946" t="str">
        <f>_xlfn.XLOOKUP(Sales_DB[[#This Row],[Customer_ID]],Final_Cust_db[Customer_ID],Final_Cust_db[State])</f>
        <v>South Carolina</v>
      </c>
      <c r="Z946" t="str">
        <f>_xlfn.XLOOKUP(Sales_DB[[#This Row],[Customer_ID]],Final_Cust_db[Customer_ID],Final_Cust_db[Country])</f>
        <v>USA</v>
      </c>
      <c r="AA946" t="str">
        <f>_xlfn.XLOOKUP(Sales_DB[[#This Row],[Customer_ID]],Final_Cust_db[Customer_ID],Final_Cust_db[Loyality_Level])</f>
        <v>Silver</v>
      </c>
      <c r="AB946" s="8">
        <f>Sales_DB[[#This Row],[Cost]]*Sales_DB[[#This Row],[Quantity]]</f>
        <v>1094.01</v>
      </c>
      <c r="AC946" s="8">
        <f>Sales_DB[[#This Row],[Total_Amount]]-Sales_DB[[#This Row],[Spend]]</f>
        <v>-11.174999999999955</v>
      </c>
      <c r="AD946" s="8">
        <f>MONTH(Sales_DB[[#This Row],[Order_Date]])</f>
        <v>7</v>
      </c>
    </row>
    <row r="947" spans="1:30" x14ac:dyDescent="0.35">
      <c r="A947" t="s">
        <v>2904</v>
      </c>
      <c r="B947" s="2">
        <v>45567</v>
      </c>
      <c r="C947" t="s">
        <v>251</v>
      </c>
      <c r="D947" t="s">
        <v>1611</v>
      </c>
      <c r="E947" t="s">
        <v>1934</v>
      </c>
      <c r="F947">
        <v>4</v>
      </c>
      <c r="G947" s="5">
        <v>973.9</v>
      </c>
      <c r="H947">
        <v>0.02</v>
      </c>
      <c r="I947" t="s">
        <v>1962</v>
      </c>
      <c r="J947">
        <v>3817.6880000000001</v>
      </c>
      <c r="K947" t="str">
        <f>_xlfn.XLOOKUP(Sales_DB[[#This Row],[Store_ID]],Store_DB[Store_ID],Store_DB[Region])</f>
        <v>North</v>
      </c>
      <c r="L947" t="str">
        <f>_xlfn.XLOOKUP(Sales_DB[[#This Row],[Store_ID]],Store_DB[Store_ID],Store_DB[Store_Name])</f>
        <v>Shelton PLC</v>
      </c>
      <c r="M947" t="str">
        <f>_xlfn.XLOOKUP(Sales_DB[[#This Row],[Store_ID]],Store_DB[Store_ID],Store_DB[City])</f>
        <v>East Jenniferstad</v>
      </c>
      <c r="N947" t="str">
        <f>_xlfn.XLOOKUP(Sales_DB[[#This Row],[Store_ID]],Store_DB[Store_ID],Store_DB[Store_Type])</f>
        <v>Flagship</v>
      </c>
      <c r="O947" t="str">
        <f>_xlfn.XLOOKUP(Sales_DB[[#This Row],[Product_ID]],Product_DB[Product_ID],Product_DB[Product_Name])</f>
        <v>Decorative Wall Mirror</v>
      </c>
      <c r="P947" t="str">
        <f>_xlfn.XLOOKUP(Sales_DB[[#This Row],[Product_ID]],Product_DB[Product_ID],Product_DB[Category])</f>
        <v>Home</v>
      </c>
      <c r="Q947" t="str">
        <f>_xlfn.XLOOKUP(Sales_DB[[#This Row],[Product_ID]],Product_DB[Product_ID],Product_DB[Sub_Category])</f>
        <v>Decor</v>
      </c>
      <c r="R947" t="str">
        <f>_xlfn.XLOOKUP(Sales_DB[[#This Row],[Product_ID]],Product_DB[Product_ID],Product_DB[Brand])</f>
        <v>Luna, Anderson and Bowman</v>
      </c>
      <c r="S947">
        <f>_xlfn.XLOOKUP(Sales_DB[[#This Row],[Product_ID]],Product_DB[Product_ID],Product_DB[Cost])</f>
        <v>48.01</v>
      </c>
      <c r="T947">
        <f>_xlfn.XLOOKUP(Sales_DB[[#This Row],[Product_ID]],Product_DB[Product_ID],Product_DB[Stock])</f>
        <v>439</v>
      </c>
      <c r="U947" t="str">
        <f>_xlfn.XLOOKUP(Sales_DB[[#This Row],[Customer_ID]],Final_Cust_db[Customer_ID],Final_Cust_db[Name])</f>
        <v>Amber Mcclain</v>
      </c>
      <c r="V947">
        <f>_xlfn.XLOOKUP(Sales_DB[[#This Row],[Customer_ID]],Final_Cust_db[Customer_ID],Final_Cust_db[Age])</f>
        <v>58</v>
      </c>
      <c r="W947" t="str">
        <f>_xlfn.XLOOKUP(Sales_DB[[#This Row],[Customer_ID]],Final_Cust_db[Customer_ID],Final_Cust_db[Gender])</f>
        <v>Male</v>
      </c>
      <c r="X947" t="str">
        <f>_xlfn.XLOOKUP(Sales_DB[[#This Row],[Customer_ID]],Final_Cust_db[Customer_ID],Final_Cust_db[City])</f>
        <v>Brendaburgh</v>
      </c>
      <c r="Y947" t="str">
        <f>_xlfn.XLOOKUP(Sales_DB[[#This Row],[Customer_ID]],Final_Cust_db[Customer_ID],Final_Cust_db[State])</f>
        <v>Florida</v>
      </c>
      <c r="Z947" t="str">
        <f>_xlfn.XLOOKUP(Sales_DB[[#This Row],[Customer_ID]],Final_Cust_db[Customer_ID],Final_Cust_db[Country])</f>
        <v>USA</v>
      </c>
      <c r="AA947" t="str">
        <f>_xlfn.XLOOKUP(Sales_DB[[#This Row],[Customer_ID]],Final_Cust_db[Customer_ID],Final_Cust_db[Loyality_Level])</f>
        <v>Silver</v>
      </c>
      <c r="AB947" s="8">
        <f>Sales_DB[[#This Row],[Cost]]*Sales_DB[[#This Row],[Quantity]]</f>
        <v>192.04</v>
      </c>
      <c r="AC947" s="8">
        <f>Sales_DB[[#This Row],[Total_Amount]]-Sales_DB[[#This Row],[Spend]]</f>
        <v>3625.6480000000001</v>
      </c>
      <c r="AD947" s="8">
        <f>MONTH(Sales_DB[[#This Row],[Order_Date]])</f>
        <v>10</v>
      </c>
    </row>
    <row r="948" spans="1:30" x14ac:dyDescent="0.35">
      <c r="A948" t="s">
        <v>2905</v>
      </c>
      <c r="B948" s="2">
        <v>45600</v>
      </c>
      <c r="C948" t="s">
        <v>481</v>
      </c>
      <c r="D948" t="s">
        <v>1681</v>
      </c>
      <c r="E948" t="s">
        <v>1890</v>
      </c>
      <c r="F948">
        <v>2</v>
      </c>
      <c r="G948" s="5">
        <v>157.18</v>
      </c>
      <c r="H948">
        <v>0.15</v>
      </c>
      <c r="I948" t="s">
        <v>1957</v>
      </c>
      <c r="J948">
        <v>267.20600000000002</v>
      </c>
      <c r="K948" t="str">
        <f>_xlfn.XLOOKUP(Sales_DB[[#This Row],[Store_ID]],Store_DB[Store_ID],Store_DB[Region])</f>
        <v>North</v>
      </c>
      <c r="L948" t="str">
        <f>_xlfn.XLOOKUP(Sales_DB[[#This Row],[Store_ID]],Store_DB[Store_ID],Store_DB[Store_Name])</f>
        <v>Martinez, Adkins and Johnson</v>
      </c>
      <c r="M948" t="str">
        <f>_xlfn.XLOOKUP(Sales_DB[[#This Row],[Store_ID]],Store_DB[Store_ID],Store_DB[City])</f>
        <v>Danielmouth</v>
      </c>
      <c r="N948" t="str">
        <f>_xlfn.XLOOKUP(Sales_DB[[#This Row],[Store_ID]],Store_DB[Store_ID],Store_DB[Store_Type])</f>
        <v>Flagship</v>
      </c>
      <c r="O948" t="str">
        <f>_xlfn.XLOOKUP(Sales_DB[[#This Row],[Product_ID]],Product_DB[Product_ID],Product_DB[Product_Name])</f>
        <v>Bedroom Table Lamp</v>
      </c>
      <c r="P948" t="str">
        <f>_xlfn.XLOOKUP(Sales_DB[[#This Row],[Product_ID]],Product_DB[Product_ID],Product_DB[Category])</f>
        <v>Home</v>
      </c>
      <c r="Q948" t="str">
        <f>_xlfn.XLOOKUP(Sales_DB[[#This Row],[Product_ID]],Product_DB[Product_ID],Product_DB[Sub_Category])</f>
        <v>Lighting</v>
      </c>
      <c r="R948" t="str">
        <f>_xlfn.XLOOKUP(Sales_DB[[#This Row],[Product_ID]],Product_DB[Product_ID],Product_DB[Brand])</f>
        <v>Jones LLC</v>
      </c>
      <c r="S948">
        <f>_xlfn.XLOOKUP(Sales_DB[[#This Row],[Product_ID]],Product_DB[Product_ID],Product_DB[Cost])</f>
        <v>382.22</v>
      </c>
      <c r="T948">
        <f>_xlfn.XLOOKUP(Sales_DB[[#This Row],[Product_ID]],Product_DB[Product_ID],Product_DB[Stock])</f>
        <v>329</v>
      </c>
      <c r="U948" t="str">
        <f>_xlfn.XLOOKUP(Sales_DB[[#This Row],[Customer_ID]],Final_Cust_db[Customer_ID],Final_Cust_db[Name])</f>
        <v>Patty Francis</v>
      </c>
      <c r="V948">
        <f>_xlfn.XLOOKUP(Sales_DB[[#This Row],[Customer_ID]],Final_Cust_db[Customer_ID],Final_Cust_db[Age])</f>
        <v>63</v>
      </c>
      <c r="W948" t="str">
        <f>_xlfn.XLOOKUP(Sales_DB[[#This Row],[Customer_ID]],Final_Cust_db[Customer_ID],Final_Cust_db[Gender])</f>
        <v>Female</v>
      </c>
      <c r="X948" t="str">
        <f>_xlfn.XLOOKUP(Sales_DB[[#This Row],[Customer_ID]],Final_Cust_db[Customer_ID],Final_Cust_db[City])</f>
        <v>South Brooke</v>
      </c>
      <c r="Y948" t="str">
        <f>_xlfn.XLOOKUP(Sales_DB[[#This Row],[Customer_ID]],Final_Cust_db[Customer_ID],Final_Cust_db[State])</f>
        <v>Pennsylvania</v>
      </c>
      <c r="Z948" t="str">
        <f>_xlfn.XLOOKUP(Sales_DB[[#This Row],[Customer_ID]],Final_Cust_db[Customer_ID],Final_Cust_db[Country])</f>
        <v>USA</v>
      </c>
      <c r="AA948" t="str">
        <f>_xlfn.XLOOKUP(Sales_DB[[#This Row],[Customer_ID]],Final_Cust_db[Customer_ID],Final_Cust_db[Loyality_Level])</f>
        <v>Gold</v>
      </c>
      <c r="AB948" s="8">
        <f>Sales_DB[[#This Row],[Cost]]*Sales_DB[[#This Row],[Quantity]]</f>
        <v>764.44</v>
      </c>
      <c r="AC948" s="8">
        <f>Sales_DB[[#This Row],[Total_Amount]]-Sales_DB[[#This Row],[Spend]]</f>
        <v>-497.23400000000004</v>
      </c>
      <c r="AD948" s="8">
        <f>MONTH(Sales_DB[[#This Row],[Order_Date]])</f>
        <v>11</v>
      </c>
    </row>
    <row r="949" spans="1:30" x14ac:dyDescent="0.35">
      <c r="A949" t="s">
        <v>2906</v>
      </c>
      <c r="B949" s="2">
        <v>45415</v>
      </c>
      <c r="C949" t="s">
        <v>66</v>
      </c>
      <c r="D949" t="s">
        <v>1800</v>
      </c>
      <c r="E949" t="s">
        <v>1930</v>
      </c>
      <c r="F949">
        <v>3</v>
      </c>
      <c r="G949" s="5">
        <v>239.57</v>
      </c>
      <c r="H949">
        <v>0.16</v>
      </c>
      <c r="I949" t="s">
        <v>1957</v>
      </c>
      <c r="J949">
        <v>603.71640000000002</v>
      </c>
      <c r="K949" t="str">
        <f>_xlfn.XLOOKUP(Sales_DB[[#This Row],[Store_ID]],Store_DB[Store_ID],Store_DB[Region])</f>
        <v>East</v>
      </c>
      <c r="L949" t="str">
        <f>_xlfn.XLOOKUP(Sales_DB[[#This Row],[Store_ID]],Store_DB[Store_ID],Store_DB[Store_Name])</f>
        <v>Gardner, Humphrey and Contreras</v>
      </c>
      <c r="M949" t="str">
        <f>_xlfn.XLOOKUP(Sales_DB[[#This Row],[Store_ID]],Store_DB[Store_ID],Store_DB[City])</f>
        <v>Johnsonville</v>
      </c>
      <c r="N949" t="str">
        <f>_xlfn.XLOOKUP(Sales_DB[[#This Row],[Store_ID]],Store_DB[Store_ID],Store_DB[Store_Type])</f>
        <v>Flagship</v>
      </c>
      <c r="O949" t="str">
        <f>_xlfn.XLOOKUP(Sales_DB[[#This Row],[Product_ID]],Product_DB[Product_ID],Product_DB[Product_Name])</f>
        <v>Shin Guards – Adult</v>
      </c>
      <c r="P949" t="str">
        <f>_xlfn.XLOOKUP(Sales_DB[[#This Row],[Product_ID]],Product_DB[Product_ID],Product_DB[Category])</f>
        <v>Sports</v>
      </c>
      <c r="Q949" t="str">
        <f>_xlfn.XLOOKUP(Sales_DB[[#This Row],[Product_ID]],Product_DB[Product_ID],Product_DB[Sub_Category])</f>
        <v>Team Sports</v>
      </c>
      <c r="R949" t="str">
        <f>_xlfn.XLOOKUP(Sales_DB[[#This Row],[Product_ID]],Product_DB[Product_ID],Product_DB[Brand])</f>
        <v>French Ltd</v>
      </c>
      <c r="S949">
        <f>_xlfn.XLOOKUP(Sales_DB[[#This Row],[Product_ID]],Product_DB[Product_ID],Product_DB[Cost])</f>
        <v>107.06</v>
      </c>
      <c r="T949">
        <f>_xlfn.XLOOKUP(Sales_DB[[#This Row],[Product_ID]],Product_DB[Product_ID],Product_DB[Stock])</f>
        <v>359</v>
      </c>
      <c r="U949" t="str">
        <f>_xlfn.XLOOKUP(Sales_DB[[#This Row],[Customer_ID]],Final_Cust_db[Customer_ID],Final_Cust_db[Name])</f>
        <v>Nathan Hernandez</v>
      </c>
      <c r="V949">
        <f>_xlfn.XLOOKUP(Sales_DB[[#This Row],[Customer_ID]],Final_Cust_db[Customer_ID],Final_Cust_db[Age])</f>
        <v>32</v>
      </c>
      <c r="W949" t="str">
        <f>_xlfn.XLOOKUP(Sales_DB[[#This Row],[Customer_ID]],Final_Cust_db[Customer_ID],Final_Cust_db[Gender])</f>
        <v>Female</v>
      </c>
      <c r="X949" t="str">
        <f>_xlfn.XLOOKUP(Sales_DB[[#This Row],[Customer_ID]],Final_Cust_db[Customer_ID],Final_Cust_db[City])</f>
        <v>New Becky</v>
      </c>
      <c r="Y949" t="str">
        <f>_xlfn.XLOOKUP(Sales_DB[[#This Row],[Customer_ID]],Final_Cust_db[Customer_ID],Final_Cust_db[State])</f>
        <v>Montana</v>
      </c>
      <c r="Z949" t="str">
        <f>_xlfn.XLOOKUP(Sales_DB[[#This Row],[Customer_ID]],Final_Cust_db[Customer_ID],Final_Cust_db[Country])</f>
        <v>USA</v>
      </c>
      <c r="AA949" t="str">
        <f>_xlfn.XLOOKUP(Sales_DB[[#This Row],[Customer_ID]],Final_Cust_db[Customer_ID],Final_Cust_db[Loyality_Level])</f>
        <v>Silver</v>
      </c>
      <c r="AB949" s="8">
        <f>Sales_DB[[#This Row],[Cost]]*Sales_DB[[#This Row],[Quantity]]</f>
        <v>321.18</v>
      </c>
      <c r="AC949" s="8">
        <f>Sales_DB[[#This Row],[Total_Amount]]-Sales_DB[[#This Row],[Spend]]</f>
        <v>282.53640000000001</v>
      </c>
      <c r="AD949" s="8">
        <f>MONTH(Sales_DB[[#This Row],[Order_Date]])</f>
        <v>5</v>
      </c>
    </row>
    <row r="950" spans="1:30" x14ac:dyDescent="0.35">
      <c r="A950" t="s">
        <v>2907</v>
      </c>
      <c r="B950" s="2">
        <v>45343</v>
      </c>
      <c r="C950" t="s">
        <v>1038</v>
      </c>
      <c r="D950" t="s">
        <v>1592</v>
      </c>
      <c r="E950" t="s">
        <v>1937</v>
      </c>
      <c r="F950">
        <v>4</v>
      </c>
      <c r="G950" s="5">
        <v>583.21</v>
      </c>
      <c r="H950">
        <v>0.2</v>
      </c>
      <c r="I950" t="s">
        <v>1957</v>
      </c>
      <c r="J950">
        <v>1866.2719999999999</v>
      </c>
      <c r="K950" t="str">
        <f>_xlfn.XLOOKUP(Sales_DB[[#This Row],[Store_ID]],Store_DB[Store_ID],Store_DB[Region])</f>
        <v>West</v>
      </c>
      <c r="L950" t="str">
        <f>_xlfn.XLOOKUP(Sales_DB[[#This Row],[Store_ID]],Store_DB[Store_ID],Store_DB[Store_Name])</f>
        <v>Frederick-Wright</v>
      </c>
      <c r="M950" t="str">
        <f>_xlfn.XLOOKUP(Sales_DB[[#This Row],[Store_ID]],Store_DB[Store_ID],Store_DB[City])</f>
        <v>New Jimmymouth</v>
      </c>
      <c r="N950" t="str">
        <f>_xlfn.XLOOKUP(Sales_DB[[#This Row],[Store_ID]],Store_DB[Store_ID],Store_DB[Store_Type])</f>
        <v>Flagship</v>
      </c>
      <c r="O950" t="str">
        <f>_xlfn.XLOOKUP(Sales_DB[[#This Row],[Product_ID]],Product_DB[Product_ID],Product_DB[Product_Name])</f>
        <v>Adjustable Dumbbell Set</v>
      </c>
      <c r="P950" t="str">
        <f>_xlfn.XLOOKUP(Sales_DB[[#This Row],[Product_ID]],Product_DB[Product_ID],Product_DB[Category])</f>
        <v>Sports</v>
      </c>
      <c r="Q950" t="str">
        <f>_xlfn.XLOOKUP(Sales_DB[[#This Row],[Product_ID]],Product_DB[Product_ID],Product_DB[Sub_Category])</f>
        <v>Fitness</v>
      </c>
      <c r="R950" t="str">
        <f>_xlfn.XLOOKUP(Sales_DB[[#This Row],[Product_ID]],Product_DB[Product_ID],Product_DB[Brand])</f>
        <v>Hill PLC</v>
      </c>
      <c r="S950">
        <f>_xlfn.XLOOKUP(Sales_DB[[#This Row],[Product_ID]],Product_DB[Product_ID],Product_DB[Cost])</f>
        <v>495.72</v>
      </c>
      <c r="T950">
        <f>_xlfn.XLOOKUP(Sales_DB[[#This Row],[Product_ID]],Product_DB[Product_ID],Product_DB[Stock])</f>
        <v>323</v>
      </c>
      <c r="U950" t="str">
        <f>_xlfn.XLOOKUP(Sales_DB[[#This Row],[Customer_ID]],Final_Cust_db[Customer_ID],Final_Cust_db[Name])</f>
        <v>Reginald Willis</v>
      </c>
      <c r="V950">
        <f>_xlfn.XLOOKUP(Sales_DB[[#This Row],[Customer_ID]],Final_Cust_db[Customer_ID],Final_Cust_db[Age])</f>
        <v>62</v>
      </c>
      <c r="W950" t="str">
        <f>_xlfn.XLOOKUP(Sales_DB[[#This Row],[Customer_ID]],Final_Cust_db[Customer_ID],Final_Cust_db[Gender])</f>
        <v>Female</v>
      </c>
      <c r="X950" t="str">
        <f>_xlfn.XLOOKUP(Sales_DB[[#This Row],[Customer_ID]],Final_Cust_db[Customer_ID],Final_Cust_db[City])</f>
        <v>Kellybury</v>
      </c>
      <c r="Y950" t="str">
        <f>_xlfn.XLOOKUP(Sales_DB[[#This Row],[Customer_ID]],Final_Cust_db[Customer_ID],Final_Cust_db[State])</f>
        <v>New York</v>
      </c>
      <c r="Z950" t="str">
        <f>_xlfn.XLOOKUP(Sales_DB[[#This Row],[Customer_ID]],Final_Cust_db[Customer_ID],Final_Cust_db[Country])</f>
        <v>USA</v>
      </c>
      <c r="AA950" t="str">
        <f>_xlfn.XLOOKUP(Sales_DB[[#This Row],[Customer_ID]],Final_Cust_db[Customer_ID],Final_Cust_db[Loyality_Level])</f>
        <v>Bronze</v>
      </c>
      <c r="AB950" s="8">
        <f>Sales_DB[[#This Row],[Cost]]*Sales_DB[[#This Row],[Quantity]]</f>
        <v>1982.88</v>
      </c>
      <c r="AC950" s="8">
        <f>Sales_DB[[#This Row],[Total_Amount]]-Sales_DB[[#This Row],[Spend]]</f>
        <v>-116.60800000000017</v>
      </c>
      <c r="AD950" s="8">
        <f>MONTH(Sales_DB[[#This Row],[Order_Date]])</f>
        <v>2</v>
      </c>
    </row>
    <row r="951" spans="1:30" x14ac:dyDescent="0.35">
      <c r="A951" t="s">
        <v>2908</v>
      </c>
      <c r="B951" s="2">
        <v>45399</v>
      </c>
      <c r="C951" t="s">
        <v>1293</v>
      </c>
      <c r="D951" t="s">
        <v>1824</v>
      </c>
      <c r="E951" t="s">
        <v>1915</v>
      </c>
      <c r="F951">
        <v>3</v>
      </c>
      <c r="G951" s="5">
        <v>758.75</v>
      </c>
      <c r="H951">
        <v>0.27</v>
      </c>
      <c r="I951" t="s">
        <v>1959</v>
      </c>
      <c r="J951">
        <v>1661.6624999999999</v>
      </c>
      <c r="K951" t="str">
        <f>_xlfn.XLOOKUP(Sales_DB[[#This Row],[Store_ID]],Store_DB[Store_ID],Store_DB[Region])</f>
        <v>West</v>
      </c>
      <c r="L951" t="str">
        <f>_xlfn.XLOOKUP(Sales_DB[[#This Row],[Store_ID]],Store_DB[Store_ID],Store_DB[Store_Name])</f>
        <v>Bean, Jones and Park</v>
      </c>
      <c r="M951" t="str">
        <f>_xlfn.XLOOKUP(Sales_DB[[#This Row],[Store_ID]],Store_DB[Store_ID],Store_DB[City])</f>
        <v>Thompsonborough</v>
      </c>
      <c r="N951" t="str">
        <f>_xlfn.XLOOKUP(Sales_DB[[#This Row],[Store_ID]],Store_DB[Store_ID],Store_DB[Store_Type])</f>
        <v>Online</v>
      </c>
      <c r="O951" t="str">
        <f>_xlfn.XLOOKUP(Sales_DB[[#This Row],[Product_ID]],Product_DB[Product_ID],Product_DB[Product_Name])</f>
        <v>Badminton Racket Set</v>
      </c>
      <c r="P951" t="str">
        <f>_xlfn.XLOOKUP(Sales_DB[[#This Row],[Product_ID]],Product_DB[Product_ID],Product_DB[Category])</f>
        <v>Sports</v>
      </c>
      <c r="Q951" t="str">
        <f>_xlfn.XLOOKUP(Sales_DB[[#This Row],[Product_ID]],Product_DB[Product_ID],Product_DB[Sub_Category])</f>
        <v>Equipment</v>
      </c>
      <c r="R951" t="str">
        <f>_xlfn.XLOOKUP(Sales_DB[[#This Row],[Product_ID]],Product_DB[Product_ID],Product_DB[Brand])</f>
        <v>Robinson-Brown</v>
      </c>
      <c r="S951">
        <f>_xlfn.XLOOKUP(Sales_DB[[#This Row],[Product_ID]],Product_DB[Product_ID],Product_DB[Cost])</f>
        <v>285.54000000000002</v>
      </c>
      <c r="T951">
        <f>_xlfn.XLOOKUP(Sales_DB[[#This Row],[Product_ID]],Product_DB[Product_ID],Product_DB[Stock])</f>
        <v>358</v>
      </c>
      <c r="U951" t="str">
        <f>_xlfn.XLOOKUP(Sales_DB[[#This Row],[Customer_ID]],Final_Cust_db[Customer_ID],Final_Cust_db[Name])</f>
        <v>Megan Ryan</v>
      </c>
      <c r="V951">
        <f>_xlfn.XLOOKUP(Sales_DB[[#This Row],[Customer_ID]],Final_Cust_db[Customer_ID],Final_Cust_db[Age])</f>
        <v>59</v>
      </c>
      <c r="W951" t="str">
        <f>_xlfn.XLOOKUP(Sales_DB[[#This Row],[Customer_ID]],Final_Cust_db[Customer_ID],Final_Cust_db[Gender])</f>
        <v>Female</v>
      </c>
      <c r="X951" t="str">
        <f>_xlfn.XLOOKUP(Sales_DB[[#This Row],[Customer_ID]],Final_Cust_db[Customer_ID],Final_Cust_db[City])</f>
        <v>Andrewsfurt</v>
      </c>
      <c r="Y951" t="str">
        <f>_xlfn.XLOOKUP(Sales_DB[[#This Row],[Customer_ID]],Final_Cust_db[Customer_ID],Final_Cust_db[State])</f>
        <v>Idaho</v>
      </c>
      <c r="Z951" t="str">
        <f>_xlfn.XLOOKUP(Sales_DB[[#This Row],[Customer_ID]],Final_Cust_db[Customer_ID],Final_Cust_db[Country])</f>
        <v>USA</v>
      </c>
      <c r="AA951" t="str">
        <f>_xlfn.XLOOKUP(Sales_DB[[#This Row],[Customer_ID]],Final_Cust_db[Customer_ID],Final_Cust_db[Loyality_Level])</f>
        <v>Bronze</v>
      </c>
      <c r="AB951" s="8">
        <f>Sales_DB[[#This Row],[Cost]]*Sales_DB[[#This Row],[Quantity]]</f>
        <v>856.62000000000012</v>
      </c>
      <c r="AC951" s="8">
        <f>Sales_DB[[#This Row],[Total_Amount]]-Sales_DB[[#This Row],[Spend]]</f>
        <v>805.04249999999979</v>
      </c>
      <c r="AD951" s="8">
        <f>MONTH(Sales_DB[[#This Row],[Order_Date]])</f>
        <v>4</v>
      </c>
    </row>
    <row r="952" spans="1:30" x14ac:dyDescent="0.35">
      <c r="A952" t="s">
        <v>2909</v>
      </c>
      <c r="B952" s="2">
        <v>45689</v>
      </c>
      <c r="C952" t="s">
        <v>984</v>
      </c>
      <c r="D952" t="s">
        <v>1763</v>
      </c>
      <c r="E952" t="s">
        <v>1906</v>
      </c>
      <c r="F952">
        <v>4</v>
      </c>
      <c r="G952" s="5">
        <v>372.42</v>
      </c>
      <c r="H952">
        <v>0.19</v>
      </c>
      <c r="I952" t="s">
        <v>1957</v>
      </c>
      <c r="J952">
        <v>1206.6407999999999</v>
      </c>
      <c r="K952" t="str">
        <f>_xlfn.XLOOKUP(Sales_DB[[#This Row],[Store_ID]],Store_DB[Store_ID],Store_DB[Region])</f>
        <v>North</v>
      </c>
      <c r="L952" t="str">
        <f>_xlfn.XLOOKUP(Sales_DB[[#This Row],[Store_ID]],Store_DB[Store_ID],Store_DB[Store_Name])</f>
        <v>Gray Ltd</v>
      </c>
      <c r="M952" t="str">
        <f>_xlfn.XLOOKUP(Sales_DB[[#This Row],[Store_ID]],Store_DB[Store_ID],Store_DB[City])</f>
        <v>New Michaelchester</v>
      </c>
      <c r="N952" t="str">
        <f>_xlfn.XLOOKUP(Sales_DB[[#This Row],[Store_ID]],Store_DB[Store_ID],Store_DB[Store_Type])</f>
        <v>Outlet</v>
      </c>
      <c r="O952" t="str">
        <f>_xlfn.XLOOKUP(Sales_DB[[#This Row],[Product_ID]],Product_DB[Product_ID],Product_DB[Product_Name])</f>
        <v>Tennis Ball 3-Pack</v>
      </c>
      <c r="P952" t="str">
        <f>_xlfn.XLOOKUP(Sales_DB[[#This Row],[Product_ID]],Product_DB[Product_ID],Product_DB[Category])</f>
        <v>Sports</v>
      </c>
      <c r="Q952" t="str">
        <f>_xlfn.XLOOKUP(Sales_DB[[#This Row],[Product_ID]],Product_DB[Product_ID],Product_DB[Sub_Category])</f>
        <v>Equipment</v>
      </c>
      <c r="R952" t="str">
        <f>_xlfn.XLOOKUP(Sales_DB[[#This Row],[Product_ID]],Product_DB[Product_ID],Product_DB[Brand])</f>
        <v>Lopez LLC</v>
      </c>
      <c r="S952">
        <f>_xlfn.XLOOKUP(Sales_DB[[#This Row],[Product_ID]],Product_DB[Product_ID],Product_DB[Cost])</f>
        <v>103.45</v>
      </c>
      <c r="T952">
        <f>_xlfn.XLOOKUP(Sales_DB[[#This Row],[Product_ID]],Product_DB[Product_ID],Product_DB[Stock])</f>
        <v>465</v>
      </c>
      <c r="U952" t="str">
        <f>_xlfn.XLOOKUP(Sales_DB[[#This Row],[Customer_ID]],Final_Cust_db[Customer_ID],Final_Cust_db[Name])</f>
        <v>Stacy Collins</v>
      </c>
      <c r="V952">
        <f>_xlfn.XLOOKUP(Sales_DB[[#This Row],[Customer_ID]],Final_Cust_db[Customer_ID],Final_Cust_db[Age])</f>
        <v>41</v>
      </c>
      <c r="W952" t="str">
        <f>_xlfn.XLOOKUP(Sales_DB[[#This Row],[Customer_ID]],Final_Cust_db[Customer_ID],Final_Cust_db[Gender])</f>
        <v>Female</v>
      </c>
      <c r="X952" t="str">
        <f>_xlfn.XLOOKUP(Sales_DB[[#This Row],[Customer_ID]],Final_Cust_db[Customer_ID],Final_Cust_db[City])</f>
        <v>Randychester</v>
      </c>
      <c r="Y952" t="str">
        <f>_xlfn.XLOOKUP(Sales_DB[[#This Row],[Customer_ID]],Final_Cust_db[Customer_ID],Final_Cust_db[State])</f>
        <v>California</v>
      </c>
      <c r="Z952" t="str">
        <f>_xlfn.XLOOKUP(Sales_DB[[#This Row],[Customer_ID]],Final_Cust_db[Customer_ID],Final_Cust_db[Country])</f>
        <v>USA</v>
      </c>
      <c r="AA952" t="str">
        <f>_xlfn.XLOOKUP(Sales_DB[[#This Row],[Customer_ID]],Final_Cust_db[Customer_ID],Final_Cust_db[Loyality_Level])</f>
        <v>Bronze</v>
      </c>
      <c r="AB952" s="8">
        <f>Sales_DB[[#This Row],[Cost]]*Sales_DB[[#This Row],[Quantity]]</f>
        <v>413.8</v>
      </c>
      <c r="AC952" s="8">
        <f>Sales_DB[[#This Row],[Total_Amount]]-Sales_DB[[#This Row],[Spend]]</f>
        <v>792.84079999999994</v>
      </c>
      <c r="AD952" s="8">
        <f>MONTH(Sales_DB[[#This Row],[Order_Date]])</f>
        <v>2</v>
      </c>
    </row>
    <row r="953" spans="1:30" x14ac:dyDescent="0.35">
      <c r="A953" t="s">
        <v>2910</v>
      </c>
      <c r="B953" s="2">
        <v>45699</v>
      </c>
      <c r="C953" t="s">
        <v>523</v>
      </c>
      <c r="D953" t="s">
        <v>1769</v>
      </c>
      <c r="E953" t="s">
        <v>1946</v>
      </c>
      <c r="F953">
        <v>4</v>
      </c>
      <c r="G953" s="5">
        <v>286.27999999999997</v>
      </c>
      <c r="H953">
        <v>0.28000000000000003</v>
      </c>
      <c r="I953" t="s">
        <v>1959</v>
      </c>
      <c r="J953">
        <v>824.48639999999989</v>
      </c>
      <c r="K953" t="str">
        <f>_xlfn.XLOOKUP(Sales_DB[[#This Row],[Store_ID]],Store_DB[Store_ID],Store_DB[Region])</f>
        <v>East</v>
      </c>
      <c r="L953" t="str">
        <f>_xlfn.XLOOKUP(Sales_DB[[#This Row],[Store_ID]],Store_DB[Store_ID],Store_DB[Store_Name])</f>
        <v>Mann-Austin</v>
      </c>
      <c r="M953" t="str">
        <f>_xlfn.XLOOKUP(Sales_DB[[#This Row],[Store_ID]],Store_DB[Store_ID],Store_DB[City])</f>
        <v>Vasquezborough</v>
      </c>
      <c r="N953" t="str">
        <f>_xlfn.XLOOKUP(Sales_DB[[#This Row],[Store_ID]],Store_DB[Store_ID],Store_DB[Store_Type])</f>
        <v>Online</v>
      </c>
      <c r="O953" t="str">
        <f>_xlfn.XLOOKUP(Sales_DB[[#This Row],[Product_ID]],Product_DB[Product_ID],Product_DB[Product_Name])</f>
        <v>Organic Sunscreen Lotion</v>
      </c>
      <c r="P953" t="str">
        <f>_xlfn.XLOOKUP(Sales_DB[[#This Row],[Product_ID]],Product_DB[Product_ID],Product_DB[Category])</f>
        <v>Beauty</v>
      </c>
      <c r="Q953" t="str">
        <f>_xlfn.XLOOKUP(Sales_DB[[#This Row],[Product_ID]],Product_DB[Product_ID],Product_DB[Sub_Category])</f>
        <v>Skincare</v>
      </c>
      <c r="R953" t="str">
        <f>_xlfn.XLOOKUP(Sales_DB[[#This Row],[Product_ID]],Product_DB[Product_ID],Product_DB[Brand])</f>
        <v>Anderson-Riley</v>
      </c>
      <c r="S953">
        <f>_xlfn.XLOOKUP(Sales_DB[[#This Row],[Product_ID]],Product_DB[Product_ID],Product_DB[Cost])</f>
        <v>266.86</v>
      </c>
      <c r="T953">
        <f>_xlfn.XLOOKUP(Sales_DB[[#This Row],[Product_ID]],Product_DB[Product_ID],Product_DB[Stock])</f>
        <v>458</v>
      </c>
      <c r="U953" t="str">
        <f>_xlfn.XLOOKUP(Sales_DB[[#This Row],[Customer_ID]],Final_Cust_db[Customer_ID],Final_Cust_db[Name])</f>
        <v>Julie Hale</v>
      </c>
      <c r="V953">
        <f>_xlfn.XLOOKUP(Sales_DB[[#This Row],[Customer_ID]],Final_Cust_db[Customer_ID],Final_Cust_db[Age])</f>
        <v>35</v>
      </c>
      <c r="W953" t="str">
        <f>_xlfn.XLOOKUP(Sales_DB[[#This Row],[Customer_ID]],Final_Cust_db[Customer_ID],Final_Cust_db[Gender])</f>
        <v>Female</v>
      </c>
      <c r="X953" t="str">
        <f>_xlfn.XLOOKUP(Sales_DB[[#This Row],[Customer_ID]],Final_Cust_db[Customer_ID],Final_Cust_db[City])</f>
        <v>Owensview</v>
      </c>
      <c r="Y953" t="str">
        <f>_xlfn.XLOOKUP(Sales_DB[[#This Row],[Customer_ID]],Final_Cust_db[Customer_ID],Final_Cust_db[State])</f>
        <v>Vermont</v>
      </c>
      <c r="Z953" t="str">
        <f>_xlfn.XLOOKUP(Sales_DB[[#This Row],[Customer_ID]],Final_Cust_db[Customer_ID],Final_Cust_db[Country])</f>
        <v>USA</v>
      </c>
      <c r="AA953" t="str">
        <f>_xlfn.XLOOKUP(Sales_DB[[#This Row],[Customer_ID]],Final_Cust_db[Customer_ID],Final_Cust_db[Loyality_Level])</f>
        <v>Gold</v>
      </c>
      <c r="AB953" s="8">
        <f>Sales_DB[[#This Row],[Cost]]*Sales_DB[[#This Row],[Quantity]]</f>
        <v>1067.44</v>
      </c>
      <c r="AC953" s="8">
        <f>Sales_DB[[#This Row],[Total_Amount]]-Sales_DB[[#This Row],[Spend]]</f>
        <v>-242.95360000000016</v>
      </c>
      <c r="AD953" s="8">
        <f>MONTH(Sales_DB[[#This Row],[Order_Date]])</f>
        <v>2</v>
      </c>
    </row>
    <row r="954" spans="1:30" x14ac:dyDescent="0.35">
      <c r="A954" t="s">
        <v>2911</v>
      </c>
      <c r="B954" s="2">
        <v>45663</v>
      </c>
      <c r="C954" t="s">
        <v>896</v>
      </c>
      <c r="D954" t="s">
        <v>1800</v>
      </c>
      <c r="E954" t="s">
        <v>1925</v>
      </c>
      <c r="F954">
        <v>3</v>
      </c>
      <c r="G954" s="5">
        <v>488.37</v>
      </c>
      <c r="H954">
        <v>0.27</v>
      </c>
      <c r="I954" t="s">
        <v>1962</v>
      </c>
      <c r="J954">
        <v>1069.5302999999999</v>
      </c>
      <c r="K954" t="str">
        <f>_xlfn.XLOOKUP(Sales_DB[[#This Row],[Store_ID]],Store_DB[Store_ID],Store_DB[Region])</f>
        <v>South</v>
      </c>
      <c r="L954" t="str">
        <f>_xlfn.XLOOKUP(Sales_DB[[#This Row],[Store_ID]],Store_DB[Store_ID],Store_DB[Store_Name])</f>
        <v>Aguirre-Keller</v>
      </c>
      <c r="M954" t="str">
        <f>_xlfn.XLOOKUP(Sales_DB[[#This Row],[Store_ID]],Store_DB[Store_ID],Store_DB[City])</f>
        <v>Lake Michael</v>
      </c>
      <c r="N954" t="str">
        <f>_xlfn.XLOOKUP(Sales_DB[[#This Row],[Store_ID]],Store_DB[Store_ID],Store_DB[Store_Type])</f>
        <v>Online</v>
      </c>
      <c r="O954" t="str">
        <f>_xlfn.XLOOKUP(Sales_DB[[#This Row],[Product_ID]],Product_DB[Product_ID],Product_DB[Product_Name])</f>
        <v>Shin Guards – Adult</v>
      </c>
      <c r="P954" t="str">
        <f>_xlfn.XLOOKUP(Sales_DB[[#This Row],[Product_ID]],Product_DB[Product_ID],Product_DB[Category])</f>
        <v>Sports</v>
      </c>
      <c r="Q954" t="str">
        <f>_xlfn.XLOOKUP(Sales_DB[[#This Row],[Product_ID]],Product_DB[Product_ID],Product_DB[Sub_Category])</f>
        <v>Team Sports</v>
      </c>
      <c r="R954" t="str">
        <f>_xlfn.XLOOKUP(Sales_DB[[#This Row],[Product_ID]],Product_DB[Product_ID],Product_DB[Brand])</f>
        <v>French Ltd</v>
      </c>
      <c r="S954">
        <f>_xlfn.XLOOKUP(Sales_DB[[#This Row],[Product_ID]],Product_DB[Product_ID],Product_DB[Cost])</f>
        <v>107.06</v>
      </c>
      <c r="T954">
        <f>_xlfn.XLOOKUP(Sales_DB[[#This Row],[Product_ID]],Product_DB[Product_ID],Product_DB[Stock])</f>
        <v>359</v>
      </c>
      <c r="U954" t="str">
        <f>_xlfn.XLOOKUP(Sales_DB[[#This Row],[Customer_ID]],Final_Cust_db[Customer_ID],Final_Cust_db[Name])</f>
        <v>Aaron Luna</v>
      </c>
      <c r="V954">
        <f>_xlfn.XLOOKUP(Sales_DB[[#This Row],[Customer_ID]],Final_Cust_db[Customer_ID],Final_Cust_db[Age])</f>
        <v>21</v>
      </c>
      <c r="W954" t="str">
        <f>_xlfn.XLOOKUP(Sales_DB[[#This Row],[Customer_ID]],Final_Cust_db[Customer_ID],Final_Cust_db[Gender])</f>
        <v>Female</v>
      </c>
      <c r="X954" t="str">
        <f>_xlfn.XLOOKUP(Sales_DB[[#This Row],[Customer_ID]],Final_Cust_db[Customer_ID],Final_Cust_db[City])</f>
        <v>Gilltown</v>
      </c>
      <c r="Y954" t="str">
        <f>_xlfn.XLOOKUP(Sales_DB[[#This Row],[Customer_ID]],Final_Cust_db[Customer_ID],Final_Cust_db[State])</f>
        <v>Ohio</v>
      </c>
      <c r="Z954" t="str">
        <f>_xlfn.XLOOKUP(Sales_DB[[#This Row],[Customer_ID]],Final_Cust_db[Customer_ID],Final_Cust_db[Country])</f>
        <v>USA</v>
      </c>
      <c r="AA954" t="str">
        <f>_xlfn.XLOOKUP(Sales_DB[[#This Row],[Customer_ID]],Final_Cust_db[Customer_ID],Final_Cust_db[Loyality_Level])</f>
        <v>Bronze</v>
      </c>
      <c r="AB954" s="8">
        <f>Sales_DB[[#This Row],[Cost]]*Sales_DB[[#This Row],[Quantity]]</f>
        <v>321.18</v>
      </c>
      <c r="AC954" s="8">
        <f>Sales_DB[[#This Row],[Total_Amount]]-Sales_DB[[#This Row],[Spend]]</f>
        <v>748.35029999999983</v>
      </c>
      <c r="AD954" s="8">
        <f>MONTH(Sales_DB[[#This Row],[Order_Date]])</f>
        <v>1</v>
      </c>
    </row>
    <row r="955" spans="1:30" x14ac:dyDescent="0.35">
      <c r="A955" t="s">
        <v>2912</v>
      </c>
      <c r="B955" s="2">
        <v>45377</v>
      </c>
      <c r="C955" t="s">
        <v>1456</v>
      </c>
      <c r="D955" t="s">
        <v>1842</v>
      </c>
      <c r="E955" t="s">
        <v>1915</v>
      </c>
      <c r="F955">
        <v>3</v>
      </c>
      <c r="G955" s="5">
        <v>662.82</v>
      </c>
      <c r="H955">
        <v>0.01</v>
      </c>
      <c r="I955" t="s">
        <v>1962</v>
      </c>
      <c r="J955">
        <v>1968.5753999999999</v>
      </c>
      <c r="K955" t="str">
        <f>_xlfn.XLOOKUP(Sales_DB[[#This Row],[Store_ID]],Store_DB[Store_ID],Store_DB[Region])</f>
        <v>West</v>
      </c>
      <c r="L955" t="str">
        <f>_xlfn.XLOOKUP(Sales_DB[[#This Row],[Store_ID]],Store_DB[Store_ID],Store_DB[Store_Name])</f>
        <v>Bean, Jones and Park</v>
      </c>
      <c r="M955" t="str">
        <f>_xlfn.XLOOKUP(Sales_DB[[#This Row],[Store_ID]],Store_DB[Store_ID],Store_DB[City])</f>
        <v>Thompsonborough</v>
      </c>
      <c r="N955" t="str">
        <f>_xlfn.XLOOKUP(Sales_DB[[#This Row],[Store_ID]],Store_DB[Store_ID],Store_DB[Store_Type])</f>
        <v>Online</v>
      </c>
      <c r="O955" t="str">
        <f>_xlfn.XLOOKUP(Sales_DB[[#This Row],[Product_ID]],Product_DB[Product_ID],Product_DB[Product_Name])</f>
        <v>Led Bedside Lamp</v>
      </c>
      <c r="P955" t="str">
        <f>_xlfn.XLOOKUP(Sales_DB[[#This Row],[Product_ID]],Product_DB[Product_ID],Product_DB[Category])</f>
        <v>Home</v>
      </c>
      <c r="Q955" t="str">
        <f>_xlfn.XLOOKUP(Sales_DB[[#This Row],[Product_ID]],Product_DB[Product_ID],Product_DB[Sub_Category])</f>
        <v>Lighting</v>
      </c>
      <c r="R955" t="str">
        <f>_xlfn.XLOOKUP(Sales_DB[[#This Row],[Product_ID]],Product_DB[Product_ID],Product_DB[Brand])</f>
        <v>Aguilar, Horton and Lewis</v>
      </c>
      <c r="S955">
        <f>_xlfn.XLOOKUP(Sales_DB[[#This Row],[Product_ID]],Product_DB[Product_ID],Product_DB[Cost])</f>
        <v>371.38</v>
      </c>
      <c r="T955">
        <f>_xlfn.XLOOKUP(Sales_DB[[#This Row],[Product_ID]],Product_DB[Product_ID],Product_DB[Stock])</f>
        <v>220</v>
      </c>
      <c r="U955" t="str">
        <f>_xlfn.XLOOKUP(Sales_DB[[#This Row],[Customer_ID]],Final_Cust_db[Customer_ID],Final_Cust_db[Name])</f>
        <v>James Foster</v>
      </c>
      <c r="V955">
        <f>_xlfn.XLOOKUP(Sales_DB[[#This Row],[Customer_ID]],Final_Cust_db[Customer_ID],Final_Cust_db[Age])</f>
        <v>19</v>
      </c>
      <c r="W955" t="str">
        <f>_xlfn.XLOOKUP(Sales_DB[[#This Row],[Customer_ID]],Final_Cust_db[Customer_ID],Final_Cust_db[Gender])</f>
        <v>Male</v>
      </c>
      <c r="X955" t="str">
        <f>_xlfn.XLOOKUP(Sales_DB[[#This Row],[Customer_ID]],Final_Cust_db[Customer_ID],Final_Cust_db[City])</f>
        <v>East Audrey</v>
      </c>
      <c r="Y955" t="str">
        <f>_xlfn.XLOOKUP(Sales_DB[[#This Row],[Customer_ID]],Final_Cust_db[Customer_ID],Final_Cust_db[State])</f>
        <v>Utah</v>
      </c>
      <c r="Z955" t="str">
        <f>_xlfn.XLOOKUP(Sales_DB[[#This Row],[Customer_ID]],Final_Cust_db[Customer_ID],Final_Cust_db[Country])</f>
        <v>USA</v>
      </c>
      <c r="AA955" t="str">
        <f>_xlfn.XLOOKUP(Sales_DB[[#This Row],[Customer_ID]],Final_Cust_db[Customer_ID],Final_Cust_db[Loyality_Level])</f>
        <v>Gold</v>
      </c>
      <c r="AB955" s="8">
        <f>Sales_DB[[#This Row],[Cost]]*Sales_DB[[#This Row],[Quantity]]</f>
        <v>1114.1399999999999</v>
      </c>
      <c r="AC955" s="8">
        <f>Sales_DB[[#This Row],[Total_Amount]]-Sales_DB[[#This Row],[Spend]]</f>
        <v>854.43540000000007</v>
      </c>
      <c r="AD955" s="8">
        <f>MONTH(Sales_DB[[#This Row],[Order_Date]])</f>
        <v>3</v>
      </c>
    </row>
    <row r="956" spans="1:30" x14ac:dyDescent="0.35">
      <c r="A956" t="s">
        <v>2913</v>
      </c>
      <c r="B956" s="2">
        <v>45412</v>
      </c>
      <c r="C956" t="s">
        <v>1537</v>
      </c>
      <c r="D956" t="s">
        <v>1578</v>
      </c>
      <c r="E956" t="s">
        <v>1937</v>
      </c>
      <c r="F956">
        <v>2</v>
      </c>
      <c r="G956" s="5">
        <v>824.34</v>
      </c>
      <c r="H956">
        <v>0.1</v>
      </c>
      <c r="I956" t="s">
        <v>1962</v>
      </c>
      <c r="J956">
        <v>1483.8119999999999</v>
      </c>
      <c r="K956" t="str">
        <f>_xlfn.XLOOKUP(Sales_DB[[#This Row],[Store_ID]],Store_DB[Store_ID],Store_DB[Region])</f>
        <v>West</v>
      </c>
      <c r="L956" t="str">
        <f>_xlfn.XLOOKUP(Sales_DB[[#This Row],[Store_ID]],Store_DB[Store_ID],Store_DB[Store_Name])</f>
        <v>Frederick-Wright</v>
      </c>
      <c r="M956" t="str">
        <f>_xlfn.XLOOKUP(Sales_DB[[#This Row],[Store_ID]],Store_DB[Store_ID],Store_DB[City])</f>
        <v>New Jimmymouth</v>
      </c>
      <c r="N956" t="str">
        <f>_xlfn.XLOOKUP(Sales_DB[[#This Row],[Store_ID]],Store_DB[Store_ID],Store_DB[Store_Type])</f>
        <v>Flagship</v>
      </c>
      <c r="O956" t="str">
        <f>_xlfn.XLOOKUP(Sales_DB[[#This Row],[Product_ID]],Product_DB[Product_ID],Product_DB[Product_Name])</f>
        <v>Herbal Face Moisturizer</v>
      </c>
      <c r="P956" t="str">
        <f>_xlfn.XLOOKUP(Sales_DB[[#This Row],[Product_ID]],Product_DB[Product_ID],Product_DB[Category])</f>
        <v>Beauty</v>
      </c>
      <c r="Q956" t="str">
        <f>_xlfn.XLOOKUP(Sales_DB[[#This Row],[Product_ID]],Product_DB[Product_ID],Product_DB[Sub_Category])</f>
        <v>Skincare</v>
      </c>
      <c r="R956" t="str">
        <f>_xlfn.XLOOKUP(Sales_DB[[#This Row],[Product_ID]],Product_DB[Product_ID],Product_DB[Brand])</f>
        <v>Davidson PLC</v>
      </c>
      <c r="S956">
        <f>_xlfn.XLOOKUP(Sales_DB[[#This Row],[Product_ID]],Product_DB[Product_ID],Product_DB[Cost])</f>
        <v>312.8</v>
      </c>
      <c r="T956">
        <f>_xlfn.XLOOKUP(Sales_DB[[#This Row],[Product_ID]],Product_DB[Product_ID],Product_DB[Stock])</f>
        <v>350</v>
      </c>
      <c r="U956" t="str">
        <f>_xlfn.XLOOKUP(Sales_DB[[#This Row],[Customer_ID]],Final_Cust_db[Customer_ID],Final_Cust_db[Name])</f>
        <v>Sarah Marsh</v>
      </c>
      <c r="V956">
        <f>_xlfn.XLOOKUP(Sales_DB[[#This Row],[Customer_ID]],Final_Cust_db[Customer_ID],Final_Cust_db[Age])</f>
        <v>47</v>
      </c>
      <c r="W956" t="str">
        <f>_xlfn.XLOOKUP(Sales_DB[[#This Row],[Customer_ID]],Final_Cust_db[Customer_ID],Final_Cust_db[Gender])</f>
        <v>Female</v>
      </c>
      <c r="X956" t="str">
        <f>_xlfn.XLOOKUP(Sales_DB[[#This Row],[Customer_ID]],Final_Cust_db[Customer_ID],Final_Cust_db[City])</f>
        <v>Port William</v>
      </c>
      <c r="Y956" t="str">
        <f>_xlfn.XLOOKUP(Sales_DB[[#This Row],[Customer_ID]],Final_Cust_db[Customer_ID],Final_Cust_db[State])</f>
        <v>New York</v>
      </c>
      <c r="Z956" t="str">
        <f>_xlfn.XLOOKUP(Sales_DB[[#This Row],[Customer_ID]],Final_Cust_db[Customer_ID],Final_Cust_db[Country])</f>
        <v>USA</v>
      </c>
      <c r="AA956" t="str">
        <f>_xlfn.XLOOKUP(Sales_DB[[#This Row],[Customer_ID]],Final_Cust_db[Customer_ID],Final_Cust_db[Loyality_Level])</f>
        <v>Gold</v>
      </c>
      <c r="AB956" s="8">
        <f>Sales_DB[[#This Row],[Cost]]*Sales_DB[[#This Row],[Quantity]]</f>
        <v>625.6</v>
      </c>
      <c r="AC956" s="8">
        <f>Sales_DB[[#This Row],[Total_Amount]]-Sales_DB[[#This Row],[Spend]]</f>
        <v>858.21199999999988</v>
      </c>
      <c r="AD956" s="8">
        <f>MONTH(Sales_DB[[#This Row],[Order_Date]])</f>
        <v>4</v>
      </c>
    </row>
    <row r="957" spans="1:30" x14ac:dyDescent="0.35">
      <c r="A957" t="s">
        <v>2914</v>
      </c>
      <c r="B957" s="2">
        <v>45349</v>
      </c>
      <c r="C957" t="s">
        <v>400</v>
      </c>
      <c r="D957" t="s">
        <v>1757</v>
      </c>
      <c r="E957" t="s">
        <v>1915</v>
      </c>
      <c r="F957">
        <v>1</v>
      </c>
      <c r="G957" s="5">
        <v>437.12</v>
      </c>
      <c r="H957">
        <v>0.21</v>
      </c>
      <c r="I957" t="s">
        <v>1957</v>
      </c>
      <c r="J957">
        <v>345.32479999999998</v>
      </c>
      <c r="K957" t="str">
        <f>_xlfn.XLOOKUP(Sales_DB[[#This Row],[Store_ID]],Store_DB[Store_ID],Store_DB[Region])</f>
        <v>West</v>
      </c>
      <c r="L957" t="str">
        <f>_xlfn.XLOOKUP(Sales_DB[[#This Row],[Store_ID]],Store_DB[Store_ID],Store_DB[Store_Name])</f>
        <v>Bean, Jones and Park</v>
      </c>
      <c r="M957" t="str">
        <f>_xlfn.XLOOKUP(Sales_DB[[#This Row],[Store_ID]],Store_DB[Store_ID],Store_DB[City])</f>
        <v>Thompsonborough</v>
      </c>
      <c r="N957" t="str">
        <f>_xlfn.XLOOKUP(Sales_DB[[#This Row],[Store_ID]],Store_DB[Store_ID],Store_DB[Store_Type])</f>
        <v>Online</v>
      </c>
      <c r="O957" t="str">
        <f>_xlfn.XLOOKUP(Sales_DB[[#This Row],[Product_ID]],Product_DB[Product_ID],Product_DB[Product_Name])</f>
        <v>Men'S Hair Styling Gel</v>
      </c>
      <c r="P957" t="str">
        <f>_xlfn.XLOOKUP(Sales_DB[[#This Row],[Product_ID]],Product_DB[Product_ID],Product_DB[Category])</f>
        <v>Beauty</v>
      </c>
      <c r="Q957" t="str">
        <f>_xlfn.XLOOKUP(Sales_DB[[#This Row],[Product_ID]],Product_DB[Product_ID],Product_DB[Sub_Category])</f>
        <v>Haircare</v>
      </c>
      <c r="R957" t="str">
        <f>_xlfn.XLOOKUP(Sales_DB[[#This Row],[Product_ID]],Product_DB[Product_ID],Product_DB[Brand])</f>
        <v>Cline-Mccarthy</v>
      </c>
      <c r="S957">
        <f>_xlfn.XLOOKUP(Sales_DB[[#This Row],[Product_ID]],Product_DB[Product_ID],Product_DB[Cost])</f>
        <v>17.309999999999999</v>
      </c>
      <c r="T957">
        <f>_xlfn.XLOOKUP(Sales_DB[[#This Row],[Product_ID]],Product_DB[Product_ID],Product_DB[Stock])</f>
        <v>399</v>
      </c>
      <c r="U957" t="str">
        <f>_xlfn.XLOOKUP(Sales_DB[[#This Row],[Customer_ID]],Final_Cust_db[Customer_ID],Final_Cust_db[Name])</f>
        <v>Edward Hall</v>
      </c>
      <c r="V957">
        <f>_xlfn.XLOOKUP(Sales_DB[[#This Row],[Customer_ID]],Final_Cust_db[Customer_ID],Final_Cust_db[Age])</f>
        <v>51</v>
      </c>
      <c r="W957" t="str">
        <f>_xlfn.XLOOKUP(Sales_DB[[#This Row],[Customer_ID]],Final_Cust_db[Customer_ID],Final_Cust_db[Gender])</f>
        <v>Male</v>
      </c>
      <c r="X957" t="str">
        <f>_xlfn.XLOOKUP(Sales_DB[[#This Row],[Customer_ID]],Final_Cust_db[Customer_ID],Final_Cust_db[City])</f>
        <v>New William</v>
      </c>
      <c r="Y957" t="str">
        <f>_xlfn.XLOOKUP(Sales_DB[[#This Row],[Customer_ID]],Final_Cust_db[Customer_ID],Final_Cust_db[State])</f>
        <v>New Mexico</v>
      </c>
      <c r="Z957" t="str">
        <f>_xlfn.XLOOKUP(Sales_DB[[#This Row],[Customer_ID]],Final_Cust_db[Customer_ID],Final_Cust_db[Country])</f>
        <v>USA</v>
      </c>
      <c r="AA957" t="str">
        <f>_xlfn.XLOOKUP(Sales_DB[[#This Row],[Customer_ID]],Final_Cust_db[Customer_ID],Final_Cust_db[Loyality_Level])</f>
        <v>Gold</v>
      </c>
      <c r="AB957" s="8">
        <f>Sales_DB[[#This Row],[Cost]]*Sales_DB[[#This Row],[Quantity]]</f>
        <v>17.309999999999999</v>
      </c>
      <c r="AC957" s="8">
        <f>Sales_DB[[#This Row],[Total_Amount]]-Sales_DB[[#This Row],[Spend]]</f>
        <v>328.01479999999998</v>
      </c>
      <c r="AD957" s="8">
        <f>MONTH(Sales_DB[[#This Row],[Order_Date]])</f>
        <v>2</v>
      </c>
    </row>
    <row r="958" spans="1:30" x14ac:dyDescent="0.35">
      <c r="A958" t="s">
        <v>2915</v>
      </c>
      <c r="B958" s="2">
        <v>45486</v>
      </c>
      <c r="C958" t="s">
        <v>1128</v>
      </c>
      <c r="D958" t="s">
        <v>1845</v>
      </c>
      <c r="E958" t="s">
        <v>1909</v>
      </c>
      <c r="F958">
        <v>3</v>
      </c>
      <c r="G958" s="5">
        <v>23.37</v>
      </c>
      <c r="H958">
        <v>0.15</v>
      </c>
      <c r="I958" t="s">
        <v>1959</v>
      </c>
      <c r="J958">
        <v>59.593499999999999</v>
      </c>
      <c r="K958" t="str">
        <f>_xlfn.XLOOKUP(Sales_DB[[#This Row],[Store_ID]],Store_DB[Store_ID],Store_DB[Region])</f>
        <v>East</v>
      </c>
      <c r="L958" t="str">
        <f>_xlfn.XLOOKUP(Sales_DB[[#This Row],[Store_ID]],Store_DB[Store_ID],Store_DB[Store_Name])</f>
        <v>Benson-Elliott</v>
      </c>
      <c r="M958" t="str">
        <f>_xlfn.XLOOKUP(Sales_DB[[#This Row],[Store_ID]],Store_DB[Store_ID],Store_DB[City])</f>
        <v>Port Josephberg</v>
      </c>
      <c r="N958" t="str">
        <f>_xlfn.XLOOKUP(Sales_DB[[#This Row],[Store_ID]],Store_DB[Store_ID],Store_DB[Store_Type])</f>
        <v>Online</v>
      </c>
      <c r="O958" t="str">
        <f>_xlfn.XLOOKUP(Sales_DB[[#This Row],[Product_ID]],Product_DB[Product_ID],Product_DB[Product_Name])</f>
        <v>Sports Wrist Sweatbands</v>
      </c>
      <c r="P958" t="str">
        <f>_xlfn.XLOOKUP(Sales_DB[[#This Row],[Product_ID]],Product_DB[Product_ID],Product_DB[Category])</f>
        <v>Sports</v>
      </c>
      <c r="Q958" t="str">
        <f>_xlfn.XLOOKUP(Sales_DB[[#This Row],[Product_ID]],Product_DB[Product_ID],Product_DB[Sub_Category])</f>
        <v>Accessories</v>
      </c>
      <c r="R958" t="str">
        <f>_xlfn.XLOOKUP(Sales_DB[[#This Row],[Product_ID]],Product_DB[Product_ID],Product_DB[Brand])</f>
        <v>Olsen-Daniels</v>
      </c>
      <c r="S958">
        <f>_xlfn.XLOOKUP(Sales_DB[[#This Row],[Product_ID]],Product_DB[Product_ID],Product_DB[Cost])</f>
        <v>131.24</v>
      </c>
      <c r="T958">
        <f>_xlfn.XLOOKUP(Sales_DB[[#This Row],[Product_ID]],Product_DB[Product_ID],Product_DB[Stock])</f>
        <v>232</v>
      </c>
      <c r="U958" t="str">
        <f>_xlfn.XLOOKUP(Sales_DB[[#This Row],[Customer_ID]],Final_Cust_db[Customer_ID],Final_Cust_db[Name])</f>
        <v>Manuel Castillo</v>
      </c>
      <c r="V958">
        <f>_xlfn.XLOOKUP(Sales_DB[[#This Row],[Customer_ID]],Final_Cust_db[Customer_ID],Final_Cust_db[Age])</f>
        <v>41</v>
      </c>
      <c r="W958" t="str">
        <f>_xlfn.XLOOKUP(Sales_DB[[#This Row],[Customer_ID]],Final_Cust_db[Customer_ID],Final_Cust_db[Gender])</f>
        <v>Male</v>
      </c>
      <c r="X958" t="str">
        <f>_xlfn.XLOOKUP(Sales_DB[[#This Row],[Customer_ID]],Final_Cust_db[Customer_ID],Final_Cust_db[City])</f>
        <v>Nealview</v>
      </c>
      <c r="Y958" t="str">
        <f>_xlfn.XLOOKUP(Sales_DB[[#This Row],[Customer_ID]],Final_Cust_db[Customer_ID],Final_Cust_db[State])</f>
        <v>Tennessee</v>
      </c>
      <c r="Z958" t="str">
        <f>_xlfn.XLOOKUP(Sales_DB[[#This Row],[Customer_ID]],Final_Cust_db[Customer_ID],Final_Cust_db[Country])</f>
        <v>USA</v>
      </c>
      <c r="AA958" t="str">
        <f>_xlfn.XLOOKUP(Sales_DB[[#This Row],[Customer_ID]],Final_Cust_db[Customer_ID],Final_Cust_db[Loyality_Level])</f>
        <v>Gold</v>
      </c>
      <c r="AB958" s="8">
        <f>Sales_DB[[#This Row],[Cost]]*Sales_DB[[#This Row],[Quantity]]</f>
        <v>393.72</v>
      </c>
      <c r="AC958" s="8">
        <f>Sales_DB[[#This Row],[Total_Amount]]-Sales_DB[[#This Row],[Spend]]</f>
        <v>-334.12650000000002</v>
      </c>
      <c r="AD958" s="8">
        <f>MONTH(Sales_DB[[#This Row],[Order_Date]])</f>
        <v>7</v>
      </c>
    </row>
    <row r="959" spans="1:30" x14ac:dyDescent="0.35">
      <c r="A959" t="s">
        <v>2916</v>
      </c>
      <c r="B959" s="2">
        <v>45761</v>
      </c>
      <c r="C959" t="s">
        <v>622</v>
      </c>
      <c r="D959" t="s">
        <v>1684</v>
      </c>
      <c r="E959" t="s">
        <v>1915</v>
      </c>
      <c r="F959">
        <v>1</v>
      </c>
      <c r="G959" s="5">
        <v>579.69000000000005</v>
      </c>
      <c r="H959">
        <v>0.02</v>
      </c>
      <c r="I959" t="s">
        <v>1957</v>
      </c>
      <c r="J959">
        <v>568.09620000000007</v>
      </c>
      <c r="K959" t="str">
        <f>_xlfn.XLOOKUP(Sales_DB[[#This Row],[Store_ID]],Store_DB[Store_ID],Store_DB[Region])</f>
        <v>West</v>
      </c>
      <c r="L959" t="str">
        <f>_xlfn.XLOOKUP(Sales_DB[[#This Row],[Store_ID]],Store_DB[Store_ID],Store_DB[Store_Name])</f>
        <v>Bean, Jones and Park</v>
      </c>
      <c r="M959" t="str">
        <f>_xlfn.XLOOKUP(Sales_DB[[#This Row],[Store_ID]],Store_DB[Store_ID],Store_DB[City])</f>
        <v>Thompsonborough</v>
      </c>
      <c r="N959" t="str">
        <f>_xlfn.XLOOKUP(Sales_DB[[#This Row],[Store_ID]],Store_DB[Store_ID],Store_DB[Store_Type])</f>
        <v>Online</v>
      </c>
      <c r="O959" t="str">
        <f>_xlfn.XLOOKUP(Sales_DB[[#This Row],[Product_ID]],Product_DB[Product_ID],Product_DB[Product_Name])</f>
        <v>Women'S Summer Dress</v>
      </c>
      <c r="P959" t="str">
        <f>_xlfn.XLOOKUP(Sales_DB[[#This Row],[Product_ID]],Product_DB[Product_ID],Product_DB[Category])</f>
        <v>Clothing</v>
      </c>
      <c r="Q959" t="str">
        <f>_xlfn.XLOOKUP(Sales_DB[[#This Row],[Product_ID]],Product_DB[Product_ID],Product_DB[Sub_Category])</f>
        <v>Tops</v>
      </c>
      <c r="R959" t="str">
        <f>_xlfn.XLOOKUP(Sales_DB[[#This Row],[Product_ID]],Product_DB[Product_ID],Product_DB[Brand])</f>
        <v>Smith-Mills</v>
      </c>
      <c r="S959">
        <f>_xlfn.XLOOKUP(Sales_DB[[#This Row],[Product_ID]],Product_DB[Product_ID],Product_DB[Cost])</f>
        <v>223.43</v>
      </c>
      <c r="T959">
        <f>_xlfn.XLOOKUP(Sales_DB[[#This Row],[Product_ID]],Product_DB[Product_ID],Product_DB[Stock])</f>
        <v>154</v>
      </c>
      <c r="U959" t="str">
        <f>_xlfn.XLOOKUP(Sales_DB[[#This Row],[Customer_ID]],Final_Cust_db[Customer_ID],Final_Cust_db[Name])</f>
        <v>Dr.Suzanne Bullock</v>
      </c>
      <c r="V959">
        <f>_xlfn.XLOOKUP(Sales_DB[[#This Row],[Customer_ID]],Final_Cust_db[Customer_ID],Final_Cust_db[Age])</f>
        <v>60</v>
      </c>
      <c r="W959" t="str">
        <f>_xlfn.XLOOKUP(Sales_DB[[#This Row],[Customer_ID]],Final_Cust_db[Customer_ID],Final_Cust_db[Gender])</f>
        <v>Female</v>
      </c>
      <c r="X959" t="str">
        <f>_xlfn.XLOOKUP(Sales_DB[[#This Row],[Customer_ID]],Final_Cust_db[Customer_ID],Final_Cust_db[City])</f>
        <v>Lake Blaketon</v>
      </c>
      <c r="Y959" t="str">
        <f>_xlfn.XLOOKUP(Sales_DB[[#This Row],[Customer_ID]],Final_Cust_db[Customer_ID],Final_Cust_db[State])</f>
        <v>Alabama</v>
      </c>
      <c r="Z959" t="str">
        <f>_xlfn.XLOOKUP(Sales_DB[[#This Row],[Customer_ID]],Final_Cust_db[Customer_ID],Final_Cust_db[Country])</f>
        <v>USA</v>
      </c>
      <c r="AA959" t="str">
        <f>_xlfn.XLOOKUP(Sales_DB[[#This Row],[Customer_ID]],Final_Cust_db[Customer_ID],Final_Cust_db[Loyality_Level])</f>
        <v>Platinum</v>
      </c>
      <c r="AB959" s="8">
        <f>Sales_DB[[#This Row],[Cost]]*Sales_DB[[#This Row],[Quantity]]</f>
        <v>223.43</v>
      </c>
      <c r="AC959" s="8">
        <f>Sales_DB[[#This Row],[Total_Amount]]-Sales_DB[[#This Row],[Spend]]</f>
        <v>344.66620000000006</v>
      </c>
      <c r="AD959" s="8">
        <f>MONTH(Sales_DB[[#This Row],[Order_Date]])</f>
        <v>4</v>
      </c>
    </row>
    <row r="960" spans="1:30" x14ac:dyDescent="0.35">
      <c r="A960" t="s">
        <v>2917</v>
      </c>
      <c r="B960" s="2">
        <v>45639</v>
      </c>
      <c r="C960" t="s">
        <v>1344</v>
      </c>
      <c r="D960" t="s">
        <v>1815</v>
      </c>
      <c r="E960" t="s">
        <v>1932</v>
      </c>
      <c r="F960">
        <v>3</v>
      </c>
      <c r="G960" s="5">
        <v>240.51</v>
      </c>
      <c r="H960">
        <v>7.0000000000000007E-2</v>
      </c>
      <c r="I960" t="s">
        <v>1957</v>
      </c>
      <c r="J960">
        <v>671.02289999999994</v>
      </c>
      <c r="K960" t="str">
        <f>_xlfn.XLOOKUP(Sales_DB[[#This Row],[Store_ID]],Store_DB[Store_ID],Store_DB[Region])</f>
        <v>South</v>
      </c>
      <c r="L960" t="str">
        <f>_xlfn.XLOOKUP(Sales_DB[[#This Row],[Store_ID]],Store_DB[Store_ID],Store_DB[Store_Name])</f>
        <v>Mcdonald Inc</v>
      </c>
      <c r="M960" t="str">
        <f>_xlfn.XLOOKUP(Sales_DB[[#This Row],[Store_ID]],Store_DB[Store_ID],Store_DB[City])</f>
        <v>Christopherland</v>
      </c>
      <c r="N960" t="str">
        <f>_xlfn.XLOOKUP(Sales_DB[[#This Row],[Store_ID]],Store_DB[Store_ID],Store_DB[Store_Type])</f>
        <v>Outlet</v>
      </c>
      <c r="O960" t="str">
        <f>_xlfn.XLOOKUP(Sales_DB[[#This Row],[Product_ID]],Product_DB[Product_ID],Product_DB[Product_Name])</f>
        <v>Essential Oil Diffuser</v>
      </c>
      <c r="P960" t="str">
        <f>_xlfn.XLOOKUP(Sales_DB[[#This Row],[Product_ID]],Product_DB[Product_ID],Product_DB[Category])</f>
        <v>Home</v>
      </c>
      <c r="Q960" t="str">
        <f>_xlfn.XLOOKUP(Sales_DB[[#This Row],[Product_ID]],Product_DB[Product_ID],Product_DB[Sub_Category])</f>
        <v>Decor</v>
      </c>
      <c r="R960" t="str">
        <f>_xlfn.XLOOKUP(Sales_DB[[#This Row],[Product_ID]],Product_DB[Product_ID],Product_DB[Brand])</f>
        <v>Hernandez Inc</v>
      </c>
      <c r="S960">
        <f>_xlfn.XLOOKUP(Sales_DB[[#This Row],[Product_ID]],Product_DB[Product_ID],Product_DB[Cost])</f>
        <v>325.26</v>
      </c>
      <c r="T960">
        <f>_xlfn.XLOOKUP(Sales_DB[[#This Row],[Product_ID]],Product_DB[Product_ID],Product_DB[Stock])</f>
        <v>400</v>
      </c>
      <c r="U960" t="str">
        <f>_xlfn.XLOOKUP(Sales_DB[[#This Row],[Customer_ID]],Final_Cust_db[Customer_ID],Final_Cust_db[Name])</f>
        <v>Kimberly Roberts</v>
      </c>
      <c r="V960">
        <f>_xlfn.XLOOKUP(Sales_DB[[#This Row],[Customer_ID]],Final_Cust_db[Customer_ID],Final_Cust_db[Age])</f>
        <v>36</v>
      </c>
      <c r="W960" t="str">
        <f>_xlfn.XLOOKUP(Sales_DB[[#This Row],[Customer_ID]],Final_Cust_db[Customer_ID],Final_Cust_db[Gender])</f>
        <v>Female</v>
      </c>
      <c r="X960" t="str">
        <f>_xlfn.XLOOKUP(Sales_DB[[#This Row],[Customer_ID]],Final_Cust_db[Customer_ID],Final_Cust_db[City])</f>
        <v>Josephchester</v>
      </c>
      <c r="Y960" t="str">
        <f>_xlfn.XLOOKUP(Sales_DB[[#This Row],[Customer_ID]],Final_Cust_db[Customer_ID],Final_Cust_db[State])</f>
        <v>New Jersey</v>
      </c>
      <c r="Z960" t="str">
        <f>_xlfn.XLOOKUP(Sales_DB[[#This Row],[Customer_ID]],Final_Cust_db[Customer_ID],Final_Cust_db[Country])</f>
        <v>USA</v>
      </c>
      <c r="AA960" t="str">
        <f>_xlfn.XLOOKUP(Sales_DB[[#This Row],[Customer_ID]],Final_Cust_db[Customer_ID],Final_Cust_db[Loyality_Level])</f>
        <v>Gold</v>
      </c>
      <c r="AB960" s="8">
        <f>Sales_DB[[#This Row],[Cost]]*Sales_DB[[#This Row],[Quantity]]</f>
        <v>975.78</v>
      </c>
      <c r="AC960" s="8">
        <f>Sales_DB[[#This Row],[Total_Amount]]-Sales_DB[[#This Row],[Spend]]</f>
        <v>-304.75710000000004</v>
      </c>
      <c r="AD960" s="8">
        <f>MONTH(Sales_DB[[#This Row],[Order_Date]])</f>
        <v>12</v>
      </c>
    </row>
    <row r="961" spans="1:30" x14ac:dyDescent="0.35">
      <c r="A961" t="s">
        <v>2918</v>
      </c>
      <c r="B961" s="2">
        <v>45893</v>
      </c>
      <c r="C961" t="s">
        <v>1203</v>
      </c>
      <c r="D961" t="s">
        <v>1650</v>
      </c>
      <c r="E961" t="s">
        <v>1932</v>
      </c>
      <c r="F961">
        <v>2</v>
      </c>
      <c r="G961" s="5">
        <v>855.4</v>
      </c>
      <c r="H961">
        <v>0.08</v>
      </c>
      <c r="I961" t="s">
        <v>1962</v>
      </c>
      <c r="J961">
        <v>1573.9359999999999</v>
      </c>
      <c r="K961" t="str">
        <f>_xlfn.XLOOKUP(Sales_DB[[#This Row],[Store_ID]],Store_DB[Store_ID],Store_DB[Region])</f>
        <v>South</v>
      </c>
      <c r="L961" t="str">
        <f>_xlfn.XLOOKUP(Sales_DB[[#This Row],[Store_ID]],Store_DB[Store_ID],Store_DB[Store_Name])</f>
        <v>Mcdonald Inc</v>
      </c>
      <c r="M961" t="str">
        <f>_xlfn.XLOOKUP(Sales_DB[[#This Row],[Store_ID]],Store_DB[Store_ID],Store_DB[City])</f>
        <v>Christopherland</v>
      </c>
      <c r="N961" t="str">
        <f>_xlfn.XLOOKUP(Sales_DB[[#This Row],[Store_ID]],Store_DB[Store_ID],Store_DB[Store_Type])</f>
        <v>Outlet</v>
      </c>
      <c r="O961" t="str">
        <f>_xlfn.XLOOKUP(Sales_DB[[#This Row],[Product_ID]],Product_DB[Product_ID],Product_DB[Product_Name])</f>
        <v>Women'S Scarf Set</v>
      </c>
      <c r="P961" t="str">
        <f>_xlfn.XLOOKUP(Sales_DB[[#This Row],[Product_ID]],Product_DB[Product_ID],Product_DB[Category])</f>
        <v>Clothing</v>
      </c>
      <c r="Q961" t="str">
        <f>_xlfn.XLOOKUP(Sales_DB[[#This Row],[Product_ID]],Product_DB[Product_ID],Product_DB[Sub_Category])</f>
        <v>Accessories</v>
      </c>
      <c r="R961" t="str">
        <f>_xlfn.XLOOKUP(Sales_DB[[#This Row],[Product_ID]],Product_DB[Product_ID],Product_DB[Brand])</f>
        <v>Brown and Sons</v>
      </c>
      <c r="S961">
        <f>_xlfn.XLOOKUP(Sales_DB[[#This Row],[Product_ID]],Product_DB[Product_ID],Product_DB[Cost])</f>
        <v>174.02</v>
      </c>
      <c r="T961">
        <f>_xlfn.XLOOKUP(Sales_DB[[#This Row],[Product_ID]],Product_DB[Product_ID],Product_DB[Stock])</f>
        <v>268</v>
      </c>
      <c r="U961" t="str">
        <f>_xlfn.XLOOKUP(Sales_DB[[#This Row],[Customer_ID]],Final_Cust_db[Customer_ID],Final_Cust_db[Name])</f>
        <v>Martha Brown</v>
      </c>
      <c r="V961">
        <f>_xlfn.XLOOKUP(Sales_DB[[#This Row],[Customer_ID]],Final_Cust_db[Customer_ID],Final_Cust_db[Age])</f>
        <v>20</v>
      </c>
      <c r="W961" t="str">
        <f>_xlfn.XLOOKUP(Sales_DB[[#This Row],[Customer_ID]],Final_Cust_db[Customer_ID],Final_Cust_db[Gender])</f>
        <v>Female</v>
      </c>
      <c r="X961" t="str">
        <f>_xlfn.XLOOKUP(Sales_DB[[#This Row],[Customer_ID]],Final_Cust_db[Customer_ID],Final_Cust_db[City])</f>
        <v>Novakstad</v>
      </c>
      <c r="Y961" t="str">
        <f>_xlfn.XLOOKUP(Sales_DB[[#This Row],[Customer_ID]],Final_Cust_db[Customer_ID],Final_Cust_db[State])</f>
        <v>California</v>
      </c>
      <c r="Z961" t="str">
        <f>_xlfn.XLOOKUP(Sales_DB[[#This Row],[Customer_ID]],Final_Cust_db[Customer_ID],Final_Cust_db[Country])</f>
        <v>USA</v>
      </c>
      <c r="AA961" t="str">
        <f>_xlfn.XLOOKUP(Sales_DB[[#This Row],[Customer_ID]],Final_Cust_db[Customer_ID],Final_Cust_db[Loyality_Level])</f>
        <v>Gold</v>
      </c>
      <c r="AB961" s="8">
        <f>Sales_DB[[#This Row],[Cost]]*Sales_DB[[#This Row],[Quantity]]</f>
        <v>348.04</v>
      </c>
      <c r="AC961" s="8">
        <f>Sales_DB[[#This Row],[Total_Amount]]-Sales_DB[[#This Row],[Spend]]</f>
        <v>1225.896</v>
      </c>
      <c r="AD961" s="8">
        <f>MONTH(Sales_DB[[#This Row],[Order_Date]])</f>
        <v>8</v>
      </c>
    </row>
    <row r="962" spans="1:30" x14ac:dyDescent="0.35">
      <c r="A962" t="s">
        <v>2919</v>
      </c>
      <c r="B962" s="2">
        <v>45227</v>
      </c>
      <c r="C962" t="s">
        <v>42</v>
      </c>
      <c r="D962" t="s">
        <v>1851</v>
      </c>
      <c r="E962" t="s">
        <v>1912</v>
      </c>
      <c r="F962">
        <v>1</v>
      </c>
      <c r="G962" s="5">
        <v>537.26</v>
      </c>
      <c r="H962">
        <v>0.09</v>
      </c>
      <c r="I962" t="s">
        <v>1957</v>
      </c>
      <c r="J962">
        <v>488.90660000000003</v>
      </c>
      <c r="K962" t="str">
        <f>_xlfn.XLOOKUP(Sales_DB[[#This Row],[Store_ID]],Store_DB[Store_ID],Store_DB[Region])</f>
        <v>South</v>
      </c>
      <c r="L962" t="str">
        <f>_xlfn.XLOOKUP(Sales_DB[[#This Row],[Store_ID]],Store_DB[Store_ID],Store_DB[Store_Name])</f>
        <v>Martinez-Mullins</v>
      </c>
      <c r="M962" t="str">
        <f>_xlfn.XLOOKUP(Sales_DB[[#This Row],[Store_ID]],Store_DB[Store_ID],Store_DB[City])</f>
        <v>Williamsfurt</v>
      </c>
      <c r="N962" t="str">
        <f>_xlfn.XLOOKUP(Sales_DB[[#This Row],[Store_ID]],Store_DB[Store_ID],Store_DB[Store_Type])</f>
        <v>Online</v>
      </c>
      <c r="O962" t="str">
        <f>_xlfn.XLOOKUP(Sales_DB[[#This Row],[Product_ID]],Product_DB[Product_ID],Product_DB[Product_Name])</f>
        <v>Gaming Mouse Pad Xl</v>
      </c>
      <c r="P962" t="str">
        <f>_xlfn.XLOOKUP(Sales_DB[[#This Row],[Product_ID]],Product_DB[Product_ID],Product_DB[Category])</f>
        <v>Electronics</v>
      </c>
      <c r="Q962" t="str">
        <f>_xlfn.XLOOKUP(Sales_DB[[#This Row],[Product_ID]],Product_DB[Product_ID],Product_DB[Sub_Category])</f>
        <v>Accessories</v>
      </c>
      <c r="R962" t="str">
        <f>_xlfn.XLOOKUP(Sales_DB[[#This Row],[Product_ID]],Product_DB[Product_ID],Product_DB[Brand])</f>
        <v>Sharp, Taylor and Rodriguez</v>
      </c>
      <c r="S962">
        <f>_xlfn.XLOOKUP(Sales_DB[[#This Row],[Product_ID]],Product_DB[Product_ID],Product_DB[Cost])</f>
        <v>340.14</v>
      </c>
      <c r="T962">
        <f>_xlfn.XLOOKUP(Sales_DB[[#This Row],[Product_ID]],Product_DB[Product_ID],Product_DB[Stock])</f>
        <v>361</v>
      </c>
      <c r="U962" t="str">
        <f>_xlfn.XLOOKUP(Sales_DB[[#This Row],[Customer_ID]],Final_Cust_db[Customer_ID],Final_Cust_db[Name])</f>
        <v>Daniel Boyd</v>
      </c>
      <c r="V962">
        <f>_xlfn.XLOOKUP(Sales_DB[[#This Row],[Customer_ID]],Final_Cust_db[Customer_ID],Final_Cust_db[Age])</f>
        <v>29</v>
      </c>
      <c r="W962" t="str">
        <f>_xlfn.XLOOKUP(Sales_DB[[#This Row],[Customer_ID]],Final_Cust_db[Customer_ID],Final_Cust_db[Gender])</f>
        <v>Female</v>
      </c>
      <c r="X962" t="str">
        <f>_xlfn.XLOOKUP(Sales_DB[[#This Row],[Customer_ID]],Final_Cust_db[Customer_ID],Final_Cust_db[City])</f>
        <v>West Pamelafurt</v>
      </c>
      <c r="Y962" t="str">
        <f>_xlfn.XLOOKUP(Sales_DB[[#This Row],[Customer_ID]],Final_Cust_db[Customer_ID],Final_Cust_db[State])</f>
        <v>West Virginia</v>
      </c>
      <c r="Z962" t="str">
        <f>_xlfn.XLOOKUP(Sales_DB[[#This Row],[Customer_ID]],Final_Cust_db[Customer_ID],Final_Cust_db[Country])</f>
        <v>USA</v>
      </c>
      <c r="AA962" t="str">
        <f>_xlfn.XLOOKUP(Sales_DB[[#This Row],[Customer_ID]],Final_Cust_db[Customer_ID],Final_Cust_db[Loyality_Level])</f>
        <v>Bronze</v>
      </c>
      <c r="AB962" s="8">
        <f>Sales_DB[[#This Row],[Cost]]*Sales_DB[[#This Row],[Quantity]]</f>
        <v>340.14</v>
      </c>
      <c r="AC962" s="8">
        <f>Sales_DB[[#This Row],[Total_Amount]]-Sales_DB[[#This Row],[Spend]]</f>
        <v>148.76660000000004</v>
      </c>
      <c r="AD962" s="8">
        <f>MONTH(Sales_DB[[#This Row],[Order_Date]])</f>
        <v>10</v>
      </c>
    </row>
    <row r="963" spans="1:30" x14ac:dyDescent="0.35">
      <c r="A963" t="s">
        <v>2920</v>
      </c>
      <c r="B963" s="2">
        <v>45637</v>
      </c>
      <c r="C963" t="s">
        <v>1209</v>
      </c>
      <c r="D963" t="s">
        <v>1733</v>
      </c>
      <c r="E963" t="s">
        <v>1922</v>
      </c>
      <c r="F963">
        <v>3</v>
      </c>
      <c r="G963" s="5">
        <v>918.26</v>
      </c>
      <c r="H963">
        <v>0.17</v>
      </c>
      <c r="I963" t="s">
        <v>1962</v>
      </c>
      <c r="J963">
        <v>2286.4674</v>
      </c>
      <c r="K963" t="str">
        <f>_xlfn.XLOOKUP(Sales_DB[[#This Row],[Store_ID]],Store_DB[Store_ID],Store_DB[Region])</f>
        <v>East</v>
      </c>
      <c r="L963" t="str">
        <f>_xlfn.XLOOKUP(Sales_DB[[#This Row],[Store_ID]],Store_DB[Store_ID],Store_DB[Store_Name])</f>
        <v>Hill, Wagner and Ballard</v>
      </c>
      <c r="M963" t="str">
        <f>_xlfn.XLOOKUP(Sales_DB[[#This Row],[Store_ID]],Store_DB[Store_ID],Store_DB[City])</f>
        <v>East Davidville</v>
      </c>
      <c r="N963" t="str">
        <f>_xlfn.XLOOKUP(Sales_DB[[#This Row],[Store_ID]],Store_DB[Store_ID],Store_DB[Store_Type])</f>
        <v>Online</v>
      </c>
      <c r="O963" t="str">
        <f>_xlfn.XLOOKUP(Sales_DB[[#This Row],[Product_ID]],Product_DB[Product_ID],Product_DB[Product_Name])</f>
        <v>Hdmi Cable – 2M</v>
      </c>
      <c r="P963" t="str">
        <f>_xlfn.XLOOKUP(Sales_DB[[#This Row],[Product_ID]],Product_DB[Product_ID],Product_DB[Category])</f>
        <v>Electronics</v>
      </c>
      <c r="Q963" t="str">
        <f>_xlfn.XLOOKUP(Sales_DB[[#This Row],[Product_ID]],Product_DB[Product_ID],Product_DB[Sub_Category])</f>
        <v>Accessories</v>
      </c>
      <c r="R963" t="str">
        <f>_xlfn.XLOOKUP(Sales_DB[[#This Row],[Product_ID]],Product_DB[Product_ID],Product_DB[Brand])</f>
        <v>Bautista, Green and Hale</v>
      </c>
      <c r="S963">
        <f>_xlfn.XLOOKUP(Sales_DB[[#This Row],[Product_ID]],Product_DB[Product_ID],Product_DB[Cost])</f>
        <v>88.49</v>
      </c>
      <c r="T963">
        <f>_xlfn.XLOOKUP(Sales_DB[[#This Row],[Product_ID]],Product_DB[Product_ID],Product_DB[Stock])</f>
        <v>246</v>
      </c>
      <c r="U963" t="str">
        <f>_xlfn.XLOOKUP(Sales_DB[[#This Row],[Customer_ID]],Final_Cust_db[Customer_ID],Final_Cust_db[Name])</f>
        <v>Andrew Mason</v>
      </c>
      <c r="V963">
        <f>_xlfn.XLOOKUP(Sales_DB[[#This Row],[Customer_ID]],Final_Cust_db[Customer_ID],Final_Cust_db[Age])</f>
        <v>52</v>
      </c>
      <c r="W963" t="str">
        <f>_xlfn.XLOOKUP(Sales_DB[[#This Row],[Customer_ID]],Final_Cust_db[Customer_ID],Final_Cust_db[Gender])</f>
        <v>Female</v>
      </c>
      <c r="X963" t="str">
        <f>_xlfn.XLOOKUP(Sales_DB[[#This Row],[Customer_ID]],Final_Cust_db[Customer_ID],Final_Cust_db[City])</f>
        <v>North Michael</v>
      </c>
      <c r="Y963" t="str">
        <f>_xlfn.XLOOKUP(Sales_DB[[#This Row],[Customer_ID]],Final_Cust_db[Customer_ID],Final_Cust_db[State])</f>
        <v>Iowa</v>
      </c>
      <c r="Z963" t="str">
        <f>_xlfn.XLOOKUP(Sales_DB[[#This Row],[Customer_ID]],Final_Cust_db[Customer_ID],Final_Cust_db[Country])</f>
        <v>USA</v>
      </c>
      <c r="AA963" t="str">
        <f>_xlfn.XLOOKUP(Sales_DB[[#This Row],[Customer_ID]],Final_Cust_db[Customer_ID],Final_Cust_db[Loyality_Level])</f>
        <v>Bronze</v>
      </c>
      <c r="AB963" s="8">
        <f>Sales_DB[[#This Row],[Cost]]*Sales_DB[[#This Row],[Quantity]]</f>
        <v>265.46999999999997</v>
      </c>
      <c r="AC963" s="8">
        <f>Sales_DB[[#This Row],[Total_Amount]]-Sales_DB[[#This Row],[Spend]]</f>
        <v>2020.9974</v>
      </c>
      <c r="AD963" s="8">
        <f>MONTH(Sales_DB[[#This Row],[Order_Date]])</f>
        <v>12</v>
      </c>
    </row>
    <row r="964" spans="1:30" x14ac:dyDescent="0.35">
      <c r="A964" t="s">
        <v>2921</v>
      </c>
      <c r="B964" s="2">
        <v>45472</v>
      </c>
      <c r="C964" t="s">
        <v>345</v>
      </c>
      <c r="D964" t="s">
        <v>1578</v>
      </c>
      <c r="E964" t="s">
        <v>1919</v>
      </c>
      <c r="F964">
        <v>4</v>
      </c>
      <c r="G964" s="5">
        <v>579.70000000000005</v>
      </c>
      <c r="H964">
        <v>0.18</v>
      </c>
      <c r="I964" t="s">
        <v>1959</v>
      </c>
      <c r="J964">
        <v>1901.4159999999999</v>
      </c>
      <c r="K964" t="str">
        <f>_xlfn.XLOOKUP(Sales_DB[[#This Row],[Store_ID]],Store_DB[Store_ID],Store_DB[Region])</f>
        <v>South</v>
      </c>
      <c r="L964" t="str">
        <f>_xlfn.XLOOKUP(Sales_DB[[#This Row],[Store_ID]],Store_DB[Store_ID],Store_DB[Store_Name])</f>
        <v>Moore, Padilla and Butler</v>
      </c>
      <c r="M964" t="str">
        <f>_xlfn.XLOOKUP(Sales_DB[[#This Row],[Store_ID]],Store_DB[Store_ID],Store_DB[City])</f>
        <v>East Johnstad</v>
      </c>
      <c r="N964" t="str">
        <f>_xlfn.XLOOKUP(Sales_DB[[#This Row],[Store_ID]],Store_DB[Store_ID],Store_DB[Store_Type])</f>
        <v>Flagship</v>
      </c>
      <c r="O964" t="str">
        <f>_xlfn.XLOOKUP(Sales_DB[[#This Row],[Product_ID]],Product_DB[Product_ID],Product_DB[Product_Name])</f>
        <v>Herbal Face Moisturizer</v>
      </c>
      <c r="P964" t="str">
        <f>_xlfn.XLOOKUP(Sales_DB[[#This Row],[Product_ID]],Product_DB[Product_ID],Product_DB[Category])</f>
        <v>Beauty</v>
      </c>
      <c r="Q964" t="str">
        <f>_xlfn.XLOOKUP(Sales_DB[[#This Row],[Product_ID]],Product_DB[Product_ID],Product_DB[Sub_Category])</f>
        <v>Skincare</v>
      </c>
      <c r="R964" t="str">
        <f>_xlfn.XLOOKUP(Sales_DB[[#This Row],[Product_ID]],Product_DB[Product_ID],Product_DB[Brand])</f>
        <v>Davidson PLC</v>
      </c>
      <c r="S964">
        <f>_xlfn.XLOOKUP(Sales_DB[[#This Row],[Product_ID]],Product_DB[Product_ID],Product_DB[Cost])</f>
        <v>312.8</v>
      </c>
      <c r="T964">
        <f>_xlfn.XLOOKUP(Sales_DB[[#This Row],[Product_ID]],Product_DB[Product_ID],Product_DB[Stock])</f>
        <v>350</v>
      </c>
      <c r="U964" t="str">
        <f>_xlfn.XLOOKUP(Sales_DB[[#This Row],[Customer_ID]],Final_Cust_db[Customer_ID],Final_Cust_db[Name])</f>
        <v>Amy Fowler</v>
      </c>
      <c r="V964">
        <f>_xlfn.XLOOKUP(Sales_DB[[#This Row],[Customer_ID]],Final_Cust_db[Customer_ID],Final_Cust_db[Age])</f>
        <v>62</v>
      </c>
      <c r="W964" t="str">
        <f>_xlfn.XLOOKUP(Sales_DB[[#This Row],[Customer_ID]],Final_Cust_db[Customer_ID],Final_Cust_db[Gender])</f>
        <v>Female</v>
      </c>
      <c r="X964" t="str">
        <f>_xlfn.XLOOKUP(Sales_DB[[#This Row],[Customer_ID]],Final_Cust_db[Customer_ID],Final_Cust_db[City])</f>
        <v>West Bobbyshire</v>
      </c>
      <c r="Y964" t="str">
        <f>_xlfn.XLOOKUP(Sales_DB[[#This Row],[Customer_ID]],Final_Cust_db[Customer_ID],Final_Cust_db[State])</f>
        <v>New York</v>
      </c>
      <c r="Z964" t="str">
        <f>_xlfn.XLOOKUP(Sales_DB[[#This Row],[Customer_ID]],Final_Cust_db[Customer_ID],Final_Cust_db[Country])</f>
        <v>USA</v>
      </c>
      <c r="AA964" t="str">
        <f>_xlfn.XLOOKUP(Sales_DB[[#This Row],[Customer_ID]],Final_Cust_db[Customer_ID],Final_Cust_db[Loyality_Level])</f>
        <v>Platinum</v>
      </c>
      <c r="AB964" s="8">
        <f>Sales_DB[[#This Row],[Cost]]*Sales_DB[[#This Row],[Quantity]]</f>
        <v>1251.2</v>
      </c>
      <c r="AC964" s="8">
        <f>Sales_DB[[#This Row],[Total_Amount]]-Sales_DB[[#This Row],[Spend]]</f>
        <v>650.21599999999989</v>
      </c>
      <c r="AD964" s="8">
        <f>MONTH(Sales_DB[[#This Row],[Order_Date]])</f>
        <v>6</v>
      </c>
    </row>
    <row r="965" spans="1:30" x14ac:dyDescent="0.35">
      <c r="A965" t="s">
        <v>2922</v>
      </c>
      <c r="B965" s="2">
        <v>45710</v>
      </c>
      <c r="C965" t="s">
        <v>496</v>
      </c>
      <c r="D965" t="s">
        <v>1707</v>
      </c>
      <c r="E965" t="s">
        <v>1909</v>
      </c>
      <c r="F965">
        <v>1</v>
      </c>
      <c r="G965" s="5">
        <v>824.32</v>
      </c>
      <c r="H965">
        <v>0.18</v>
      </c>
      <c r="I965" t="s">
        <v>1957</v>
      </c>
      <c r="J965">
        <v>675.94240000000013</v>
      </c>
      <c r="K965" t="str">
        <f>_xlfn.XLOOKUP(Sales_DB[[#This Row],[Store_ID]],Store_DB[Store_ID],Store_DB[Region])</f>
        <v>East</v>
      </c>
      <c r="L965" t="str">
        <f>_xlfn.XLOOKUP(Sales_DB[[#This Row],[Store_ID]],Store_DB[Store_ID],Store_DB[Store_Name])</f>
        <v>Benson-Elliott</v>
      </c>
      <c r="M965" t="str">
        <f>_xlfn.XLOOKUP(Sales_DB[[#This Row],[Store_ID]],Store_DB[Store_ID],Store_DB[City])</f>
        <v>Port Josephberg</v>
      </c>
      <c r="N965" t="str">
        <f>_xlfn.XLOOKUP(Sales_DB[[#This Row],[Store_ID]],Store_DB[Store_ID],Store_DB[Store_Type])</f>
        <v>Online</v>
      </c>
      <c r="O965" t="str">
        <f>_xlfn.XLOOKUP(Sales_DB[[#This Row],[Product_ID]],Product_DB[Product_ID],Product_DB[Product_Name])</f>
        <v>Usb External Hard Drive</v>
      </c>
      <c r="P965" t="str">
        <f>_xlfn.XLOOKUP(Sales_DB[[#This Row],[Product_ID]],Product_DB[Product_ID],Product_DB[Category])</f>
        <v>Electronics</v>
      </c>
      <c r="Q965" t="str">
        <f>_xlfn.XLOOKUP(Sales_DB[[#This Row],[Product_ID]],Product_DB[Product_ID],Product_DB[Sub_Category])</f>
        <v>Computer</v>
      </c>
      <c r="R965" t="str">
        <f>_xlfn.XLOOKUP(Sales_DB[[#This Row],[Product_ID]],Product_DB[Product_ID],Product_DB[Brand])</f>
        <v>Robinson Inc</v>
      </c>
      <c r="S965">
        <f>_xlfn.XLOOKUP(Sales_DB[[#This Row],[Product_ID]],Product_DB[Product_ID],Product_DB[Cost])</f>
        <v>253.33</v>
      </c>
      <c r="T965">
        <f>_xlfn.XLOOKUP(Sales_DB[[#This Row],[Product_ID]],Product_DB[Product_ID],Product_DB[Stock])</f>
        <v>266</v>
      </c>
      <c r="U965" t="str">
        <f>_xlfn.XLOOKUP(Sales_DB[[#This Row],[Customer_ID]],Final_Cust_db[Customer_ID],Final_Cust_db[Name])</f>
        <v>Cameron Simpson</v>
      </c>
      <c r="V965">
        <f>_xlfn.XLOOKUP(Sales_DB[[#This Row],[Customer_ID]],Final_Cust_db[Customer_ID],Final_Cust_db[Age])</f>
        <v>46</v>
      </c>
      <c r="W965" t="str">
        <f>_xlfn.XLOOKUP(Sales_DB[[#This Row],[Customer_ID]],Final_Cust_db[Customer_ID],Final_Cust_db[Gender])</f>
        <v>Male</v>
      </c>
      <c r="X965" t="str">
        <f>_xlfn.XLOOKUP(Sales_DB[[#This Row],[Customer_ID]],Final_Cust_db[Customer_ID],Final_Cust_db[City])</f>
        <v>Michaelfort</v>
      </c>
      <c r="Y965" t="str">
        <f>_xlfn.XLOOKUP(Sales_DB[[#This Row],[Customer_ID]],Final_Cust_db[Customer_ID],Final_Cust_db[State])</f>
        <v>Indiana</v>
      </c>
      <c r="Z965" t="str">
        <f>_xlfn.XLOOKUP(Sales_DB[[#This Row],[Customer_ID]],Final_Cust_db[Customer_ID],Final_Cust_db[Country])</f>
        <v>USA</v>
      </c>
      <c r="AA965" t="str">
        <f>_xlfn.XLOOKUP(Sales_DB[[#This Row],[Customer_ID]],Final_Cust_db[Customer_ID],Final_Cust_db[Loyality_Level])</f>
        <v>Platinum</v>
      </c>
      <c r="AB965" s="8">
        <f>Sales_DB[[#This Row],[Cost]]*Sales_DB[[#This Row],[Quantity]]</f>
        <v>253.33</v>
      </c>
      <c r="AC965" s="8">
        <f>Sales_DB[[#This Row],[Total_Amount]]-Sales_DB[[#This Row],[Spend]]</f>
        <v>422.61240000000009</v>
      </c>
      <c r="AD965" s="8">
        <f>MONTH(Sales_DB[[#This Row],[Order_Date]])</f>
        <v>2</v>
      </c>
    </row>
    <row r="966" spans="1:30" x14ac:dyDescent="0.35">
      <c r="A966" t="s">
        <v>2923</v>
      </c>
      <c r="B966" s="2">
        <v>45682</v>
      </c>
      <c r="C966" t="s">
        <v>388</v>
      </c>
      <c r="D966" t="s">
        <v>1716</v>
      </c>
      <c r="E966" t="s">
        <v>1934</v>
      </c>
      <c r="F966">
        <v>4</v>
      </c>
      <c r="G966" s="5">
        <v>614.99</v>
      </c>
      <c r="H966">
        <v>0.16</v>
      </c>
      <c r="I966" t="s">
        <v>1959</v>
      </c>
      <c r="J966">
        <v>2066.3663999999999</v>
      </c>
      <c r="K966" t="str">
        <f>_xlfn.XLOOKUP(Sales_DB[[#This Row],[Store_ID]],Store_DB[Store_ID],Store_DB[Region])</f>
        <v>North</v>
      </c>
      <c r="L966" t="str">
        <f>_xlfn.XLOOKUP(Sales_DB[[#This Row],[Store_ID]],Store_DB[Store_ID],Store_DB[Store_Name])</f>
        <v>Shelton PLC</v>
      </c>
      <c r="M966" t="str">
        <f>_xlfn.XLOOKUP(Sales_DB[[#This Row],[Store_ID]],Store_DB[Store_ID],Store_DB[City])</f>
        <v>East Jenniferstad</v>
      </c>
      <c r="N966" t="str">
        <f>_xlfn.XLOOKUP(Sales_DB[[#This Row],[Store_ID]],Store_DB[Store_ID],Store_DB[Store_Type])</f>
        <v>Flagship</v>
      </c>
      <c r="O966" t="str">
        <f>_xlfn.XLOOKUP(Sales_DB[[#This Row],[Product_ID]],Product_DB[Product_ID],Product_DB[Product_Name])</f>
        <v>Men'S Winter Jacket</v>
      </c>
      <c r="P966" t="str">
        <f>_xlfn.XLOOKUP(Sales_DB[[#This Row],[Product_ID]],Product_DB[Product_ID],Product_DB[Category])</f>
        <v>Clothing</v>
      </c>
      <c r="Q966" t="str">
        <f>_xlfn.XLOOKUP(Sales_DB[[#This Row],[Product_ID]],Product_DB[Product_ID],Product_DB[Sub_Category])</f>
        <v>Outerwear</v>
      </c>
      <c r="R966" t="str">
        <f>_xlfn.XLOOKUP(Sales_DB[[#This Row],[Product_ID]],Product_DB[Product_ID],Product_DB[Brand])</f>
        <v>Kelly, Smith and Perez</v>
      </c>
      <c r="S966">
        <f>_xlfn.XLOOKUP(Sales_DB[[#This Row],[Product_ID]],Product_DB[Product_ID],Product_DB[Cost])</f>
        <v>167.34</v>
      </c>
      <c r="T966">
        <f>_xlfn.XLOOKUP(Sales_DB[[#This Row],[Product_ID]],Product_DB[Product_ID],Product_DB[Stock])</f>
        <v>296</v>
      </c>
      <c r="U966" t="str">
        <f>_xlfn.XLOOKUP(Sales_DB[[#This Row],[Customer_ID]],Final_Cust_db[Customer_ID],Final_Cust_db[Name])</f>
        <v>Amy Walker</v>
      </c>
      <c r="V966">
        <f>_xlfn.XLOOKUP(Sales_DB[[#This Row],[Customer_ID]],Final_Cust_db[Customer_ID],Final_Cust_db[Age])</f>
        <v>27</v>
      </c>
      <c r="W966" t="str">
        <f>_xlfn.XLOOKUP(Sales_DB[[#This Row],[Customer_ID]],Final_Cust_db[Customer_ID],Final_Cust_db[Gender])</f>
        <v>Male</v>
      </c>
      <c r="X966" t="str">
        <f>_xlfn.XLOOKUP(Sales_DB[[#This Row],[Customer_ID]],Final_Cust_db[Customer_ID],Final_Cust_db[City])</f>
        <v>Smithland</v>
      </c>
      <c r="Y966" t="str">
        <f>_xlfn.XLOOKUP(Sales_DB[[#This Row],[Customer_ID]],Final_Cust_db[Customer_ID],Final_Cust_db[State])</f>
        <v>West Virginia</v>
      </c>
      <c r="Z966" t="str">
        <f>_xlfn.XLOOKUP(Sales_DB[[#This Row],[Customer_ID]],Final_Cust_db[Customer_ID],Final_Cust_db[Country])</f>
        <v>USA</v>
      </c>
      <c r="AA966" t="str">
        <f>_xlfn.XLOOKUP(Sales_DB[[#This Row],[Customer_ID]],Final_Cust_db[Customer_ID],Final_Cust_db[Loyality_Level])</f>
        <v>Silver</v>
      </c>
      <c r="AB966" s="8">
        <f>Sales_DB[[#This Row],[Cost]]*Sales_DB[[#This Row],[Quantity]]</f>
        <v>669.36</v>
      </c>
      <c r="AC966" s="8">
        <f>Sales_DB[[#This Row],[Total_Amount]]-Sales_DB[[#This Row],[Spend]]</f>
        <v>1397.0063999999998</v>
      </c>
      <c r="AD966" s="8">
        <f>MONTH(Sales_DB[[#This Row],[Order_Date]])</f>
        <v>1</v>
      </c>
    </row>
    <row r="967" spans="1:30" x14ac:dyDescent="0.35">
      <c r="A967" t="s">
        <v>2924</v>
      </c>
      <c r="B967" s="2">
        <v>45730</v>
      </c>
      <c r="C967" t="s">
        <v>446</v>
      </c>
      <c r="D967" t="s">
        <v>1766</v>
      </c>
      <c r="E967" t="s">
        <v>1885</v>
      </c>
      <c r="F967">
        <v>4</v>
      </c>
      <c r="G967" s="5">
        <v>189.21</v>
      </c>
      <c r="H967">
        <v>0.06</v>
      </c>
      <c r="I967" t="s">
        <v>1962</v>
      </c>
      <c r="J967">
        <v>711.42959999999994</v>
      </c>
      <c r="K967" t="str">
        <f>_xlfn.XLOOKUP(Sales_DB[[#This Row],[Store_ID]],Store_DB[Store_ID],Store_DB[Region])</f>
        <v>East</v>
      </c>
      <c r="L967" t="str">
        <f>_xlfn.XLOOKUP(Sales_DB[[#This Row],[Store_ID]],Store_DB[Store_ID],Store_DB[Store_Name])</f>
        <v>Rivera-Warner</v>
      </c>
      <c r="M967" t="str">
        <f>_xlfn.XLOOKUP(Sales_DB[[#This Row],[Store_ID]],Store_DB[Store_ID],Store_DB[City])</f>
        <v>Washingtonfurt</v>
      </c>
      <c r="N967" t="str">
        <f>_xlfn.XLOOKUP(Sales_DB[[#This Row],[Store_ID]],Store_DB[Store_ID],Store_DB[Store_Type])</f>
        <v>Flagship</v>
      </c>
      <c r="O967" t="str">
        <f>_xlfn.XLOOKUP(Sales_DB[[#This Row],[Product_ID]],Product_DB[Product_ID],Product_DB[Product_Name])</f>
        <v>Laptop Cooling Pad</v>
      </c>
      <c r="P967" t="str">
        <f>_xlfn.XLOOKUP(Sales_DB[[#This Row],[Product_ID]],Product_DB[Product_ID],Product_DB[Category])</f>
        <v>Electronics</v>
      </c>
      <c r="Q967" t="str">
        <f>_xlfn.XLOOKUP(Sales_DB[[#This Row],[Product_ID]],Product_DB[Product_ID],Product_DB[Sub_Category])</f>
        <v>Computer</v>
      </c>
      <c r="R967" t="str">
        <f>_xlfn.XLOOKUP(Sales_DB[[#This Row],[Product_ID]],Product_DB[Product_ID],Product_DB[Brand])</f>
        <v>Murray, Gould and Ware</v>
      </c>
      <c r="S967">
        <f>_xlfn.XLOOKUP(Sales_DB[[#This Row],[Product_ID]],Product_DB[Product_ID],Product_DB[Cost])</f>
        <v>86.42</v>
      </c>
      <c r="T967">
        <f>_xlfn.XLOOKUP(Sales_DB[[#This Row],[Product_ID]],Product_DB[Product_ID],Product_DB[Stock])</f>
        <v>222</v>
      </c>
      <c r="U967" t="str">
        <f>_xlfn.XLOOKUP(Sales_DB[[#This Row],[Customer_ID]],Final_Cust_db[Customer_ID],Final_Cust_db[Name])</f>
        <v>Susan Mcdonald</v>
      </c>
      <c r="V967">
        <f>_xlfn.XLOOKUP(Sales_DB[[#This Row],[Customer_ID]],Final_Cust_db[Customer_ID],Final_Cust_db[Age])</f>
        <v>45</v>
      </c>
      <c r="W967" t="str">
        <f>_xlfn.XLOOKUP(Sales_DB[[#This Row],[Customer_ID]],Final_Cust_db[Customer_ID],Final_Cust_db[Gender])</f>
        <v>Male</v>
      </c>
      <c r="X967" t="str">
        <f>_xlfn.XLOOKUP(Sales_DB[[#This Row],[Customer_ID]],Final_Cust_db[Customer_ID],Final_Cust_db[City])</f>
        <v>East Ellen</v>
      </c>
      <c r="Y967" t="str">
        <f>_xlfn.XLOOKUP(Sales_DB[[#This Row],[Customer_ID]],Final_Cust_db[Customer_ID],Final_Cust_db[State])</f>
        <v>Arkansas</v>
      </c>
      <c r="Z967" t="str">
        <f>_xlfn.XLOOKUP(Sales_DB[[#This Row],[Customer_ID]],Final_Cust_db[Customer_ID],Final_Cust_db[Country])</f>
        <v>USA</v>
      </c>
      <c r="AA967" t="str">
        <f>_xlfn.XLOOKUP(Sales_DB[[#This Row],[Customer_ID]],Final_Cust_db[Customer_ID],Final_Cust_db[Loyality_Level])</f>
        <v>Silver</v>
      </c>
      <c r="AB967" s="8">
        <f>Sales_DB[[#This Row],[Cost]]*Sales_DB[[#This Row],[Quantity]]</f>
        <v>345.68</v>
      </c>
      <c r="AC967" s="8">
        <f>Sales_DB[[#This Row],[Total_Amount]]-Sales_DB[[#This Row],[Spend]]</f>
        <v>365.74959999999993</v>
      </c>
      <c r="AD967" s="8">
        <f>MONTH(Sales_DB[[#This Row],[Order_Date]])</f>
        <v>3</v>
      </c>
    </row>
    <row r="968" spans="1:30" x14ac:dyDescent="0.35">
      <c r="A968" t="s">
        <v>2925</v>
      </c>
      <c r="B968" s="2">
        <v>45629</v>
      </c>
      <c r="C968" t="s">
        <v>523</v>
      </c>
      <c r="D968" t="s">
        <v>1766</v>
      </c>
      <c r="E968" t="s">
        <v>1932</v>
      </c>
      <c r="F968">
        <v>2</v>
      </c>
      <c r="G968" s="5">
        <v>233.33</v>
      </c>
      <c r="H968">
        <v>0.05</v>
      </c>
      <c r="I968" t="s">
        <v>1957</v>
      </c>
      <c r="J968">
        <v>443.327</v>
      </c>
      <c r="K968" t="str">
        <f>_xlfn.XLOOKUP(Sales_DB[[#This Row],[Store_ID]],Store_DB[Store_ID],Store_DB[Region])</f>
        <v>South</v>
      </c>
      <c r="L968" t="str">
        <f>_xlfn.XLOOKUP(Sales_DB[[#This Row],[Store_ID]],Store_DB[Store_ID],Store_DB[Store_Name])</f>
        <v>Mcdonald Inc</v>
      </c>
      <c r="M968" t="str">
        <f>_xlfn.XLOOKUP(Sales_DB[[#This Row],[Store_ID]],Store_DB[Store_ID],Store_DB[City])</f>
        <v>Christopherland</v>
      </c>
      <c r="N968" t="str">
        <f>_xlfn.XLOOKUP(Sales_DB[[#This Row],[Store_ID]],Store_DB[Store_ID],Store_DB[Store_Type])</f>
        <v>Outlet</v>
      </c>
      <c r="O968" t="str">
        <f>_xlfn.XLOOKUP(Sales_DB[[#This Row],[Product_ID]],Product_DB[Product_ID],Product_DB[Product_Name])</f>
        <v>Laptop Cooling Pad</v>
      </c>
      <c r="P968" t="str">
        <f>_xlfn.XLOOKUP(Sales_DB[[#This Row],[Product_ID]],Product_DB[Product_ID],Product_DB[Category])</f>
        <v>Electronics</v>
      </c>
      <c r="Q968" t="str">
        <f>_xlfn.XLOOKUP(Sales_DB[[#This Row],[Product_ID]],Product_DB[Product_ID],Product_DB[Sub_Category])</f>
        <v>Computer</v>
      </c>
      <c r="R968" t="str">
        <f>_xlfn.XLOOKUP(Sales_DB[[#This Row],[Product_ID]],Product_DB[Product_ID],Product_DB[Brand])</f>
        <v>Murray, Gould and Ware</v>
      </c>
      <c r="S968">
        <f>_xlfn.XLOOKUP(Sales_DB[[#This Row],[Product_ID]],Product_DB[Product_ID],Product_DB[Cost])</f>
        <v>86.42</v>
      </c>
      <c r="T968">
        <f>_xlfn.XLOOKUP(Sales_DB[[#This Row],[Product_ID]],Product_DB[Product_ID],Product_DB[Stock])</f>
        <v>222</v>
      </c>
      <c r="U968" t="str">
        <f>_xlfn.XLOOKUP(Sales_DB[[#This Row],[Customer_ID]],Final_Cust_db[Customer_ID],Final_Cust_db[Name])</f>
        <v>Julie Hale</v>
      </c>
      <c r="V968">
        <f>_xlfn.XLOOKUP(Sales_DB[[#This Row],[Customer_ID]],Final_Cust_db[Customer_ID],Final_Cust_db[Age])</f>
        <v>35</v>
      </c>
      <c r="W968" t="str">
        <f>_xlfn.XLOOKUP(Sales_DB[[#This Row],[Customer_ID]],Final_Cust_db[Customer_ID],Final_Cust_db[Gender])</f>
        <v>Female</v>
      </c>
      <c r="X968" t="str">
        <f>_xlfn.XLOOKUP(Sales_DB[[#This Row],[Customer_ID]],Final_Cust_db[Customer_ID],Final_Cust_db[City])</f>
        <v>Owensview</v>
      </c>
      <c r="Y968" t="str">
        <f>_xlfn.XLOOKUP(Sales_DB[[#This Row],[Customer_ID]],Final_Cust_db[Customer_ID],Final_Cust_db[State])</f>
        <v>Vermont</v>
      </c>
      <c r="Z968" t="str">
        <f>_xlfn.XLOOKUP(Sales_DB[[#This Row],[Customer_ID]],Final_Cust_db[Customer_ID],Final_Cust_db[Country])</f>
        <v>USA</v>
      </c>
      <c r="AA968" t="str">
        <f>_xlfn.XLOOKUP(Sales_DB[[#This Row],[Customer_ID]],Final_Cust_db[Customer_ID],Final_Cust_db[Loyality_Level])</f>
        <v>Gold</v>
      </c>
      <c r="AB968" s="8">
        <f>Sales_DB[[#This Row],[Cost]]*Sales_DB[[#This Row],[Quantity]]</f>
        <v>172.84</v>
      </c>
      <c r="AC968" s="8">
        <f>Sales_DB[[#This Row],[Total_Amount]]-Sales_DB[[#This Row],[Spend]]</f>
        <v>270.48699999999997</v>
      </c>
      <c r="AD968" s="8">
        <f>MONTH(Sales_DB[[#This Row],[Order_Date]])</f>
        <v>12</v>
      </c>
    </row>
    <row r="969" spans="1:30" x14ac:dyDescent="0.35">
      <c r="A969" t="s">
        <v>2926</v>
      </c>
      <c r="B969" s="2">
        <v>45783</v>
      </c>
      <c r="C969" t="s">
        <v>803</v>
      </c>
      <c r="D969" t="s">
        <v>1694</v>
      </c>
      <c r="E969" t="s">
        <v>1943</v>
      </c>
      <c r="F969">
        <v>3</v>
      </c>
      <c r="G969" s="5">
        <v>529.89</v>
      </c>
      <c r="H969">
        <v>0.21</v>
      </c>
      <c r="I969" t="s">
        <v>1957</v>
      </c>
      <c r="J969">
        <v>1255.8393000000001</v>
      </c>
      <c r="K969" t="str">
        <f>_xlfn.XLOOKUP(Sales_DB[[#This Row],[Store_ID]],Store_DB[Store_ID],Store_DB[Region])</f>
        <v>East</v>
      </c>
      <c r="L969" t="str">
        <f>_xlfn.XLOOKUP(Sales_DB[[#This Row],[Store_ID]],Store_DB[Store_ID],Store_DB[Store_Name])</f>
        <v>Guerrero-Schmitt</v>
      </c>
      <c r="M969" t="str">
        <f>_xlfn.XLOOKUP(Sales_DB[[#This Row],[Store_ID]],Store_DB[Store_ID],Store_DB[City])</f>
        <v>East Stevechester</v>
      </c>
      <c r="N969" t="str">
        <f>_xlfn.XLOOKUP(Sales_DB[[#This Row],[Store_ID]],Store_DB[Store_ID],Store_DB[Store_Type])</f>
        <v>Flagship</v>
      </c>
      <c r="O969" t="str">
        <f>_xlfn.XLOOKUP(Sales_DB[[#This Row],[Product_ID]],Product_DB[Product_ID],Product_DB[Product_Name])</f>
        <v>Portable Power Bank</v>
      </c>
      <c r="P969" t="str">
        <f>_xlfn.XLOOKUP(Sales_DB[[#This Row],[Product_ID]],Product_DB[Product_ID],Product_DB[Category])</f>
        <v>Electronics</v>
      </c>
      <c r="Q969" t="str">
        <f>_xlfn.XLOOKUP(Sales_DB[[#This Row],[Product_ID]],Product_DB[Product_ID],Product_DB[Sub_Category])</f>
        <v>Mobile</v>
      </c>
      <c r="R969" t="str">
        <f>_xlfn.XLOOKUP(Sales_DB[[#This Row],[Product_ID]],Product_DB[Product_ID],Product_DB[Brand])</f>
        <v>Cummings and Sons</v>
      </c>
      <c r="S969">
        <f>_xlfn.XLOOKUP(Sales_DB[[#This Row],[Product_ID]],Product_DB[Product_ID],Product_DB[Cost])</f>
        <v>326.06</v>
      </c>
      <c r="T969">
        <f>_xlfn.XLOOKUP(Sales_DB[[#This Row],[Product_ID]],Product_DB[Product_ID],Product_DB[Stock])</f>
        <v>301</v>
      </c>
      <c r="U969" t="str">
        <f>_xlfn.XLOOKUP(Sales_DB[[#This Row],[Customer_ID]],Final_Cust_db[Customer_ID],Final_Cust_db[Name])</f>
        <v>Nicholas Webb</v>
      </c>
      <c r="V969">
        <f>_xlfn.XLOOKUP(Sales_DB[[#This Row],[Customer_ID]],Final_Cust_db[Customer_ID],Final_Cust_db[Age])</f>
        <v>19</v>
      </c>
      <c r="W969" t="str">
        <f>_xlfn.XLOOKUP(Sales_DB[[#This Row],[Customer_ID]],Final_Cust_db[Customer_ID],Final_Cust_db[Gender])</f>
        <v>Male</v>
      </c>
      <c r="X969" t="str">
        <f>_xlfn.XLOOKUP(Sales_DB[[#This Row],[Customer_ID]],Final_Cust_db[Customer_ID],Final_Cust_db[City])</f>
        <v>Lake Timothy</v>
      </c>
      <c r="Y969" t="str">
        <f>_xlfn.XLOOKUP(Sales_DB[[#This Row],[Customer_ID]],Final_Cust_db[Customer_ID],Final_Cust_db[State])</f>
        <v>Nevada</v>
      </c>
      <c r="Z969" t="str">
        <f>_xlfn.XLOOKUP(Sales_DB[[#This Row],[Customer_ID]],Final_Cust_db[Customer_ID],Final_Cust_db[Country])</f>
        <v>USA</v>
      </c>
      <c r="AA969" t="str">
        <f>_xlfn.XLOOKUP(Sales_DB[[#This Row],[Customer_ID]],Final_Cust_db[Customer_ID],Final_Cust_db[Loyality_Level])</f>
        <v>Gold</v>
      </c>
      <c r="AB969" s="8">
        <f>Sales_DB[[#This Row],[Cost]]*Sales_DB[[#This Row],[Quantity]]</f>
        <v>978.18000000000006</v>
      </c>
      <c r="AC969" s="8">
        <f>Sales_DB[[#This Row],[Total_Amount]]-Sales_DB[[#This Row],[Spend]]</f>
        <v>277.65930000000003</v>
      </c>
      <c r="AD969" s="8">
        <f>MONTH(Sales_DB[[#This Row],[Order_Date]])</f>
        <v>5</v>
      </c>
    </row>
    <row r="970" spans="1:30" x14ac:dyDescent="0.35">
      <c r="A970" t="s">
        <v>2927</v>
      </c>
      <c r="B970" s="2">
        <v>45518</v>
      </c>
      <c r="C970" t="s">
        <v>1514</v>
      </c>
      <c r="D970" t="s">
        <v>1857</v>
      </c>
      <c r="E970" t="s">
        <v>1890</v>
      </c>
      <c r="F970">
        <v>2</v>
      </c>
      <c r="G970" s="5">
        <v>954.1</v>
      </c>
      <c r="H970">
        <v>0.17</v>
      </c>
      <c r="I970" t="s">
        <v>1959</v>
      </c>
      <c r="J970">
        <v>1583.806</v>
      </c>
      <c r="K970" t="str">
        <f>_xlfn.XLOOKUP(Sales_DB[[#This Row],[Store_ID]],Store_DB[Store_ID],Store_DB[Region])</f>
        <v>North</v>
      </c>
      <c r="L970" t="str">
        <f>_xlfn.XLOOKUP(Sales_DB[[#This Row],[Store_ID]],Store_DB[Store_ID],Store_DB[Store_Name])</f>
        <v>Martinez, Adkins and Johnson</v>
      </c>
      <c r="M970" t="str">
        <f>_xlfn.XLOOKUP(Sales_DB[[#This Row],[Store_ID]],Store_DB[Store_ID],Store_DB[City])</f>
        <v>Danielmouth</v>
      </c>
      <c r="N970" t="str">
        <f>_xlfn.XLOOKUP(Sales_DB[[#This Row],[Store_ID]],Store_DB[Store_ID],Store_DB[Store_Type])</f>
        <v>Flagship</v>
      </c>
      <c r="O970" t="str">
        <f>_xlfn.XLOOKUP(Sales_DB[[#This Row],[Product_ID]],Product_DB[Product_ID],Product_DB[Product_Name])</f>
        <v>Microwave Oven</v>
      </c>
      <c r="P970" t="str">
        <f>_xlfn.XLOOKUP(Sales_DB[[#This Row],[Product_ID]],Product_DB[Product_ID],Product_DB[Category])</f>
        <v>Home</v>
      </c>
      <c r="Q970" t="str">
        <f>_xlfn.XLOOKUP(Sales_DB[[#This Row],[Product_ID]],Product_DB[Product_ID],Product_DB[Sub_Category])</f>
        <v>Appliances</v>
      </c>
      <c r="R970" t="str">
        <f>_xlfn.XLOOKUP(Sales_DB[[#This Row],[Product_ID]],Product_DB[Product_ID],Product_DB[Brand])</f>
        <v>Green, Powell and Palmer</v>
      </c>
      <c r="S970">
        <f>_xlfn.XLOOKUP(Sales_DB[[#This Row],[Product_ID]],Product_DB[Product_ID],Product_DB[Cost])</f>
        <v>447.43</v>
      </c>
      <c r="T970">
        <f>_xlfn.XLOOKUP(Sales_DB[[#This Row],[Product_ID]],Product_DB[Product_ID],Product_DB[Stock])</f>
        <v>191</v>
      </c>
      <c r="U970" t="str">
        <f>_xlfn.XLOOKUP(Sales_DB[[#This Row],[Customer_ID]],Final_Cust_db[Customer_ID],Final_Cust_db[Name])</f>
        <v>Melinda Thomas</v>
      </c>
      <c r="V970">
        <f>_xlfn.XLOOKUP(Sales_DB[[#This Row],[Customer_ID]],Final_Cust_db[Customer_ID],Final_Cust_db[Age])</f>
        <v>42</v>
      </c>
      <c r="W970" t="str">
        <f>_xlfn.XLOOKUP(Sales_DB[[#This Row],[Customer_ID]],Final_Cust_db[Customer_ID],Final_Cust_db[Gender])</f>
        <v>Female</v>
      </c>
      <c r="X970" t="str">
        <f>_xlfn.XLOOKUP(Sales_DB[[#This Row],[Customer_ID]],Final_Cust_db[Customer_ID],Final_Cust_db[City])</f>
        <v>Lake Elizabethside</v>
      </c>
      <c r="Y970" t="str">
        <f>_xlfn.XLOOKUP(Sales_DB[[#This Row],[Customer_ID]],Final_Cust_db[Customer_ID],Final_Cust_db[State])</f>
        <v>Indiana</v>
      </c>
      <c r="Z970" t="str">
        <f>_xlfn.XLOOKUP(Sales_DB[[#This Row],[Customer_ID]],Final_Cust_db[Customer_ID],Final_Cust_db[Country])</f>
        <v>USA</v>
      </c>
      <c r="AA970" t="str">
        <f>_xlfn.XLOOKUP(Sales_DB[[#This Row],[Customer_ID]],Final_Cust_db[Customer_ID],Final_Cust_db[Loyality_Level])</f>
        <v>Silver</v>
      </c>
      <c r="AB970" s="8">
        <f>Sales_DB[[#This Row],[Cost]]*Sales_DB[[#This Row],[Quantity]]</f>
        <v>894.86</v>
      </c>
      <c r="AC970" s="8">
        <f>Sales_DB[[#This Row],[Total_Amount]]-Sales_DB[[#This Row],[Spend]]</f>
        <v>688.94600000000003</v>
      </c>
      <c r="AD970" s="8">
        <f>MONTH(Sales_DB[[#This Row],[Order_Date]])</f>
        <v>8</v>
      </c>
    </row>
    <row r="971" spans="1:30" x14ac:dyDescent="0.35">
      <c r="A971" t="s">
        <v>2928</v>
      </c>
      <c r="B971" s="2">
        <v>45274</v>
      </c>
      <c r="C971" t="s">
        <v>1026</v>
      </c>
      <c r="D971" t="s">
        <v>1775</v>
      </c>
      <c r="E971" t="s">
        <v>1912</v>
      </c>
      <c r="F971">
        <v>1</v>
      </c>
      <c r="G971" s="5">
        <v>370.04</v>
      </c>
      <c r="H971">
        <v>0.04</v>
      </c>
      <c r="I971" t="s">
        <v>1962</v>
      </c>
      <c r="J971">
        <v>355.23840000000001</v>
      </c>
      <c r="K971" t="str">
        <f>_xlfn.XLOOKUP(Sales_DB[[#This Row],[Store_ID]],Store_DB[Store_ID],Store_DB[Region])</f>
        <v>South</v>
      </c>
      <c r="L971" t="str">
        <f>_xlfn.XLOOKUP(Sales_DB[[#This Row],[Store_ID]],Store_DB[Store_ID],Store_DB[Store_Name])</f>
        <v>Martinez-Mullins</v>
      </c>
      <c r="M971" t="str">
        <f>_xlfn.XLOOKUP(Sales_DB[[#This Row],[Store_ID]],Store_DB[Store_ID],Store_DB[City])</f>
        <v>Williamsfurt</v>
      </c>
      <c r="N971" t="str">
        <f>_xlfn.XLOOKUP(Sales_DB[[#This Row],[Store_ID]],Store_DB[Store_ID],Store_DB[Store_Type])</f>
        <v>Online</v>
      </c>
      <c r="O971" t="str">
        <f>_xlfn.XLOOKUP(Sales_DB[[#This Row],[Product_ID]],Product_DB[Product_ID],Product_DB[Product_Name])</f>
        <v>Adjustable Dumbbells 20Kg</v>
      </c>
      <c r="P971" t="str">
        <f>_xlfn.XLOOKUP(Sales_DB[[#This Row],[Product_ID]],Product_DB[Product_ID],Product_DB[Category])</f>
        <v>Sports</v>
      </c>
      <c r="Q971" t="str">
        <f>_xlfn.XLOOKUP(Sales_DB[[#This Row],[Product_ID]],Product_DB[Product_ID],Product_DB[Sub_Category])</f>
        <v>Fitness</v>
      </c>
      <c r="R971" t="str">
        <f>_xlfn.XLOOKUP(Sales_DB[[#This Row],[Product_ID]],Product_DB[Product_ID],Product_DB[Brand])</f>
        <v>Montgomery, Benton and Miller</v>
      </c>
      <c r="S971">
        <f>_xlfn.XLOOKUP(Sales_DB[[#This Row],[Product_ID]],Product_DB[Product_ID],Product_DB[Cost])</f>
        <v>240.63</v>
      </c>
      <c r="T971">
        <f>_xlfn.XLOOKUP(Sales_DB[[#This Row],[Product_ID]],Product_DB[Product_ID],Product_DB[Stock])</f>
        <v>423</v>
      </c>
      <c r="U971" t="str">
        <f>_xlfn.XLOOKUP(Sales_DB[[#This Row],[Customer_ID]],Final_Cust_db[Customer_ID],Final_Cust_db[Name])</f>
        <v>Kristy Dunlap</v>
      </c>
      <c r="V971">
        <f>_xlfn.XLOOKUP(Sales_DB[[#This Row],[Customer_ID]],Final_Cust_db[Customer_ID],Final_Cust_db[Age])</f>
        <v>64</v>
      </c>
      <c r="W971" t="str">
        <f>_xlfn.XLOOKUP(Sales_DB[[#This Row],[Customer_ID]],Final_Cust_db[Customer_ID],Final_Cust_db[Gender])</f>
        <v>Female</v>
      </c>
      <c r="X971" t="str">
        <f>_xlfn.XLOOKUP(Sales_DB[[#This Row],[Customer_ID]],Final_Cust_db[Customer_ID],Final_Cust_db[City])</f>
        <v>Whiteport</v>
      </c>
      <c r="Y971" t="str">
        <f>_xlfn.XLOOKUP(Sales_DB[[#This Row],[Customer_ID]],Final_Cust_db[Customer_ID],Final_Cust_db[State])</f>
        <v>North Carolina</v>
      </c>
      <c r="Z971" t="str">
        <f>_xlfn.XLOOKUP(Sales_DB[[#This Row],[Customer_ID]],Final_Cust_db[Customer_ID],Final_Cust_db[Country])</f>
        <v>USA</v>
      </c>
      <c r="AA971" t="str">
        <f>_xlfn.XLOOKUP(Sales_DB[[#This Row],[Customer_ID]],Final_Cust_db[Customer_ID],Final_Cust_db[Loyality_Level])</f>
        <v>Platinum</v>
      </c>
      <c r="AB971" s="8">
        <f>Sales_DB[[#This Row],[Cost]]*Sales_DB[[#This Row],[Quantity]]</f>
        <v>240.63</v>
      </c>
      <c r="AC971" s="8">
        <f>Sales_DB[[#This Row],[Total_Amount]]-Sales_DB[[#This Row],[Spend]]</f>
        <v>114.60840000000002</v>
      </c>
      <c r="AD971" s="8">
        <f>MONTH(Sales_DB[[#This Row],[Order_Date]])</f>
        <v>12</v>
      </c>
    </row>
    <row r="972" spans="1:30" x14ac:dyDescent="0.35">
      <c r="A972" t="s">
        <v>2929</v>
      </c>
      <c r="B972" s="2">
        <v>45297</v>
      </c>
      <c r="C972" t="s">
        <v>231</v>
      </c>
      <c r="D972" t="s">
        <v>1869</v>
      </c>
      <c r="E972" t="s">
        <v>1946</v>
      </c>
      <c r="F972">
        <v>4</v>
      </c>
      <c r="G972" s="5">
        <v>492.71</v>
      </c>
      <c r="H972">
        <v>0.08</v>
      </c>
      <c r="I972" t="s">
        <v>1957</v>
      </c>
      <c r="J972">
        <v>1813.1728000000001</v>
      </c>
      <c r="K972" t="str">
        <f>_xlfn.XLOOKUP(Sales_DB[[#This Row],[Store_ID]],Store_DB[Store_ID],Store_DB[Region])</f>
        <v>East</v>
      </c>
      <c r="L972" t="str">
        <f>_xlfn.XLOOKUP(Sales_DB[[#This Row],[Store_ID]],Store_DB[Store_ID],Store_DB[Store_Name])</f>
        <v>Mann-Austin</v>
      </c>
      <c r="M972" t="str">
        <f>_xlfn.XLOOKUP(Sales_DB[[#This Row],[Store_ID]],Store_DB[Store_ID],Store_DB[City])</f>
        <v>Vasquezborough</v>
      </c>
      <c r="N972" t="str">
        <f>_xlfn.XLOOKUP(Sales_DB[[#This Row],[Store_ID]],Store_DB[Store_ID],Store_DB[Store_Type])</f>
        <v>Online</v>
      </c>
      <c r="O972" t="str">
        <f>_xlfn.XLOOKUP(Sales_DB[[#This Row],[Product_ID]],Product_DB[Product_ID],Product_DB[Product_Name])</f>
        <v>Women'S Formal Blazer</v>
      </c>
      <c r="P972" t="str">
        <f>_xlfn.XLOOKUP(Sales_DB[[#This Row],[Product_ID]],Product_DB[Product_ID],Product_DB[Category])</f>
        <v>Clothing</v>
      </c>
      <c r="Q972" t="str">
        <f>_xlfn.XLOOKUP(Sales_DB[[#This Row],[Product_ID]],Product_DB[Product_ID],Product_DB[Sub_Category])</f>
        <v>Outerwear</v>
      </c>
      <c r="R972" t="str">
        <f>_xlfn.XLOOKUP(Sales_DB[[#This Row],[Product_ID]],Product_DB[Product_ID],Product_DB[Brand])</f>
        <v>Phillips and Sons</v>
      </c>
      <c r="S972">
        <f>_xlfn.XLOOKUP(Sales_DB[[#This Row],[Product_ID]],Product_DB[Product_ID],Product_DB[Cost])</f>
        <v>358.47</v>
      </c>
      <c r="T972">
        <f>_xlfn.XLOOKUP(Sales_DB[[#This Row],[Product_ID]],Product_DB[Product_ID],Product_DB[Stock])</f>
        <v>143</v>
      </c>
      <c r="U972" t="str">
        <f>_xlfn.XLOOKUP(Sales_DB[[#This Row],[Customer_ID]],Final_Cust_db[Customer_ID],Final_Cust_db[Name])</f>
        <v>Kristin Stein</v>
      </c>
      <c r="V972">
        <f>_xlfn.XLOOKUP(Sales_DB[[#This Row],[Customer_ID]],Final_Cust_db[Customer_ID],Final_Cust_db[Age])</f>
        <v>23</v>
      </c>
      <c r="W972" t="str">
        <f>_xlfn.XLOOKUP(Sales_DB[[#This Row],[Customer_ID]],Final_Cust_db[Customer_ID],Final_Cust_db[Gender])</f>
        <v>Male</v>
      </c>
      <c r="X972" t="str">
        <f>_xlfn.XLOOKUP(Sales_DB[[#This Row],[Customer_ID]],Final_Cust_db[Customer_ID],Final_Cust_db[City])</f>
        <v>Jennifermouth</v>
      </c>
      <c r="Y972" t="str">
        <f>_xlfn.XLOOKUP(Sales_DB[[#This Row],[Customer_ID]],Final_Cust_db[Customer_ID],Final_Cust_db[State])</f>
        <v>Missouri</v>
      </c>
      <c r="Z972" t="str">
        <f>_xlfn.XLOOKUP(Sales_DB[[#This Row],[Customer_ID]],Final_Cust_db[Customer_ID],Final_Cust_db[Country])</f>
        <v>USA</v>
      </c>
      <c r="AA972" t="str">
        <f>_xlfn.XLOOKUP(Sales_DB[[#This Row],[Customer_ID]],Final_Cust_db[Customer_ID],Final_Cust_db[Loyality_Level])</f>
        <v>Silver</v>
      </c>
      <c r="AB972" s="8">
        <f>Sales_DB[[#This Row],[Cost]]*Sales_DB[[#This Row],[Quantity]]</f>
        <v>1433.88</v>
      </c>
      <c r="AC972" s="8">
        <f>Sales_DB[[#This Row],[Total_Amount]]-Sales_DB[[#This Row],[Spend]]</f>
        <v>379.29279999999994</v>
      </c>
      <c r="AD972" s="8">
        <f>MONTH(Sales_DB[[#This Row],[Order_Date]])</f>
        <v>1</v>
      </c>
    </row>
    <row r="973" spans="1:30" x14ac:dyDescent="0.35">
      <c r="A973" t="s">
        <v>2930</v>
      </c>
      <c r="B973" s="2">
        <v>45530</v>
      </c>
      <c r="C973" t="s">
        <v>899</v>
      </c>
      <c r="D973" t="s">
        <v>1854</v>
      </c>
      <c r="E973" t="s">
        <v>1930</v>
      </c>
      <c r="F973">
        <v>4</v>
      </c>
      <c r="G973" s="5">
        <v>853.26</v>
      </c>
      <c r="H973">
        <v>0.24</v>
      </c>
      <c r="I973" t="s">
        <v>1962</v>
      </c>
      <c r="J973">
        <v>2593.9104000000002</v>
      </c>
      <c r="K973" t="str">
        <f>_xlfn.XLOOKUP(Sales_DB[[#This Row],[Store_ID]],Store_DB[Store_ID],Store_DB[Region])</f>
        <v>East</v>
      </c>
      <c r="L973" t="str">
        <f>_xlfn.XLOOKUP(Sales_DB[[#This Row],[Store_ID]],Store_DB[Store_ID],Store_DB[Store_Name])</f>
        <v>Gardner, Humphrey and Contreras</v>
      </c>
      <c r="M973" t="str">
        <f>_xlfn.XLOOKUP(Sales_DB[[#This Row],[Store_ID]],Store_DB[Store_ID],Store_DB[City])</f>
        <v>Johnsonville</v>
      </c>
      <c r="N973" t="str">
        <f>_xlfn.XLOOKUP(Sales_DB[[#This Row],[Store_ID]],Store_DB[Store_ID],Store_DB[Store_Type])</f>
        <v>Flagship</v>
      </c>
      <c r="O973" t="str">
        <f>_xlfn.XLOOKUP(Sales_DB[[#This Row],[Product_ID]],Product_DB[Product_ID],Product_DB[Product_Name])</f>
        <v>Women'S High Heels</v>
      </c>
      <c r="P973" t="str">
        <f>_xlfn.XLOOKUP(Sales_DB[[#This Row],[Product_ID]],Product_DB[Product_ID],Product_DB[Category])</f>
        <v>Clothing</v>
      </c>
      <c r="Q973" t="str">
        <f>_xlfn.XLOOKUP(Sales_DB[[#This Row],[Product_ID]],Product_DB[Product_ID],Product_DB[Sub_Category])</f>
        <v>Footwear</v>
      </c>
      <c r="R973" t="str">
        <f>_xlfn.XLOOKUP(Sales_DB[[#This Row],[Product_ID]],Product_DB[Product_ID],Product_DB[Brand])</f>
        <v>Smith-Charles</v>
      </c>
      <c r="S973">
        <f>_xlfn.XLOOKUP(Sales_DB[[#This Row],[Product_ID]],Product_DB[Product_ID],Product_DB[Cost])</f>
        <v>438.25</v>
      </c>
      <c r="T973">
        <f>_xlfn.XLOOKUP(Sales_DB[[#This Row],[Product_ID]],Product_DB[Product_ID],Product_DB[Stock])</f>
        <v>496</v>
      </c>
      <c r="U973" t="str">
        <f>_xlfn.XLOOKUP(Sales_DB[[#This Row],[Customer_ID]],Final_Cust_db[Customer_ID],Final_Cust_db[Name])</f>
        <v>Antonio Leon</v>
      </c>
      <c r="V973">
        <f>_xlfn.XLOOKUP(Sales_DB[[#This Row],[Customer_ID]],Final_Cust_db[Customer_ID],Final_Cust_db[Age])</f>
        <v>48</v>
      </c>
      <c r="W973" t="str">
        <f>_xlfn.XLOOKUP(Sales_DB[[#This Row],[Customer_ID]],Final_Cust_db[Customer_ID],Final_Cust_db[Gender])</f>
        <v>Male</v>
      </c>
      <c r="X973" t="str">
        <f>_xlfn.XLOOKUP(Sales_DB[[#This Row],[Customer_ID]],Final_Cust_db[Customer_ID],Final_Cust_db[City])</f>
        <v>Morrisville</v>
      </c>
      <c r="Y973" t="str">
        <f>_xlfn.XLOOKUP(Sales_DB[[#This Row],[Customer_ID]],Final_Cust_db[Customer_ID],Final_Cust_db[State])</f>
        <v>Hawaii</v>
      </c>
      <c r="Z973" t="str">
        <f>_xlfn.XLOOKUP(Sales_DB[[#This Row],[Customer_ID]],Final_Cust_db[Customer_ID],Final_Cust_db[Country])</f>
        <v>USA</v>
      </c>
      <c r="AA973" t="str">
        <f>_xlfn.XLOOKUP(Sales_DB[[#This Row],[Customer_ID]],Final_Cust_db[Customer_ID],Final_Cust_db[Loyality_Level])</f>
        <v>Bronze</v>
      </c>
      <c r="AB973" s="8">
        <f>Sales_DB[[#This Row],[Cost]]*Sales_DB[[#This Row],[Quantity]]</f>
        <v>1753</v>
      </c>
      <c r="AC973" s="8">
        <f>Sales_DB[[#This Row],[Total_Amount]]-Sales_DB[[#This Row],[Spend]]</f>
        <v>840.91040000000021</v>
      </c>
      <c r="AD973" s="8">
        <f>MONTH(Sales_DB[[#This Row],[Order_Date]])</f>
        <v>8</v>
      </c>
    </row>
    <row r="974" spans="1:30" x14ac:dyDescent="0.35">
      <c r="A974" t="s">
        <v>2931</v>
      </c>
      <c r="B974" s="2">
        <v>45740</v>
      </c>
      <c r="C974" t="s">
        <v>1273</v>
      </c>
      <c r="D974" t="s">
        <v>1567</v>
      </c>
      <c r="E974" t="s">
        <v>1937</v>
      </c>
      <c r="F974">
        <v>1</v>
      </c>
      <c r="G974" s="5">
        <v>402.47</v>
      </c>
      <c r="H974">
        <v>0.19</v>
      </c>
      <c r="I974" t="s">
        <v>1959</v>
      </c>
      <c r="J974">
        <v>326.00070000000011</v>
      </c>
      <c r="K974" t="str">
        <f>_xlfn.XLOOKUP(Sales_DB[[#This Row],[Store_ID]],Store_DB[Store_ID],Store_DB[Region])</f>
        <v>West</v>
      </c>
      <c r="L974" t="str">
        <f>_xlfn.XLOOKUP(Sales_DB[[#This Row],[Store_ID]],Store_DB[Store_ID],Store_DB[Store_Name])</f>
        <v>Frederick-Wright</v>
      </c>
      <c r="M974" t="str">
        <f>_xlfn.XLOOKUP(Sales_DB[[#This Row],[Store_ID]],Store_DB[Store_ID],Store_DB[City])</f>
        <v>New Jimmymouth</v>
      </c>
      <c r="N974" t="str">
        <f>_xlfn.XLOOKUP(Sales_DB[[#This Row],[Store_ID]],Store_DB[Store_ID],Store_DB[Store_Type])</f>
        <v>Flagship</v>
      </c>
      <c r="O974" t="str">
        <f>_xlfn.XLOOKUP(Sales_DB[[#This Row],[Product_ID]],Product_DB[Product_ID],Product_DB[Product_Name])</f>
        <v>Men'S Running Jacket</v>
      </c>
      <c r="P974" t="str">
        <f>_xlfn.XLOOKUP(Sales_DB[[#This Row],[Product_ID]],Product_DB[Product_ID],Product_DB[Category])</f>
        <v>Clothing</v>
      </c>
      <c r="Q974" t="str">
        <f>_xlfn.XLOOKUP(Sales_DB[[#This Row],[Product_ID]],Product_DB[Product_ID],Product_DB[Sub_Category])</f>
        <v>Outerwear</v>
      </c>
      <c r="R974" t="str">
        <f>_xlfn.XLOOKUP(Sales_DB[[#This Row],[Product_ID]],Product_DB[Product_ID],Product_DB[Brand])</f>
        <v>Pineda Ltd</v>
      </c>
      <c r="S974">
        <f>_xlfn.XLOOKUP(Sales_DB[[#This Row],[Product_ID]],Product_DB[Product_ID],Product_DB[Cost])</f>
        <v>364.67</v>
      </c>
      <c r="T974">
        <f>_xlfn.XLOOKUP(Sales_DB[[#This Row],[Product_ID]],Product_DB[Product_ID],Product_DB[Stock])</f>
        <v>452</v>
      </c>
      <c r="U974" t="str">
        <f>_xlfn.XLOOKUP(Sales_DB[[#This Row],[Customer_ID]],Final_Cust_db[Customer_ID],Final_Cust_db[Name])</f>
        <v>David Lozano</v>
      </c>
      <c r="V974">
        <f>_xlfn.XLOOKUP(Sales_DB[[#This Row],[Customer_ID]],Final_Cust_db[Customer_ID],Final_Cust_db[Age])</f>
        <v>23</v>
      </c>
      <c r="W974" t="str">
        <f>_xlfn.XLOOKUP(Sales_DB[[#This Row],[Customer_ID]],Final_Cust_db[Customer_ID],Final_Cust_db[Gender])</f>
        <v>Female</v>
      </c>
      <c r="X974" t="str">
        <f>_xlfn.XLOOKUP(Sales_DB[[#This Row],[Customer_ID]],Final_Cust_db[Customer_ID],Final_Cust_db[City])</f>
        <v>North Michaelfurt</v>
      </c>
      <c r="Y974" t="str">
        <f>_xlfn.XLOOKUP(Sales_DB[[#This Row],[Customer_ID]],Final_Cust_db[Customer_ID],Final_Cust_db[State])</f>
        <v>Wisconsin</v>
      </c>
      <c r="Z974" t="str">
        <f>_xlfn.XLOOKUP(Sales_DB[[#This Row],[Customer_ID]],Final_Cust_db[Customer_ID],Final_Cust_db[Country])</f>
        <v>USA</v>
      </c>
      <c r="AA974" t="str">
        <f>_xlfn.XLOOKUP(Sales_DB[[#This Row],[Customer_ID]],Final_Cust_db[Customer_ID],Final_Cust_db[Loyality_Level])</f>
        <v>Gold</v>
      </c>
      <c r="AB974" s="8">
        <f>Sales_DB[[#This Row],[Cost]]*Sales_DB[[#This Row],[Quantity]]</f>
        <v>364.67</v>
      </c>
      <c r="AC974" s="8">
        <f>Sales_DB[[#This Row],[Total_Amount]]-Sales_DB[[#This Row],[Spend]]</f>
        <v>-38.669299999999907</v>
      </c>
      <c r="AD974" s="8">
        <f>MONTH(Sales_DB[[#This Row],[Order_Date]])</f>
        <v>3</v>
      </c>
    </row>
    <row r="975" spans="1:30" x14ac:dyDescent="0.35">
      <c r="A975" t="s">
        <v>2932</v>
      </c>
      <c r="B975" s="2">
        <v>45311</v>
      </c>
      <c r="C975" t="s">
        <v>1262</v>
      </c>
      <c r="D975" t="s">
        <v>1742</v>
      </c>
      <c r="E975" t="s">
        <v>1943</v>
      </c>
      <c r="F975">
        <v>2</v>
      </c>
      <c r="G975" s="5">
        <v>528.29999999999995</v>
      </c>
      <c r="H975">
        <v>0.24</v>
      </c>
      <c r="I975" t="s">
        <v>1957</v>
      </c>
      <c r="J975">
        <v>803.01599999999996</v>
      </c>
      <c r="K975" t="str">
        <f>_xlfn.XLOOKUP(Sales_DB[[#This Row],[Store_ID]],Store_DB[Store_ID],Store_DB[Region])</f>
        <v>East</v>
      </c>
      <c r="L975" t="str">
        <f>_xlfn.XLOOKUP(Sales_DB[[#This Row],[Store_ID]],Store_DB[Store_ID],Store_DB[Store_Name])</f>
        <v>Guerrero-Schmitt</v>
      </c>
      <c r="M975" t="str">
        <f>_xlfn.XLOOKUP(Sales_DB[[#This Row],[Store_ID]],Store_DB[Store_ID],Store_DB[City])</f>
        <v>East Stevechester</v>
      </c>
      <c r="N975" t="str">
        <f>_xlfn.XLOOKUP(Sales_DB[[#This Row],[Store_ID]],Store_DB[Store_ID],Store_DB[Store_Type])</f>
        <v>Flagship</v>
      </c>
      <c r="O975" t="str">
        <f>_xlfn.XLOOKUP(Sales_DB[[#This Row],[Product_ID]],Product_DB[Product_ID],Product_DB[Product_Name])</f>
        <v>Sports Stopwatch Pro</v>
      </c>
      <c r="P975" t="str">
        <f>_xlfn.XLOOKUP(Sales_DB[[#This Row],[Product_ID]],Product_DB[Product_ID],Product_DB[Category])</f>
        <v>Sports</v>
      </c>
      <c r="Q975" t="str">
        <f>_xlfn.XLOOKUP(Sales_DB[[#This Row],[Product_ID]],Product_DB[Product_ID],Product_DB[Sub_Category])</f>
        <v>Accessories</v>
      </c>
      <c r="R975" t="str">
        <f>_xlfn.XLOOKUP(Sales_DB[[#This Row],[Product_ID]],Product_DB[Product_ID],Product_DB[Brand])</f>
        <v>Thompson-French</v>
      </c>
      <c r="S975">
        <f>_xlfn.XLOOKUP(Sales_DB[[#This Row],[Product_ID]],Product_DB[Product_ID],Product_DB[Cost])</f>
        <v>434.84</v>
      </c>
      <c r="T975">
        <f>_xlfn.XLOOKUP(Sales_DB[[#This Row],[Product_ID]],Product_DB[Product_ID],Product_DB[Stock])</f>
        <v>185</v>
      </c>
      <c r="U975" t="str">
        <f>_xlfn.XLOOKUP(Sales_DB[[#This Row],[Customer_ID]],Final_Cust_db[Customer_ID],Final_Cust_db[Name])</f>
        <v>Cassandra Perez</v>
      </c>
      <c r="V975">
        <f>_xlfn.XLOOKUP(Sales_DB[[#This Row],[Customer_ID]],Final_Cust_db[Customer_ID],Final_Cust_db[Age])</f>
        <v>31</v>
      </c>
      <c r="W975" t="str">
        <f>_xlfn.XLOOKUP(Sales_DB[[#This Row],[Customer_ID]],Final_Cust_db[Customer_ID],Final_Cust_db[Gender])</f>
        <v>Male</v>
      </c>
      <c r="X975" t="str">
        <f>_xlfn.XLOOKUP(Sales_DB[[#This Row],[Customer_ID]],Final_Cust_db[Customer_ID],Final_Cust_db[City])</f>
        <v>Brandonville</v>
      </c>
      <c r="Y975" t="str">
        <f>_xlfn.XLOOKUP(Sales_DB[[#This Row],[Customer_ID]],Final_Cust_db[Customer_ID],Final_Cust_db[State])</f>
        <v>Mississippi</v>
      </c>
      <c r="Z975" t="str">
        <f>_xlfn.XLOOKUP(Sales_DB[[#This Row],[Customer_ID]],Final_Cust_db[Customer_ID],Final_Cust_db[Country])</f>
        <v>USA</v>
      </c>
      <c r="AA975" t="str">
        <f>_xlfn.XLOOKUP(Sales_DB[[#This Row],[Customer_ID]],Final_Cust_db[Customer_ID],Final_Cust_db[Loyality_Level])</f>
        <v>Bronze</v>
      </c>
      <c r="AB975" s="8">
        <f>Sales_DB[[#This Row],[Cost]]*Sales_DB[[#This Row],[Quantity]]</f>
        <v>869.68</v>
      </c>
      <c r="AC975" s="8">
        <f>Sales_DB[[#This Row],[Total_Amount]]-Sales_DB[[#This Row],[Spend]]</f>
        <v>-66.663999999999987</v>
      </c>
      <c r="AD975" s="8">
        <f>MONTH(Sales_DB[[#This Row],[Order_Date]])</f>
        <v>1</v>
      </c>
    </row>
    <row r="976" spans="1:30" x14ac:dyDescent="0.35">
      <c r="A976" t="s">
        <v>2933</v>
      </c>
      <c r="B976" s="2">
        <v>45667</v>
      </c>
      <c r="C976" t="s">
        <v>1384</v>
      </c>
      <c r="D976" t="s">
        <v>1597</v>
      </c>
      <c r="E976" t="s">
        <v>1909</v>
      </c>
      <c r="F976">
        <v>4</v>
      </c>
      <c r="G976" s="5">
        <v>599.85</v>
      </c>
      <c r="H976">
        <v>0.25</v>
      </c>
      <c r="I976" t="s">
        <v>1957</v>
      </c>
      <c r="J976">
        <v>1799.55</v>
      </c>
      <c r="K976" t="str">
        <f>_xlfn.XLOOKUP(Sales_DB[[#This Row],[Store_ID]],Store_DB[Store_ID],Store_DB[Region])</f>
        <v>East</v>
      </c>
      <c r="L976" t="str">
        <f>_xlfn.XLOOKUP(Sales_DB[[#This Row],[Store_ID]],Store_DB[Store_ID],Store_DB[Store_Name])</f>
        <v>Benson-Elliott</v>
      </c>
      <c r="M976" t="str">
        <f>_xlfn.XLOOKUP(Sales_DB[[#This Row],[Store_ID]],Store_DB[Store_ID],Store_DB[City])</f>
        <v>Port Josephberg</v>
      </c>
      <c r="N976" t="str">
        <f>_xlfn.XLOOKUP(Sales_DB[[#This Row],[Store_ID]],Store_DB[Store_ID],Store_DB[Store_Type])</f>
        <v>Online</v>
      </c>
      <c r="O976" t="str">
        <f>_xlfn.XLOOKUP(Sales_DB[[#This Row],[Product_ID]],Product_DB[Product_ID],Product_DB[Product_Name])</f>
        <v>Ceramic Kitchen Bowl Set</v>
      </c>
      <c r="P976" t="str">
        <f>_xlfn.XLOOKUP(Sales_DB[[#This Row],[Product_ID]],Product_DB[Product_ID],Product_DB[Category])</f>
        <v>Home</v>
      </c>
      <c r="Q976" t="str">
        <f>_xlfn.XLOOKUP(Sales_DB[[#This Row],[Product_ID]],Product_DB[Product_ID],Product_DB[Sub_Category])</f>
        <v>Kitchen</v>
      </c>
      <c r="R976" t="str">
        <f>_xlfn.XLOOKUP(Sales_DB[[#This Row],[Product_ID]],Product_DB[Product_ID],Product_DB[Brand])</f>
        <v>Hamilton Group</v>
      </c>
      <c r="S976">
        <f>_xlfn.XLOOKUP(Sales_DB[[#This Row],[Product_ID]],Product_DB[Product_ID],Product_DB[Cost])</f>
        <v>298.86</v>
      </c>
      <c r="T976">
        <f>_xlfn.XLOOKUP(Sales_DB[[#This Row],[Product_ID]],Product_DB[Product_ID],Product_DB[Stock])</f>
        <v>308</v>
      </c>
      <c r="U976" t="str">
        <f>_xlfn.XLOOKUP(Sales_DB[[#This Row],[Customer_ID]],Final_Cust_db[Customer_ID],Final_Cust_db[Name])</f>
        <v>Cheryl Carr</v>
      </c>
      <c r="V976">
        <f>_xlfn.XLOOKUP(Sales_DB[[#This Row],[Customer_ID]],Final_Cust_db[Customer_ID],Final_Cust_db[Age])</f>
        <v>19</v>
      </c>
      <c r="W976" t="str">
        <f>_xlfn.XLOOKUP(Sales_DB[[#This Row],[Customer_ID]],Final_Cust_db[Customer_ID],Final_Cust_db[Gender])</f>
        <v>Male</v>
      </c>
      <c r="X976" t="str">
        <f>_xlfn.XLOOKUP(Sales_DB[[#This Row],[Customer_ID]],Final_Cust_db[Customer_ID],Final_Cust_db[City])</f>
        <v>Jessicaland</v>
      </c>
      <c r="Y976" t="str">
        <f>_xlfn.XLOOKUP(Sales_DB[[#This Row],[Customer_ID]],Final_Cust_db[Customer_ID],Final_Cust_db[State])</f>
        <v>Wyoming</v>
      </c>
      <c r="Z976" t="str">
        <f>_xlfn.XLOOKUP(Sales_DB[[#This Row],[Customer_ID]],Final_Cust_db[Customer_ID],Final_Cust_db[Country])</f>
        <v>USA</v>
      </c>
      <c r="AA976" t="str">
        <f>_xlfn.XLOOKUP(Sales_DB[[#This Row],[Customer_ID]],Final_Cust_db[Customer_ID],Final_Cust_db[Loyality_Level])</f>
        <v>Gold</v>
      </c>
      <c r="AB976" s="8">
        <f>Sales_DB[[#This Row],[Cost]]*Sales_DB[[#This Row],[Quantity]]</f>
        <v>1195.44</v>
      </c>
      <c r="AC976" s="8">
        <f>Sales_DB[[#This Row],[Total_Amount]]-Sales_DB[[#This Row],[Spend]]</f>
        <v>604.1099999999999</v>
      </c>
      <c r="AD976" s="8">
        <f>MONTH(Sales_DB[[#This Row],[Order_Date]])</f>
        <v>1</v>
      </c>
    </row>
    <row r="977" spans="1:30" x14ac:dyDescent="0.35">
      <c r="A977" t="s">
        <v>2934</v>
      </c>
      <c r="B977" s="2">
        <v>45281</v>
      </c>
      <c r="C977" t="s">
        <v>966</v>
      </c>
      <c r="D977" t="s">
        <v>1619</v>
      </c>
      <c r="E977" t="s">
        <v>1919</v>
      </c>
      <c r="F977">
        <v>2</v>
      </c>
      <c r="G977" s="5">
        <v>61.42</v>
      </c>
      <c r="H977">
        <v>0.08</v>
      </c>
      <c r="I977" t="s">
        <v>1959</v>
      </c>
      <c r="J977">
        <v>113.0128</v>
      </c>
      <c r="K977" t="str">
        <f>_xlfn.XLOOKUP(Sales_DB[[#This Row],[Store_ID]],Store_DB[Store_ID],Store_DB[Region])</f>
        <v>South</v>
      </c>
      <c r="L977" t="str">
        <f>_xlfn.XLOOKUP(Sales_DB[[#This Row],[Store_ID]],Store_DB[Store_ID],Store_DB[Store_Name])</f>
        <v>Moore, Padilla and Butler</v>
      </c>
      <c r="M977" t="str">
        <f>_xlfn.XLOOKUP(Sales_DB[[#This Row],[Store_ID]],Store_DB[Store_ID],Store_DB[City])</f>
        <v>East Johnstad</v>
      </c>
      <c r="N977" t="str">
        <f>_xlfn.XLOOKUP(Sales_DB[[#This Row],[Store_ID]],Store_DB[Store_ID],Store_DB[Store_Type])</f>
        <v>Flagship</v>
      </c>
      <c r="O977" t="str">
        <f>_xlfn.XLOOKUP(Sales_DB[[#This Row],[Product_ID]],Product_DB[Product_ID],Product_DB[Product_Name])</f>
        <v>Beard Grooming Kit</v>
      </c>
      <c r="P977" t="str">
        <f>_xlfn.XLOOKUP(Sales_DB[[#This Row],[Product_ID]],Product_DB[Product_ID],Product_DB[Category])</f>
        <v>Beauty</v>
      </c>
      <c r="Q977" t="str">
        <f>_xlfn.XLOOKUP(Sales_DB[[#This Row],[Product_ID]],Product_DB[Product_ID],Product_DB[Sub_Category])</f>
        <v>Grooming</v>
      </c>
      <c r="R977" t="str">
        <f>_xlfn.XLOOKUP(Sales_DB[[#This Row],[Product_ID]],Product_DB[Product_ID],Product_DB[Brand])</f>
        <v>Erickson-Green</v>
      </c>
      <c r="S977">
        <f>_xlfn.XLOOKUP(Sales_DB[[#This Row],[Product_ID]],Product_DB[Product_ID],Product_DB[Cost])</f>
        <v>337.42</v>
      </c>
      <c r="T977">
        <f>_xlfn.XLOOKUP(Sales_DB[[#This Row],[Product_ID]],Product_DB[Product_ID],Product_DB[Stock])</f>
        <v>256</v>
      </c>
      <c r="U977" t="str">
        <f>_xlfn.XLOOKUP(Sales_DB[[#This Row],[Customer_ID]],Final_Cust_db[Customer_ID],Final_Cust_db[Name])</f>
        <v>John Sloan</v>
      </c>
      <c r="V977">
        <f>_xlfn.XLOOKUP(Sales_DB[[#This Row],[Customer_ID]],Final_Cust_db[Customer_ID],Final_Cust_db[Age])</f>
        <v>23</v>
      </c>
      <c r="W977" t="str">
        <f>_xlfn.XLOOKUP(Sales_DB[[#This Row],[Customer_ID]],Final_Cust_db[Customer_ID],Final_Cust_db[Gender])</f>
        <v>Female</v>
      </c>
      <c r="X977" t="str">
        <f>_xlfn.XLOOKUP(Sales_DB[[#This Row],[Customer_ID]],Final_Cust_db[Customer_ID],Final_Cust_db[City])</f>
        <v>East Johntown</v>
      </c>
      <c r="Y977" t="str">
        <f>_xlfn.XLOOKUP(Sales_DB[[#This Row],[Customer_ID]],Final_Cust_db[Customer_ID],Final_Cust_db[State])</f>
        <v>Delaware</v>
      </c>
      <c r="Z977" t="str">
        <f>_xlfn.XLOOKUP(Sales_DB[[#This Row],[Customer_ID]],Final_Cust_db[Customer_ID],Final_Cust_db[Country])</f>
        <v>USA</v>
      </c>
      <c r="AA977" t="str">
        <f>_xlfn.XLOOKUP(Sales_DB[[#This Row],[Customer_ID]],Final_Cust_db[Customer_ID],Final_Cust_db[Loyality_Level])</f>
        <v>Platinum</v>
      </c>
      <c r="AB977" s="8">
        <f>Sales_DB[[#This Row],[Cost]]*Sales_DB[[#This Row],[Quantity]]</f>
        <v>674.84</v>
      </c>
      <c r="AC977" s="8">
        <f>Sales_DB[[#This Row],[Total_Amount]]-Sales_DB[[#This Row],[Spend]]</f>
        <v>-561.82720000000006</v>
      </c>
      <c r="AD977" s="8">
        <f>MONTH(Sales_DB[[#This Row],[Order_Date]])</f>
        <v>12</v>
      </c>
    </row>
    <row r="978" spans="1:30" x14ac:dyDescent="0.35">
      <c r="A978" t="s">
        <v>2935</v>
      </c>
      <c r="B978" s="2">
        <v>45693</v>
      </c>
      <c r="C978" t="s">
        <v>806</v>
      </c>
      <c r="D978" t="s">
        <v>1629</v>
      </c>
      <c r="E978" t="s">
        <v>1922</v>
      </c>
      <c r="F978">
        <v>2</v>
      </c>
      <c r="G978" s="5">
        <v>466.42</v>
      </c>
      <c r="H978">
        <v>0.12</v>
      </c>
      <c r="I978" t="s">
        <v>1959</v>
      </c>
      <c r="J978">
        <v>820.89920000000006</v>
      </c>
      <c r="K978" t="str">
        <f>_xlfn.XLOOKUP(Sales_DB[[#This Row],[Store_ID]],Store_DB[Store_ID],Store_DB[Region])</f>
        <v>East</v>
      </c>
      <c r="L978" t="str">
        <f>_xlfn.XLOOKUP(Sales_DB[[#This Row],[Store_ID]],Store_DB[Store_ID],Store_DB[Store_Name])</f>
        <v>Hill, Wagner and Ballard</v>
      </c>
      <c r="M978" t="str">
        <f>_xlfn.XLOOKUP(Sales_DB[[#This Row],[Store_ID]],Store_DB[Store_ID],Store_DB[City])</f>
        <v>East Davidville</v>
      </c>
      <c r="N978" t="str">
        <f>_xlfn.XLOOKUP(Sales_DB[[#This Row],[Store_ID]],Store_DB[Store_ID],Store_DB[Store_Type])</f>
        <v>Online</v>
      </c>
      <c r="O978" t="str">
        <f>_xlfn.XLOOKUP(Sales_DB[[#This Row],[Product_ID]],Product_DB[Product_ID],Product_DB[Product_Name])</f>
        <v>Knee Support Brace</v>
      </c>
      <c r="P978" t="str">
        <f>_xlfn.XLOOKUP(Sales_DB[[#This Row],[Product_ID]],Product_DB[Product_ID],Product_DB[Category])</f>
        <v>Sports</v>
      </c>
      <c r="Q978" t="str">
        <f>_xlfn.XLOOKUP(Sales_DB[[#This Row],[Product_ID]],Product_DB[Product_ID],Product_DB[Sub_Category])</f>
        <v>Equipment</v>
      </c>
      <c r="R978" t="str">
        <f>_xlfn.XLOOKUP(Sales_DB[[#This Row],[Product_ID]],Product_DB[Product_ID],Product_DB[Brand])</f>
        <v>May-Reese</v>
      </c>
      <c r="S978">
        <f>_xlfn.XLOOKUP(Sales_DB[[#This Row],[Product_ID]],Product_DB[Product_ID],Product_DB[Cost])</f>
        <v>21.34</v>
      </c>
      <c r="T978">
        <f>_xlfn.XLOOKUP(Sales_DB[[#This Row],[Product_ID]],Product_DB[Product_ID],Product_DB[Stock])</f>
        <v>65</v>
      </c>
      <c r="U978" t="str">
        <f>_xlfn.XLOOKUP(Sales_DB[[#This Row],[Customer_ID]],Final_Cust_db[Customer_ID],Final_Cust_db[Name])</f>
        <v>Lauren George</v>
      </c>
      <c r="V978">
        <f>_xlfn.XLOOKUP(Sales_DB[[#This Row],[Customer_ID]],Final_Cust_db[Customer_ID],Final_Cust_db[Age])</f>
        <v>41</v>
      </c>
      <c r="W978" t="str">
        <f>_xlfn.XLOOKUP(Sales_DB[[#This Row],[Customer_ID]],Final_Cust_db[Customer_ID],Final_Cust_db[Gender])</f>
        <v>Female</v>
      </c>
      <c r="X978" t="str">
        <f>_xlfn.XLOOKUP(Sales_DB[[#This Row],[Customer_ID]],Final_Cust_db[Customer_ID],Final_Cust_db[City])</f>
        <v>Garciamouth</v>
      </c>
      <c r="Y978" t="str">
        <f>_xlfn.XLOOKUP(Sales_DB[[#This Row],[Customer_ID]],Final_Cust_db[Customer_ID],Final_Cust_db[State])</f>
        <v>New York</v>
      </c>
      <c r="Z978" t="str">
        <f>_xlfn.XLOOKUP(Sales_DB[[#This Row],[Customer_ID]],Final_Cust_db[Customer_ID],Final_Cust_db[Country])</f>
        <v>USA</v>
      </c>
      <c r="AA978" t="str">
        <f>_xlfn.XLOOKUP(Sales_DB[[#This Row],[Customer_ID]],Final_Cust_db[Customer_ID],Final_Cust_db[Loyality_Level])</f>
        <v>Gold</v>
      </c>
      <c r="AB978" s="8">
        <f>Sales_DB[[#This Row],[Cost]]*Sales_DB[[#This Row],[Quantity]]</f>
        <v>42.68</v>
      </c>
      <c r="AC978" s="8">
        <f>Sales_DB[[#This Row],[Total_Amount]]-Sales_DB[[#This Row],[Spend]]</f>
        <v>778.21920000000011</v>
      </c>
      <c r="AD978" s="8">
        <f>MONTH(Sales_DB[[#This Row],[Order_Date]])</f>
        <v>2</v>
      </c>
    </row>
    <row r="979" spans="1:30" x14ac:dyDescent="0.35">
      <c r="A979" t="s">
        <v>2936</v>
      </c>
      <c r="B979" s="2">
        <v>45857</v>
      </c>
      <c r="C979" t="s">
        <v>357</v>
      </c>
      <c r="D979" t="s">
        <v>1668</v>
      </c>
      <c r="E979" t="s">
        <v>1906</v>
      </c>
      <c r="F979">
        <v>4</v>
      </c>
      <c r="G979" s="5">
        <v>540.69000000000005</v>
      </c>
      <c r="H979">
        <v>0.09</v>
      </c>
      <c r="I979" t="s">
        <v>1962</v>
      </c>
      <c r="J979">
        <v>1968.1116</v>
      </c>
      <c r="K979" t="str">
        <f>_xlfn.XLOOKUP(Sales_DB[[#This Row],[Store_ID]],Store_DB[Store_ID],Store_DB[Region])</f>
        <v>North</v>
      </c>
      <c r="L979" t="str">
        <f>_xlfn.XLOOKUP(Sales_DB[[#This Row],[Store_ID]],Store_DB[Store_ID],Store_DB[Store_Name])</f>
        <v>Gray Ltd</v>
      </c>
      <c r="M979" t="str">
        <f>_xlfn.XLOOKUP(Sales_DB[[#This Row],[Store_ID]],Store_DB[Store_ID],Store_DB[City])</f>
        <v>New Michaelchester</v>
      </c>
      <c r="N979" t="str">
        <f>_xlfn.XLOOKUP(Sales_DB[[#This Row],[Store_ID]],Store_DB[Store_ID],Store_DB[Store_Type])</f>
        <v>Outlet</v>
      </c>
      <c r="O979" t="str">
        <f>_xlfn.XLOOKUP(Sales_DB[[#This Row],[Product_ID]],Product_DB[Product_ID],Product_DB[Product_Name])</f>
        <v>Basketball</v>
      </c>
      <c r="P979" t="str">
        <f>_xlfn.XLOOKUP(Sales_DB[[#This Row],[Product_ID]],Product_DB[Product_ID],Product_DB[Category])</f>
        <v>Sports</v>
      </c>
      <c r="Q979" t="str">
        <f>_xlfn.XLOOKUP(Sales_DB[[#This Row],[Product_ID]],Product_DB[Product_ID],Product_DB[Sub_Category])</f>
        <v>Team Sports</v>
      </c>
      <c r="R979" t="str">
        <f>_xlfn.XLOOKUP(Sales_DB[[#This Row],[Product_ID]],Product_DB[Product_ID],Product_DB[Brand])</f>
        <v>Nolan-Snow</v>
      </c>
      <c r="S979">
        <f>_xlfn.XLOOKUP(Sales_DB[[#This Row],[Product_ID]],Product_DB[Product_ID],Product_DB[Cost])</f>
        <v>204.39</v>
      </c>
      <c r="T979">
        <f>_xlfn.XLOOKUP(Sales_DB[[#This Row],[Product_ID]],Product_DB[Product_ID],Product_DB[Stock])</f>
        <v>281</v>
      </c>
      <c r="U979" t="str">
        <f>_xlfn.XLOOKUP(Sales_DB[[#This Row],[Customer_ID]],Final_Cust_db[Customer_ID],Final_Cust_db[Name])</f>
        <v>Sheila Wilson</v>
      </c>
      <c r="V979">
        <f>_xlfn.XLOOKUP(Sales_DB[[#This Row],[Customer_ID]],Final_Cust_db[Customer_ID],Final_Cust_db[Age])</f>
        <v>35</v>
      </c>
      <c r="W979" t="str">
        <f>_xlfn.XLOOKUP(Sales_DB[[#This Row],[Customer_ID]],Final_Cust_db[Customer_ID],Final_Cust_db[Gender])</f>
        <v>Male</v>
      </c>
      <c r="X979" t="str">
        <f>_xlfn.XLOOKUP(Sales_DB[[#This Row],[Customer_ID]],Final_Cust_db[Customer_ID],Final_Cust_db[City])</f>
        <v>South Dustin</v>
      </c>
      <c r="Y979" t="str">
        <f>_xlfn.XLOOKUP(Sales_DB[[#This Row],[Customer_ID]],Final_Cust_db[Customer_ID],Final_Cust_db[State])</f>
        <v>Tennessee</v>
      </c>
      <c r="Z979" t="str">
        <f>_xlfn.XLOOKUP(Sales_DB[[#This Row],[Customer_ID]],Final_Cust_db[Customer_ID],Final_Cust_db[Country])</f>
        <v>USA</v>
      </c>
      <c r="AA979" t="str">
        <f>_xlfn.XLOOKUP(Sales_DB[[#This Row],[Customer_ID]],Final_Cust_db[Customer_ID],Final_Cust_db[Loyality_Level])</f>
        <v>Silver</v>
      </c>
      <c r="AB979" s="8">
        <f>Sales_DB[[#This Row],[Cost]]*Sales_DB[[#This Row],[Quantity]]</f>
        <v>817.56</v>
      </c>
      <c r="AC979" s="8">
        <f>Sales_DB[[#This Row],[Total_Amount]]-Sales_DB[[#This Row],[Spend]]</f>
        <v>1150.5516</v>
      </c>
      <c r="AD979" s="8">
        <f>MONTH(Sales_DB[[#This Row],[Order_Date]])</f>
        <v>7</v>
      </c>
    </row>
    <row r="980" spans="1:30" x14ac:dyDescent="0.35">
      <c r="A980" t="s">
        <v>2937</v>
      </c>
      <c r="B980" s="2">
        <v>45737</v>
      </c>
      <c r="C980" t="s">
        <v>951</v>
      </c>
      <c r="D980" t="s">
        <v>1629</v>
      </c>
      <c r="E980" t="s">
        <v>1930</v>
      </c>
      <c r="F980">
        <v>3</v>
      </c>
      <c r="G980" s="5">
        <v>677.46</v>
      </c>
      <c r="H980">
        <v>0.05</v>
      </c>
      <c r="I980" t="s">
        <v>1957</v>
      </c>
      <c r="J980">
        <v>1930.761</v>
      </c>
      <c r="K980" t="str">
        <f>_xlfn.XLOOKUP(Sales_DB[[#This Row],[Store_ID]],Store_DB[Store_ID],Store_DB[Region])</f>
        <v>East</v>
      </c>
      <c r="L980" t="str">
        <f>_xlfn.XLOOKUP(Sales_DB[[#This Row],[Store_ID]],Store_DB[Store_ID],Store_DB[Store_Name])</f>
        <v>Gardner, Humphrey and Contreras</v>
      </c>
      <c r="M980" t="str">
        <f>_xlfn.XLOOKUP(Sales_DB[[#This Row],[Store_ID]],Store_DB[Store_ID],Store_DB[City])</f>
        <v>Johnsonville</v>
      </c>
      <c r="N980" t="str">
        <f>_xlfn.XLOOKUP(Sales_DB[[#This Row],[Store_ID]],Store_DB[Store_ID],Store_DB[Store_Type])</f>
        <v>Flagship</v>
      </c>
      <c r="O980" t="str">
        <f>_xlfn.XLOOKUP(Sales_DB[[#This Row],[Product_ID]],Product_DB[Product_ID],Product_DB[Product_Name])</f>
        <v>Knee Support Brace</v>
      </c>
      <c r="P980" t="str">
        <f>_xlfn.XLOOKUP(Sales_DB[[#This Row],[Product_ID]],Product_DB[Product_ID],Product_DB[Category])</f>
        <v>Sports</v>
      </c>
      <c r="Q980" t="str">
        <f>_xlfn.XLOOKUP(Sales_DB[[#This Row],[Product_ID]],Product_DB[Product_ID],Product_DB[Sub_Category])</f>
        <v>Equipment</v>
      </c>
      <c r="R980" t="str">
        <f>_xlfn.XLOOKUP(Sales_DB[[#This Row],[Product_ID]],Product_DB[Product_ID],Product_DB[Brand])</f>
        <v>May-Reese</v>
      </c>
      <c r="S980">
        <f>_xlfn.XLOOKUP(Sales_DB[[#This Row],[Product_ID]],Product_DB[Product_ID],Product_DB[Cost])</f>
        <v>21.34</v>
      </c>
      <c r="T980">
        <f>_xlfn.XLOOKUP(Sales_DB[[#This Row],[Product_ID]],Product_DB[Product_ID],Product_DB[Stock])</f>
        <v>65</v>
      </c>
      <c r="U980" t="str">
        <f>_xlfn.XLOOKUP(Sales_DB[[#This Row],[Customer_ID]],Final_Cust_db[Customer_ID],Final_Cust_db[Name])</f>
        <v>Tracy Stephens</v>
      </c>
      <c r="V980">
        <f>_xlfn.XLOOKUP(Sales_DB[[#This Row],[Customer_ID]],Final_Cust_db[Customer_ID],Final_Cust_db[Age])</f>
        <v>64</v>
      </c>
      <c r="W980" t="str">
        <f>_xlfn.XLOOKUP(Sales_DB[[#This Row],[Customer_ID]],Final_Cust_db[Customer_ID],Final_Cust_db[Gender])</f>
        <v>Male</v>
      </c>
      <c r="X980" t="str">
        <f>_xlfn.XLOOKUP(Sales_DB[[#This Row],[Customer_ID]],Final_Cust_db[Customer_ID],Final_Cust_db[City])</f>
        <v>New Joshuatown</v>
      </c>
      <c r="Y980" t="str">
        <f>_xlfn.XLOOKUP(Sales_DB[[#This Row],[Customer_ID]],Final_Cust_db[Customer_ID],Final_Cust_db[State])</f>
        <v>Maine</v>
      </c>
      <c r="Z980" t="str">
        <f>_xlfn.XLOOKUP(Sales_DB[[#This Row],[Customer_ID]],Final_Cust_db[Customer_ID],Final_Cust_db[Country])</f>
        <v>USA</v>
      </c>
      <c r="AA980" t="str">
        <f>_xlfn.XLOOKUP(Sales_DB[[#This Row],[Customer_ID]],Final_Cust_db[Customer_ID],Final_Cust_db[Loyality_Level])</f>
        <v>Platinum</v>
      </c>
      <c r="AB980" s="8">
        <f>Sales_DB[[#This Row],[Cost]]*Sales_DB[[#This Row],[Quantity]]</f>
        <v>64.02</v>
      </c>
      <c r="AC980" s="8">
        <f>Sales_DB[[#This Row],[Total_Amount]]-Sales_DB[[#This Row],[Spend]]</f>
        <v>1866.741</v>
      </c>
      <c r="AD980" s="8">
        <f>MONTH(Sales_DB[[#This Row],[Order_Date]])</f>
        <v>3</v>
      </c>
    </row>
    <row r="981" spans="1:30" x14ac:dyDescent="0.35">
      <c r="A981" t="s">
        <v>2938</v>
      </c>
      <c r="B981" s="2">
        <v>45771</v>
      </c>
      <c r="C981" t="s">
        <v>1041</v>
      </c>
      <c r="D981" t="s">
        <v>1636</v>
      </c>
      <c r="E981" t="s">
        <v>1890</v>
      </c>
      <c r="F981">
        <v>3</v>
      </c>
      <c r="G981" s="5">
        <v>614.63</v>
      </c>
      <c r="H981">
        <v>0.06</v>
      </c>
      <c r="I981" t="s">
        <v>1959</v>
      </c>
      <c r="J981">
        <v>1733.2565999999999</v>
      </c>
      <c r="K981" t="str">
        <f>_xlfn.XLOOKUP(Sales_DB[[#This Row],[Store_ID]],Store_DB[Store_ID],Store_DB[Region])</f>
        <v>North</v>
      </c>
      <c r="L981" t="str">
        <f>_xlfn.XLOOKUP(Sales_DB[[#This Row],[Store_ID]],Store_DB[Store_ID],Store_DB[Store_Name])</f>
        <v>Martinez, Adkins and Johnson</v>
      </c>
      <c r="M981" t="str">
        <f>_xlfn.XLOOKUP(Sales_DB[[#This Row],[Store_ID]],Store_DB[Store_ID],Store_DB[City])</f>
        <v>Danielmouth</v>
      </c>
      <c r="N981" t="str">
        <f>_xlfn.XLOOKUP(Sales_DB[[#This Row],[Store_ID]],Store_DB[Store_ID],Store_DB[Store_Type])</f>
        <v>Flagship</v>
      </c>
      <c r="O981" t="str">
        <f>_xlfn.XLOOKUP(Sales_DB[[#This Row],[Product_ID]],Product_DB[Product_ID],Product_DB[Product_Name])</f>
        <v>Multi-Purpose Storage Box</v>
      </c>
      <c r="P981" t="str">
        <f>_xlfn.XLOOKUP(Sales_DB[[#This Row],[Product_ID]],Product_DB[Product_ID],Product_DB[Category])</f>
        <v>Home</v>
      </c>
      <c r="Q981" t="str">
        <f>_xlfn.XLOOKUP(Sales_DB[[#This Row],[Product_ID]],Product_DB[Product_ID],Product_DB[Sub_Category])</f>
        <v>Storage</v>
      </c>
      <c r="R981" t="str">
        <f>_xlfn.XLOOKUP(Sales_DB[[#This Row],[Product_ID]],Product_DB[Product_ID],Product_DB[Brand])</f>
        <v>Gardner-Montes</v>
      </c>
      <c r="S981">
        <f>_xlfn.XLOOKUP(Sales_DB[[#This Row],[Product_ID]],Product_DB[Product_ID],Product_DB[Cost])</f>
        <v>123.46</v>
      </c>
      <c r="T981">
        <f>_xlfn.XLOOKUP(Sales_DB[[#This Row],[Product_ID]],Product_DB[Product_ID],Product_DB[Stock])</f>
        <v>76</v>
      </c>
      <c r="U981" t="str">
        <f>_xlfn.XLOOKUP(Sales_DB[[#This Row],[Customer_ID]],Final_Cust_db[Customer_ID],Final_Cust_db[Name])</f>
        <v>Mario Harvey Jr.</v>
      </c>
      <c r="V981">
        <f>_xlfn.XLOOKUP(Sales_DB[[#This Row],[Customer_ID]],Final_Cust_db[Customer_ID],Final_Cust_db[Age])</f>
        <v>46</v>
      </c>
      <c r="W981" t="str">
        <f>_xlfn.XLOOKUP(Sales_DB[[#This Row],[Customer_ID]],Final_Cust_db[Customer_ID],Final_Cust_db[Gender])</f>
        <v>Male</v>
      </c>
      <c r="X981" t="str">
        <f>_xlfn.XLOOKUP(Sales_DB[[#This Row],[Customer_ID]],Final_Cust_db[Customer_ID],Final_Cust_db[City])</f>
        <v>Jessicaport</v>
      </c>
      <c r="Y981" t="str">
        <f>_xlfn.XLOOKUP(Sales_DB[[#This Row],[Customer_ID]],Final_Cust_db[Customer_ID],Final_Cust_db[State])</f>
        <v>Minnesota</v>
      </c>
      <c r="Z981" t="str">
        <f>_xlfn.XLOOKUP(Sales_DB[[#This Row],[Customer_ID]],Final_Cust_db[Customer_ID],Final_Cust_db[Country])</f>
        <v>USA</v>
      </c>
      <c r="AA981" t="str">
        <f>_xlfn.XLOOKUP(Sales_DB[[#This Row],[Customer_ID]],Final_Cust_db[Customer_ID],Final_Cust_db[Loyality_Level])</f>
        <v>Platinum</v>
      </c>
      <c r="AB981" s="8">
        <f>Sales_DB[[#This Row],[Cost]]*Sales_DB[[#This Row],[Quantity]]</f>
        <v>370.38</v>
      </c>
      <c r="AC981" s="8">
        <f>Sales_DB[[#This Row],[Total_Amount]]-Sales_DB[[#This Row],[Spend]]</f>
        <v>1362.8766000000001</v>
      </c>
      <c r="AD981" s="8">
        <f>MONTH(Sales_DB[[#This Row],[Order_Date]])</f>
        <v>4</v>
      </c>
    </row>
    <row r="982" spans="1:30" x14ac:dyDescent="0.35">
      <c r="A982" t="s">
        <v>2939</v>
      </c>
      <c r="B982" s="2">
        <v>45272</v>
      </c>
      <c r="C982" t="s">
        <v>755</v>
      </c>
      <c r="D982" t="s">
        <v>1778</v>
      </c>
      <c r="E982" t="s">
        <v>1915</v>
      </c>
      <c r="F982">
        <v>4</v>
      </c>
      <c r="G982" s="5">
        <v>649.52</v>
      </c>
      <c r="H982">
        <v>0.11</v>
      </c>
      <c r="I982" t="s">
        <v>1957</v>
      </c>
      <c r="J982">
        <v>2312.2912000000001</v>
      </c>
      <c r="K982" t="str">
        <f>_xlfn.XLOOKUP(Sales_DB[[#This Row],[Store_ID]],Store_DB[Store_ID],Store_DB[Region])</f>
        <v>West</v>
      </c>
      <c r="L982" t="str">
        <f>_xlfn.XLOOKUP(Sales_DB[[#This Row],[Store_ID]],Store_DB[Store_ID],Store_DB[Store_Name])</f>
        <v>Bean, Jones and Park</v>
      </c>
      <c r="M982" t="str">
        <f>_xlfn.XLOOKUP(Sales_DB[[#This Row],[Store_ID]],Store_DB[Store_ID],Store_DB[City])</f>
        <v>Thompsonborough</v>
      </c>
      <c r="N982" t="str">
        <f>_xlfn.XLOOKUP(Sales_DB[[#This Row],[Store_ID]],Store_DB[Store_ID],Store_DB[Store_Type])</f>
        <v>Online</v>
      </c>
      <c r="O982" t="str">
        <f>_xlfn.XLOOKUP(Sales_DB[[#This Row],[Product_ID]],Product_DB[Product_ID],Product_DB[Product_Name])</f>
        <v>Women'S Hair Dryer Brush</v>
      </c>
      <c r="P982" t="str">
        <f>_xlfn.XLOOKUP(Sales_DB[[#This Row],[Product_ID]],Product_DB[Product_ID],Product_DB[Category])</f>
        <v>Beauty</v>
      </c>
      <c r="Q982" t="str">
        <f>_xlfn.XLOOKUP(Sales_DB[[#This Row],[Product_ID]],Product_DB[Product_ID],Product_DB[Sub_Category])</f>
        <v>Haircare</v>
      </c>
      <c r="R982" t="str">
        <f>_xlfn.XLOOKUP(Sales_DB[[#This Row],[Product_ID]],Product_DB[Product_ID],Product_DB[Brand])</f>
        <v>Torres, Spencer and Potter</v>
      </c>
      <c r="S982">
        <f>_xlfn.XLOOKUP(Sales_DB[[#This Row],[Product_ID]],Product_DB[Product_ID],Product_DB[Cost])</f>
        <v>340.39</v>
      </c>
      <c r="T982">
        <f>_xlfn.XLOOKUP(Sales_DB[[#This Row],[Product_ID]],Product_DB[Product_ID],Product_DB[Stock])</f>
        <v>177</v>
      </c>
      <c r="U982" t="str">
        <f>_xlfn.XLOOKUP(Sales_DB[[#This Row],[Customer_ID]],Final_Cust_db[Customer_ID],Final_Cust_db[Name])</f>
        <v>Christy Hill</v>
      </c>
      <c r="V982">
        <f>_xlfn.XLOOKUP(Sales_DB[[#This Row],[Customer_ID]],Final_Cust_db[Customer_ID],Final_Cust_db[Age])</f>
        <v>27</v>
      </c>
      <c r="W982" t="str">
        <f>_xlfn.XLOOKUP(Sales_DB[[#This Row],[Customer_ID]],Final_Cust_db[Customer_ID],Final_Cust_db[Gender])</f>
        <v>Female</v>
      </c>
      <c r="X982" t="str">
        <f>_xlfn.XLOOKUP(Sales_DB[[#This Row],[Customer_ID]],Final_Cust_db[Customer_ID],Final_Cust_db[City])</f>
        <v>Tammyton</v>
      </c>
      <c r="Y982" t="str">
        <f>_xlfn.XLOOKUP(Sales_DB[[#This Row],[Customer_ID]],Final_Cust_db[Customer_ID],Final_Cust_db[State])</f>
        <v>New Jersey</v>
      </c>
      <c r="Z982" t="str">
        <f>_xlfn.XLOOKUP(Sales_DB[[#This Row],[Customer_ID]],Final_Cust_db[Customer_ID],Final_Cust_db[Country])</f>
        <v>USA</v>
      </c>
      <c r="AA982" t="str">
        <f>_xlfn.XLOOKUP(Sales_DB[[#This Row],[Customer_ID]],Final_Cust_db[Customer_ID],Final_Cust_db[Loyality_Level])</f>
        <v>Platinum</v>
      </c>
      <c r="AB982" s="8">
        <f>Sales_DB[[#This Row],[Cost]]*Sales_DB[[#This Row],[Quantity]]</f>
        <v>1361.56</v>
      </c>
      <c r="AC982" s="8">
        <f>Sales_DB[[#This Row],[Total_Amount]]-Sales_DB[[#This Row],[Spend]]</f>
        <v>950.73120000000017</v>
      </c>
      <c r="AD982" s="8">
        <f>MONTH(Sales_DB[[#This Row],[Order_Date]])</f>
        <v>12</v>
      </c>
    </row>
    <row r="983" spans="1:30" x14ac:dyDescent="0.35">
      <c r="A983" t="s">
        <v>2940</v>
      </c>
      <c r="B983" s="2">
        <v>45481</v>
      </c>
      <c r="C983" t="s">
        <v>1387</v>
      </c>
      <c r="D983" t="s">
        <v>1836</v>
      </c>
      <c r="E983" t="s">
        <v>1915</v>
      </c>
      <c r="F983">
        <v>2</v>
      </c>
      <c r="G983" s="5">
        <v>943.93</v>
      </c>
      <c r="H983">
        <v>0.22</v>
      </c>
      <c r="I983" t="s">
        <v>1959</v>
      </c>
      <c r="J983">
        <v>1472.5308</v>
      </c>
      <c r="K983" t="str">
        <f>_xlfn.XLOOKUP(Sales_DB[[#This Row],[Store_ID]],Store_DB[Store_ID],Store_DB[Region])</f>
        <v>West</v>
      </c>
      <c r="L983" t="str">
        <f>_xlfn.XLOOKUP(Sales_DB[[#This Row],[Store_ID]],Store_DB[Store_ID],Store_DB[Store_Name])</f>
        <v>Bean, Jones and Park</v>
      </c>
      <c r="M983" t="str">
        <f>_xlfn.XLOOKUP(Sales_DB[[#This Row],[Store_ID]],Store_DB[Store_ID],Store_DB[City])</f>
        <v>Thompsonborough</v>
      </c>
      <c r="N983" t="str">
        <f>_xlfn.XLOOKUP(Sales_DB[[#This Row],[Store_ID]],Store_DB[Store_ID],Store_DB[Store_Type])</f>
        <v>Online</v>
      </c>
      <c r="O983" t="str">
        <f>_xlfn.XLOOKUP(Sales_DB[[#This Row],[Product_ID]],Product_DB[Product_ID],Product_DB[Product_Name])</f>
        <v>Women'S Beanie Hat</v>
      </c>
      <c r="P983" t="str">
        <f>_xlfn.XLOOKUP(Sales_DB[[#This Row],[Product_ID]],Product_DB[Product_ID],Product_DB[Category])</f>
        <v>Clothing</v>
      </c>
      <c r="Q983" t="str">
        <f>_xlfn.XLOOKUP(Sales_DB[[#This Row],[Product_ID]],Product_DB[Product_ID],Product_DB[Sub_Category])</f>
        <v>Accessories</v>
      </c>
      <c r="R983" t="str">
        <f>_xlfn.XLOOKUP(Sales_DB[[#This Row],[Product_ID]],Product_DB[Product_ID],Product_DB[Brand])</f>
        <v>Richardson-Carrillo</v>
      </c>
      <c r="S983">
        <f>_xlfn.XLOOKUP(Sales_DB[[#This Row],[Product_ID]],Product_DB[Product_ID],Product_DB[Cost])</f>
        <v>119.57</v>
      </c>
      <c r="T983">
        <f>_xlfn.XLOOKUP(Sales_DB[[#This Row],[Product_ID]],Product_DB[Product_ID],Product_DB[Stock])</f>
        <v>210</v>
      </c>
      <c r="U983" t="str">
        <f>_xlfn.XLOOKUP(Sales_DB[[#This Row],[Customer_ID]],Final_Cust_db[Customer_ID],Final_Cust_db[Name])</f>
        <v>Gene Lee</v>
      </c>
      <c r="V983">
        <f>_xlfn.XLOOKUP(Sales_DB[[#This Row],[Customer_ID]],Final_Cust_db[Customer_ID],Final_Cust_db[Age])</f>
        <v>41</v>
      </c>
      <c r="W983" t="str">
        <f>_xlfn.XLOOKUP(Sales_DB[[#This Row],[Customer_ID]],Final_Cust_db[Customer_ID],Final_Cust_db[Gender])</f>
        <v>Female</v>
      </c>
      <c r="X983" t="str">
        <f>_xlfn.XLOOKUP(Sales_DB[[#This Row],[Customer_ID]],Final_Cust_db[Customer_ID],Final_Cust_db[City])</f>
        <v>Mcfarlandmouth</v>
      </c>
      <c r="Y983" t="str">
        <f>_xlfn.XLOOKUP(Sales_DB[[#This Row],[Customer_ID]],Final_Cust_db[Customer_ID],Final_Cust_db[State])</f>
        <v>Virginia</v>
      </c>
      <c r="Z983" t="str">
        <f>_xlfn.XLOOKUP(Sales_DB[[#This Row],[Customer_ID]],Final_Cust_db[Customer_ID],Final_Cust_db[Country])</f>
        <v>USA</v>
      </c>
      <c r="AA983" t="str">
        <f>_xlfn.XLOOKUP(Sales_DB[[#This Row],[Customer_ID]],Final_Cust_db[Customer_ID],Final_Cust_db[Loyality_Level])</f>
        <v>Platinum</v>
      </c>
      <c r="AB983" s="8">
        <f>Sales_DB[[#This Row],[Cost]]*Sales_DB[[#This Row],[Quantity]]</f>
        <v>239.14</v>
      </c>
      <c r="AC983" s="8">
        <f>Sales_DB[[#This Row],[Total_Amount]]-Sales_DB[[#This Row],[Spend]]</f>
        <v>1233.3908000000001</v>
      </c>
      <c r="AD983" s="8">
        <f>MONTH(Sales_DB[[#This Row],[Order_Date]])</f>
        <v>7</v>
      </c>
    </row>
    <row r="984" spans="1:30" x14ac:dyDescent="0.35">
      <c r="A984" t="s">
        <v>2941</v>
      </c>
      <c r="B984" s="2">
        <v>45228</v>
      </c>
      <c r="C984" t="s">
        <v>556</v>
      </c>
      <c r="D984" t="s">
        <v>1668</v>
      </c>
      <c r="E984" t="s">
        <v>1915</v>
      </c>
      <c r="F984">
        <v>4</v>
      </c>
      <c r="G984" s="5">
        <v>538.73</v>
      </c>
      <c r="H984">
        <v>0.03</v>
      </c>
      <c r="I984" t="s">
        <v>1957</v>
      </c>
      <c r="J984">
        <v>2090.2723999999998</v>
      </c>
      <c r="K984" t="str">
        <f>_xlfn.XLOOKUP(Sales_DB[[#This Row],[Store_ID]],Store_DB[Store_ID],Store_DB[Region])</f>
        <v>West</v>
      </c>
      <c r="L984" t="str">
        <f>_xlfn.XLOOKUP(Sales_DB[[#This Row],[Store_ID]],Store_DB[Store_ID],Store_DB[Store_Name])</f>
        <v>Bean, Jones and Park</v>
      </c>
      <c r="M984" t="str">
        <f>_xlfn.XLOOKUP(Sales_DB[[#This Row],[Store_ID]],Store_DB[Store_ID],Store_DB[City])</f>
        <v>Thompsonborough</v>
      </c>
      <c r="N984" t="str">
        <f>_xlfn.XLOOKUP(Sales_DB[[#This Row],[Store_ID]],Store_DB[Store_ID],Store_DB[Store_Type])</f>
        <v>Online</v>
      </c>
      <c r="O984" t="str">
        <f>_xlfn.XLOOKUP(Sales_DB[[#This Row],[Product_ID]],Product_DB[Product_ID],Product_DB[Product_Name])</f>
        <v>Basketball</v>
      </c>
      <c r="P984" t="str">
        <f>_xlfn.XLOOKUP(Sales_DB[[#This Row],[Product_ID]],Product_DB[Product_ID],Product_DB[Category])</f>
        <v>Sports</v>
      </c>
      <c r="Q984" t="str">
        <f>_xlfn.XLOOKUP(Sales_DB[[#This Row],[Product_ID]],Product_DB[Product_ID],Product_DB[Sub_Category])</f>
        <v>Team Sports</v>
      </c>
      <c r="R984" t="str">
        <f>_xlfn.XLOOKUP(Sales_DB[[#This Row],[Product_ID]],Product_DB[Product_ID],Product_DB[Brand])</f>
        <v>Nolan-Snow</v>
      </c>
      <c r="S984">
        <f>_xlfn.XLOOKUP(Sales_DB[[#This Row],[Product_ID]],Product_DB[Product_ID],Product_DB[Cost])</f>
        <v>204.39</v>
      </c>
      <c r="T984">
        <f>_xlfn.XLOOKUP(Sales_DB[[#This Row],[Product_ID]],Product_DB[Product_ID],Product_DB[Stock])</f>
        <v>281</v>
      </c>
      <c r="U984" t="str">
        <f>_xlfn.XLOOKUP(Sales_DB[[#This Row],[Customer_ID]],Final_Cust_db[Customer_ID],Final_Cust_db[Name])</f>
        <v>Jason Wheeler</v>
      </c>
      <c r="V984">
        <f>_xlfn.XLOOKUP(Sales_DB[[#This Row],[Customer_ID]],Final_Cust_db[Customer_ID],Final_Cust_db[Age])</f>
        <v>47</v>
      </c>
      <c r="W984" t="str">
        <f>_xlfn.XLOOKUP(Sales_DB[[#This Row],[Customer_ID]],Final_Cust_db[Customer_ID],Final_Cust_db[Gender])</f>
        <v>Female</v>
      </c>
      <c r="X984" t="str">
        <f>_xlfn.XLOOKUP(Sales_DB[[#This Row],[Customer_ID]],Final_Cust_db[Customer_ID],Final_Cust_db[City])</f>
        <v>Carolview</v>
      </c>
      <c r="Y984" t="str">
        <f>_xlfn.XLOOKUP(Sales_DB[[#This Row],[Customer_ID]],Final_Cust_db[Customer_ID],Final_Cust_db[State])</f>
        <v>Illinois</v>
      </c>
      <c r="Z984" t="str">
        <f>_xlfn.XLOOKUP(Sales_DB[[#This Row],[Customer_ID]],Final_Cust_db[Customer_ID],Final_Cust_db[Country])</f>
        <v>USA</v>
      </c>
      <c r="AA984" t="str">
        <f>_xlfn.XLOOKUP(Sales_DB[[#This Row],[Customer_ID]],Final_Cust_db[Customer_ID],Final_Cust_db[Loyality_Level])</f>
        <v>Platinum</v>
      </c>
      <c r="AB984" s="8">
        <f>Sales_DB[[#This Row],[Cost]]*Sales_DB[[#This Row],[Quantity]]</f>
        <v>817.56</v>
      </c>
      <c r="AC984" s="8">
        <f>Sales_DB[[#This Row],[Total_Amount]]-Sales_DB[[#This Row],[Spend]]</f>
        <v>1272.7123999999999</v>
      </c>
      <c r="AD984" s="8">
        <f>MONTH(Sales_DB[[#This Row],[Order_Date]])</f>
        <v>10</v>
      </c>
    </row>
    <row r="985" spans="1:30" x14ac:dyDescent="0.35">
      <c r="A985" t="s">
        <v>2942</v>
      </c>
      <c r="B985" s="2">
        <v>45432</v>
      </c>
      <c r="C985" t="s">
        <v>322</v>
      </c>
      <c r="D985" t="s">
        <v>1778</v>
      </c>
      <c r="E985" t="s">
        <v>1915</v>
      </c>
      <c r="F985">
        <v>2</v>
      </c>
      <c r="G985" s="5">
        <v>853.93</v>
      </c>
      <c r="H985">
        <v>0.01</v>
      </c>
      <c r="I985" t="s">
        <v>1959</v>
      </c>
      <c r="J985">
        <v>1690.7814000000001</v>
      </c>
      <c r="K985" t="str">
        <f>_xlfn.XLOOKUP(Sales_DB[[#This Row],[Store_ID]],Store_DB[Store_ID],Store_DB[Region])</f>
        <v>West</v>
      </c>
      <c r="L985" t="str">
        <f>_xlfn.XLOOKUP(Sales_DB[[#This Row],[Store_ID]],Store_DB[Store_ID],Store_DB[Store_Name])</f>
        <v>Bean, Jones and Park</v>
      </c>
      <c r="M985" t="str">
        <f>_xlfn.XLOOKUP(Sales_DB[[#This Row],[Store_ID]],Store_DB[Store_ID],Store_DB[City])</f>
        <v>Thompsonborough</v>
      </c>
      <c r="N985" t="str">
        <f>_xlfn.XLOOKUP(Sales_DB[[#This Row],[Store_ID]],Store_DB[Store_ID],Store_DB[Store_Type])</f>
        <v>Online</v>
      </c>
      <c r="O985" t="str">
        <f>_xlfn.XLOOKUP(Sales_DB[[#This Row],[Product_ID]],Product_DB[Product_ID],Product_DB[Product_Name])</f>
        <v>Women'S Hair Dryer Brush</v>
      </c>
      <c r="P985" t="str">
        <f>_xlfn.XLOOKUP(Sales_DB[[#This Row],[Product_ID]],Product_DB[Product_ID],Product_DB[Category])</f>
        <v>Beauty</v>
      </c>
      <c r="Q985" t="str">
        <f>_xlfn.XLOOKUP(Sales_DB[[#This Row],[Product_ID]],Product_DB[Product_ID],Product_DB[Sub_Category])</f>
        <v>Haircare</v>
      </c>
      <c r="R985" t="str">
        <f>_xlfn.XLOOKUP(Sales_DB[[#This Row],[Product_ID]],Product_DB[Product_ID],Product_DB[Brand])</f>
        <v>Torres, Spencer and Potter</v>
      </c>
      <c r="S985">
        <f>_xlfn.XLOOKUP(Sales_DB[[#This Row],[Product_ID]],Product_DB[Product_ID],Product_DB[Cost])</f>
        <v>340.39</v>
      </c>
      <c r="T985">
        <f>_xlfn.XLOOKUP(Sales_DB[[#This Row],[Product_ID]],Product_DB[Product_ID],Product_DB[Stock])</f>
        <v>177</v>
      </c>
      <c r="U985" t="str">
        <f>_xlfn.XLOOKUP(Sales_DB[[#This Row],[Customer_ID]],Final_Cust_db[Customer_ID],Final_Cust_db[Name])</f>
        <v>Timothy Wright</v>
      </c>
      <c r="V985">
        <f>_xlfn.XLOOKUP(Sales_DB[[#This Row],[Customer_ID]],Final_Cust_db[Customer_ID],Final_Cust_db[Age])</f>
        <v>58</v>
      </c>
      <c r="W985" t="str">
        <f>_xlfn.XLOOKUP(Sales_DB[[#This Row],[Customer_ID]],Final_Cust_db[Customer_ID],Final_Cust_db[Gender])</f>
        <v>Male</v>
      </c>
      <c r="X985" t="str">
        <f>_xlfn.XLOOKUP(Sales_DB[[#This Row],[Customer_ID]],Final_Cust_db[Customer_ID],Final_Cust_db[City])</f>
        <v>Ashleystad</v>
      </c>
      <c r="Y985" t="str">
        <f>_xlfn.XLOOKUP(Sales_DB[[#This Row],[Customer_ID]],Final_Cust_db[Customer_ID],Final_Cust_db[State])</f>
        <v>Arkansas</v>
      </c>
      <c r="Z985" t="str">
        <f>_xlfn.XLOOKUP(Sales_DB[[#This Row],[Customer_ID]],Final_Cust_db[Customer_ID],Final_Cust_db[Country])</f>
        <v>USA</v>
      </c>
      <c r="AA985" t="str">
        <f>_xlfn.XLOOKUP(Sales_DB[[#This Row],[Customer_ID]],Final_Cust_db[Customer_ID],Final_Cust_db[Loyality_Level])</f>
        <v>Silver</v>
      </c>
      <c r="AB985" s="8">
        <f>Sales_DB[[#This Row],[Cost]]*Sales_DB[[#This Row],[Quantity]]</f>
        <v>680.78</v>
      </c>
      <c r="AC985" s="8">
        <f>Sales_DB[[#This Row],[Total_Amount]]-Sales_DB[[#This Row],[Spend]]</f>
        <v>1010.0014000000001</v>
      </c>
      <c r="AD985" s="8">
        <f>MONTH(Sales_DB[[#This Row],[Order_Date]])</f>
        <v>5</v>
      </c>
    </row>
    <row r="986" spans="1:30" x14ac:dyDescent="0.35">
      <c r="A986" t="s">
        <v>2943</v>
      </c>
      <c r="B986" s="2">
        <v>45914</v>
      </c>
      <c r="C986" t="s">
        <v>1520</v>
      </c>
      <c r="D986" t="s">
        <v>1662</v>
      </c>
      <c r="E986" t="s">
        <v>1902</v>
      </c>
      <c r="F986">
        <v>4</v>
      </c>
      <c r="G986" s="5">
        <v>465.42</v>
      </c>
      <c r="H986">
        <v>0.26</v>
      </c>
      <c r="I986" t="s">
        <v>1962</v>
      </c>
      <c r="J986">
        <v>1377.6432</v>
      </c>
      <c r="K986" t="str">
        <f>_xlfn.XLOOKUP(Sales_DB[[#This Row],[Store_ID]],Store_DB[Store_ID],Store_DB[Region])</f>
        <v>South</v>
      </c>
      <c r="L986" t="str">
        <f>_xlfn.XLOOKUP(Sales_DB[[#This Row],[Store_ID]],Store_DB[Store_ID],Store_DB[Store_Name])</f>
        <v>Alexander Group</v>
      </c>
      <c r="M986" t="str">
        <f>_xlfn.XLOOKUP(Sales_DB[[#This Row],[Store_ID]],Store_DB[Store_ID],Store_DB[City])</f>
        <v>Port Sharon</v>
      </c>
      <c r="N986" t="str">
        <f>_xlfn.XLOOKUP(Sales_DB[[#This Row],[Store_ID]],Store_DB[Store_ID],Store_DB[Store_Type])</f>
        <v>Online</v>
      </c>
      <c r="O986" t="str">
        <f>_xlfn.XLOOKUP(Sales_DB[[#This Row],[Product_ID]],Product_DB[Product_ID],Product_DB[Product_Name])</f>
        <v>Fabric Sofa Throw Blanket</v>
      </c>
      <c r="P986" t="str">
        <f>_xlfn.XLOOKUP(Sales_DB[[#This Row],[Product_ID]],Product_DB[Product_ID],Product_DB[Category])</f>
        <v>Home</v>
      </c>
      <c r="Q986" t="str">
        <f>_xlfn.XLOOKUP(Sales_DB[[#This Row],[Product_ID]],Product_DB[Product_ID],Product_DB[Sub_Category])</f>
        <v>Decor</v>
      </c>
      <c r="R986" t="str">
        <f>_xlfn.XLOOKUP(Sales_DB[[#This Row],[Product_ID]],Product_DB[Product_ID],Product_DB[Brand])</f>
        <v>Hoffman Group</v>
      </c>
      <c r="S986">
        <f>_xlfn.XLOOKUP(Sales_DB[[#This Row],[Product_ID]],Product_DB[Product_ID],Product_DB[Cost])</f>
        <v>218.48</v>
      </c>
      <c r="T986">
        <f>_xlfn.XLOOKUP(Sales_DB[[#This Row],[Product_ID]],Product_DB[Product_ID],Product_DB[Stock])</f>
        <v>276</v>
      </c>
      <c r="U986" t="str">
        <f>_xlfn.XLOOKUP(Sales_DB[[#This Row],[Customer_ID]],Final_Cust_db[Customer_ID],Final_Cust_db[Name])</f>
        <v>Kaitlin Brown</v>
      </c>
      <c r="V986">
        <f>_xlfn.XLOOKUP(Sales_DB[[#This Row],[Customer_ID]],Final_Cust_db[Customer_ID],Final_Cust_db[Age])</f>
        <v>52</v>
      </c>
      <c r="W986" t="str">
        <f>_xlfn.XLOOKUP(Sales_DB[[#This Row],[Customer_ID]],Final_Cust_db[Customer_ID],Final_Cust_db[Gender])</f>
        <v>Female</v>
      </c>
      <c r="X986" t="str">
        <f>_xlfn.XLOOKUP(Sales_DB[[#This Row],[Customer_ID]],Final_Cust_db[Customer_ID],Final_Cust_db[City])</f>
        <v>Kellyberg</v>
      </c>
      <c r="Y986" t="str">
        <f>_xlfn.XLOOKUP(Sales_DB[[#This Row],[Customer_ID]],Final_Cust_db[Customer_ID],Final_Cust_db[State])</f>
        <v>South Dakota</v>
      </c>
      <c r="Z986" t="str">
        <f>_xlfn.XLOOKUP(Sales_DB[[#This Row],[Customer_ID]],Final_Cust_db[Customer_ID],Final_Cust_db[Country])</f>
        <v>USA</v>
      </c>
      <c r="AA986" t="str">
        <f>_xlfn.XLOOKUP(Sales_DB[[#This Row],[Customer_ID]],Final_Cust_db[Customer_ID],Final_Cust_db[Loyality_Level])</f>
        <v>Gold</v>
      </c>
      <c r="AB986" s="8">
        <f>Sales_DB[[#This Row],[Cost]]*Sales_DB[[#This Row],[Quantity]]</f>
        <v>873.92</v>
      </c>
      <c r="AC986" s="8">
        <f>Sales_DB[[#This Row],[Total_Amount]]-Sales_DB[[#This Row],[Spend]]</f>
        <v>503.72320000000002</v>
      </c>
      <c r="AD986" s="8">
        <f>MONTH(Sales_DB[[#This Row],[Order_Date]])</f>
        <v>9</v>
      </c>
    </row>
    <row r="987" spans="1:30" x14ac:dyDescent="0.35">
      <c r="A987" t="s">
        <v>2944</v>
      </c>
      <c r="B987" s="2">
        <v>45758</v>
      </c>
      <c r="C987" t="s">
        <v>212</v>
      </c>
      <c r="D987" t="s">
        <v>1558</v>
      </c>
      <c r="E987" t="s">
        <v>1925</v>
      </c>
      <c r="F987">
        <v>4</v>
      </c>
      <c r="G987" s="5">
        <v>880.26</v>
      </c>
      <c r="H987">
        <v>0.11</v>
      </c>
      <c r="I987" t="s">
        <v>1962</v>
      </c>
      <c r="J987">
        <v>3133.7256000000002</v>
      </c>
      <c r="K987" t="str">
        <f>_xlfn.XLOOKUP(Sales_DB[[#This Row],[Store_ID]],Store_DB[Store_ID],Store_DB[Region])</f>
        <v>South</v>
      </c>
      <c r="L987" t="str">
        <f>_xlfn.XLOOKUP(Sales_DB[[#This Row],[Store_ID]],Store_DB[Store_ID],Store_DB[Store_Name])</f>
        <v>Aguirre-Keller</v>
      </c>
      <c r="M987" t="str">
        <f>_xlfn.XLOOKUP(Sales_DB[[#This Row],[Store_ID]],Store_DB[Store_ID],Store_DB[City])</f>
        <v>Lake Michael</v>
      </c>
      <c r="N987" t="str">
        <f>_xlfn.XLOOKUP(Sales_DB[[#This Row],[Store_ID]],Store_DB[Store_ID],Store_DB[Store_Type])</f>
        <v>Online</v>
      </c>
      <c r="O987" t="str">
        <f>_xlfn.XLOOKUP(Sales_DB[[#This Row],[Product_ID]],Product_DB[Product_ID],Product_DB[Product_Name])</f>
        <v>Men'S Graphic T-Shirt</v>
      </c>
      <c r="P987" t="str">
        <f>_xlfn.XLOOKUP(Sales_DB[[#This Row],[Product_ID]],Product_DB[Product_ID],Product_DB[Category])</f>
        <v>Clothing</v>
      </c>
      <c r="Q987" t="str">
        <f>_xlfn.XLOOKUP(Sales_DB[[#This Row],[Product_ID]],Product_DB[Product_ID],Product_DB[Sub_Category])</f>
        <v>Tops</v>
      </c>
      <c r="R987" t="str">
        <f>_xlfn.XLOOKUP(Sales_DB[[#This Row],[Product_ID]],Product_DB[Product_ID],Product_DB[Brand])</f>
        <v>Terry-Moore</v>
      </c>
      <c r="S987">
        <f>_xlfn.XLOOKUP(Sales_DB[[#This Row],[Product_ID]],Product_DB[Product_ID],Product_DB[Cost])</f>
        <v>342.56</v>
      </c>
      <c r="T987">
        <f>_xlfn.XLOOKUP(Sales_DB[[#This Row],[Product_ID]],Product_DB[Product_ID],Product_DB[Stock])</f>
        <v>181</v>
      </c>
      <c r="U987" t="str">
        <f>_xlfn.XLOOKUP(Sales_DB[[#This Row],[Customer_ID]],Final_Cust_db[Customer_ID],Final_Cust_db[Name])</f>
        <v>Wayne Mcpherson</v>
      </c>
      <c r="V987">
        <f>_xlfn.XLOOKUP(Sales_DB[[#This Row],[Customer_ID]],Final_Cust_db[Customer_ID],Final_Cust_db[Age])</f>
        <v>56</v>
      </c>
      <c r="W987" t="str">
        <f>_xlfn.XLOOKUP(Sales_DB[[#This Row],[Customer_ID]],Final_Cust_db[Customer_ID],Final_Cust_db[Gender])</f>
        <v>Female</v>
      </c>
      <c r="X987" t="str">
        <f>_xlfn.XLOOKUP(Sales_DB[[#This Row],[Customer_ID]],Final_Cust_db[Customer_ID],Final_Cust_db[City])</f>
        <v>Edwardsfort</v>
      </c>
      <c r="Y987" t="str">
        <f>_xlfn.XLOOKUP(Sales_DB[[#This Row],[Customer_ID]],Final_Cust_db[Customer_ID],Final_Cust_db[State])</f>
        <v>Minnesota</v>
      </c>
      <c r="Z987" t="str">
        <f>_xlfn.XLOOKUP(Sales_DB[[#This Row],[Customer_ID]],Final_Cust_db[Customer_ID],Final_Cust_db[Country])</f>
        <v>USA</v>
      </c>
      <c r="AA987" t="str">
        <f>_xlfn.XLOOKUP(Sales_DB[[#This Row],[Customer_ID]],Final_Cust_db[Customer_ID],Final_Cust_db[Loyality_Level])</f>
        <v>Bronze</v>
      </c>
      <c r="AB987" s="8">
        <f>Sales_DB[[#This Row],[Cost]]*Sales_DB[[#This Row],[Quantity]]</f>
        <v>1370.24</v>
      </c>
      <c r="AC987" s="8">
        <f>Sales_DB[[#This Row],[Total_Amount]]-Sales_DB[[#This Row],[Spend]]</f>
        <v>1763.4856000000002</v>
      </c>
      <c r="AD987" s="8">
        <f>MONTH(Sales_DB[[#This Row],[Order_Date]])</f>
        <v>4</v>
      </c>
    </row>
    <row r="988" spans="1:30" x14ac:dyDescent="0.35">
      <c r="A988" t="s">
        <v>2945</v>
      </c>
      <c r="B988" s="2">
        <v>45429</v>
      </c>
      <c r="C988" t="s">
        <v>1497</v>
      </c>
      <c r="D988" t="s">
        <v>1733</v>
      </c>
      <c r="E988" t="s">
        <v>1925</v>
      </c>
      <c r="F988">
        <v>3</v>
      </c>
      <c r="G988" s="5">
        <v>461.02</v>
      </c>
      <c r="H988">
        <v>0.28999999999999998</v>
      </c>
      <c r="I988" t="s">
        <v>1959</v>
      </c>
      <c r="J988">
        <v>981.97259999999994</v>
      </c>
      <c r="K988" t="str">
        <f>_xlfn.XLOOKUP(Sales_DB[[#This Row],[Store_ID]],Store_DB[Store_ID],Store_DB[Region])</f>
        <v>South</v>
      </c>
      <c r="L988" t="str">
        <f>_xlfn.XLOOKUP(Sales_DB[[#This Row],[Store_ID]],Store_DB[Store_ID],Store_DB[Store_Name])</f>
        <v>Aguirre-Keller</v>
      </c>
      <c r="M988" t="str">
        <f>_xlfn.XLOOKUP(Sales_DB[[#This Row],[Store_ID]],Store_DB[Store_ID],Store_DB[City])</f>
        <v>Lake Michael</v>
      </c>
      <c r="N988" t="str">
        <f>_xlfn.XLOOKUP(Sales_DB[[#This Row],[Store_ID]],Store_DB[Store_ID],Store_DB[Store_Type])</f>
        <v>Online</v>
      </c>
      <c r="O988" t="str">
        <f>_xlfn.XLOOKUP(Sales_DB[[#This Row],[Product_ID]],Product_DB[Product_ID],Product_DB[Product_Name])</f>
        <v>Hdmi Cable – 2M</v>
      </c>
      <c r="P988" t="str">
        <f>_xlfn.XLOOKUP(Sales_DB[[#This Row],[Product_ID]],Product_DB[Product_ID],Product_DB[Category])</f>
        <v>Electronics</v>
      </c>
      <c r="Q988" t="str">
        <f>_xlfn.XLOOKUP(Sales_DB[[#This Row],[Product_ID]],Product_DB[Product_ID],Product_DB[Sub_Category])</f>
        <v>Accessories</v>
      </c>
      <c r="R988" t="str">
        <f>_xlfn.XLOOKUP(Sales_DB[[#This Row],[Product_ID]],Product_DB[Product_ID],Product_DB[Brand])</f>
        <v>Bautista, Green and Hale</v>
      </c>
      <c r="S988">
        <f>_xlfn.XLOOKUP(Sales_DB[[#This Row],[Product_ID]],Product_DB[Product_ID],Product_DB[Cost])</f>
        <v>88.49</v>
      </c>
      <c r="T988">
        <f>_xlfn.XLOOKUP(Sales_DB[[#This Row],[Product_ID]],Product_DB[Product_ID],Product_DB[Stock])</f>
        <v>246</v>
      </c>
      <c r="U988" t="str">
        <f>_xlfn.XLOOKUP(Sales_DB[[#This Row],[Customer_ID]],Final_Cust_db[Customer_ID],Final_Cust_db[Name])</f>
        <v>Sarah Smith</v>
      </c>
      <c r="V988">
        <f>_xlfn.XLOOKUP(Sales_DB[[#This Row],[Customer_ID]],Final_Cust_db[Customer_ID],Final_Cust_db[Age])</f>
        <v>48</v>
      </c>
      <c r="W988" t="str">
        <f>_xlfn.XLOOKUP(Sales_DB[[#This Row],[Customer_ID]],Final_Cust_db[Customer_ID],Final_Cust_db[Gender])</f>
        <v>Male</v>
      </c>
      <c r="X988" t="str">
        <f>_xlfn.XLOOKUP(Sales_DB[[#This Row],[Customer_ID]],Final_Cust_db[Customer_ID],Final_Cust_db[City])</f>
        <v>East Rodney</v>
      </c>
      <c r="Y988" t="str">
        <f>_xlfn.XLOOKUP(Sales_DB[[#This Row],[Customer_ID]],Final_Cust_db[Customer_ID],Final_Cust_db[State])</f>
        <v>Nevada</v>
      </c>
      <c r="Z988" t="str">
        <f>_xlfn.XLOOKUP(Sales_DB[[#This Row],[Customer_ID]],Final_Cust_db[Customer_ID],Final_Cust_db[Country])</f>
        <v>USA</v>
      </c>
      <c r="AA988" t="str">
        <f>_xlfn.XLOOKUP(Sales_DB[[#This Row],[Customer_ID]],Final_Cust_db[Customer_ID],Final_Cust_db[Loyality_Level])</f>
        <v>Gold</v>
      </c>
      <c r="AB988" s="8">
        <f>Sales_DB[[#This Row],[Cost]]*Sales_DB[[#This Row],[Quantity]]</f>
        <v>265.46999999999997</v>
      </c>
      <c r="AC988" s="8">
        <f>Sales_DB[[#This Row],[Total_Amount]]-Sales_DB[[#This Row],[Spend]]</f>
        <v>716.50260000000003</v>
      </c>
      <c r="AD988" s="8">
        <f>MONTH(Sales_DB[[#This Row],[Order_Date]])</f>
        <v>5</v>
      </c>
    </row>
    <row r="989" spans="1:30" x14ac:dyDescent="0.35">
      <c r="A989" t="s">
        <v>2946</v>
      </c>
      <c r="B989" s="2">
        <v>45578</v>
      </c>
      <c r="C989" t="s">
        <v>114</v>
      </c>
      <c r="D989" t="s">
        <v>1650</v>
      </c>
      <c r="E989" t="s">
        <v>1930</v>
      </c>
      <c r="F989">
        <v>1</v>
      </c>
      <c r="G989" s="5">
        <v>531.99</v>
      </c>
      <c r="H989">
        <v>0.17</v>
      </c>
      <c r="I989" t="s">
        <v>1959</v>
      </c>
      <c r="J989">
        <v>441.55169999999998</v>
      </c>
      <c r="K989" t="str">
        <f>_xlfn.XLOOKUP(Sales_DB[[#This Row],[Store_ID]],Store_DB[Store_ID],Store_DB[Region])</f>
        <v>East</v>
      </c>
      <c r="L989" t="str">
        <f>_xlfn.XLOOKUP(Sales_DB[[#This Row],[Store_ID]],Store_DB[Store_ID],Store_DB[Store_Name])</f>
        <v>Gardner, Humphrey and Contreras</v>
      </c>
      <c r="M989" t="str">
        <f>_xlfn.XLOOKUP(Sales_DB[[#This Row],[Store_ID]],Store_DB[Store_ID],Store_DB[City])</f>
        <v>Johnsonville</v>
      </c>
      <c r="N989" t="str">
        <f>_xlfn.XLOOKUP(Sales_DB[[#This Row],[Store_ID]],Store_DB[Store_ID],Store_DB[Store_Type])</f>
        <v>Flagship</v>
      </c>
      <c r="O989" t="str">
        <f>_xlfn.XLOOKUP(Sales_DB[[#This Row],[Product_ID]],Product_DB[Product_ID],Product_DB[Product_Name])</f>
        <v>Women'S Scarf Set</v>
      </c>
      <c r="P989" t="str">
        <f>_xlfn.XLOOKUP(Sales_DB[[#This Row],[Product_ID]],Product_DB[Product_ID],Product_DB[Category])</f>
        <v>Clothing</v>
      </c>
      <c r="Q989" t="str">
        <f>_xlfn.XLOOKUP(Sales_DB[[#This Row],[Product_ID]],Product_DB[Product_ID],Product_DB[Sub_Category])</f>
        <v>Accessories</v>
      </c>
      <c r="R989" t="str">
        <f>_xlfn.XLOOKUP(Sales_DB[[#This Row],[Product_ID]],Product_DB[Product_ID],Product_DB[Brand])</f>
        <v>Brown and Sons</v>
      </c>
      <c r="S989">
        <f>_xlfn.XLOOKUP(Sales_DB[[#This Row],[Product_ID]],Product_DB[Product_ID],Product_DB[Cost])</f>
        <v>174.02</v>
      </c>
      <c r="T989">
        <f>_xlfn.XLOOKUP(Sales_DB[[#This Row],[Product_ID]],Product_DB[Product_ID],Product_DB[Stock])</f>
        <v>268</v>
      </c>
      <c r="U989" t="str">
        <f>_xlfn.XLOOKUP(Sales_DB[[#This Row],[Customer_ID]],Final_Cust_db[Customer_ID],Final_Cust_db[Name])</f>
        <v>Amber Carlson</v>
      </c>
      <c r="V989">
        <f>_xlfn.XLOOKUP(Sales_DB[[#This Row],[Customer_ID]],Final_Cust_db[Customer_ID],Final_Cust_db[Age])</f>
        <v>18</v>
      </c>
      <c r="W989" t="str">
        <f>_xlfn.XLOOKUP(Sales_DB[[#This Row],[Customer_ID]],Final_Cust_db[Customer_ID],Final_Cust_db[Gender])</f>
        <v>Female</v>
      </c>
      <c r="X989" t="str">
        <f>_xlfn.XLOOKUP(Sales_DB[[#This Row],[Customer_ID]],Final_Cust_db[Customer_ID],Final_Cust_db[City])</f>
        <v>East Michellemouth</v>
      </c>
      <c r="Y989" t="str">
        <f>_xlfn.XLOOKUP(Sales_DB[[#This Row],[Customer_ID]],Final_Cust_db[Customer_ID],Final_Cust_db[State])</f>
        <v>Missouri</v>
      </c>
      <c r="Z989" t="str">
        <f>_xlfn.XLOOKUP(Sales_DB[[#This Row],[Customer_ID]],Final_Cust_db[Customer_ID],Final_Cust_db[Country])</f>
        <v>USA</v>
      </c>
      <c r="AA989" t="str">
        <f>_xlfn.XLOOKUP(Sales_DB[[#This Row],[Customer_ID]],Final_Cust_db[Customer_ID],Final_Cust_db[Loyality_Level])</f>
        <v>Gold</v>
      </c>
      <c r="AB989" s="8">
        <f>Sales_DB[[#This Row],[Cost]]*Sales_DB[[#This Row],[Quantity]]</f>
        <v>174.02</v>
      </c>
      <c r="AC989" s="8">
        <f>Sales_DB[[#This Row],[Total_Amount]]-Sales_DB[[#This Row],[Spend]]</f>
        <v>267.5317</v>
      </c>
      <c r="AD989" s="8">
        <f>MONTH(Sales_DB[[#This Row],[Order_Date]])</f>
        <v>10</v>
      </c>
    </row>
    <row r="990" spans="1:30" x14ac:dyDescent="0.35">
      <c r="A990" t="s">
        <v>2947</v>
      </c>
      <c r="B990" s="2">
        <v>45486</v>
      </c>
      <c r="C990" t="s">
        <v>29</v>
      </c>
      <c r="D990" t="s">
        <v>1719</v>
      </c>
      <c r="E990" t="s">
        <v>1940</v>
      </c>
      <c r="F990">
        <v>2</v>
      </c>
      <c r="G990" s="5">
        <v>274.08999999999997</v>
      </c>
      <c r="H990">
        <v>0.13</v>
      </c>
      <c r="I990" t="s">
        <v>1959</v>
      </c>
      <c r="J990">
        <v>476.91660000000002</v>
      </c>
      <c r="K990" t="str">
        <f>_xlfn.XLOOKUP(Sales_DB[[#This Row],[Store_ID]],Store_DB[Store_ID],Store_DB[Region])</f>
        <v>North</v>
      </c>
      <c r="L990" t="str">
        <f>_xlfn.XLOOKUP(Sales_DB[[#This Row],[Store_ID]],Store_DB[Store_ID],Store_DB[Store_Name])</f>
        <v>Holloway Ltd</v>
      </c>
      <c r="M990" t="str">
        <f>_xlfn.XLOOKUP(Sales_DB[[#This Row],[Store_ID]],Store_DB[Store_ID],Store_DB[City])</f>
        <v>Bensonhaven</v>
      </c>
      <c r="N990" t="str">
        <f>_xlfn.XLOOKUP(Sales_DB[[#This Row],[Store_ID]],Store_DB[Store_ID],Store_DB[Store_Type])</f>
        <v>Flagship</v>
      </c>
      <c r="O990" t="str">
        <f>_xlfn.XLOOKUP(Sales_DB[[#This Row],[Product_ID]],Product_DB[Product_ID],Product_DB[Product_Name])</f>
        <v>Makeup Brush Set</v>
      </c>
      <c r="P990" t="str">
        <f>_xlfn.XLOOKUP(Sales_DB[[#This Row],[Product_ID]],Product_DB[Product_ID],Product_DB[Category])</f>
        <v>Beauty</v>
      </c>
      <c r="Q990" t="str">
        <f>_xlfn.XLOOKUP(Sales_DB[[#This Row],[Product_ID]],Product_DB[Product_ID],Product_DB[Sub_Category])</f>
        <v>Makeup</v>
      </c>
      <c r="R990" t="str">
        <f>_xlfn.XLOOKUP(Sales_DB[[#This Row],[Product_ID]],Product_DB[Product_ID],Product_DB[Brand])</f>
        <v>Cook Inc</v>
      </c>
      <c r="S990">
        <f>_xlfn.XLOOKUP(Sales_DB[[#This Row],[Product_ID]],Product_DB[Product_ID],Product_DB[Cost])</f>
        <v>238.8</v>
      </c>
      <c r="T990">
        <f>_xlfn.XLOOKUP(Sales_DB[[#This Row],[Product_ID]],Product_DB[Product_ID],Product_DB[Stock])</f>
        <v>431</v>
      </c>
      <c r="U990" t="str">
        <f>_xlfn.XLOOKUP(Sales_DB[[#This Row],[Customer_ID]],Final_Cust_db[Customer_ID],Final_Cust_db[Name])</f>
        <v>Caroline Collins</v>
      </c>
      <c r="V990">
        <f>_xlfn.XLOOKUP(Sales_DB[[#This Row],[Customer_ID]],Final_Cust_db[Customer_ID],Final_Cust_db[Age])</f>
        <v>64</v>
      </c>
      <c r="W990" t="str">
        <f>_xlfn.XLOOKUP(Sales_DB[[#This Row],[Customer_ID]],Final_Cust_db[Customer_ID],Final_Cust_db[Gender])</f>
        <v>Female</v>
      </c>
      <c r="X990" t="str">
        <f>_xlfn.XLOOKUP(Sales_DB[[#This Row],[Customer_ID]],Final_Cust_db[Customer_ID],Final_Cust_db[City])</f>
        <v>Nicholasshire</v>
      </c>
      <c r="Y990" t="str">
        <f>_xlfn.XLOOKUP(Sales_DB[[#This Row],[Customer_ID]],Final_Cust_db[Customer_ID],Final_Cust_db[State])</f>
        <v>California</v>
      </c>
      <c r="Z990" t="str">
        <f>_xlfn.XLOOKUP(Sales_DB[[#This Row],[Customer_ID]],Final_Cust_db[Customer_ID],Final_Cust_db[Country])</f>
        <v>USA</v>
      </c>
      <c r="AA990" t="str">
        <f>_xlfn.XLOOKUP(Sales_DB[[#This Row],[Customer_ID]],Final_Cust_db[Customer_ID],Final_Cust_db[Loyality_Level])</f>
        <v>Silver</v>
      </c>
      <c r="AB990" s="8">
        <f>Sales_DB[[#This Row],[Cost]]*Sales_DB[[#This Row],[Quantity]]</f>
        <v>477.6</v>
      </c>
      <c r="AC990" s="8">
        <f>Sales_DB[[#This Row],[Total_Amount]]-Sales_DB[[#This Row],[Spend]]</f>
        <v>-0.683400000000006</v>
      </c>
      <c r="AD990" s="8">
        <f>MONTH(Sales_DB[[#This Row],[Order_Date]])</f>
        <v>7</v>
      </c>
    </row>
    <row r="991" spans="1:30" x14ac:dyDescent="0.35">
      <c r="A991" t="s">
        <v>2948</v>
      </c>
      <c r="B991" s="2">
        <v>45694</v>
      </c>
      <c r="C991" t="s">
        <v>1381</v>
      </c>
      <c r="D991" t="s">
        <v>1845</v>
      </c>
      <c r="E991" t="s">
        <v>1922</v>
      </c>
      <c r="F991">
        <v>1</v>
      </c>
      <c r="G991" s="5">
        <v>66.14</v>
      </c>
      <c r="H991">
        <v>0.14000000000000001</v>
      </c>
      <c r="I991" t="s">
        <v>1962</v>
      </c>
      <c r="J991">
        <v>56.880400000000002</v>
      </c>
      <c r="K991" t="str">
        <f>_xlfn.XLOOKUP(Sales_DB[[#This Row],[Store_ID]],Store_DB[Store_ID],Store_DB[Region])</f>
        <v>East</v>
      </c>
      <c r="L991" t="str">
        <f>_xlfn.XLOOKUP(Sales_DB[[#This Row],[Store_ID]],Store_DB[Store_ID],Store_DB[Store_Name])</f>
        <v>Hill, Wagner and Ballard</v>
      </c>
      <c r="M991" t="str">
        <f>_xlfn.XLOOKUP(Sales_DB[[#This Row],[Store_ID]],Store_DB[Store_ID],Store_DB[City])</f>
        <v>East Davidville</v>
      </c>
      <c r="N991" t="str">
        <f>_xlfn.XLOOKUP(Sales_DB[[#This Row],[Store_ID]],Store_DB[Store_ID],Store_DB[Store_Type])</f>
        <v>Online</v>
      </c>
      <c r="O991" t="str">
        <f>_xlfn.XLOOKUP(Sales_DB[[#This Row],[Product_ID]],Product_DB[Product_ID],Product_DB[Product_Name])</f>
        <v>Sports Wrist Sweatbands</v>
      </c>
      <c r="P991" t="str">
        <f>_xlfn.XLOOKUP(Sales_DB[[#This Row],[Product_ID]],Product_DB[Product_ID],Product_DB[Category])</f>
        <v>Sports</v>
      </c>
      <c r="Q991" t="str">
        <f>_xlfn.XLOOKUP(Sales_DB[[#This Row],[Product_ID]],Product_DB[Product_ID],Product_DB[Sub_Category])</f>
        <v>Accessories</v>
      </c>
      <c r="R991" t="str">
        <f>_xlfn.XLOOKUP(Sales_DB[[#This Row],[Product_ID]],Product_DB[Product_ID],Product_DB[Brand])</f>
        <v>Olsen-Daniels</v>
      </c>
      <c r="S991">
        <f>_xlfn.XLOOKUP(Sales_DB[[#This Row],[Product_ID]],Product_DB[Product_ID],Product_DB[Cost])</f>
        <v>131.24</v>
      </c>
      <c r="T991">
        <f>_xlfn.XLOOKUP(Sales_DB[[#This Row],[Product_ID]],Product_DB[Product_ID],Product_DB[Stock])</f>
        <v>232</v>
      </c>
      <c r="U991" t="str">
        <f>_xlfn.XLOOKUP(Sales_DB[[#This Row],[Customer_ID]],Final_Cust_db[Customer_ID],Final_Cust_db[Name])</f>
        <v>Adam Castro</v>
      </c>
      <c r="V991">
        <f>_xlfn.XLOOKUP(Sales_DB[[#This Row],[Customer_ID]],Final_Cust_db[Customer_ID],Final_Cust_db[Age])</f>
        <v>51</v>
      </c>
      <c r="W991" t="str">
        <f>_xlfn.XLOOKUP(Sales_DB[[#This Row],[Customer_ID]],Final_Cust_db[Customer_ID],Final_Cust_db[Gender])</f>
        <v>Male</v>
      </c>
      <c r="X991" t="str">
        <f>_xlfn.XLOOKUP(Sales_DB[[#This Row],[Customer_ID]],Final_Cust_db[Customer_ID],Final_Cust_db[City])</f>
        <v>New Donnabury</v>
      </c>
      <c r="Y991" t="str">
        <f>_xlfn.XLOOKUP(Sales_DB[[#This Row],[Customer_ID]],Final_Cust_db[Customer_ID],Final_Cust_db[State])</f>
        <v>Texas</v>
      </c>
      <c r="Z991" t="str">
        <f>_xlfn.XLOOKUP(Sales_DB[[#This Row],[Customer_ID]],Final_Cust_db[Customer_ID],Final_Cust_db[Country])</f>
        <v>USA</v>
      </c>
      <c r="AA991" t="str">
        <f>_xlfn.XLOOKUP(Sales_DB[[#This Row],[Customer_ID]],Final_Cust_db[Customer_ID],Final_Cust_db[Loyality_Level])</f>
        <v>Silver</v>
      </c>
      <c r="AB991" s="8">
        <f>Sales_DB[[#This Row],[Cost]]*Sales_DB[[#This Row],[Quantity]]</f>
        <v>131.24</v>
      </c>
      <c r="AC991" s="8">
        <f>Sales_DB[[#This Row],[Total_Amount]]-Sales_DB[[#This Row],[Spend]]</f>
        <v>-74.3596</v>
      </c>
      <c r="AD991" s="8">
        <f>MONTH(Sales_DB[[#This Row],[Order_Date]])</f>
        <v>2</v>
      </c>
    </row>
    <row r="992" spans="1:30" x14ac:dyDescent="0.35">
      <c r="A992" t="s">
        <v>2949</v>
      </c>
      <c r="B992" s="2">
        <v>45875</v>
      </c>
      <c r="C992" t="s">
        <v>285</v>
      </c>
      <c r="D992" t="s">
        <v>1633</v>
      </c>
      <c r="E992" t="s">
        <v>1919</v>
      </c>
      <c r="F992">
        <v>3</v>
      </c>
      <c r="G992" s="5">
        <v>955.82</v>
      </c>
      <c r="H992">
        <v>0.16</v>
      </c>
      <c r="I992" t="s">
        <v>1962</v>
      </c>
      <c r="J992">
        <v>2408.6664000000001</v>
      </c>
      <c r="K992" t="str">
        <f>_xlfn.XLOOKUP(Sales_DB[[#This Row],[Store_ID]],Store_DB[Store_ID],Store_DB[Region])</f>
        <v>South</v>
      </c>
      <c r="L992" t="str">
        <f>_xlfn.XLOOKUP(Sales_DB[[#This Row],[Store_ID]],Store_DB[Store_ID],Store_DB[Store_Name])</f>
        <v>Moore, Padilla and Butler</v>
      </c>
      <c r="M992" t="str">
        <f>_xlfn.XLOOKUP(Sales_DB[[#This Row],[Store_ID]],Store_DB[Store_ID],Store_DB[City])</f>
        <v>East Johnstad</v>
      </c>
      <c r="N992" t="str">
        <f>_xlfn.XLOOKUP(Sales_DB[[#This Row],[Store_ID]],Store_DB[Store_ID],Store_DB[Store_Type])</f>
        <v>Flagship</v>
      </c>
      <c r="O992" t="str">
        <f>_xlfn.XLOOKUP(Sales_DB[[#This Row],[Product_ID]],Product_DB[Product_ID],Product_DB[Product_Name])</f>
        <v>Outdoor Sports Water Bottle</v>
      </c>
      <c r="P992" t="str">
        <f>_xlfn.XLOOKUP(Sales_DB[[#This Row],[Product_ID]],Product_DB[Product_ID],Product_DB[Category])</f>
        <v>Sports</v>
      </c>
      <c r="Q992" t="str">
        <f>_xlfn.XLOOKUP(Sales_DB[[#This Row],[Product_ID]],Product_DB[Product_ID],Product_DB[Sub_Category])</f>
        <v>Accessories</v>
      </c>
      <c r="R992" t="str">
        <f>_xlfn.XLOOKUP(Sales_DB[[#This Row],[Product_ID]],Product_DB[Product_ID],Product_DB[Brand])</f>
        <v>Soto-Ellis</v>
      </c>
      <c r="S992">
        <f>_xlfn.XLOOKUP(Sales_DB[[#This Row],[Product_ID]],Product_DB[Product_ID],Product_DB[Cost])</f>
        <v>131.51</v>
      </c>
      <c r="T992">
        <f>_xlfn.XLOOKUP(Sales_DB[[#This Row],[Product_ID]],Product_DB[Product_ID],Product_DB[Stock])</f>
        <v>265</v>
      </c>
      <c r="U992" t="str">
        <f>_xlfn.XLOOKUP(Sales_DB[[#This Row],[Customer_ID]],Final_Cust_db[Customer_ID],Final_Cust_db[Name])</f>
        <v>Katherine Young</v>
      </c>
      <c r="V992">
        <f>_xlfn.XLOOKUP(Sales_DB[[#This Row],[Customer_ID]],Final_Cust_db[Customer_ID],Final_Cust_db[Age])</f>
        <v>29</v>
      </c>
      <c r="W992" t="str">
        <f>_xlfn.XLOOKUP(Sales_DB[[#This Row],[Customer_ID]],Final_Cust_db[Customer_ID],Final_Cust_db[Gender])</f>
        <v>Male</v>
      </c>
      <c r="X992" t="str">
        <f>_xlfn.XLOOKUP(Sales_DB[[#This Row],[Customer_ID]],Final_Cust_db[Customer_ID],Final_Cust_db[City])</f>
        <v>North Valeriemouth</v>
      </c>
      <c r="Y992" t="str">
        <f>_xlfn.XLOOKUP(Sales_DB[[#This Row],[Customer_ID]],Final_Cust_db[Customer_ID],Final_Cust_db[State])</f>
        <v>Vermont</v>
      </c>
      <c r="Z992" t="str">
        <f>_xlfn.XLOOKUP(Sales_DB[[#This Row],[Customer_ID]],Final_Cust_db[Customer_ID],Final_Cust_db[Country])</f>
        <v>USA</v>
      </c>
      <c r="AA992" t="str">
        <f>_xlfn.XLOOKUP(Sales_DB[[#This Row],[Customer_ID]],Final_Cust_db[Customer_ID],Final_Cust_db[Loyality_Level])</f>
        <v>Gold</v>
      </c>
      <c r="AB992" s="8">
        <f>Sales_DB[[#This Row],[Cost]]*Sales_DB[[#This Row],[Quantity]]</f>
        <v>394.53</v>
      </c>
      <c r="AC992" s="8">
        <f>Sales_DB[[#This Row],[Total_Amount]]-Sales_DB[[#This Row],[Spend]]</f>
        <v>2014.1364000000001</v>
      </c>
      <c r="AD992" s="8">
        <f>MONTH(Sales_DB[[#This Row],[Order_Date]])</f>
        <v>8</v>
      </c>
    </row>
    <row r="993" spans="1:30" x14ac:dyDescent="0.35">
      <c r="A993" t="s">
        <v>2950</v>
      </c>
      <c r="B993" s="2">
        <v>45432</v>
      </c>
      <c r="C993" t="s">
        <v>1014</v>
      </c>
      <c r="D993" t="s">
        <v>1640</v>
      </c>
      <c r="E993" t="s">
        <v>1927</v>
      </c>
      <c r="F993">
        <v>1</v>
      </c>
      <c r="G993" s="5">
        <v>904.92</v>
      </c>
      <c r="H993">
        <v>0.13</v>
      </c>
      <c r="I993" t="s">
        <v>1957</v>
      </c>
      <c r="J993">
        <v>787.28039999999999</v>
      </c>
      <c r="K993" t="str">
        <f>_xlfn.XLOOKUP(Sales_DB[[#This Row],[Store_ID]],Store_DB[Store_ID],Store_DB[Region])</f>
        <v>North</v>
      </c>
      <c r="L993" t="str">
        <f>_xlfn.XLOOKUP(Sales_DB[[#This Row],[Store_ID]],Store_DB[Store_ID],Store_DB[Store_Name])</f>
        <v>Thomas, Bridges and Harris</v>
      </c>
      <c r="M993" t="str">
        <f>_xlfn.XLOOKUP(Sales_DB[[#This Row],[Store_ID]],Store_DB[Store_ID],Store_DB[City])</f>
        <v>Sabrinatown</v>
      </c>
      <c r="N993" t="str">
        <f>_xlfn.XLOOKUP(Sales_DB[[#This Row],[Store_ID]],Store_DB[Store_ID],Store_DB[Store_Type])</f>
        <v>Online</v>
      </c>
      <c r="O993" t="str">
        <f>_xlfn.XLOOKUP(Sales_DB[[#This Row],[Product_ID]],Product_DB[Product_ID],Product_DB[Product_Name])</f>
        <v>Carbon Fiber Tennis Racket</v>
      </c>
      <c r="P993" t="str">
        <f>_xlfn.XLOOKUP(Sales_DB[[#This Row],[Product_ID]],Product_DB[Product_ID],Product_DB[Category])</f>
        <v>Sports</v>
      </c>
      <c r="Q993" t="str">
        <f>_xlfn.XLOOKUP(Sales_DB[[#This Row],[Product_ID]],Product_DB[Product_ID],Product_DB[Sub_Category])</f>
        <v>Equipment</v>
      </c>
      <c r="R993" t="str">
        <f>_xlfn.XLOOKUP(Sales_DB[[#This Row],[Product_ID]],Product_DB[Product_ID],Product_DB[Brand])</f>
        <v>Flores, Pineda and Rodriguez</v>
      </c>
      <c r="S993">
        <f>_xlfn.XLOOKUP(Sales_DB[[#This Row],[Product_ID]],Product_DB[Product_ID],Product_DB[Cost])</f>
        <v>484.62</v>
      </c>
      <c r="T993">
        <f>_xlfn.XLOOKUP(Sales_DB[[#This Row],[Product_ID]],Product_DB[Product_ID],Product_DB[Stock])</f>
        <v>432</v>
      </c>
      <c r="U993" t="str">
        <f>_xlfn.XLOOKUP(Sales_DB[[#This Row],[Customer_ID]],Final_Cust_db[Customer_ID],Final_Cust_db[Name])</f>
        <v>Casey Simpson</v>
      </c>
      <c r="V993">
        <f>_xlfn.XLOOKUP(Sales_DB[[#This Row],[Customer_ID]],Final_Cust_db[Customer_ID],Final_Cust_db[Age])</f>
        <v>54</v>
      </c>
      <c r="W993" t="str">
        <f>_xlfn.XLOOKUP(Sales_DB[[#This Row],[Customer_ID]],Final_Cust_db[Customer_ID],Final_Cust_db[Gender])</f>
        <v>Male</v>
      </c>
      <c r="X993" t="str">
        <f>_xlfn.XLOOKUP(Sales_DB[[#This Row],[Customer_ID]],Final_Cust_db[Customer_ID],Final_Cust_db[City])</f>
        <v>West Mathewside</v>
      </c>
      <c r="Y993" t="str">
        <f>_xlfn.XLOOKUP(Sales_DB[[#This Row],[Customer_ID]],Final_Cust_db[Customer_ID],Final_Cust_db[State])</f>
        <v>Mississippi</v>
      </c>
      <c r="Z993" t="str">
        <f>_xlfn.XLOOKUP(Sales_DB[[#This Row],[Customer_ID]],Final_Cust_db[Customer_ID],Final_Cust_db[Country])</f>
        <v>USA</v>
      </c>
      <c r="AA993" t="str">
        <f>_xlfn.XLOOKUP(Sales_DB[[#This Row],[Customer_ID]],Final_Cust_db[Customer_ID],Final_Cust_db[Loyality_Level])</f>
        <v>Platinum</v>
      </c>
      <c r="AB993" s="8">
        <f>Sales_DB[[#This Row],[Cost]]*Sales_DB[[#This Row],[Quantity]]</f>
        <v>484.62</v>
      </c>
      <c r="AC993" s="8">
        <f>Sales_DB[[#This Row],[Total_Amount]]-Sales_DB[[#This Row],[Spend]]</f>
        <v>302.66039999999998</v>
      </c>
      <c r="AD993" s="8">
        <f>MONTH(Sales_DB[[#This Row],[Order_Date]])</f>
        <v>5</v>
      </c>
    </row>
    <row r="994" spans="1:30" x14ac:dyDescent="0.35">
      <c r="A994" t="s">
        <v>2951</v>
      </c>
      <c r="B994" s="2">
        <v>45575</v>
      </c>
      <c r="C994" t="s">
        <v>8</v>
      </c>
      <c r="D994" t="s">
        <v>1698</v>
      </c>
      <c r="E994" t="s">
        <v>1912</v>
      </c>
      <c r="F994">
        <v>3</v>
      </c>
      <c r="G994" s="5">
        <v>490.02</v>
      </c>
      <c r="H994">
        <v>0.26</v>
      </c>
      <c r="I994" t="s">
        <v>1957</v>
      </c>
      <c r="J994">
        <v>1087.8444</v>
      </c>
      <c r="K994" t="str">
        <f>_xlfn.XLOOKUP(Sales_DB[[#This Row],[Store_ID]],Store_DB[Store_ID],Store_DB[Region])</f>
        <v>South</v>
      </c>
      <c r="L994" t="str">
        <f>_xlfn.XLOOKUP(Sales_DB[[#This Row],[Store_ID]],Store_DB[Store_ID],Store_DB[Store_Name])</f>
        <v>Martinez-Mullins</v>
      </c>
      <c r="M994" t="str">
        <f>_xlfn.XLOOKUP(Sales_DB[[#This Row],[Store_ID]],Store_DB[Store_ID],Store_DB[City])</f>
        <v>Williamsfurt</v>
      </c>
      <c r="N994" t="str">
        <f>_xlfn.XLOOKUP(Sales_DB[[#This Row],[Store_ID]],Store_DB[Store_ID],Store_DB[Store_Type])</f>
        <v>Online</v>
      </c>
      <c r="O994" t="str">
        <f>_xlfn.XLOOKUP(Sales_DB[[#This Row],[Product_ID]],Product_DB[Product_ID],Product_DB[Product_Name])</f>
        <v>Noise-Canceling Headphones</v>
      </c>
      <c r="P994" t="str">
        <f>_xlfn.XLOOKUP(Sales_DB[[#This Row],[Product_ID]],Product_DB[Product_ID],Product_DB[Category])</f>
        <v>Electronics</v>
      </c>
      <c r="Q994" t="str">
        <f>_xlfn.XLOOKUP(Sales_DB[[#This Row],[Product_ID]],Product_DB[Product_ID],Product_DB[Sub_Category])</f>
        <v>Audio</v>
      </c>
      <c r="R994" t="str">
        <f>_xlfn.XLOOKUP(Sales_DB[[#This Row],[Product_ID]],Product_DB[Product_ID],Product_DB[Brand])</f>
        <v>Taylor-Hart</v>
      </c>
      <c r="S994">
        <f>_xlfn.XLOOKUP(Sales_DB[[#This Row],[Product_ID]],Product_DB[Product_ID],Product_DB[Cost])</f>
        <v>38.520000000000003</v>
      </c>
      <c r="T994">
        <f>_xlfn.XLOOKUP(Sales_DB[[#This Row],[Product_ID]],Product_DB[Product_ID],Product_DB[Stock])</f>
        <v>378</v>
      </c>
      <c r="U994" t="str">
        <f>_xlfn.XLOOKUP(Sales_DB[[#This Row],[Customer_ID]],Final_Cust_db[Customer_ID],Final_Cust_db[Name])</f>
        <v>Sheena Bonilla</v>
      </c>
      <c r="V994">
        <f>_xlfn.XLOOKUP(Sales_DB[[#This Row],[Customer_ID]],Final_Cust_db[Customer_ID],Final_Cust_db[Age])</f>
        <v>55</v>
      </c>
      <c r="W994" t="str">
        <f>_xlfn.XLOOKUP(Sales_DB[[#This Row],[Customer_ID]],Final_Cust_db[Customer_ID],Final_Cust_db[Gender])</f>
        <v>Male</v>
      </c>
      <c r="X994" t="str">
        <f>_xlfn.XLOOKUP(Sales_DB[[#This Row],[Customer_ID]],Final_Cust_db[Customer_ID],Final_Cust_db[City])</f>
        <v>Donaldton</v>
      </c>
      <c r="Y994" t="str">
        <f>_xlfn.XLOOKUP(Sales_DB[[#This Row],[Customer_ID]],Final_Cust_db[Customer_ID],Final_Cust_db[State])</f>
        <v>North Carolina</v>
      </c>
      <c r="Z994" t="str">
        <f>_xlfn.XLOOKUP(Sales_DB[[#This Row],[Customer_ID]],Final_Cust_db[Customer_ID],Final_Cust_db[Country])</f>
        <v>USA</v>
      </c>
      <c r="AA994" t="str">
        <f>_xlfn.XLOOKUP(Sales_DB[[#This Row],[Customer_ID]],Final_Cust_db[Customer_ID],Final_Cust_db[Loyality_Level])</f>
        <v>Bronze</v>
      </c>
      <c r="AB994" s="8">
        <f>Sales_DB[[#This Row],[Cost]]*Sales_DB[[#This Row],[Quantity]]</f>
        <v>115.56</v>
      </c>
      <c r="AC994" s="8">
        <f>Sales_DB[[#This Row],[Total_Amount]]-Sales_DB[[#This Row],[Spend]]</f>
        <v>972.28440000000001</v>
      </c>
      <c r="AD994" s="8">
        <f>MONTH(Sales_DB[[#This Row],[Order_Date]])</f>
        <v>10</v>
      </c>
    </row>
    <row r="995" spans="1:30" x14ac:dyDescent="0.35">
      <c r="A995" t="s">
        <v>2952</v>
      </c>
      <c r="B995" s="2">
        <v>45340</v>
      </c>
      <c r="C995" t="s">
        <v>1146</v>
      </c>
      <c r="D995" t="s">
        <v>1629</v>
      </c>
      <c r="E995" t="s">
        <v>1909</v>
      </c>
      <c r="F995">
        <v>2</v>
      </c>
      <c r="G995" s="5">
        <v>957.54</v>
      </c>
      <c r="H995">
        <v>0.1</v>
      </c>
      <c r="I995" t="s">
        <v>1962</v>
      </c>
      <c r="J995">
        <v>1723.5719999999999</v>
      </c>
      <c r="K995" t="str">
        <f>_xlfn.XLOOKUP(Sales_DB[[#This Row],[Store_ID]],Store_DB[Store_ID],Store_DB[Region])</f>
        <v>East</v>
      </c>
      <c r="L995" t="str">
        <f>_xlfn.XLOOKUP(Sales_DB[[#This Row],[Store_ID]],Store_DB[Store_ID],Store_DB[Store_Name])</f>
        <v>Benson-Elliott</v>
      </c>
      <c r="M995" t="str">
        <f>_xlfn.XLOOKUP(Sales_DB[[#This Row],[Store_ID]],Store_DB[Store_ID],Store_DB[City])</f>
        <v>Port Josephberg</v>
      </c>
      <c r="N995" t="str">
        <f>_xlfn.XLOOKUP(Sales_DB[[#This Row],[Store_ID]],Store_DB[Store_ID],Store_DB[Store_Type])</f>
        <v>Online</v>
      </c>
      <c r="O995" t="str">
        <f>_xlfn.XLOOKUP(Sales_DB[[#This Row],[Product_ID]],Product_DB[Product_ID],Product_DB[Product_Name])</f>
        <v>Knee Support Brace</v>
      </c>
      <c r="P995" t="str">
        <f>_xlfn.XLOOKUP(Sales_DB[[#This Row],[Product_ID]],Product_DB[Product_ID],Product_DB[Category])</f>
        <v>Sports</v>
      </c>
      <c r="Q995" t="str">
        <f>_xlfn.XLOOKUP(Sales_DB[[#This Row],[Product_ID]],Product_DB[Product_ID],Product_DB[Sub_Category])</f>
        <v>Equipment</v>
      </c>
      <c r="R995" t="str">
        <f>_xlfn.XLOOKUP(Sales_DB[[#This Row],[Product_ID]],Product_DB[Product_ID],Product_DB[Brand])</f>
        <v>May-Reese</v>
      </c>
      <c r="S995">
        <f>_xlfn.XLOOKUP(Sales_DB[[#This Row],[Product_ID]],Product_DB[Product_ID],Product_DB[Cost])</f>
        <v>21.34</v>
      </c>
      <c r="T995">
        <f>_xlfn.XLOOKUP(Sales_DB[[#This Row],[Product_ID]],Product_DB[Product_ID],Product_DB[Stock])</f>
        <v>65</v>
      </c>
      <c r="U995" t="str">
        <f>_xlfn.XLOOKUP(Sales_DB[[#This Row],[Customer_ID]],Final_Cust_db[Customer_ID],Final_Cust_db[Name])</f>
        <v>Elizabeth Smith</v>
      </c>
      <c r="V995">
        <f>_xlfn.XLOOKUP(Sales_DB[[#This Row],[Customer_ID]],Final_Cust_db[Customer_ID],Final_Cust_db[Age])</f>
        <v>23</v>
      </c>
      <c r="W995" t="str">
        <f>_xlfn.XLOOKUP(Sales_DB[[#This Row],[Customer_ID]],Final_Cust_db[Customer_ID],Final_Cust_db[Gender])</f>
        <v>Male</v>
      </c>
      <c r="X995" t="str">
        <f>_xlfn.XLOOKUP(Sales_DB[[#This Row],[Customer_ID]],Final_Cust_db[Customer_ID],Final_Cust_db[City])</f>
        <v>Murphytown</v>
      </c>
      <c r="Y995" t="str">
        <f>_xlfn.XLOOKUP(Sales_DB[[#This Row],[Customer_ID]],Final_Cust_db[Customer_ID],Final_Cust_db[State])</f>
        <v>Ohio</v>
      </c>
      <c r="Z995" t="str">
        <f>_xlfn.XLOOKUP(Sales_DB[[#This Row],[Customer_ID]],Final_Cust_db[Customer_ID],Final_Cust_db[Country])</f>
        <v>USA</v>
      </c>
      <c r="AA995" t="str">
        <f>_xlfn.XLOOKUP(Sales_DB[[#This Row],[Customer_ID]],Final_Cust_db[Customer_ID],Final_Cust_db[Loyality_Level])</f>
        <v>Bronze</v>
      </c>
      <c r="AB995" s="8">
        <f>Sales_DB[[#This Row],[Cost]]*Sales_DB[[#This Row],[Quantity]]</f>
        <v>42.68</v>
      </c>
      <c r="AC995" s="8">
        <f>Sales_DB[[#This Row],[Total_Amount]]-Sales_DB[[#This Row],[Spend]]</f>
        <v>1680.8919999999998</v>
      </c>
      <c r="AD995" s="8">
        <f>MONTH(Sales_DB[[#This Row],[Order_Date]])</f>
        <v>2</v>
      </c>
    </row>
    <row r="996" spans="1:30" x14ac:dyDescent="0.35">
      <c r="A996" t="s">
        <v>2953</v>
      </c>
      <c r="B996" s="2">
        <v>45926</v>
      </c>
      <c r="C996" t="s">
        <v>1044</v>
      </c>
      <c r="D996" t="s">
        <v>1878</v>
      </c>
      <c r="E996" t="s">
        <v>1930</v>
      </c>
      <c r="F996">
        <v>2</v>
      </c>
      <c r="G996" s="5">
        <v>314.39999999999998</v>
      </c>
      <c r="H996">
        <v>7.0000000000000007E-2</v>
      </c>
      <c r="I996" t="s">
        <v>1959</v>
      </c>
      <c r="J996">
        <v>584.78399999999988</v>
      </c>
      <c r="K996" t="str">
        <f>_xlfn.XLOOKUP(Sales_DB[[#This Row],[Store_ID]],Store_DB[Store_ID],Store_DB[Region])</f>
        <v>East</v>
      </c>
      <c r="L996" t="str">
        <f>_xlfn.XLOOKUP(Sales_DB[[#This Row],[Store_ID]],Store_DB[Store_ID],Store_DB[Store_Name])</f>
        <v>Gardner, Humphrey and Contreras</v>
      </c>
      <c r="M996" t="str">
        <f>_xlfn.XLOOKUP(Sales_DB[[#This Row],[Store_ID]],Store_DB[Store_ID],Store_DB[City])</f>
        <v>Johnsonville</v>
      </c>
      <c r="N996" t="str">
        <f>_xlfn.XLOOKUP(Sales_DB[[#This Row],[Store_ID]],Store_DB[Store_ID],Store_DB[Store_Type])</f>
        <v>Flagship</v>
      </c>
      <c r="O996" t="str">
        <f>_xlfn.XLOOKUP(Sales_DB[[#This Row],[Product_ID]],Product_DB[Product_ID],Product_DB[Product_Name])</f>
        <v>Stainless Steel Cookware Set</v>
      </c>
      <c r="P996" t="str">
        <f>_xlfn.XLOOKUP(Sales_DB[[#This Row],[Product_ID]],Product_DB[Product_ID],Product_DB[Category])</f>
        <v>Home</v>
      </c>
      <c r="Q996" t="str">
        <f>_xlfn.XLOOKUP(Sales_DB[[#This Row],[Product_ID]],Product_DB[Product_ID],Product_DB[Sub_Category])</f>
        <v>Kitchen</v>
      </c>
      <c r="R996" t="str">
        <f>_xlfn.XLOOKUP(Sales_DB[[#This Row],[Product_ID]],Product_DB[Product_ID],Product_DB[Brand])</f>
        <v>Campbell Ltd</v>
      </c>
      <c r="S996">
        <f>_xlfn.XLOOKUP(Sales_DB[[#This Row],[Product_ID]],Product_DB[Product_ID],Product_DB[Cost])</f>
        <v>201.41</v>
      </c>
      <c r="T996">
        <f>_xlfn.XLOOKUP(Sales_DB[[#This Row],[Product_ID]],Product_DB[Product_ID],Product_DB[Stock])</f>
        <v>146</v>
      </c>
      <c r="U996" t="str">
        <f>_xlfn.XLOOKUP(Sales_DB[[#This Row],[Customer_ID]],Final_Cust_db[Customer_ID],Final_Cust_db[Name])</f>
        <v>Victor Mcintosh</v>
      </c>
      <c r="V996">
        <f>_xlfn.XLOOKUP(Sales_DB[[#This Row],[Customer_ID]],Final_Cust_db[Customer_ID],Final_Cust_db[Age])</f>
        <v>62</v>
      </c>
      <c r="W996" t="str">
        <f>_xlfn.XLOOKUP(Sales_DB[[#This Row],[Customer_ID]],Final_Cust_db[Customer_ID],Final_Cust_db[Gender])</f>
        <v>Female</v>
      </c>
      <c r="X996" t="str">
        <f>_xlfn.XLOOKUP(Sales_DB[[#This Row],[Customer_ID]],Final_Cust_db[Customer_ID],Final_Cust_db[City])</f>
        <v>Tiffanyshire</v>
      </c>
      <c r="Y996" t="str">
        <f>_xlfn.XLOOKUP(Sales_DB[[#This Row],[Customer_ID]],Final_Cust_db[Customer_ID],Final_Cust_db[State])</f>
        <v>Minnesota</v>
      </c>
      <c r="Z996" t="str">
        <f>_xlfn.XLOOKUP(Sales_DB[[#This Row],[Customer_ID]],Final_Cust_db[Customer_ID],Final_Cust_db[Country])</f>
        <v>USA</v>
      </c>
      <c r="AA996" t="str">
        <f>_xlfn.XLOOKUP(Sales_DB[[#This Row],[Customer_ID]],Final_Cust_db[Customer_ID],Final_Cust_db[Loyality_Level])</f>
        <v>Bronze</v>
      </c>
      <c r="AB996" s="8">
        <f>Sales_DB[[#This Row],[Cost]]*Sales_DB[[#This Row],[Quantity]]</f>
        <v>402.82</v>
      </c>
      <c r="AC996" s="8">
        <f>Sales_DB[[#This Row],[Total_Amount]]-Sales_DB[[#This Row],[Spend]]</f>
        <v>181.96399999999988</v>
      </c>
      <c r="AD996" s="8">
        <f>MONTH(Sales_DB[[#This Row],[Order_Date]])</f>
        <v>9</v>
      </c>
    </row>
    <row r="997" spans="1:30" x14ac:dyDescent="0.35">
      <c r="A997" t="s">
        <v>2954</v>
      </c>
      <c r="B997" s="2">
        <v>45373</v>
      </c>
      <c r="C997" t="s">
        <v>1239</v>
      </c>
      <c r="D997" t="s">
        <v>1646</v>
      </c>
      <c r="E997" t="s">
        <v>1909</v>
      </c>
      <c r="F997">
        <v>3</v>
      </c>
      <c r="G997" s="5">
        <v>480.11</v>
      </c>
      <c r="H997">
        <v>0.11</v>
      </c>
      <c r="I997" t="s">
        <v>1959</v>
      </c>
      <c r="J997">
        <v>1281.8937000000001</v>
      </c>
      <c r="K997" t="str">
        <f>_xlfn.XLOOKUP(Sales_DB[[#This Row],[Store_ID]],Store_DB[Store_ID],Store_DB[Region])</f>
        <v>East</v>
      </c>
      <c r="L997" t="str">
        <f>_xlfn.XLOOKUP(Sales_DB[[#This Row],[Store_ID]],Store_DB[Store_ID],Store_DB[Store_Name])</f>
        <v>Benson-Elliott</v>
      </c>
      <c r="M997" t="str">
        <f>_xlfn.XLOOKUP(Sales_DB[[#This Row],[Store_ID]],Store_DB[Store_ID],Store_DB[City])</f>
        <v>Port Josephberg</v>
      </c>
      <c r="N997" t="str">
        <f>_xlfn.XLOOKUP(Sales_DB[[#This Row],[Store_ID]],Store_DB[Store_ID],Store_DB[Store_Type])</f>
        <v>Online</v>
      </c>
      <c r="O997" t="str">
        <f>_xlfn.XLOOKUP(Sales_DB[[#This Row],[Product_ID]],Product_DB[Product_ID],Product_DB[Product_Name])</f>
        <v>Foldable Camping Chair</v>
      </c>
      <c r="P997" t="str">
        <f>_xlfn.XLOOKUP(Sales_DB[[#This Row],[Product_ID]],Product_DB[Product_ID],Product_DB[Category])</f>
        <v>Sports</v>
      </c>
      <c r="Q997" t="str">
        <f>_xlfn.XLOOKUP(Sales_DB[[#This Row],[Product_ID]],Product_DB[Product_ID],Product_DB[Sub_Category])</f>
        <v>Outdoor</v>
      </c>
      <c r="R997" t="str">
        <f>_xlfn.XLOOKUP(Sales_DB[[#This Row],[Product_ID]],Product_DB[Product_ID],Product_DB[Brand])</f>
        <v>Cook Ltd</v>
      </c>
      <c r="S997">
        <f>_xlfn.XLOOKUP(Sales_DB[[#This Row],[Product_ID]],Product_DB[Product_ID],Product_DB[Cost])</f>
        <v>166.06</v>
      </c>
      <c r="T997">
        <f>_xlfn.XLOOKUP(Sales_DB[[#This Row],[Product_ID]],Product_DB[Product_ID],Product_DB[Stock])</f>
        <v>340</v>
      </c>
      <c r="U997" t="str">
        <f>_xlfn.XLOOKUP(Sales_DB[[#This Row],[Customer_ID]],Final_Cust_db[Customer_ID],Final_Cust_db[Name])</f>
        <v>Alejandro Evans</v>
      </c>
      <c r="V997">
        <f>_xlfn.XLOOKUP(Sales_DB[[#This Row],[Customer_ID]],Final_Cust_db[Customer_ID],Final_Cust_db[Age])</f>
        <v>43</v>
      </c>
      <c r="W997" t="str">
        <f>_xlfn.XLOOKUP(Sales_DB[[#This Row],[Customer_ID]],Final_Cust_db[Customer_ID],Final_Cust_db[Gender])</f>
        <v>Female</v>
      </c>
      <c r="X997" t="str">
        <f>_xlfn.XLOOKUP(Sales_DB[[#This Row],[Customer_ID]],Final_Cust_db[Customer_ID],Final_Cust_db[City])</f>
        <v>Cannonberg</v>
      </c>
      <c r="Y997" t="str">
        <f>_xlfn.XLOOKUP(Sales_DB[[#This Row],[Customer_ID]],Final_Cust_db[Customer_ID],Final_Cust_db[State])</f>
        <v>Connecticut</v>
      </c>
      <c r="Z997" t="str">
        <f>_xlfn.XLOOKUP(Sales_DB[[#This Row],[Customer_ID]],Final_Cust_db[Customer_ID],Final_Cust_db[Country])</f>
        <v>USA</v>
      </c>
      <c r="AA997" t="str">
        <f>_xlfn.XLOOKUP(Sales_DB[[#This Row],[Customer_ID]],Final_Cust_db[Customer_ID],Final_Cust_db[Loyality_Level])</f>
        <v>Bronze</v>
      </c>
      <c r="AB997" s="8">
        <f>Sales_DB[[#This Row],[Cost]]*Sales_DB[[#This Row],[Quantity]]</f>
        <v>498.18</v>
      </c>
      <c r="AC997" s="8">
        <f>Sales_DB[[#This Row],[Total_Amount]]-Sales_DB[[#This Row],[Spend]]</f>
        <v>783.71370000000002</v>
      </c>
      <c r="AD997" s="8">
        <f>MONTH(Sales_DB[[#This Row],[Order_Date]])</f>
        <v>3</v>
      </c>
    </row>
    <row r="998" spans="1:30" x14ac:dyDescent="0.35">
      <c r="A998" t="s">
        <v>2955</v>
      </c>
      <c r="B998" s="2">
        <v>45579</v>
      </c>
      <c r="C998" t="s">
        <v>1221</v>
      </c>
      <c r="D998" t="s">
        <v>1723</v>
      </c>
      <c r="E998" t="s">
        <v>1909</v>
      </c>
      <c r="F998">
        <v>4</v>
      </c>
      <c r="G998" s="5">
        <v>826.55</v>
      </c>
      <c r="H998">
        <v>0.28000000000000003</v>
      </c>
      <c r="I998" t="s">
        <v>1957</v>
      </c>
      <c r="J998">
        <v>2380.4639999999999</v>
      </c>
      <c r="K998" t="str">
        <f>_xlfn.XLOOKUP(Sales_DB[[#This Row],[Store_ID]],Store_DB[Store_ID],Store_DB[Region])</f>
        <v>East</v>
      </c>
      <c r="L998" t="str">
        <f>_xlfn.XLOOKUP(Sales_DB[[#This Row],[Store_ID]],Store_DB[Store_ID],Store_DB[Store_Name])</f>
        <v>Benson-Elliott</v>
      </c>
      <c r="M998" t="str">
        <f>_xlfn.XLOOKUP(Sales_DB[[#This Row],[Store_ID]],Store_DB[Store_ID],Store_DB[City])</f>
        <v>Port Josephberg</v>
      </c>
      <c r="N998" t="str">
        <f>_xlfn.XLOOKUP(Sales_DB[[#This Row],[Store_ID]],Store_DB[Store_ID],Store_DB[Store_Type])</f>
        <v>Online</v>
      </c>
      <c r="O998" t="str">
        <f>_xlfn.XLOOKUP(Sales_DB[[#This Row],[Product_ID]],Product_DB[Product_ID],Product_DB[Product_Name])</f>
        <v>Car Dashboard Phone Holder</v>
      </c>
      <c r="P998" t="str">
        <f>_xlfn.XLOOKUP(Sales_DB[[#This Row],[Product_ID]],Product_DB[Product_ID],Product_DB[Category])</f>
        <v>Electronics</v>
      </c>
      <c r="Q998" t="str">
        <f>_xlfn.XLOOKUP(Sales_DB[[#This Row],[Product_ID]],Product_DB[Product_ID],Product_DB[Sub_Category])</f>
        <v>Accessories</v>
      </c>
      <c r="R998" t="str">
        <f>_xlfn.XLOOKUP(Sales_DB[[#This Row],[Product_ID]],Product_DB[Product_ID],Product_DB[Brand])</f>
        <v>Byrd, Stewart and Valdez</v>
      </c>
      <c r="S998">
        <f>_xlfn.XLOOKUP(Sales_DB[[#This Row],[Product_ID]],Product_DB[Product_ID],Product_DB[Cost])</f>
        <v>177.98</v>
      </c>
      <c r="T998">
        <f>_xlfn.XLOOKUP(Sales_DB[[#This Row],[Product_ID]],Product_DB[Product_ID],Product_DB[Stock])</f>
        <v>103</v>
      </c>
      <c r="U998" t="str">
        <f>_xlfn.XLOOKUP(Sales_DB[[#This Row],[Customer_ID]],Final_Cust_db[Customer_ID],Final_Cust_db[Name])</f>
        <v>Timothy Valenzuela</v>
      </c>
      <c r="V998">
        <f>_xlfn.XLOOKUP(Sales_DB[[#This Row],[Customer_ID]],Final_Cust_db[Customer_ID],Final_Cust_db[Age])</f>
        <v>53</v>
      </c>
      <c r="W998" t="str">
        <f>_xlfn.XLOOKUP(Sales_DB[[#This Row],[Customer_ID]],Final_Cust_db[Customer_ID],Final_Cust_db[Gender])</f>
        <v>Male</v>
      </c>
      <c r="X998" t="str">
        <f>_xlfn.XLOOKUP(Sales_DB[[#This Row],[Customer_ID]],Final_Cust_db[Customer_ID],Final_Cust_db[City])</f>
        <v>Stevensshire</v>
      </c>
      <c r="Y998" t="str">
        <f>_xlfn.XLOOKUP(Sales_DB[[#This Row],[Customer_ID]],Final_Cust_db[Customer_ID],Final_Cust_db[State])</f>
        <v>Missouri</v>
      </c>
      <c r="Z998" t="str">
        <f>_xlfn.XLOOKUP(Sales_DB[[#This Row],[Customer_ID]],Final_Cust_db[Customer_ID],Final_Cust_db[Country])</f>
        <v>USA</v>
      </c>
      <c r="AA998" t="str">
        <f>_xlfn.XLOOKUP(Sales_DB[[#This Row],[Customer_ID]],Final_Cust_db[Customer_ID],Final_Cust_db[Loyality_Level])</f>
        <v>Platinum</v>
      </c>
      <c r="AB998" s="8">
        <f>Sales_DB[[#This Row],[Cost]]*Sales_DB[[#This Row],[Quantity]]</f>
        <v>711.92</v>
      </c>
      <c r="AC998" s="8">
        <f>Sales_DB[[#This Row],[Total_Amount]]-Sales_DB[[#This Row],[Spend]]</f>
        <v>1668.5439999999999</v>
      </c>
      <c r="AD998" s="8">
        <f>MONTH(Sales_DB[[#This Row],[Order_Date]])</f>
        <v>10</v>
      </c>
    </row>
    <row r="999" spans="1:30" x14ac:dyDescent="0.35">
      <c r="A999" t="s">
        <v>2956</v>
      </c>
      <c r="B999" s="2">
        <v>45805</v>
      </c>
      <c r="C999" t="s">
        <v>631</v>
      </c>
      <c r="D999" t="s">
        <v>1656</v>
      </c>
      <c r="E999" t="s">
        <v>1899</v>
      </c>
      <c r="F999">
        <v>3</v>
      </c>
      <c r="G999" s="5">
        <v>530.16999999999996</v>
      </c>
      <c r="H999">
        <v>0.18</v>
      </c>
      <c r="I999" t="s">
        <v>1959</v>
      </c>
      <c r="J999">
        <v>1304.2182</v>
      </c>
      <c r="K999" t="str">
        <f>_xlfn.XLOOKUP(Sales_DB[[#This Row],[Store_ID]],Store_DB[Store_ID],Store_DB[Region])</f>
        <v>North</v>
      </c>
      <c r="L999" t="str">
        <f>_xlfn.XLOOKUP(Sales_DB[[#This Row],[Store_ID]],Store_DB[Store_ID],Store_DB[Store_Name])</f>
        <v>Johnson-Wright</v>
      </c>
      <c r="M999" t="str">
        <f>_xlfn.XLOOKUP(Sales_DB[[#This Row],[Store_ID]],Store_DB[Store_ID],Store_DB[City])</f>
        <v>Hoodberg</v>
      </c>
      <c r="N999" t="str">
        <f>_xlfn.XLOOKUP(Sales_DB[[#This Row],[Store_ID]],Store_DB[Store_ID],Store_DB[Store_Type])</f>
        <v>Outlet</v>
      </c>
      <c r="O999" t="str">
        <f>_xlfn.XLOOKUP(Sales_DB[[#This Row],[Product_ID]],Product_DB[Product_ID],Product_DB[Product_Name])</f>
        <v>Decorative Floor Vase</v>
      </c>
      <c r="P999" t="str">
        <f>_xlfn.XLOOKUP(Sales_DB[[#This Row],[Product_ID]],Product_DB[Product_ID],Product_DB[Category])</f>
        <v>Home</v>
      </c>
      <c r="Q999" t="str">
        <f>_xlfn.XLOOKUP(Sales_DB[[#This Row],[Product_ID]],Product_DB[Product_ID],Product_DB[Sub_Category])</f>
        <v>Decor</v>
      </c>
      <c r="R999" t="str">
        <f>_xlfn.XLOOKUP(Sales_DB[[#This Row],[Product_ID]],Product_DB[Product_ID],Product_DB[Brand])</f>
        <v>Khan, Jones and Paul</v>
      </c>
      <c r="S999">
        <f>_xlfn.XLOOKUP(Sales_DB[[#This Row],[Product_ID]],Product_DB[Product_ID],Product_DB[Cost])</f>
        <v>238.8</v>
      </c>
      <c r="T999">
        <f>_xlfn.XLOOKUP(Sales_DB[[#This Row],[Product_ID]],Product_DB[Product_ID],Product_DB[Stock])</f>
        <v>378</v>
      </c>
      <c r="U999" t="str">
        <f>_xlfn.XLOOKUP(Sales_DB[[#This Row],[Customer_ID]],Final_Cust_db[Customer_ID],Final_Cust_db[Name])</f>
        <v>Christopher Stewart</v>
      </c>
      <c r="V999">
        <f>_xlfn.XLOOKUP(Sales_DB[[#This Row],[Customer_ID]],Final_Cust_db[Customer_ID],Final_Cust_db[Age])</f>
        <v>21</v>
      </c>
      <c r="W999" t="str">
        <f>_xlfn.XLOOKUP(Sales_DB[[#This Row],[Customer_ID]],Final_Cust_db[Customer_ID],Final_Cust_db[Gender])</f>
        <v>Male</v>
      </c>
      <c r="X999" t="str">
        <f>_xlfn.XLOOKUP(Sales_DB[[#This Row],[Customer_ID]],Final_Cust_db[Customer_ID],Final_Cust_db[City])</f>
        <v>Amandaside</v>
      </c>
      <c r="Y999" t="str">
        <f>_xlfn.XLOOKUP(Sales_DB[[#This Row],[Customer_ID]],Final_Cust_db[Customer_ID],Final_Cust_db[State])</f>
        <v>New York</v>
      </c>
      <c r="Z999" t="str">
        <f>_xlfn.XLOOKUP(Sales_DB[[#This Row],[Customer_ID]],Final_Cust_db[Customer_ID],Final_Cust_db[Country])</f>
        <v>USA</v>
      </c>
      <c r="AA999" t="str">
        <f>_xlfn.XLOOKUP(Sales_DB[[#This Row],[Customer_ID]],Final_Cust_db[Customer_ID],Final_Cust_db[Loyality_Level])</f>
        <v>Bronze</v>
      </c>
      <c r="AB999" s="8">
        <f>Sales_DB[[#This Row],[Cost]]*Sales_DB[[#This Row],[Quantity]]</f>
        <v>716.40000000000009</v>
      </c>
      <c r="AC999" s="8">
        <f>Sales_DB[[#This Row],[Total_Amount]]-Sales_DB[[#This Row],[Spend]]</f>
        <v>587.81819999999993</v>
      </c>
      <c r="AD999" s="8">
        <f>MONTH(Sales_DB[[#This Row],[Order_Date]])</f>
        <v>5</v>
      </c>
    </row>
    <row r="1000" spans="1:30" x14ac:dyDescent="0.35">
      <c r="A1000" t="s">
        <v>2957</v>
      </c>
      <c r="B1000" s="2">
        <v>45522</v>
      </c>
      <c r="C1000" t="s">
        <v>1276</v>
      </c>
      <c r="D1000" t="s">
        <v>1678</v>
      </c>
      <c r="E1000" t="s">
        <v>1940</v>
      </c>
      <c r="F1000">
        <v>3</v>
      </c>
      <c r="G1000" s="5">
        <v>336.17</v>
      </c>
      <c r="H1000">
        <v>0.04</v>
      </c>
      <c r="I1000" t="s">
        <v>1962</v>
      </c>
      <c r="J1000">
        <v>968.16959999999995</v>
      </c>
      <c r="K1000" t="str">
        <f>_xlfn.XLOOKUP(Sales_DB[[#This Row],[Store_ID]],Store_DB[Store_ID],Store_DB[Region])</f>
        <v>North</v>
      </c>
      <c r="L1000" t="str">
        <f>_xlfn.XLOOKUP(Sales_DB[[#This Row],[Store_ID]],Store_DB[Store_ID],Store_DB[Store_Name])</f>
        <v>Holloway Ltd</v>
      </c>
      <c r="M1000" t="str">
        <f>_xlfn.XLOOKUP(Sales_DB[[#This Row],[Store_ID]],Store_DB[Store_ID],Store_DB[City])</f>
        <v>Bensonhaven</v>
      </c>
      <c r="N1000" t="str">
        <f>_xlfn.XLOOKUP(Sales_DB[[#This Row],[Store_ID]],Store_DB[Store_ID],Store_DB[Store_Type])</f>
        <v>Flagship</v>
      </c>
      <c r="O1000" t="str">
        <f>_xlfn.XLOOKUP(Sales_DB[[#This Row],[Product_ID]],Product_DB[Product_ID],Product_DB[Product_Name])</f>
        <v>Gaming Mechanical Keyboard</v>
      </c>
      <c r="P1000" t="str">
        <f>_xlfn.XLOOKUP(Sales_DB[[#This Row],[Product_ID]],Product_DB[Product_ID],Product_DB[Category])</f>
        <v>Electronics</v>
      </c>
      <c r="Q1000" t="str">
        <f>_xlfn.XLOOKUP(Sales_DB[[#This Row],[Product_ID]],Product_DB[Product_ID],Product_DB[Sub_Category])</f>
        <v>Computer</v>
      </c>
      <c r="R1000" t="str">
        <f>_xlfn.XLOOKUP(Sales_DB[[#This Row],[Product_ID]],Product_DB[Product_ID],Product_DB[Brand])</f>
        <v>Lucero LLC</v>
      </c>
      <c r="S1000">
        <f>_xlfn.XLOOKUP(Sales_DB[[#This Row],[Product_ID]],Product_DB[Product_ID],Product_DB[Cost])</f>
        <v>419.28</v>
      </c>
      <c r="T1000">
        <f>_xlfn.XLOOKUP(Sales_DB[[#This Row],[Product_ID]],Product_DB[Product_ID],Product_DB[Stock])</f>
        <v>86</v>
      </c>
      <c r="U1000" t="str">
        <f>_xlfn.XLOOKUP(Sales_DB[[#This Row],[Customer_ID]],Final_Cust_db[Customer_ID],Final_Cust_db[Name])</f>
        <v>Joseph Mendoza</v>
      </c>
      <c r="V1000">
        <f>_xlfn.XLOOKUP(Sales_DB[[#This Row],[Customer_ID]],Final_Cust_db[Customer_ID],Final_Cust_db[Age])</f>
        <v>33</v>
      </c>
      <c r="W1000" t="str">
        <f>_xlfn.XLOOKUP(Sales_DB[[#This Row],[Customer_ID]],Final_Cust_db[Customer_ID],Final_Cust_db[Gender])</f>
        <v>Male</v>
      </c>
      <c r="X1000" t="str">
        <f>_xlfn.XLOOKUP(Sales_DB[[#This Row],[Customer_ID]],Final_Cust_db[Customer_ID],Final_Cust_db[City])</f>
        <v>Ashleymouth</v>
      </c>
      <c r="Y1000" t="str">
        <f>_xlfn.XLOOKUP(Sales_DB[[#This Row],[Customer_ID]],Final_Cust_db[Customer_ID],Final_Cust_db[State])</f>
        <v>Maryland</v>
      </c>
      <c r="Z1000" t="str">
        <f>_xlfn.XLOOKUP(Sales_DB[[#This Row],[Customer_ID]],Final_Cust_db[Customer_ID],Final_Cust_db[Country])</f>
        <v>USA</v>
      </c>
      <c r="AA1000" t="str">
        <f>_xlfn.XLOOKUP(Sales_DB[[#This Row],[Customer_ID]],Final_Cust_db[Customer_ID],Final_Cust_db[Loyality_Level])</f>
        <v>Gold</v>
      </c>
      <c r="AB1000" s="8">
        <f>Sales_DB[[#This Row],[Cost]]*Sales_DB[[#This Row],[Quantity]]</f>
        <v>1257.8399999999999</v>
      </c>
      <c r="AC1000" s="8">
        <f>Sales_DB[[#This Row],[Total_Amount]]-Sales_DB[[#This Row],[Spend]]</f>
        <v>-289.67039999999997</v>
      </c>
      <c r="AD1000" s="8">
        <f>MONTH(Sales_DB[[#This Row],[Order_Date]])</f>
        <v>8</v>
      </c>
    </row>
    <row r="1001" spans="1:30" x14ac:dyDescent="0.35">
      <c r="A1001" t="s">
        <v>2958</v>
      </c>
      <c r="B1001" s="2">
        <v>45304</v>
      </c>
      <c r="C1001" t="s">
        <v>1317</v>
      </c>
      <c r="D1001" t="s">
        <v>1824</v>
      </c>
      <c r="E1001" t="s">
        <v>1915</v>
      </c>
      <c r="F1001">
        <v>4</v>
      </c>
      <c r="G1001" s="5">
        <v>22.51</v>
      </c>
      <c r="H1001">
        <v>0.27</v>
      </c>
      <c r="I1001" t="s">
        <v>1959</v>
      </c>
      <c r="J1001">
        <v>65.729200000000006</v>
      </c>
      <c r="K1001" t="str">
        <f>_xlfn.XLOOKUP(Sales_DB[[#This Row],[Store_ID]],Store_DB[Store_ID],Store_DB[Region])</f>
        <v>West</v>
      </c>
      <c r="L1001" t="str">
        <f>_xlfn.XLOOKUP(Sales_DB[[#This Row],[Store_ID]],Store_DB[Store_ID],Store_DB[Store_Name])</f>
        <v>Bean, Jones and Park</v>
      </c>
      <c r="M1001" t="str">
        <f>_xlfn.XLOOKUP(Sales_DB[[#This Row],[Store_ID]],Store_DB[Store_ID],Store_DB[City])</f>
        <v>Thompsonborough</v>
      </c>
      <c r="N1001" t="str">
        <f>_xlfn.XLOOKUP(Sales_DB[[#This Row],[Store_ID]],Store_DB[Store_ID],Store_DB[Store_Type])</f>
        <v>Online</v>
      </c>
      <c r="O1001" t="str">
        <f>_xlfn.XLOOKUP(Sales_DB[[#This Row],[Product_ID]],Product_DB[Product_ID],Product_DB[Product_Name])</f>
        <v>Badminton Racket Set</v>
      </c>
      <c r="P1001" t="str">
        <f>_xlfn.XLOOKUP(Sales_DB[[#This Row],[Product_ID]],Product_DB[Product_ID],Product_DB[Category])</f>
        <v>Sports</v>
      </c>
      <c r="Q1001" t="str">
        <f>_xlfn.XLOOKUP(Sales_DB[[#This Row],[Product_ID]],Product_DB[Product_ID],Product_DB[Sub_Category])</f>
        <v>Equipment</v>
      </c>
      <c r="R1001" t="str">
        <f>_xlfn.XLOOKUP(Sales_DB[[#This Row],[Product_ID]],Product_DB[Product_ID],Product_DB[Brand])</f>
        <v>Robinson-Brown</v>
      </c>
      <c r="S1001">
        <f>_xlfn.XLOOKUP(Sales_DB[[#This Row],[Product_ID]],Product_DB[Product_ID],Product_DB[Cost])</f>
        <v>285.54000000000002</v>
      </c>
      <c r="T1001">
        <f>_xlfn.XLOOKUP(Sales_DB[[#This Row],[Product_ID]],Product_DB[Product_ID],Product_DB[Stock])</f>
        <v>358</v>
      </c>
      <c r="U1001" t="str">
        <f>_xlfn.XLOOKUP(Sales_DB[[#This Row],[Customer_ID]],Final_Cust_db[Customer_ID],Final_Cust_db[Name])</f>
        <v>Holly Robinson</v>
      </c>
      <c r="V1001">
        <f>_xlfn.XLOOKUP(Sales_DB[[#This Row],[Customer_ID]],Final_Cust_db[Customer_ID],Final_Cust_db[Age])</f>
        <v>45</v>
      </c>
      <c r="W1001" t="str">
        <f>_xlfn.XLOOKUP(Sales_DB[[#This Row],[Customer_ID]],Final_Cust_db[Customer_ID],Final_Cust_db[Gender])</f>
        <v>Female</v>
      </c>
      <c r="X1001" t="str">
        <f>_xlfn.XLOOKUP(Sales_DB[[#This Row],[Customer_ID]],Final_Cust_db[Customer_ID],Final_Cust_db[City])</f>
        <v>East Amy</v>
      </c>
      <c r="Y1001" t="str">
        <f>_xlfn.XLOOKUP(Sales_DB[[#This Row],[Customer_ID]],Final_Cust_db[Customer_ID],Final_Cust_db[State])</f>
        <v>Washington</v>
      </c>
      <c r="Z1001" t="str">
        <f>_xlfn.XLOOKUP(Sales_DB[[#This Row],[Customer_ID]],Final_Cust_db[Customer_ID],Final_Cust_db[Country])</f>
        <v>USA</v>
      </c>
      <c r="AA1001" t="str">
        <f>_xlfn.XLOOKUP(Sales_DB[[#This Row],[Customer_ID]],Final_Cust_db[Customer_ID],Final_Cust_db[Loyality_Level])</f>
        <v>Platinum</v>
      </c>
      <c r="AB1001" s="8">
        <f>Sales_DB[[#This Row],[Cost]]*Sales_DB[[#This Row],[Quantity]]</f>
        <v>1142.1600000000001</v>
      </c>
      <c r="AC1001" s="8">
        <f>Sales_DB[[#This Row],[Total_Amount]]-Sales_DB[[#This Row],[Spend]]</f>
        <v>-1076.4308000000001</v>
      </c>
      <c r="AD1001" s="8">
        <f>MONTH(Sales_DB[[#This Row],[Order_Date]])</f>
        <v>1</v>
      </c>
    </row>
    <row r="1002" spans="1:30" x14ac:dyDescent="0.35">
      <c r="A1002" t="s">
        <v>2959</v>
      </c>
      <c r="B1002" s="2">
        <v>45456</v>
      </c>
      <c r="C1002" t="s">
        <v>631</v>
      </c>
      <c r="D1002" t="s">
        <v>1757</v>
      </c>
      <c r="E1002" t="s">
        <v>1894</v>
      </c>
      <c r="F1002">
        <v>2</v>
      </c>
      <c r="G1002" s="5">
        <v>909.51</v>
      </c>
      <c r="H1002">
        <v>0.27</v>
      </c>
      <c r="I1002" t="s">
        <v>1957</v>
      </c>
      <c r="J1002">
        <v>1327.8846000000001</v>
      </c>
      <c r="K1002" t="str">
        <f>_xlfn.XLOOKUP(Sales_DB[[#This Row],[Store_ID]],Store_DB[Store_ID],Store_DB[Region])</f>
        <v>South</v>
      </c>
      <c r="L1002" t="str">
        <f>_xlfn.XLOOKUP(Sales_DB[[#This Row],[Store_ID]],Store_DB[Store_ID],Store_DB[Store_Name])</f>
        <v>Black-Horn</v>
      </c>
      <c r="M1002" t="str">
        <f>_xlfn.XLOOKUP(Sales_DB[[#This Row],[Store_ID]],Store_DB[Store_ID],Store_DB[City])</f>
        <v>North Nancyview</v>
      </c>
      <c r="N1002" t="str">
        <f>_xlfn.XLOOKUP(Sales_DB[[#This Row],[Store_ID]],Store_DB[Store_ID],Store_DB[Store_Type])</f>
        <v>Outlet</v>
      </c>
      <c r="O1002" t="str">
        <f>_xlfn.XLOOKUP(Sales_DB[[#This Row],[Product_ID]],Product_DB[Product_ID],Product_DB[Product_Name])</f>
        <v>Men'S Hair Styling Gel</v>
      </c>
      <c r="P1002" t="str">
        <f>_xlfn.XLOOKUP(Sales_DB[[#This Row],[Product_ID]],Product_DB[Product_ID],Product_DB[Category])</f>
        <v>Beauty</v>
      </c>
      <c r="Q1002" t="str">
        <f>_xlfn.XLOOKUP(Sales_DB[[#This Row],[Product_ID]],Product_DB[Product_ID],Product_DB[Sub_Category])</f>
        <v>Haircare</v>
      </c>
      <c r="R1002" t="str">
        <f>_xlfn.XLOOKUP(Sales_DB[[#This Row],[Product_ID]],Product_DB[Product_ID],Product_DB[Brand])</f>
        <v>Cline-Mccarthy</v>
      </c>
      <c r="S1002">
        <f>_xlfn.XLOOKUP(Sales_DB[[#This Row],[Product_ID]],Product_DB[Product_ID],Product_DB[Cost])</f>
        <v>17.309999999999999</v>
      </c>
      <c r="T1002">
        <f>_xlfn.XLOOKUP(Sales_DB[[#This Row],[Product_ID]],Product_DB[Product_ID],Product_DB[Stock])</f>
        <v>399</v>
      </c>
      <c r="U1002" t="str">
        <f>_xlfn.XLOOKUP(Sales_DB[[#This Row],[Customer_ID]],Final_Cust_db[Customer_ID],Final_Cust_db[Name])</f>
        <v>Christopher Stewart</v>
      </c>
      <c r="V1002">
        <f>_xlfn.XLOOKUP(Sales_DB[[#This Row],[Customer_ID]],Final_Cust_db[Customer_ID],Final_Cust_db[Age])</f>
        <v>21</v>
      </c>
      <c r="W1002" t="str">
        <f>_xlfn.XLOOKUP(Sales_DB[[#This Row],[Customer_ID]],Final_Cust_db[Customer_ID],Final_Cust_db[Gender])</f>
        <v>Male</v>
      </c>
      <c r="X1002" t="str">
        <f>_xlfn.XLOOKUP(Sales_DB[[#This Row],[Customer_ID]],Final_Cust_db[Customer_ID],Final_Cust_db[City])</f>
        <v>Amandaside</v>
      </c>
      <c r="Y1002" t="str">
        <f>_xlfn.XLOOKUP(Sales_DB[[#This Row],[Customer_ID]],Final_Cust_db[Customer_ID],Final_Cust_db[State])</f>
        <v>New York</v>
      </c>
      <c r="Z1002" t="str">
        <f>_xlfn.XLOOKUP(Sales_DB[[#This Row],[Customer_ID]],Final_Cust_db[Customer_ID],Final_Cust_db[Country])</f>
        <v>USA</v>
      </c>
      <c r="AA1002" t="str">
        <f>_xlfn.XLOOKUP(Sales_DB[[#This Row],[Customer_ID]],Final_Cust_db[Customer_ID],Final_Cust_db[Loyality_Level])</f>
        <v>Bronze</v>
      </c>
      <c r="AB1002" s="8">
        <f>Sales_DB[[#This Row],[Cost]]*Sales_DB[[#This Row],[Quantity]]</f>
        <v>34.619999999999997</v>
      </c>
      <c r="AC1002" s="8">
        <f>Sales_DB[[#This Row],[Total_Amount]]-Sales_DB[[#This Row],[Spend]]</f>
        <v>1293.2646000000002</v>
      </c>
      <c r="AD1002" s="8">
        <f>MONTH(Sales_DB[[#This Row],[Order_Date]])</f>
        <v>6</v>
      </c>
    </row>
    <row r="1003" spans="1:30" x14ac:dyDescent="0.35">
      <c r="A1003" t="s">
        <v>2960</v>
      </c>
      <c r="B1003" s="2">
        <v>45776</v>
      </c>
      <c r="C1003" t="s">
        <v>202</v>
      </c>
      <c r="D1003" t="s">
        <v>1788</v>
      </c>
      <c r="E1003" t="s">
        <v>1932</v>
      </c>
      <c r="F1003">
        <v>4</v>
      </c>
      <c r="G1003" s="5">
        <v>593.84</v>
      </c>
      <c r="H1003">
        <v>0.24</v>
      </c>
      <c r="I1003" t="s">
        <v>1959</v>
      </c>
      <c r="J1003">
        <v>1805.2736</v>
      </c>
      <c r="K1003" t="str">
        <f>_xlfn.XLOOKUP(Sales_DB[[#This Row],[Store_ID]],Store_DB[Store_ID],Store_DB[Region])</f>
        <v>South</v>
      </c>
      <c r="L1003" t="str">
        <f>_xlfn.XLOOKUP(Sales_DB[[#This Row],[Store_ID]],Store_DB[Store_ID],Store_DB[Store_Name])</f>
        <v>Mcdonald Inc</v>
      </c>
      <c r="M1003" t="str">
        <f>_xlfn.XLOOKUP(Sales_DB[[#This Row],[Store_ID]],Store_DB[Store_ID],Store_DB[City])</f>
        <v>Christopherland</v>
      </c>
      <c r="N1003" t="str">
        <f>_xlfn.XLOOKUP(Sales_DB[[#This Row],[Store_ID]],Store_DB[Store_ID],Store_DB[Store_Type])</f>
        <v>Outlet</v>
      </c>
      <c r="O1003" t="str">
        <f>_xlfn.XLOOKUP(Sales_DB[[#This Row],[Product_ID]],Product_DB[Product_ID],Product_DB[Product_Name])</f>
        <v>Men'S Sports Shorts</v>
      </c>
      <c r="P1003" t="str">
        <f>_xlfn.XLOOKUP(Sales_DB[[#This Row],[Product_ID]],Product_DB[Product_ID],Product_DB[Category])</f>
        <v>Clothing</v>
      </c>
      <c r="Q1003" t="str">
        <f>_xlfn.XLOOKUP(Sales_DB[[#This Row],[Product_ID]],Product_DB[Product_ID],Product_DB[Sub_Category])</f>
        <v>Bottoms</v>
      </c>
      <c r="R1003" t="str">
        <f>_xlfn.XLOOKUP(Sales_DB[[#This Row],[Product_ID]],Product_DB[Product_ID],Product_DB[Brand])</f>
        <v>Fitzpatrick Ltd</v>
      </c>
      <c r="S1003">
        <f>_xlfn.XLOOKUP(Sales_DB[[#This Row],[Product_ID]],Product_DB[Product_ID],Product_DB[Cost])</f>
        <v>218.22</v>
      </c>
      <c r="T1003">
        <f>_xlfn.XLOOKUP(Sales_DB[[#This Row],[Product_ID]],Product_DB[Product_ID],Product_DB[Stock])</f>
        <v>224</v>
      </c>
      <c r="U1003" t="str">
        <f>_xlfn.XLOOKUP(Sales_DB[[#This Row],[Customer_ID]],Final_Cust_db[Customer_ID],Final_Cust_db[Name])</f>
        <v>Debra Liu</v>
      </c>
      <c r="V1003">
        <f>_xlfn.XLOOKUP(Sales_DB[[#This Row],[Customer_ID]],Final_Cust_db[Customer_ID],Final_Cust_db[Age])</f>
        <v>55</v>
      </c>
      <c r="W1003" t="str">
        <f>_xlfn.XLOOKUP(Sales_DB[[#This Row],[Customer_ID]],Final_Cust_db[Customer_ID],Final_Cust_db[Gender])</f>
        <v>Male</v>
      </c>
      <c r="X1003" t="str">
        <f>_xlfn.XLOOKUP(Sales_DB[[#This Row],[Customer_ID]],Final_Cust_db[Customer_ID],Final_Cust_db[City])</f>
        <v>South Timtown</v>
      </c>
      <c r="Y1003" t="str">
        <f>_xlfn.XLOOKUP(Sales_DB[[#This Row],[Customer_ID]],Final_Cust_db[Customer_ID],Final_Cust_db[State])</f>
        <v>Minnesota</v>
      </c>
      <c r="Z1003" t="str">
        <f>_xlfn.XLOOKUP(Sales_DB[[#This Row],[Customer_ID]],Final_Cust_db[Customer_ID],Final_Cust_db[Country])</f>
        <v>USA</v>
      </c>
      <c r="AA1003" t="str">
        <f>_xlfn.XLOOKUP(Sales_DB[[#This Row],[Customer_ID]],Final_Cust_db[Customer_ID],Final_Cust_db[Loyality_Level])</f>
        <v>Bronze</v>
      </c>
      <c r="AB1003" s="8">
        <f>Sales_DB[[#This Row],[Cost]]*Sales_DB[[#This Row],[Quantity]]</f>
        <v>872.88</v>
      </c>
      <c r="AC1003" s="8">
        <f>Sales_DB[[#This Row],[Total_Amount]]-Sales_DB[[#This Row],[Spend]]</f>
        <v>932.39359999999999</v>
      </c>
      <c r="AD1003" s="8">
        <f>MONTH(Sales_DB[[#This Row],[Order_Date]])</f>
        <v>4</v>
      </c>
    </row>
    <row r="1004" spans="1:30" x14ac:dyDescent="0.35">
      <c r="A1004" t="s">
        <v>2961</v>
      </c>
      <c r="B1004" s="2">
        <v>45566</v>
      </c>
      <c r="C1004" t="s">
        <v>388</v>
      </c>
      <c r="D1004" t="s">
        <v>1800</v>
      </c>
      <c r="E1004" t="s">
        <v>1922</v>
      </c>
      <c r="F1004">
        <v>3</v>
      </c>
      <c r="G1004" s="5">
        <v>909.11</v>
      </c>
      <c r="H1004">
        <v>0.23</v>
      </c>
      <c r="I1004" t="s">
        <v>1962</v>
      </c>
      <c r="J1004">
        <v>2100.0441000000001</v>
      </c>
      <c r="K1004" t="str">
        <f>_xlfn.XLOOKUP(Sales_DB[[#This Row],[Store_ID]],Store_DB[Store_ID],Store_DB[Region])</f>
        <v>East</v>
      </c>
      <c r="L1004" t="str">
        <f>_xlfn.XLOOKUP(Sales_DB[[#This Row],[Store_ID]],Store_DB[Store_ID],Store_DB[Store_Name])</f>
        <v>Hill, Wagner and Ballard</v>
      </c>
      <c r="M1004" t="str">
        <f>_xlfn.XLOOKUP(Sales_DB[[#This Row],[Store_ID]],Store_DB[Store_ID],Store_DB[City])</f>
        <v>East Davidville</v>
      </c>
      <c r="N1004" t="str">
        <f>_xlfn.XLOOKUP(Sales_DB[[#This Row],[Store_ID]],Store_DB[Store_ID],Store_DB[Store_Type])</f>
        <v>Online</v>
      </c>
      <c r="O1004" t="str">
        <f>_xlfn.XLOOKUP(Sales_DB[[#This Row],[Product_ID]],Product_DB[Product_ID],Product_DB[Product_Name])</f>
        <v>Shin Guards – Adult</v>
      </c>
      <c r="P1004" t="str">
        <f>_xlfn.XLOOKUP(Sales_DB[[#This Row],[Product_ID]],Product_DB[Product_ID],Product_DB[Category])</f>
        <v>Sports</v>
      </c>
      <c r="Q1004" t="str">
        <f>_xlfn.XLOOKUP(Sales_DB[[#This Row],[Product_ID]],Product_DB[Product_ID],Product_DB[Sub_Category])</f>
        <v>Team Sports</v>
      </c>
      <c r="R1004" t="str">
        <f>_xlfn.XLOOKUP(Sales_DB[[#This Row],[Product_ID]],Product_DB[Product_ID],Product_DB[Brand])</f>
        <v>French Ltd</v>
      </c>
      <c r="S1004">
        <f>_xlfn.XLOOKUP(Sales_DB[[#This Row],[Product_ID]],Product_DB[Product_ID],Product_DB[Cost])</f>
        <v>107.06</v>
      </c>
      <c r="T1004">
        <f>_xlfn.XLOOKUP(Sales_DB[[#This Row],[Product_ID]],Product_DB[Product_ID],Product_DB[Stock])</f>
        <v>359</v>
      </c>
      <c r="U1004" t="str">
        <f>_xlfn.XLOOKUP(Sales_DB[[#This Row],[Customer_ID]],Final_Cust_db[Customer_ID],Final_Cust_db[Name])</f>
        <v>Amy Walker</v>
      </c>
      <c r="V1004">
        <f>_xlfn.XLOOKUP(Sales_DB[[#This Row],[Customer_ID]],Final_Cust_db[Customer_ID],Final_Cust_db[Age])</f>
        <v>27</v>
      </c>
      <c r="W1004" t="str">
        <f>_xlfn.XLOOKUP(Sales_DB[[#This Row],[Customer_ID]],Final_Cust_db[Customer_ID],Final_Cust_db[Gender])</f>
        <v>Male</v>
      </c>
      <c r="X1004" t="str">
        <f>_xlfn.XLOOKUP(Sales_DB[[#This Row],[Customer_ID]],Final_Cust_db[Customer_ID],Final_Cust_db[City])</f>
        <v>Smithland</v>
      </c>
      <c r="Y1004" t="str">
        <f>_xlfn.XLOOKUP(Sales_DB[[#This Row],[Customer_ID]],Final_Cust_db[Customer_ID],Final_Cust_db[State])</f>
        <v>West Virginia</v>
      </c>
      <c r="Z1004" t="str">
        <f>_xlfn.XLOOKUP(Sales_DB[[#This Row],[Customer_ID]],Final_Cust_db[Customer_ID],Final_Cust_db[Country])</f>
        <v>USA</v>
      </c>
      <c r="AA1004" t="str">
        <f>_xlfn.XLOOKUP(Sales_DB[[#This Row],[Customer_ID]],Final_Cust_db[Customer_ID],Final_Cust_db[Loyality_Level])</f>
        <v>Silver</v>
      </c>
      <c r="AB1004" s="8">
        <f>Sales_DB[[#This Row],[Cost]]*Sales_DB[[#This Row],[Quantity]]</f>
        <v>321.18</v>
      </c>
      <c r="AC1004" s="8">
        <f>Sales_DB[[#This Row],[Total_Amount]]-Sales_DB[[#This Row],[Spend]]</f>
        <v>1778.8641</v>
      </c>
      <c r="AD1004" s="8">
        <f>MONTH(Sales_DB[[#This Row],[Order_Date]])</f>
        <v>10</v>
      </c>
    </row>
    <row r="1005" spans="1:30" x14ac:dyDescent="0.35">
      <c r="A1005" t="s">
        <v>2962</v>
      </c>
      <c r="B1005" s="2">
        <v>45542</v>
      </c>
      <c r="C1005" t="s">
        <v>1253</v>
      </c>
      <c r="D1005" t="s">
        <v>1646</v>
      </c>
      <c r="E1005" t="s">
        <v>1890</v>
      </c>
      <c r="F1005">
        <v>4</v>
      </c>
      <c r="G1005" s="5">
        <v>996.85</v>
      </c>
      <c r="H1005">
        <v>0.24</v>
      </c>
      <c r="I1005" t="s">
        <v>1959</v>
      </c>
      <c r="J1005">
        <v>3030.424</v>
      </c>
      <c r="K1005" t="str">
        <f>_xlfn.XLOOKUP(Sales_DB[[#This Row],[Store_ID]],Store_DB[Store_ID],Store_DB[Region])</f>
        <v>North</v>
      </c>
      <c r="L1005" t="str">
        <f>_xlfn.XLOOKUP(Sales_DB[[#This Row],[Store_ID]],Store_DB[Store_ID],Store_DB[Store_Name])</f>
        <v>Martinez, Adkins and Johnson</v>
      </c>
      <c r="M1005" t="str">
        <f>_xlfn.XLOOKUP(Sales_DB[[#This Row],[Store_ID]],Store_DB[Store_ID],Store_DB[City])</f>
        <v>Danielmouth</v>
      </c>
      <c r="N1005" t="str">
        <f>_xlfn.XLOOKUP(Sales_DB[[#This Row],[Store_ID]],Store_DB[Store_ID],Store_DB[Store_Type])</f>
        <v>Flagship</v>
      </c>
      <c r="O1005" t="str">
        <f>_xlfn.XLOOKUP(Sales_DB[[#This Row],[Product_ID]],Product_DB[Product_ID],Product_DB[Product_Name])</f>
        <v>Foldable Camping Chair</v>
      </c>
      <c r="P1005" t="str">
        <f>_xlfn.XLOOKUP(Sales_DB[[#This Row],[Product_ID]],Product_DB[Product_ID],Product_DB[Category])</f>
        <v>Sports</v>
      </c>
      <c r="Q1005" t="str">
        <f>_xlfn.XLOOKUP(Sales_DB[[#This Row],[Product_ID]],Product_DB[Product_ID],Product_DB[Sub_Category])</f>
        <v>Outdoor</v>
      </c>
      <c r="R1005" t="str">
        <f>_xlfn.XLOOKUP(Sales_DB[[#This Row],[Product_ID]],Product_DB[Product_ID],Product_DB[Brand])</f>
        <v>Cook Ltd</v>
      </c>
      <c r="S1005">
        <f>_xlfn.XLOOKUP(Sales_DB[[#This Row],[Product_ID]],Product_DB[Product_ID],Product_DB[Cost])</f>
        <v>166.06</v>
      </c>
      <c r="T1005">
        <f>_xlfn.XLOOKUP(Sales_DB[[#This Row],[Product_ID]],Product_DB[Product_ID],Product_DB[Stock])</f>
        <v>340</v>
      </c>
      <c r="U1005" t="str">
        <f>_xlfn.XLOOKUP(Sales_DB[[#This Row],[Customer_ID]],Final_Cust_db[Customer_ID],Final_Cust_db[Name])</f>
        <v>John Donaldson</v>
      </c>
      <c r="V1005">
        <f>_xlfn.XLOOKUP(Sales_DB[[#This Row],[Customer_ID]],Final_Cust_db[Customer_ID],Final_Cust_db[Age])</f>
        <v>27</v>
      </c>
      <c r="W1005" t="str">
        <f>_xlfn.XLOOKUP(Sales_DB[[#This Row],[Customer_ID]],Final_Cust_db[Customer_ID],Final_Cust_db[Gender])</f>
        <v>Male</v>
      </c>
      <c r="X1005" t="str">
        <f>_xlfn.XLOOKUP(Sales_DB[[#This Row],[Customer_ID]],Final_Cust_db[Customer_ID],Final_Cust_db[City])</f>
        <v>New Edward</v>
      </c>
      <c r="Y1005" t="str">
        <f>_xlfn.XLOOKUP(Sales_DB[[#This Row],[Customer_ID]],Final_Cust_db[Customer_ID],Final_Cust_db[State])</f>
        <v>Maine</v>
      </c>
      <c r="Z1005" t="str">
        <f>_xlfn.XLOOKUP(Sales_DB[[#This Row],[Customer_ID]],Final_Cust_db[Customer_ID],Final_Cust_db[Country])</f>
        <v>USA</v>
      </c>
      <c r="AA1005" t="str">
        <f>_xlfn.XLOOKUP(Sales_DB[[#This Row],[Customer_ID]],Final_Cust_db[Customer_ID],Final_Cust_db[Loyality_Level])</f>
        <v>Bronze</v>
      </c>
      <c r="AB1005" s="8">
        <f>Sales_DB[[#This Row],[Cost]]*Sales_DB[[#This Row],[Quantity]]</f>
        <v>664.24</v>
      </c>
      <c r="AC1005" s="8">
        <f>Sales_DB[[#This Row],[Total_Amount]]-Sales_DB[[#This Row],[Spend]]</f>
        <v>2366.1840000000002</v>
      </c>
      <c r="AD1005" s="8">
        <f>MONTH(Sales_DB[[#This Row],[Order_Date]])</f>
        <v>9</v>
      </c>
    </row>
    <row r="1006" spans="1:30" x14ac:dyDescent="0.35">
      <c r="A1006" t="s">
        <v>2963</v>
      </c>
      <c r="B1006" s="2">
        <v>45834</v>
      </c>
      <c r="C1006" t="s">
        <v>957</v>
      </c>
      <c r="D1006" t="s">
        <v>1553</v>
      </c>
      <c r="E1006" t="s">
        <v>1940</v>
      </c>
      <c r="F1006">
        <v>1</v>
      </c>
      <c r="G1006" s="5">
        <v>522.69000000000005</v>
      </c>
      <c r="H1006">
        <v>0.06</v>
      </c>
      <c r="I1006" t="s">
        <v>1962</v>
      </c>
      <c r="J1006">
        <v>491.32860000000011</v>
      </c>
      <c r="K1006" t="str">
        <f>_xlfn.XLOOKUP(Sales_DB[[#This Row],[Store_ID]],Store_DB[Store_ID],Store_DB[Region])</f>
        <v>North</v>
      </c>
      <c r="L1006" t="str">
        <f>_xlfn.XLOOKUP(Sales_DB[[#This Row],[Store_ID]],Store_DB[Store_ID],Store_DB[Store_Name])</f>
        <v>Holloway Ltd</v>
      </c>
      <c r="M1006" t="str">
        <f>_xlfn.XLOOKUP(Sales_DB[[#This Row],[Store_ID]],Store_DB[Store_ID],Store_DB[City])</f>
        <v>Bensonhaven</v>
      </c>
      <c r="N1006" t="str">
        <f>_xlfn.XLOOKUP(Sales_DB[[#This Row],[Store_ID]],Store_DB[Store_ID],Store_DB[Store_Type])</f>
        <v>Flagship</v>
      </c>
      <c r="O1006" t="str">
        <f>_xlfn.XLOOKUP(Sales_DB[[#This Row],[Product_ID]],Product_DB[Product_ID],Product_DB[Product_Name])</f>
        <v>Brother Laser Printer</v>
      </c>
      <c r="P1006" t="str">
        <f>_xlfn.XLOOKUP(Sales_DB[[#This Row],[Product_ID]],Product_DB[Product_ID],Product_DB[Category])</f>
        <v>Electronics</v>
      </c>
      <c r="Q1006" t="str">
        <f>_xlfn.XLOOKUP(Sales_DB[[#This Row],[Product_ID]],Product_DB[Product_ID],Product_DB[Sub_Category])</f>
        <v>Computer</v>
      </c>
      <c r="R1006" t="str">
        <f>_xlfn.XLOOKUP(Sales_DB[[#This Row],[Product_ID]],Product_DB[Product_ID],Product_DB[Brand])</f>
        <v>Hunt Inc</v>
      </c>
      <c r="S1006">
        <f>_xlfn.XLOOKUP(Sales_DB[[#This Row],[Product_ID]],Product_DB[Product_ID],Product_DB[Cost])</f>
        <v>112.42</v>
      </c>
      <c r="T1006">
        <f>_xlfn.XLOOKUP(Sales_DB[[#This Row],[Product_ID]],Product_DB[Product_ID],Product_DB[Stock])</f>
        <v>416</v>
      </c>
      <c r="U1006" t="str">
        <f>_xlfn.XLOOKUP(Sales_DB[[#This Row],[Customer_ID]],Final_Cust_db[Customer_ID],Final_Cust_db[Name])</f>
        <v>Matthew Avery</v>
      </c>
      <c r="V1006">
        <f>_xlfn.XLOOKUP(Sales_DB[[#This Row],[Customer_ID]],Final_Cust_db[Customer_ID],Final_Cust_db[Age])</f>
        <v>29</v>
      </c>
      <c r="W1006" t="str">
        <f>_xlfn.XLOOKUP(Sales_DB[[#This Row],[Customer_ID]],Final_Cust_db[Customer_ID],Final_Cust_db[Gender])</f>
        <v>Male</v>
      </c>
      <c r="X1006" t="str">
        <f>_xlfn.XLOOKUP(Sales_DB[[#This Row],[Customer_ID]],Final_Cust_db[Customer_ID],Final_Cust_db[City])</f>
        <v>Lake Melissashire</v>
      </c>
      <c r="Y1006" t="str">
        <f>_xlfn.XLOOKUP(Sales_DB[[#This Row],[Customer_ID]],Final_Cust_db[Customer_ID],Final_Cust_db[State])</f>
        <v>Oregon</v>
      </c>
      <c r="Z1006" t="str">
        <f>_xlfn.XLOOKUP(Sales_DB[[#This Row],[Customer_ID]],Final_Cust_db[Customer_ID],Final_Cust_db[Country])</f>
        <v>USA</v>
      </c>
      <c r="AA1006" t="str">
        <f>_xlfn.XLOOKUP(Sales_DB[[#This Row],[Customer_ID]],Final_Cust_db[Customer_ID],Final_Cust_db[Loyality_Level])</f>
        <v>Silver</v>
      </c>
      <c r="AB1006" s="8">
        <f>Sales_DB[[#This Row],[Cost]]*Sales_DB[[#This Row],[Quantity]]</f>
        <v>112.42</v>
      </c>
      <c r="AC1006" s="8">
        <f>Sales_DB[[#This Row],[Total_Amount]]-Sales_DB[[#This Row],[Spend]]</f>
        <v>378.90860000000009</v>
      </c>
      <c r="AD1006" s="8">
        <f>MONTH(Sales_DB[[#This Row],[Order_Date]])</f>
        <v>6</v>
      </c>
    </row>
    <row r="1007" spans="1:30" x14ac:dyDescent="0.35">
      <c r="A1007" t="s">
        <v>2964</v>
      </c>
      <c r="B1007" s="2">
        <v>45405</v>
      </c>
      <c r="C1007" t="s">
        <v>643</v>
      </c>
      <c r="D1007" t="s">
        <v>1742</v>
      </c>
      <c r="E1007" t="s">
        <v>1899</v>
      </c>
      <c r="F1007">
        <v>3</v>
      </c>
      <c r="G1007" s="5">
        <v>261.05</v>
      </c>
      <c r="H1007">
        <v>0.12</v>
      </c>
      <c r="I1007" t="s">
        <v>1959</v>
      </c>
      <c r="J1007">
        <v>689.17200000000014</v>
      </c>
      <c r="K1007" t="str">
        <f>_xlfn.XLOOKUP(Sales_DB[[#This Row],[Store_ID]],Store_DB[Store_ID],Store_DB[Region])</f>
        <v>North</v>
      </c>
      <c r="L1007" t="str">
        <f>_xlfn.XLOOKUP(Sales_DB[[#This Row],[Store_ID]],Store_DB[Store_ID],Store_DB[Store_Name])</f>
        <v>Johnson-Wright</v>
      </c>
      <c r="M1007" t="str">
        <f>_xlfn.XLOOKUP(Sales_DB[[#This Row],[Store_ID]],Store_DB[Store_ID],Store_DB[City])</f>
        <v>Hoodberg</v>
      </c>
      <c r="N1007" t="str">
        <f>_xlfn.XLOOKUP(Sales_DB[[#This Row],[Store_ID]],Store_DB[Store_ID],Store_DB[Store_Type])</f>
        <v>Outlet</v>
      </c>
      <c r="O1007" t="str">
        <f>_xlfn.XLOOKUP(Sales_DB[[#This Row],[Product_ID]],Product_DB[Product_ID],Product_DB[Product_Name])</f>
        <v>Sports Stopwatch Pro</v>
      </c>
      <c r="P1007" t="str">
        <f>_xlfn.XLOOKUP(Sales_DB[[#This Row],[Product_ID]],Product_DB[Product_ID],Product_DB[Category])</f>
        <v>Sports</v>
      </c>
      <c r="Q1007" t="str">
        <f>_xlfn.XLOOKUP(Sales_DB[[#This Row],[Product_ID]],Product_DB[Product_ID],Product_DB[Sub_Category])</f>
        <v>Accessories</v>
      </c>
      <c r="R1007" t="str">
        <f>_xlfn.XLOOKUP(Sales_DB[[#This Row],[Product_ID]],Product_DB[Product_ID],Product_DB[Brand])</f>
        <v>Thompson-French</v>
      </c>
      <c r="S1007">
        <f>_xlfn.XLOOKUP(Sales_DB[[#This Row],[Product_ID]],Product_DB[Product_ID],Product_DB[Cost])</f>
        <v>434.84</v>
      </c>
      <c r="T1007">
        <f>_xlfn.XLOOKUP(Sales_DB[[#This Row],[Product_ID]],Product_DB[Product_ID],Product_DB[Stock])</f>
        <v>185</v>
      </c>
      <c r="U1007" t="str">
        <f>_xlfn.XLOOKUP(Sales_DB[[#This Row],[Customer_ID]],Final_Cust_db[Customer_ID],Final_Cust_db[Name])</f>
        <v>Ashley Ferguson</v>
      </c>
      <c r="V1007">
        <f>_xlfn.XLOOKUP(Sales_DB[[#This Row],[Customer_ID]],Final_Cust_db[Customer_ID],Final_Cust_db[Age])</f>
        <v>46</v>
      </c>
      <c r="W1007" t="str">
        <f>_xlfn.XLOOKUP(Sales_DB[[#This Row],[Customer_ID]],Final_Cust_db[Customer_ID],Final_Cust_db[Gender])</f>
        <v>Male</v>
      </c>
      <c r="X1007" t="str">
        <f>_xlfn.XLOOKUP(Sales_DB[[#This Row],[Customer_ID]],Final_Cust_db[Customer_ID],Final_Cust_db[City])</f>
        <v>Sarahmouth</v>
      </c>
      <c r="Y1007" t="str">
        <f>_xlfn.XLOOKUP(Sales_DB[[#This Row],[Customer_ID]],Final_Cust_db[Customer_ID],Final_Cust_db[State])</f>
        <v>Pennsylvania</v>
      </c>
      <c r="Z1007" t="str">
        <f>_xlfn.XLOOKUP(Sales_DB[[#This Row],[Customer_ID]],Final_Cust_db[Customer_ID],Final_Cust_db[Country])</f>
        <v>USA</v>
      </c>
      <c r="AA1007" t="str">
        <f>_xlfn.XLOOKUP(Sales_DB[[#This Row],[Customer_ID]],Final_Cust_db[Customer_ID],Final_Cust_db[Loyality_Level])</f>
        <v>Gold</v>
      </c>
      <c r="AB1007" s="8">
        <f>Sales_DB[[#This Row],[Cost]]*Sales_DB[[#This Row],[Quantity]]</f>
        <v>1304.52</v>
      </c>
      <c r="AC1007" s="8">
        <f>Sales_DB[[#This Row],[Total_Amount]]-Sales_DB[[#This Row],[Spend]]</f>
        <v>-615.34799999999984</v>
      </c>
      <c r="AD1007" s="8">
        <f>MONTH(Sales_DB[[#This Row],[Order_Date]])</f>
        <v>4</v>
      </c>
    </row>
    <row r="1008" spans="1:30" x14ac:dyDescent="0.35">
      <c r="A1008" t="s">
        <v>2965</v>
      </c>
      <c r="B1008" s="2">
        <v>45918</v>
      </c>
      <c r="C1008" t="s">
        <v>318</v>
      </c>
      <c r="D1008" t="s">
        <v>1643</v>
      </c>
      <c r="E1008" t="s">
        <v>1940</v>
      </c>
      <c r="F1008">
        <v>3</v>
      </c>
      <c r="G1008" s="5">
        <v>644.73</v>
      </c>
      <c r="H1008">
        <v>0.01</v>
      </c>
      <c r="I1008" t="s">
        <v>1962</v>
      </c>
      <c r="J1008">
        <v>1914.8480999999999</v>
      </c>
      <c r="K1008" t="str">
        <f>_xlfn.XLOOKUP(Sales_DB[[#This Row],[Store_ID]],Store_DB[Store_ID],Store_DB[Region])</f>
        <v>North</v>
      </c>
      <c r="L1008" t="str">
        <f>_xlfn.XLOOKUP(Sales_DB[[#This Row],[Store_ID]],Store_DB[Store_ID],Store_DB[Store_Name])</f>
        <v>Holloway Ltd</v>
      </c>
      <c r="M1008" t="str">
        <f>_xlfn.XLOOKUP(Sales_DB[[#This Row],[Store_ID]],Store_DB[Store_ID],Store_DB[City])</f>
        <v>Bensonhaven</v>
      </c>
      <c r="N1008" t="str">
        <f>_xlfn.XLOOKUP(Sales_DB[[#This Row],[Store_ID]],Store_DB[Store_ID],Store_DB[Store_Type])</f>
        <v>Flagship</v>
      </c>
      <c r="O1008" t="str">
        <f>_xlfn.XLOOKUP(Sales_DB[[#This Row],[Product_ID]],Product_DB[Product_ID],Product_DB[Product_Name])</f>
        <v>Men'S Formal Shirt</v>
      </c>
      <c r="P1008" t="str">
        <f>_xlfn.XLOOKUP(Sales_DB[[#This Row],[Product_ID]],Product_DB[Product_ID],Product_DB[Category])</f>
        <v>Clothing</v>
      </c>
      <c r="Q1008" t="str">
        <f>_xlfn.XLOOKUP(Sales_DB[[#This Row],[Product_ID]],Product_DB[Product_ID],Product_DB[Sub_Category])</f>
        <v>Tops</v>
      </c>
      <c r="R1008" t="str">
        <f>_xlfn.XLOOKUP(Sales_DB[[#This Row],[Product_ID]],Product_DB[Product_ID],Product_DB[Brand])</f>
        <v>Moon, Mora and Santos</v>
      </c>
      <c r="S1008">
        <f>_xlfn.XLOOKUP(Sales_DB[[#This Row],[Product_ID]],Product_DB[Product_ID],Product_DB[Cost])</f>
        <v>238.8</v>
      </c>
      <c r="T1008">
        <f>_xlfn.XLOOKUP(Sales_DB[[#This Row],[Product_ID]],Product_DB[Product_ID],Product_DB[Stock])</f>
        <v>360</v>
      </c>
      <c r="U1008" t="str">
        <f>_xlfn.XLOOKUP(Sales_DB[[#This Row],[Customer_ID]],Final_Cust_db[Customer_ID],Final_Cust_db[Name])</f>
        <v>Melissa Duffy Md</v>
      </c>
      <c r="V1008">
        <f>_xlfn.XLOOKUP(Sales_DB[[#This Row],[Customer_ID]],Final_Cust_db[Customer_ID],Final_Cust_db[Age])</f>
        <v>58</v>
      </c>
      <c r="W1008" t="str">
        <f>_xlfn.XLOOKUP(Sales_DB[[#This Row],[Customer_ID]],Final_Cust_db[Customer_ID],Final_Cust_db[Gender])</f>
        <v>Female</v>
      </c>
      <c r="X1008" t="str">
        <f>_xlfn.XLOOKUP(Sales_DB[[#This Row],[Customer_ID]],Final_Cust_db[Customer_ID],Final_Cust_db[City])</f>
        <v>East Jenna</v>
      </c>
      <c r="Y1008" t="str">
        <f>_xlfn.XLOOKUP(Sales_DB[[#This Row],[Customer_ID]],Final_Cust_db[Customer_ID],Final_Cust_db[State])</f>
        <v>South Carolina</v>
      </c>
      <c r="Z1008" t="str">
        <f>_xlfn.XLOOKUP(Sales_DB[[#This Row],[Customer_ID]],Final_Cust_db[Customer_ID],Final_Cust_db[Country])</f>
        <v>USA</v>
      </c>
      <c r="AA1008" t="str">
        <f>_xlfn.XLOOKUP(Sales_DB[[#This Row],[Customer_ID]],Final_Cust_db[Customer_ID],Final_Cust_db[Loyality_Level])</f>
        <v>Bronze</v>
      </c>
      <c r="AB1008" s="8">
        <f>Sales_DB[[#This Row],[Cost]]*Sales_DB[[#This Row],[Quantity]]</f>
        <v>716.40000000000009</v>
      </c>
      <c r="AC1008" s="8">
        <f>Sales_DB[[#This Row],[Total_Amount]]-Sales_DB[[#This Row],[Spend]]</f>
        <v>1198.4480999999998</v>
      </c>
      <c r="AD1008" s="8">
        <f>MONTH(Sales_DB[[#This Row],[Order_Date]])</f>
        <v>9</v>
      </c>
    </row>
    <row r="1009" spans="1:30" x14ac:dyDescent="0.35">
      <c r="A1009" t="s">
        <v>2966</v>
      </c>
      <c r="B1009" s="2">
        <v>45217</v>
      </c>
      <c r="C1009" t="s">
        <v>654</v>
      </c>
      <c r="D1009" t="s">
        <v>1806</v>
      </c>
      <c r="E1009" t="s">
        <v>1894</v>
      </c>
      <c r="F1009">
        <v>2</v>
      </c>
      <c r="G1009" s="5">
        <v>541.52</v>
      </c>
      <c r="H1009">
        <v>0.26</v>
      </c>
      <c r="I1009" t="s">
        <v>1959</v>
      </c>
      <c r="J1009">
        <v>801.44959999999992</v>
      </c>
      <c r="K1009" t="str">
        <f>_xlfn.XLOOKUP(Sales_DB[[#This Row],[Store_ID]],Store_DB[Store_ID],Store_DB[Region])</f>
        <v>South</v>
      </c>
      <c r="L1009" t="str">
        <f>_xlfn.XLOOKUP(Sales_DB[[#This Row],[Store_ID]],Store_DB[Store_ID],Store_DB[Store_Name])</f>
        <v>Black-Horn</v>
      </c>
      <c r="M1009" t="str">
        <f>_xlfn.XLOOKUP(Sales_DB[[#This Row],[Store_ID]],Store_DB[Store_ID],Store_DB[City])</f>
        <v>North Nancyview</v>
      </c>
      <c r="N1009" t="str">
        <f>_xlfn.XLOOKUP(Sales_DB[[#This Row],[Store_ID]],Store_DB[Store_ID],Store_DB[Store_Type])</f>
        <v>Outlet</v>
      </c>
      <c r="O1009" t="str">
        <f>_xlfn.XLOOKUP(Sales_DB[[#This Row],[Product_ID]],Product_DB[Product_ID],Product_DB[Product_Name])</f>
        <v>Women'S Ankle Boots</v>
      </c>
      <c r="P1009" t="str">
        <f>_xlfn.XLOOKUP(Sales_DB[[#This Row],[Product_ID]],Product_DB[Product_ID],Product_DB[Category])</f>
        <v>Clothing</v>
      </c>
      <c r="Q1009" t="str">
        <f>_xlfn.XLOOKUP(Sales_DB[[#This Row],[Product_ID]],Product_DB[Product_ID],Product_DB[Sub_Category])</f>
        <v>Footwear</v>
      </c>
      <c r="R1009" t="str">
        <f>_xlfn.XLOOKUP(Sales_DB[[#This Row],[Product_ID]],Product_DB[Product_ID],Product_DB[Brand])</f>
        <v>Poole PLC</v>
      </c>
      <c r="S1009">
        <f>_xlfn.XLOOKUP(Sales_DB[[#This Row],[Product_ID]],Product_DB[Product_ID],Product_DB[Cost])</f>
        <v>158.13999999999999</v>
      </c>
      <c r="T1009">
        <f>_xlfn.XLOOKUP(Sales_DB[[#This Row],[Product_ID]],Product_DB[Product_ID],Product_DB[Stock])</f>
        <v>82</v>
      </c>
      <c r="U1009" t="str">
        <f>_xlfn.XLOOKUP(Sales_DB[[#This Row],[Customer_ID]],Final_Cust_db[Customer_ID],Final_Cust_db[Name])</f>
        <v>Wanda Snyder</v>
      </c>
      <c r="V1009">
        <f>_xlfn.XLOOKUP(Sales_DB[[#This Row],[Customer_ID]],Final_Cust_db[Customer_ID],Final_Cust_db[Age])</f>
        <v>54</v>
      </c>
      <c r="W1009" t="str">
        <f>_xlfn.XLOOKUP(Sales_DB[[#This Row],[Customer_ID]],Final_Cust_db[Customer_ID],Final_Cust_db[Gender])</f>
        <v>Male</v>
      </c>
      <c r="X1009" t="str">
        <f>_xlfn.XLOOKUP(Sales_DB[[#This Row],[Customer_ID]],Final_Cust_db[Customer_ID],Final_Cust_db[City])</f>
        <v>Frostmouth</v>
      </c>
      <c r="Y1009" t="str">
        <f>_xlfn.XLOOKUP(Sales_DB[[#This Row],[Customer_ID]],Final_Cust_db[Customer_ID],Final_Cust_db[State])</f>
        <v>Vermont</v>
      </c>
      <c r="Z1009" t="str">
        <f>_xlfn.XLOOKUP(Sales_DB[[#This Row],[Customer_ID]],Final_Cust_db[Customer_ID],Final_Cust_db[Country])</f>
        <v>USA</v>
      </c>
      <c r="AA1009" t="str">
        <f>_xlfn.XLOOKUP(Sales_DB[[#This Row],[Customer_ID]],Final_Cust_db[Customer_ID],Final_Cust_db[Loyality_Level])</f>
        <v>Bronze</v>
      </c>
      <c r="AB1009" s="8">
        <f>Sales_DB[[#This Row],[Cost]]*Sales_DB[[#This Row],[Quantity]]</f>
        <v>316.27999999999997</v>
      </c>
      <c r="AC1009" s="8">
        <f>Sales_DB[[#This Row],[Total_Amount]]-Sales_DB[[#This Row],[Spend]]</f>
        <v>485.16959999999995</v>
      </c>
      <c r="AD1009" s="8">
        <f>MONTH(Sales_DB[[#This Row],[Order_Date]])</f>
        <v>10</v>
      </c>
    </row>
    <row r="1010" spans="1:30" x14ac:dyDescent="0.35">
      <c r="A1010" t="s">
        <v>2967</v>
      </c>
      <c r="B1010" s="2">
        <v>45259</v>
      </c>
      <c r="C1010" t="s">
        <v>1332</v>
      </c>
      <c r="D1010" t="s">
        <v>1769</v>
      </c>
      <c r="E1010" t="s">
        <v>1922</v>
      </c>
      <c r="F1010">
        <v>1</v>
      </c>
      <c r="G1010" s="5">
        <v>395.18</v>
      </c>
      <c r="H1010">
        <v>0.09</v>
      </c>
      <c r="I1010" t="s">
        <v>1959</v>
      </c>
      <c r="J1010">
        <v>359.61380000000003</v>
      </c>
      <c r="K1010" t="str">
        <f>_xlfn.XLOOKUP(Sales_DB[[#This Row],[Store_ID]],Store_DB[Store_ID],Store_DB[Region])</f>
        <v>East</v>
      </c>
      <c r="L1010" t="str">
        <f>_xlfn.XLOOKUP(Sales_DB[[#This Row],[Store_ID]],Store_DB[Store_ID],Store_DB[Store_Name])</f>
        <v>Hill, Wagner and Ballard</v>
      </c>
      <c r="M1010" t="str">
        <f>_xlfn.XLOOKUP(Sales_DB[[#This Row],[Store_ID]],Store_DB[Store_ID],Store_DB[City])</f>
        <v>East Davidville</v>
      </c>
      <c r="N1010" t="str">
        <f>_xlfn.XLOOKUP(Sales_DB[[#This Row],[Store_ID]],Store_DB[Store_ID],Store_DB[Store_Type])</f>
        <v>Online</v>
      </c>
      <c r="O1010" t="str">
        <f>_xlfn.XLOOKUP(Sales_DB[[#This Row],[Product_ID]],Product_DB[Product_ID],Product_DB[Product_Name])</f>
        <v>Organic Sunscreen Lotion</v>
      </c>
      <c r="P1010" t="str">
        <f>_xlfn.XLOOKUP(Sales_DB[[#This Row],[Product_ID]],Product_DB[Product_ID],Product_DB[Category])</f>
        <v>Beauty</v>
      </c>
      <c r="Q1010" t="str">
        <f>_xlfn.XLOOKUP(Sales_DB[[#This Row],[Product_ID]],Product_DB[Product_ID],Product_DB[Sub_Category])</f>
        <v>Skincare</v>
      </c>
      <c r="R1010" t="str">
        <f>_xlfn.XLOOKUP(Sales_DB[[#This Row],[Product_ID]],Product_DB[Product_ID],Product_DB[Brand])</f>
        <v>Anderson-Riley</v>
      </c>
      <c r="S1010">
        <f>_xlfn.XLOOKUP(Sales_DB[[#This Row],[Product_ID]],Product_DB[Product_ID],Product_DB[Cost])</f>
        <v>266.86</v>
      </c>
      <c r="T1010">
        <f>_xlfn.XLOOKUP(Sales_DB[[#This Row],[Product_ID]],Product_DB[Product_ID],Product_DB[Stock])</f>
        <v>458</v>
      </c>
      <c r="U1010" t="str">
        <f>_xlfn.XLOOKUP(Sales_DB[[#This Row],[Customer_ID]],Final_Cust_db[Customer_ID],Final_Cust_db[Name])</f>
        <v>Jeanette Nichols</v>
      </c>
      <c r="V1010">
        <f>_xlfn.XLOOKUP(Sales_DB[[#This Row],[Customer_ID]],Final_Cust_db[Customer_ID],Final_Cust_db[Age])</f>
        <v>28</v>
      </c>
      <c r="W1010" t="str">
        <f>_xlfn.XLOOKUP(Sales_DB[[#This Row],[Customer_ID]],Final_Cust_db[Customer_ID],Final_Cust_db[Gender])</f>
        <v>Male</v>
      </c>
      <c r="X1010" t="str">
        <f>_xlfn.XLOOKUP(Sales_DB[[#This Row],[Customer_ID]],Final_Cust_db[Customer_ID],Final_Cust_db[City])</f>
        <v>Aguilarland</v>
      </c>
      <c r="Y1010" t="str">
        <f>_xlfn.XLOOKUP(Sales_DB[[#This Row],[Customer_ID]],Final_Cust_db[Customer_ID],Final_Cust_db[State])</f>
        <v>North Carolina</v>
      </c>
      <c r="Z1010" t="str">
        <f>_xlfn.XLOOKUP(Sales_DB[[#This Row],[Customer_ID]],Final_Cust_db[Customer_ID],Final_Cust_db[Country])</f>
        <v>USA</v>
      </c>
      <c r="AA1010" t="str">
        <f>_xlfn.XLOOKUP(Sales_DB[[#This Row],[Customer_ID]],Final_Cust_db[Customer_ID],Final_Cust_db[Loyality_Level])</f>
        <v>Platinum</v>
      </c>
      <c r="AB1010" s="8">
        <f>Sales_DB[[#This Row],[Cost]]*Sales_DB[[#This Row],[Quantity]]</f>
        <v>266.86</v>
      </c>
      <c r="AC1010" s="8">
        <f>Sales_DB[[#This Row],[Total_Amount]]-Sales_DB[[#This Row],[Spend]]</f>
        <v>92.753800000000012</v>
      </c>
      <c r="AD1010" s="8">
        <f>MONTH(Sales_DB[[#This Row],[Order_Date]])</f>
        <v>11</v>
      </c>
    </row>
    <row r="1011" spans="1:30" x14ac:dyDescent="0.35">
      <c r="A1011" t="s">
        <v>2968</v>
      </c>
      <c r="B1011" s="2">
        <v>45740</v>
      </c>
      <c r="C1011" t="s">
        <v>360</v>
      </c>
      <c r="D1011" t="s">
        <v>1588</v>
      </c>
      <c r="E1011" t="s">
        <v>1915</v>
      </c>
      <c r="F1011">
        <v>4</v>
      </c>
      <c r="G1011" s="5">
        <v>56.37</v>
      </c>
      <c r="H1011">
        <v>0.17</v>
      </c>
      <c r="I1011" t="s">
        <v>1957</v>
      </c>
      <c r="J1011">
        <v>187.14840000000001</v>
      </c>
      <c r="K1011" t="str">
        <f>_xlfn.XLOOKUP(Sales_DB[[#This Row],[Store_ID]],Store_DB[Store_ID],Store_DB[Region])</f>
        <v>West</v>
      </c>
      <c r="L1011" t="str">
        <f>_xlfn.XLOOKUP(Sales_DB[[#This Row],[Store_ID]],Store_DB[Store_ID],Store_DB[Store_Name])</f>
        <v>Bean, Jones and Park</v>
      </c>
      <c r="M1011" t="str">
        <f>_xlfn.XLOOKUP(Sales_DB[[#This Row],[Store_ID]],Store_DB[Store_ID],Store_DB[City])</f>
        <v>Thompsonborough</v>
      </c>
      <c r="N1011" t="str">
        <f>_xlfn.XLOOKUP(Sales_DB[[#This Row],[Store_ID]],Store_DB[Store_ID],Store_DB[Store_Type])</f>
        <v>Online</v>
      </c>
      <c r="O1011" t="str">
        <f>_xlfn.XLOOKUP(Sales_DB[[#This Row],[Product_ID]],Product_DB[Product_ID],Product_DB[Product_Name])</f>
        <v>Wireless Bluetooth Earbuds</v>
      </c>
      <c r="P1011" t="str">
        <f>_xlfn.XLOOKUP(Sales_DB[[#This Row],[Product_ID]],Product_DB[Product_ID],Product_DB[Category])</f>
        <v>Electronics</v>
      </c>
      <c r="Q1011" t="str">
        <f>_xlfn.XLOOKUP(Sales_DB[[#This Row],[Product_ID]],Product_DB[Product_ID],Product_DB[Sub_Category])</f>
        <v>Audio</v>
      </c>
      <c r="R1011" t="str">
        <f>_xlfn.XLOOKUP(Sales_DB[[#This Row],[Product_ID]],Product_DB[Product_ID],Product_DB[Brand])</f>
        <v>Perez-Johnston</v>
      </c>
      <c r="S1011">
        <f>_xlfn.XLOOKUP(Sales_DB[[#This Row],[Product_ID]],Product_DB[Product_ID],Product_DB[Cost])</f>
        <v>439.07</v>
      </c>
      <c r="T1011">
        <f>_xlfn.XLOOKUP(Sales_DB[[#This Row],[Product_ID]],Product_DB[Product_ID],Product_DB[Stock])</f>
        <v>142</v>
      </c>
      <c r="U1011" t="str">
        <f>_xlfn.XLOOKUP(Sales_DB[[#This Row],[Customer_ID]],Final_Cust_db[Customer_ID],Final_Cust_db[Name])</f>
        <v>Diane Watson</v>
      </c>
      <c r="V1011">
        <f>_xlfn.XLOOKUP(Sales_DB[[#This Row],[Customer_ID]],Final_Cust_db[Customer_ID],Final_Cust_db[Age])</f>
        <v>53</v>
      </c>
      <c r="W1011" t="str">
        <f>_xlfn.XLOOKUP(Sales_DB[[#This Row],[Customer_ID]],Final_Cust_db[Customer_ID],Final_Cust_db[Gender])</f>
        <v>Female</v>
      </c>
      <c r="X1011" t="str">
        <f>_xlfn.XLOOKUP(Sales_DB[[#This Row],[Customer_ID]],Final_Cust_db[Customer_ID],Final_Cust_db[City])</f>
        <v>North Codyport</v>
      </c>
      <c r="Y1011" t="str">
        <f>_xlfn.XLOOKUP(Sales_DB[[#This Row],[Customer_ID]],Final_Cust_db[Customer_ID],Final_Cust_db[State])</f>
        <v>Texas</v>
      </c>
      <c r="Z1011" t="str">
        <f>_xlfn.XLOOKUP(Sales_DB[[#This Row],[Customer_ID]],Final_Cust_db[Customer_ID],Final_Cust_db[Country])</f>
        <v>USA</v>
      </c>
      <c r="AA1011" t="str">
        <f>_xlfn.XLOOKUP(Sales_DB[[#This Row],[Customer_ID]],Final_Cust_db[Customer_ID],Final_Cust_db[Loyality_Level])</f>
        <v>Platinum</v>
      </c>
      <c r="AB1011" s="8">
        <f>Sales_DB[[#This Row],[Cost]]*Sales_DB[[#This Row],[Quantity]]</f>
        <v>1756.28</v>
      </c>
      <c r="AC1011" s="8">
        <f>Sales_DB[[#This Row],[Total_Amount]]-Sales_DB[[#This Row],[Spend]]</f>
        <v>-1569.1315999999999</v>
      </c>
      <c r="AD1011" s="8">
        <f>MONTH(Sales_DB[[#This Row],[Order_Date]])</f>
        <v>3</v>
      </c>
    </row>
    <row r="1012" spans="1:30" x14ac:dyDescent="0.35">
      <c r="A1012" t="s">
        <v>2969</v>
      </c>
      <c r="B1012" s="2">
        <v>45908</v>
      </c>
      <c r="C1012" t="s">
        <v>687</v>
      </c>
      <c r="D1012" t="s">
        <v>1818</v>
      </c>
      <c r="E1012" t="s">
        <v>1919</v>
      </c>
      <c r="F1012">
        <v>4</v>
      </c>
      <c r="G1012" s="5">
        <v>202.59</v>
      </c>
      <c r="H1012">
        <v>0.06</v>
      </c>
      <c r="I1012" t="s">
        <v>1962</v>
      </c>
      <c r="J1012">
        <v>761.73839999999996</v>
      </c>
      <c r="K1012" t="str">
        <f>_xlfn.XLOOKUP(Sales_DB[[#This Row],[Store_ID]],Store_DB[Store_ID],Store_DB[Region])</f>
        <v>South</v>
      </c>
      <c r="L1012" t="str">
        <f>_xlfn.XLOOKUP(Sales_DB[[#This Row],[Store_ID]],Store_DB[Store_ID],Store_DB[Store_Name])</f>
        <v>Moore, Padilla and Butler</v>
      </c>
      <c r="M1012" t="str">
        <f>_xlfn.XLOOKUP(Sales_DB[[#This Row],[Store_ID]],Store_DB[Store_ID],Store_DB[City])</f>
        <v>East Johnstad</v>
      </c>
      <c r="N1012" t="str">
        <f>_xlfn.XLOOKUP(Sales_DB[[#This Row],[Store_ID]],Store_DB[Store_ID],Store_DB[Store_Type])</f>
        <v>Flagship</v>
      </c>
      <c r="O1012" t="str">
        <f>_xlfn.XLOOKUP(Sales_DB[[#This Row],[Product_ID]],Product_DB[Product_ID],Product_DB[Product_Name])</f>
        <v>Decorative Lamp Shade</v>
      </c>
      <c r="P1012" t="str">
        <f>_xlfn.XLOOKUP(Sales_DB[[#This Row],[Product_ID]],Product_DB[Product_ID],Product_DB[Category])</f>
        <v>Home</v>
      </c>
      <c r="Q1012" t="str">
        <f>_xlfn.XLOOKUP(Sales_DB[[#This Row],[Product_ID]],Product_DB[Product_ID],Product_DB[Sub_Category])</f>
        <v>Lighting</v>
      </c>
      <c r="R1012" t="str">
        <f>_xlfn.XLOOKUP(Sales_DB[[#This Row],[Product_ID]],Product_DB[Product_ID],Product_DB[Brand])</f>
        <v>Ramirez-Hanson</v>
      </c>
      <c r="S1012">
        <f>_xlfn.XLOOKUP(Sales_DB[[#This Row],[Product_ID]],Product_DB[Product_ID],Product_DB[Cost])</f>
        <v>228.53</v>
      </c>
      <c r="T1012">
        <f>_xlfn.XLOOKUP(Sales_DB[[#This Row],[Product_ID]],Product_DB[Product_ID],Product_DB[Stock])</f>
        <v>469</v>
      </c>
      <c r="U1012" t="str">
        <f>_xlfn.XLOOKUP(Sales_DB[[#This Row],[Customer_ID]],Final_Cust_db[Customer_ID],Final_Cust_db[Name])</f>
        <v>Joan Johnson</v>
      </c>
      <c r="V1012">
        <f>_xlfn.XLOOKUP(Sales_DB[[#This Row],[Customer_ID]],Final_Cust_db[Customer_ID],Final_Cust_db[Age])</f>
        <v>50</v>
      </c>
      <c r="W1012" t="str">
        <f>_xlfn.XLOOKUP(Sales_DB[[#This Row],[Customer_ID]],Final_Cust_db[Customer_ID],Final_Cust_db[Gender])</f>
        <v>Female</v>
      </c>
      <c r="X1012" t="str">
        <f>_xlfn.XLOOKUP(Sales_DB[[#This Row],[Customer_ID]],Final_Cust_db[Customer_ID],Final_Cust_db[City])</f>
        <v>Lake Josephport</v>
      </c>
      <c r="Y1012" t="str">
        <f>_xlfn.XLOOKUP(Sales_DB[[#This Row],[Customer_ID]],Final_Cust_db[Customer_ID],Final_Cust_db[State])</f>
        <v>Maine</v>
      </c>
      <c r="Z1012" t="str">
        <f>_xlfn.XLOOKUP(Sales_DB[[#This Row],[Customer_ID]],Final_Cust_db[Customer_ID],Final_Cust_db[Country])</f>
        <v>USA</v>
      </c>
      <c r="AA1012" t="str">
        <f>_xlfn.XLOOKUP(Sales_DB[[#This Row],[Customer_ID]],Final_Cust_db[Customer_ID],Final_Cust_db[Loyality_Level])</f>
        <v>Platinum</v>
      </c>
      <c r="AB1012" s="8">
        <f>Sales_DB[[#This Row],[Cost]]*Sales_DB[[#This Row],[Quantity]]</f>
        <v>914.12</v>
      </c>
      <c r="AC1012" s="8">
        <f>Sales_DB[[#This Row],[Total_Amount]]-Sales_DB[[#This Row],[Spend]]</f>
        <v>-152.38160000000005</v>
      </c>
      <c r="AD1012" s="8">
        <f>MONTH(Sales_DB[[#This Row],[Order_Date]])</f>
        <v>9</v>
      </c>
    </row>
    <row r="1013" spans="1:30" x14ac:dyDescent="0.35">
      <c r="A1013" t="s">
        <v>2970</v>
      </c>
      <c r="B1013" s="2">
        <v>45601</v>
      </c>
      <c r="C1013" t="s">
        <v>29</v>
      </c>
      <c r="D1013" t="s">
        <v>1824</v>
      </c>
      <c r="E1013" t="s">
        <v>1906</v>
      </c>
      <c r="F1013">
        <v>2</v>
      </c>
      <c r="G1013" s="5">
        <v>358.36</v>
      </c>
      <c r="H1013">
        <v>0.05</v>
      </c>
      <c r="I1013" t="s">
        <v>1959</v>
      </c>
      <c r="J1013">
        <v>680.88400000000001</v>
      </c>
      <c r="K1013" t="str">
        <f>_xlfn.XLOOKUP(Sales_DB[[#This Row],[Store_ID]],Store_DB[Store_ID],Store_DB[Region])</f>
        <v>North</v>
      </c>
      <c r="L1013" t="str">
        <f>_xlfn.XLOOKUP(Sales_DB[[#This Row],[Store_ID]],Store_DB[Store_ID],Store_DB[Store_Name])</f>
        <v>Gray Ltd</v>
      </c>
      <c r="M1013" t="str">
        <f>_xlfn.XLOOKUP(Sales_DB[[#This Row],[Store_ID]],Store_DB[Store_ID],Store_DB[City])</f>
        <v>New Michaelchester</v>
      </c>
      <c r="N1013" t="str">
        <f>_xlfn.XLOOKUP(Sales_DB[[#This Row],[Store_ID]],Store_DB[Store_ID],Store_DB[Store_Type])</f>
        <v>Outlet</v>
      </c>
      <c r="O1013" t="str">
        <f>_xlfn.XLOOKUP(Sales_DB[[#This Row],[Product_ID]],Product_DB[Product_ID],Product_DB[Product_Name])</f>
        <v>Badminton Racket Set</v>
      </c>
      <c r="P1013" t="str">
        <f>_xlfn.XLOOKUP(Sales_DB[[#This Row],[Product_ID]],Product_DB[Product_ID],Product_DB[Category])</f>
        <v>Sports</v>
      </c>
      <c r="Q1013" t="str">
        <f>_xlfn.XLOOKUP(Sales_DB[[#This Row],[Product_ID]],Product_DB[Product_ID],Product_DB[Sub_Category])</f>
        <v>Equipment</v>
      </c>
      <c r="R1013" t="str">
        <f>_xlfn.XLOOKUP(Sales_DB[[#This Row],[Product_ID]],Product_DB[Product_ID],Product_DB[Brand])</f>
        <v>Robinson-Brown</v>
      </c>
      <c r="S1013">
        <f>_xlfn.XLOOKUP(Sales_DB[[#This Row],[Product_ID]],Product_DB[Product_ID],Product_DB[Cost])</f>
        <v>285.54000000000002</v>
      </c>
      <c r="T1013">
        <f>_xlfn.XLOOKUP(Sales_DB[[#This Row],[Product_ID]],Product_DB[Product_ID],Product_DB[Stock])</f>
        <v>358</v>
      </c>
      <c r="U1013" t="str">
        <f>_xlfn.XLOOKUP(Sales_DB[[#This Row],[Customer_ID]],Final_Cust_db[Customer_ID],Final_Cust_db[Name])</f>
        <v>Caroline Collins</v>
      </c>
      <c r="V1013">
        <f>_xlfn.XLOOKUP(Sales_DB[[#This Row],[Customer_ID]],Final_Cust_db[Customer_ID],Final_Cust_db[Age])</f>
        <v>64</v>
      </c>
      <c r="W1013" t="str">
        <f>_xlfn.XLOOKUP(Sales_DB[[#This Row],[Customer_ID]],Final_Cust_db[Customer_ID],Final_Cust_db[Gender])</f>
        <v>Female</v>
      </c>
      <c r="X1013" t="str">
        <f>_xlfn.XLOOKUP(Sales_DB[[#This Row],[Customer_ID]],Final_Cust_db[Customer_ID],Final_Cust_db[City])</f>
        <v>Nicholasshire</v>
      </c>
      <c r="Y1013" t="str">
        <f>_xlfn.XLOOKUP(Sales_DB[[#This Row],[Customer_ID]],Final_Cust_db[Customer_ID],Final_Cust_db[State])</f>
        <v>California</v>
      </c>
      <c r="Z1013" t="str">
        <f>_xlfn.XLOOKUP(Sales_DB[[#This Row],[Customer_ID]],Final_Cust_db[Customer_ID],Final_Cust_db[Country])</f>
        <v>USA</v>
      </c>
      <c r="AA1013" t="str">
        <f>_xlfn.XLOOKUP(Sales_DB[[#This Row],[Customer_ID]],Final_Cust_db[Customer_ID],Final_Cust_db[Loyality_Level])</f>
        <v>Silver</v>
      </c>
      <c r="AB1013" s="8">
        <f>Sales_DB[[#This Row],[Cost]]*Sales_DB[[#This Row],[Quantity]]</f>
        <v>571.08000000000004</v>
      </c>
      <c r="AC1013" s="8">
        <f>Sales_DB[[#This Row],[Total_Amount]]-Sales_DB[[#This Row],[Spend]]</f>
        <v>109.80399999999997</v>
      </c>
      <c r="AD1013" s="8">
        <f>MONTH(Sales_DB[[#This Row],[Order_Date]])</f>
        <v>11</v>
      </c>
    </row>
    <row r="1014" spans="1:30" x14ac:dyDescent="0.35">
      <c r="A1014" t="s">
        <v>2971</v>
      </c>
      <c r="B1014" s="2">
        <v>45535</v>
      </c>
      <c r="C1014" t="s">
        <v>268</v>
      </c>
      <c r="D1014" t="s">
        <v>1687</v>
      </c>
      <c r="E1014" t="s">
        <v>1943</v>
      </c>
      <c r="F1014">
        <v>4</v>
      </c>
      <c r="G1014" s="5">
        <v>85.62</v>
      </c>
      <c r="H1014">
        <v>0.28000000000000003</v>
      </c>
      <c r="I1014" t="s">
        <v>1962</v>
      </c>
      <c r="J1014">
        <v>246.5856</v>
      </c>
      <c r="K1014" t="str">
        <f>_xlfn.XLOOKUP(Sales_DB[[#This Row],[Store_ID]],Store_DB[Store_ID],Store_DB[Region])</f>
        <v>East</v>
      </c>
      <c r="L1014" t="str">
        <f>_xlfn.XLOOKUP(Sales_DB[[#This Row],[Store_ID]],Store_DB[Store_ID],Store_DB[Store_Name])</f>
        <v>Guerrero-Schmitt</v>
      </c>
      <c r="M1014" t="str">
        <f>_xlfn.XLOOKUP(Sales_DB[[#This Row],[Store_ID]],Store_DB[Store_ID],Store_DB[City])</f>
        <v>East Stevechester</v>
      </c>
      <c r="N1014" t="str">
        <f>_xlfn.XLOOKUP(Sales_DB[[#This Row],[Store_ID]],Store_DB[Store_ID],Store_DB[Store_Type])</f>
        <v>Flagship</v>
      </c>
      <c r="O1014" t="str">
        <f>_xlfn.XLOOKUP(Sales_DB[[#This Row],[Product_ID]],Product_DB[Product_ID],Product_DB[Product_Name])</f>
        <v>Men'S Casual Sneakers</v>
      </c>
      <c r="P1014" t="str">
        <f>_xlfn.XLOOKUP(Sales_DB[[#This Row],[Product_ID]],Product_DB[Product_ID],Product_DB[Category])</f>
        <v>Clothing</v>
      </c>
      <c r="Q1014" t="str">
        <f>_xlfn.XLOOKUP(Sales_DB[[#This Row],[Product_ID]],Product_DB[Product_ID],Product_DB[Sub_Category])</f>
        <v>Footwear</v>
      </c>
      <c r="R1014" t="str">
        <f>_xlfn.XLOOKUP(Sales_DB[[#This Row],[Product_ID]],Product_DB[Product_ID],Product_DB[Brand])</f>
        <v>Hogan-Lee</v>
      </c>
      <c r="S1014">
        <f>_xlfn.XLOOKUP(Sales_DB[[#This Row],[Product_ID]],Product_DB[Product_ID],Product_DB[Cost])</f>
        <v>353.47</v>
      </c>
      <c r="T1014">
        <f>_xlfn.XLOOKUP(Sales_DB[[#This Row],[Product_ID]],Product_DB[Product_ID],Product_DB[Stock])</f>
        <v>214</v>
      </c>
      <c r="U1014" t="str">
        <f>_xlfn.XLOOKUP(Sales_DB[[#This Row],[Customer_ID]],Final_Cust_db[Customer_ID],Final_Cust_db[Name])</f>
        <v>Tonya Burch</v>
      </c>
      <c r="V1014">
        <f>_xlfn.XLOOKUP(Sales_DB[[#This Row],[Customer_ID]],Final_Cust_db[Customer_ID],Final_Cust_db[Age])</f>
        <v>39</v>
      </c>
      <c r="W1014" t="str">
        <f>_xlfn.XLOOKUP(Sales_DB[[#This Row],[Customer_ID]],Final_Cust_db[Customer_ID],Final_Cust_db[Gender])</f>
        <v>Female</v>
      </c>
      <c r="X1014" t="str">
        <f>_xlfn.XLOOKUP(Sales_DB[[#This Row],[Customer_ID]],Final_Cust_db[Customer_ID],Final_Cust_db[City])</f>
        <v>Olsonhaven</v>
      </c>
      <c r="Y1014" t="str">
        <f>_xlfn.XLOOKUP(Sales_DB[[#This Row],[Customer_ID]],Final_Cust_db[Customer_ID],Final_Cust_db[State])</f>
        <v>Iowa</v>
      </c>
      <c r="Z1014" t="str">
        <f>_xlfn.XLOOKUP(Sales_DB[[#This Row],[Customer_ID]],Final_Cust_db[Customer_ID],Final_Cust_db[Country])</f>
        <v>USA</v>
      </c>
      <c r="AA1014" t="str">
        <f>_xlfn.XLOOKUP(Sales_DB[[#This Row],[Customer_ID]],Final_Cust_db[Customer_ID],Final_Cust_db[Loyality_Level])</f>
        <v>Gold</v>
      </c>
      <c r="AB1014" s="8">
        <f>Sales_DB[[#This Row],[Cost]]*Sales_DB[[#This Row],[Quantity]]</f>
        <v>1413.88</v>
      </c>
      <c r="AC1014" s="8">
        <f>Sales_DB[[#This Row],[Total_Amount]]-Sales_DB[[#This Row],[Spend]]</f>
        <v>-1167.2944000000002</v>
      </c>
      <c r="AD1014" s="8">
        <f>MONTH(Sales_DB[[#This Row],[Order_Date]])</f>
        <v>8</v>
      </c>
    </row>
    <row r="1015" spans="1:30" x14ac:dyDescent="0.35">
      <c r="A1015" t="s">
        <v>2972</v>
      </c>
      <c r="B1015" s="2">
        <v>45459</v>
      </c>
      <c r="C1015" t="s">
        <v>616</v>
      </c>
      <c r="D1015" t="s">
        <v>1583</v>
      </c>
      <c r="E1015" t="s">
        <v>1940</v>
      </c>
      <c r="F1015">
        <v>4</v>
      </c>
      <c r="G1015" s="5">
        <v>929.26</v>
      </c>
      <c r="H1015">
        <v>0.23</v>
      </c>
      <c r="I1015" t="s">
        <v>1959</v>
      </c>
      <c r="J1015">
        <v>2862.1208000000001</v>
      </c>
      <c r="K1015" t="str">
        <f>_xlfn.XLOOKUP(Sales_DB[[#This Row],[Store_ID]],Store_DB[Store_ID],Store_DB[Region])</f>
        <v>North</v>
      </c>
      <c r="L1015" t="str">
        <f>_xlfn.XLOOKUP(Sales_DB[[#This Row],[Store_ID]],Store_DB[Store_ID],Store_DB[Store_Name])</f>
        <v>Holloway Ltd</v>
      </c>
      <c r="M1015" t="str">
        <f>_xlfn.XLOOKUP(Sales_DB[[#This Row],[Store_ID]],Store_DB[Store_ID],Store_DB[City])</f>
        <v>Bensonhaven</v>
      </c>
      <c r="N1015" t="str">
        <f>_xlfn.XLOOKUP(Sales_DB[[#This Row],[Store_ID]],Store_DB[Store_ID],Store_DB[Store_Type])</f>
        <v>Flagship</v>
      </c>
      <c r="O1015" t="str">
        <f>_xlfn.XLOOKUP(Sales_DB[[#This Row],[Product_ID]],Product_DB[Product_ID],Product_DB[Product_Name])</f>
        <v>Led Table Lamp</v>
      </c>
      <c r="P1015" t="str">
        <f>_xlfn.XLOOKUP(Sales_DB[[#This Row],[Product_ID]],Product_DB[Product_ID],Product_DB[Category])</f>
        <v>Home</v>
      </c>
      <c r="Q1015" t="str">
        <f>_xlfn.XLOOKUP(Sales_DB[[#This Row],[Product_ID]],Product_DB[Product_ID],Product_DB[Sub_Category])</f>
        <v>Lighting</v>
      </c>
      <c r="R1015" t="str">
        <f>_xlfn.XLOOKUP(Sales_DB[[#This Row],[Product_ID]],Product_DB[Product_ID],Product_DB[Brand])</f>
        <v>Harrell LLC</v>
      </c>
      <c r="S1015">
        <f>_xlfn.XLOOKUP(Sales_DB[[#This Row],[Product_ID]],Product_DB[Product_ID],Product_DB[Cost])</f>
        <v>218.86</v>
      </c>
      <c r="T1015">
        <f>_xlfn.XLOOKUP(Sales_DB[[#This Row],[Product_ID]],Product_DB[Product_ID],Product_DB[Stock])</f>
        <v>170</v>
      </c>
      <c r="U1015" t="str">
        <f>_xlfn.XLOOKUP(Sales_DB[[#This Row],[Customer_ID]],Final_Cust_db[Customer_ID],Final_Cust_db[Name])</f>
        <v>Brent Rivas</v>
      </c>
      <c r="V1015">
        <f>_xlfn.XLOOKUP(Sales_DB[[#This Row],[Customer_ID]],Final_Cust_db[Customer_ID],Final_Cust_db[Age])</f>
        <v>54</v>
      </c>
      <c r="W1015" t="str">
        <f>_xlfn.XLOOKUP(Sales_DB[[#This Row],[Customer_ID]],Final_Cust_db[Customer_ID],Final_Cust_db[Gender])</f>
        <v>Female</v>
      </c>
      <c r="X1015" t="str">
        <f>_xlfn.XLOOKUP(Sales_DB[[#This Row],[Customer_ID]],Final_Cust_db[Customer_ID],Final_Cust_db[City])</f>
        <v>North Kellyberg</v>
      </c>
      <c r="Y1015" t="str">
        <f>_xlfn.XLOOKUP(Sales_DB[[#This Row],[Customer_ID]],Final_Cust_db[Customer_ID],Final_Cust_db[State])</f>
        <v>New Jersey</v>
      </c>
      <c r="Z1015" t="str">
        <f>_xlfn.XLOOKUP(Sales_DB[[#This Row],[Customer_ID]],Final_Cust_db[Customer_ID],Final_Cust_db[Country])</f>
        <v>USA</v>
      </c>
      <c r="AA1015" t="str">
        <f>_xlfn.XLOOKUP(Sales_DB[[#This Row],[Customer_ID]],Final_Cust_db[Customer_ID],Final_Cust_db[Loyality_Level])</f>
        <v>Platinum</v>
      </c>
      <c r="AB1015" s="8">
        <f>Sales_DB[[#This Row],[Cost]]*Sales_DB[[#This Row],[Quantity]]</f>
        <v>875.44</v>
      </c>
      <c r="AC1015" s="8">
        <f>Sales_DB[[#This Row],[Total_Amount]]-Sales_DB[[#This Row],[Spend]]</f>
        <v>1986.6808000000001</v>
      </c>
      <c r="AD1015" s="8">
        <f>MONTH(Sales_DB[[#This Row],[Order_Date]])</f>
        <v>6</v>
      </c>
    </row>
    <row r="1016" spans="1:30" x14ac:dyDescent="0.35">
      <c r="A1016" t="s">
        <v>2973</v>
      </c>
      <c r="B1016" s="2">
        <v>45681</v>
      </c>
      <c r="C1016" t="s">
        <v>984</v>
      </c>
      <c r="D1016" t="s">
        <v>1760</v>
      </c>
      <c r="E1016" t="s">
        <v>1930</v>
      </c>
      <c r="F1016">
        <v>2</v>
      </c>
      <c r="G1016" s="5">
        <v>92.64</v>
      </c>
      <c r="H1016">
        <v>0.14000000000000001</v>
      </c>
      <c r="I1016" t="s">
        <v>1962</v>
      </c>
      <c r="J1016">
        <v>159.3408</v>
      </c>
      <c r="K1016" t="str">
        <f>_xlfn.XLOOKUP(Sales_DB[[#This Row],[Store_ID]],Store_DB[Store_ID],Store_DB[Region])</f>
        <v>East</v>
      </c>
      <c r="L1016" t="str">
        <f>_xlfn.XLOOKUP(Sales_DB[[#This Row],[Store_ID]],Store_DB[Store_ID],Store_DB[Store_Name])</f>
        <v>Gardner, Humphrey and Contreras</v>
      </c>
      <c r="M1016" t="str">
        <f>_xlfn.XLOOKUP(Sales_DB[[#This Row],[Store_ID]],Store_DB[Store_ID],Store_DB[City])</f>
        <v>Johnsonville</v>
      </c>
      <c r="N1016" t="str">
        <f>_xlfn.XLOOKUP(Sales_DB[[#This Row],[Store_ID]],Store_DB[Store_ID],Store_DB[Store_Type])</f>
        <v>Flagship</v>
      </c>
      <c r="O1016" t="str">
        <f>_xlfn.XLOOKUP(Sales_DB[[#This Row],[Product_ID]],Product_DB[Product_ID],Product_DB[Product_Name])</f>
        <v>Luxury Perfume Spray</v>
      </c>
      <c r="P1016" t="str">
        <f>_xlfn.XLOOKUP(Sales_DB[[#This Row],[Product_ID]],Product_DB[Product_ID],Product_DB[Category])</f>
        <v>Beauty</v>
      </c>
      <c r="Q1016" t="str">
        <f>_xlfn.XLOOKUP(Sales_DB[[#This Row],[Product_ID]],Product_DB[Product_ID],Product_DB[Sub_Category])</f>
        <v>Fragrance</v>
      </c>
      <c r="R1016" t="str">
        <f>_xlfn.XLOOKUP(Sales_DB[[#This Row],[Product_ID]],Product_DB[Product_ID],Product_DB[Brand])</f>
        <v>Gibson, Green and Lopez</v>
      </c>
      <c r="S1016">
        <f>_xlfn.XLOOKUP(Sales_DB[[#This Row],[Product_ID]],Product_DB[Product_ID],Product_DB[Cost])</f>
        <v>482.75</v>
      </c>
      <c r="T1016">
        <f>_xlfn.XLOOKUP(Sales_DB[[#This Row],[Product_ID]],Product_DB[Product_ID],Product_DB[Stock])</f>
        <v>444</v>
      </c>
      <c r="U1016" t="str">
        <f>_xlfn.XLOOKUP(Sales_DB[[#This Row],[Customer_ID]],Final_Cust_db[Customer_ID],Final_Cust_db[Name])</f>
        <v>Stacy Collins</v>
      </c>
      <c r="V1016">
        <f>_xlfn.XLOOKUP(Sales_DB[[#This Row],[Customer_ID]],Final_Cust_db[Customer_ID],Final_Cust_db[Age])</f>
        <v>41</v>
      </c>
      <c r="W1016" t="str">
        <f>_xlfn.XLOOKUP(Sales_DB[[#This Row],[Customer_ID]],Final_Cust_db[Customer_ID],Final_Cust_db[Gender])</f>
        <v>Female</v>
      </c>
      <c r="X1016" t="str">
        <f>_xlfn.XLOOKUP(Sales_DB[[#This Row],[Customer_ID]],Final_Cust_db[Customer_ID],Final_Cust_db[City])</f>
        <v>Randychester</v>
      </c>
      <c r="Y1016" t="str">
        <f>_xlfn.XLOOKUP(Sales_DB[[#This Row],[Customer_ID]],Final_Cust_db[Customer_ID],Final_Cust_db[State])</f>
        <v>California</v>
      </c>
      <c r="Z1016" t="str">
        <f>_xlfn.XLOOKUP(Sales_DB[[#This Row],[Customer_ID]],Final_Cust_db[Customer_ID],Final_Cust_db[Country])</f>
        <v>USA</v>
      </c>
      <c r="AA1016" t="str">
        <f>_xlfn.XLOOKUP(Sales_DB[[#This Row],[Customer_ID]],Final_Cust_db[Customer_ID],Final_Cust_db[Loyality_Level])</f>
        <v>Bronze</v>
      </c>
      <c r="AB1016" s="8">
        <f>Sales_DB[[#This Row],[Cost]]*Sales_DB[[#This Row],[Quantity]]</f>
        <v>965.5</v>
      </c>
      <c r="AC1016" s="8">
        <f>Sales_DB[[#This Row],[Total_Amount]]-Sales_DB[[#This Row],[Spend]]</f>
        <v>-806.15920000000006</v>
      </c>
      <c r="AD1016" s="8">
        <f>MONTH(Sales_DB[[#This Row],[Order_Date]])</f>
        <v>1</v>
      </c>
    </row>
    <row r="1017" spans="1:30" x14ac:dyDescent="0.35">
      <c r="A1017" t="s">
        <v>2974</v>
      </c>
      <c r="B1017" s="2">
        <v>45725</v>
      </c>
      <c r="C1017" t="s">
        <v>803</v>
      </c>
      <c r="D1017" t="s">
        <v>1766</v>
      </c>
      <c r="E1017" t="s">
        <v>1902</v>
      </c>
      <c r="F1017">
        <v>4</v>
      </c>
      <c r="G1017" s="5">
        <v>139.05000000000001</v>
      </c>
      <c r="H1017">
        <v>0.28999999999999998</v>
      </c>
      <c r="I1017" t="s">
        <v>1962</v>
      </c>
      <c r="J1017">
        <v>394.90199999999999</v>
      </c>
      <c r="K1017" t="str">
        <f>_xlfn.XLOOKUP(Sales_DB[[#This Row],[Store_ID]],Store_DB[Store_ID],Store_DB[Region])</f>
        <v>South</v>
      </c>
      <c r="L1017" t="str">
        <f>_xlfn.XLOOKUP(Sales_DB[[#This Row],[Store_ID]],Store_DB[Store_ID],Store_DB[Store_Name])</f>
        <v>Alexander Group</v>
      </c>
      <c r="M1017" t="str">
        <f>_xlfn.XLOOKUP(Sales_DB[[#This Row],[Store_ID]],Store_DB[Store_ID],Store_DB[City])</f>
        <v>Port Sharon</v>
      </c>
      <c r="N1017" t="str">
        <f>_xlfn.XLOOKUP(Sales_DB[[#This Row],[Store_ID]],Store_DB[Store_ID],Store_DB[Store_Type])</f>
        <v>Online</v>
      </c>
      <c r="O1017" t="str">
        <f>_xlfn.XLOOKUP(Sales_DB[[#This Row],[Product_ID]],Product_DB[Product_ID],Product_DB[Product_Name])</f>
        <v>Laptop Cooling Pad</v>
      </c>
      <c r="P1017" t="str">
        <f>_xlfn.XLOOKUP(Sales_DB[[#This Row],[Product_ID]],Product_DB[Product_ID],Product_DB[Category])</f>
        <v>Electronics</v>
      </c>
      <c r="Q1017" t="str">
        <f>_xlfn.XLOOKUP(Sales_DB[[#This Row],[Product_ID]],Product_DB[Product_ID],Product_DB[Sub_Category])</f>
        <v>Computer</v>
      </c>
      <c r="R1017" t="str">
        <f>_xlfn.XLOOKUP(Sales_DB[[#This Row],[Product_ID]],Product_DB[Product_ID],Product_DB[Brand])</f>
        <v>Murray, Gould and Ware</v>
      </c>
      <c r="S1017">
        <f>_xlfn.XLOOKUP(Sales_DB[[#This Row],[Product_ID]],Product_DB[Product_ID],Product_DB[Cost])</f>
        <v>86.42</v>
      </c>
      <c r="T1017">
        <f>_xlfn.XLOOKUP(Sales_DB[[#This Row],[Product_ID]],Product_DB[Product_ID],Product_DB[Stock])</f>
        <v>222</v>
      </c>
      <c r="U1017" t="str">
        <f>_xlfn.XLOOKUP(Sales_DB[[#This Row],[Customer_ID]],Final_Cust_db[Customer_ID],Final_Cust_db[Name])</f>
        <v>Nicholas Webb</v>
      </c>
      <c r="V1017">
        <f>_xlfn.XLOOKUP(Sales_DB[[#This Row],[Customer_ID]],Final_Cust_db[Customer_ID],Final_Cust_db[Age])</f>
        <v>19</v>
      </c>
      <c r="W1017" t="str">
        <f>_xlfn.XLOOKUP(Sales_DB[[#This Row],[Customer_ID]],Final_Cust_db[Customer_ID],Final_Cust_db[Gender])</f>
        <v>Male</v>
      </c>
      <c r="X1017" t="str">
        <f>_xlfn.XLOOKUP(Sales_DB[[#This Row],[Customer_ID]],Final_Cust_db[Customer_ID],Final_Cust_db[City])</f>
        <v>Lake Timothy</v>
      </c>
      <c r="Y1017" t="str">
        <f>_xlfn.XLOOKUP(Sales_DB[[#This Row],[Customer_ID]],Final_Cust_db[Customer_ID],Final_Cust_db[State])</f>
        <v>Nevada</v>
      </c>
      <c r="Z1017" t="str">
        <f>_xlfn.XLOOKUP(Sales_DB[[#This Row],[Customer_ID]],Final_Cust_db[Customer_ID],Final_Cust_db[Country])</f>
        <v>USA</v>
      </c>
      <c r="AA1017" t="str">
        <f>_xlfn.XLOOKUP(Sales_DB[[#This Row],[Customer_ID]],Final_Cust_db[Customer_ID],Final_Cust_db[Loyality_Level])</f>
        <v>Gold</v>
      </c>
      <c r="AB1017" s="8">
        <f>Sales_DB[[#This Row],[Cost]]*Sales_DB[[#This Row],[Quantity]]</f>
        <v>345.68</v>
      </c>
      <c r="AC1017" s="8">
        <f>Sales_DB[[#This Row],[Total_Amount]]-Sales_DB[[#This Row],[Spend]]</f>
        <v>49.22199999999998</v>
      </c>
      <c r="AD1017" s="8">
        <f>MONTH(Sales_DB[[#This Row],[Order_Date]])</f>
        <v>3</v>
      </c>
    </row>
    <row r="1018" spans="1:30" x14ac:dyDescent="0.35">
      <c r="A1018" t="s">
        <v>2975</v>
      </c>
      <c r="B1018" s="2">
        <v>45461</v>
      </c>
      <c r="C1018" t="s">
        <v>481</v>
      </c>
      <c r="D1018" t="s">
        <v>1739</v>
      </c>
      <c r="E1018" t="s">
        <v>1902</v>
      </c>
      <c r="F1018">
        <v>3</v>
      </c>
      <c r="G1018" s="5">
        <v>155.87</v>
      </c>
      <c r="H1018">
        <v>0.03</v>
      </c>
      <c r="I1018" t="s">
        <v>1962</v>
      </c>
      <c r="J1018">
        <v>453.58170000000001</v>
      </c>
      <c r="K1018" t="str">
        <f>_xlfn.XLOOKUP(Sales_DB[[#This Row],[Store_ID]],Store_DB[Store_ID],Store_DB[Region])</f>
        <v>South</v>
      </c>
      <c r="L1018" t="str">
        <f>_xlfn.XLOOKUP(Sales_DB[[#This Row],[Store_ID]],Store_DB[Store_ID],Store_DB[Store_Name])</f>
        <v>Alexander Group</v>
      </c>
      <c r="M1018" t="str">
        <f>_xlfn.XLOOKUP(Sales_DB[[#This Row],[Store_ID]],Store_DB[Store_ID],Store_DB[City])</f>
        <v>Port Sharon</v>
      </c>
      <c r="N1018" t="str">
        <f>_xlfn.XLOOKUP(Sales_DB[[#This Row],[Store_ID]],Store_DB[Store_ID],Store_DB[Store_Type])</f>
        <v>Online</v>
      </c>
      <c r="O1018" t="str">
        <f>_xlfn.XLOOKUP(Sales_DB[[#This Row],[Product_ID]],Product_DB[Product_ID],Product_DB[Product_Name])</f>
        <v>Men'S Track Pants</v>
      </c>
      <c r="P1018" t="str">
        <f>_xlfn.XLOOKUP(Sales_DB[[#This Row],[Product_ID]],Product_DB[Product_ID],Product_DB[Category])</f>
        <v>Clothing</v>
      </c>
      <c r="Q1018" t="str">
        <f>_xlfn.XLOOKUP(Sales_DB[[#This Row],[Product_ID]],Product_DB[Product_ID],Product_DB[Sub_Category])</f>
        <v>Bottoms</v>
      </c>
      <c r="R1018" t="str">
        <f>_xlfn.XLOOKUP(Sales_DB[[#This Row],[Product_ID]],Product_DB[Product_ID],Product_DB[Brand])</f>
        <v>Hamilton, Woods and Walker</v>
      </c>
      <c r="S1018">
        <f>_xlfn.XLOOKUP(Sales_DB[[#This Row],[Product_ID]],Product_DB[Product_ID],Product_DB[Cost])</f>
        <v>386.56</v>
      </c>
      <c r="T1018">
        <f>_xlfn.XLOOKUP(Sales_DB[[#This Row],[Product_ID]],Product_DB[Product_ID],Product_DB[Stock])</f>
        <v>125</v>
      </c>
      <c r="U1018" t="str">
        <f>_xlfn.XLOOKUP(Sales_DB[[#This Row],[Customer_ID]],Final_Cust_db[Customer_ID],Final_Cust_db[Name])</f>
        <v>Patty Francis</v>
      </c>
      <c r="V1018">
        <f>_xlfn.XLOOKUP(Sales_DB[[#This Row],[Customer_ID]],Final_Cust_db[Customer_ID],Final_Cust_db[Age])</f>
        <v>63</v>
      </c>
      <c r="W1018" t="str">
        <f>_xlfn.XLOOKUP(Sales_DB[[#This Row],[Customer_ID]],Final_Cust_db[Customer_ID],Final_Cust_db[Gender])</f>
        <v>Female</v>
      </c>
      <c r="X1018" t="str">
        <f>_xlfn.XLOOKUP(Sales_DB[[#This Row],[Customer_ID]],Final_Cust_db[Customer_ID],Final_Cust_db[City])</f>
        <v>South Brooke</v>
      </c>
      <c r="Y1018" t="str">
        <f>_xlfn.XLOOKUP(Sales_DB[[#This Row],[Customer_ID]],Final_Cust_db[Customer_ID],Final_Cust_db[State])</f>
        <v>Pennsylvania</v>
      </c>
      <c r="Z1018" t="str">
        <f>_xlfn.XLOOKUP(Sales_DB[[#This Row],[Customer_ID]],Final_Cust_db[Customer_ID],Final_Cust_db[Country])</f>
        <v>USA</v>
      </c>
      <c r="AA1018" t="str">
        <f>_xlfn.XLOOKUP(Sales_DB[[#This Row],[Customer_ID]],Final_Cust_db[Customer_ID],Final_Cust_db[Loyality_Level])</f>
        <v>Gold</v>
      </c>
      <c r="AB1018" s="8">
        <f>Sales_DB[[#This Row],[Cost]]*Sales_DB[[#This Row],[Quantity]]</f>
        <v>1159.68</v>
      </c>
      <c r="AC1018" s="8">
        <f>Sales_DB[[#This Row],[Total_Amount]]-Sales_DB[[#This Row],[Spend]]</f>
        <v>-706.09830000000011</v>
      </c>
      <c r="AD1018" s="8">
        <f>MONTH(Sales_DB[[#This Row],[Order_Date]])</f>
        <v>6</v>
      </c>
    </row>
    <row r="1019" spans="1:30" x14ac:dyDescent="0.35">
      <c r="A1019" t="s">
        <v>2976</v>
      </c>
      <c r="B1019" s="2">
        <v>45837</v>
      </c>
      <c r="C1019" t="s">
        <v>1378</v>
      </c>
      <c r="D1019" t="s">
        <v>1678</v>
      </c>
      <c r="E1019" t="s">
        <v>1937</v>
      </c>
      <c r="F1019">
        <v>4</v>
      </c>
      <c r="G1019" s="5">
        <v>115.42</v>
      </c>
      <c r="H1019">
        <v>0.03</v>
      </c>
      <c r="I1019" t="s">
        <v>1962</v>
      </c>
      <c r="J1019">
        <v>447.82960000000003</v>
      </c>
      <c r="K1019" t="str">
        <f>_xlfn.XLOOKUP(Sales_DB[[#This Row],[Store_ID]],Store_DB[Store_ID],Store_DB[Region])</f>
        <v>West</v>
      </c>
      <c r="L1019" t="str">
        <f>_xlfn.XLOOKUP(Sales_DB[[#This Row],[Store_ID]],Store_DB[Store_ID],Store_DB[Store_Name])</f>
        <v>Frederick-Wright</v>
      </c>
      <c r="M1019" t="str">
        <f>_xlfn.XLOOKUP(Sales_DB[[#This Row],[Store_ID]],Store_DB[Store_ID],Store_DB[City])</f>
        <v>New Jimmymouth</v>
      </c>
      <c r="N1019" t="str">
        <f>_xlfn.XLOOKUP(Sales_DB[[#This Row],[Store_ID]],Store_DB[Store_ID],Store_DB[Store_Type])</f>
        <v>Flagship</v>
      </c>
      <c r="O1019" t="str">
        <f>_xlfn.XLOOKUP(Sales_DB[[#This Row],[Product_ID]],Product_DB[Product_ID],Product_DB[Product_Name])</f>
        <v>Gaming Mechanical Keyboard</v>
      </c>
      <c r="P1019" t="str">
        <f>_xlfn.XLOOKUP(Sales_DB[[#This Row],[Product_ID]],Product_DB[Product_ID],Product_DB[Category])</f>
        <v>Electronics</v>
      </c>
      <c r="Q1019" t="str">
        <f>_xlfn.XLOOKUP(Sales_DB[[#This Row],[Product_ID]],Product_DB[Product_ID],Product_DB[Sub_Category])</f>
        <v>Computer</v>
      </c>
      <c r="R1019" t="str">
        <f>_xlfn.XLOOKUP(Sales_DB[[#This Row],[Product_ID]],Product_DB[Product_ID],Product_DB[Brand])</f>
        <v>Lucero LLC</v>
      </c>
      <c r="S1019">
        <f>_xlfn.XLOOKUP(Sales_DB[[#This Row],[Product_ID]],Product_DB[Product_ID],Product_DB[Cost])</f>
        <v>419.28</v>
      </c>
      <c r="T1019">
        <f>_xlfn.XLOOKUP(Sales_DB[[#This Row],[Product_ID]],Product_DB[Product_ID],Product_DB[Stock])</f>
        <v>86</v>
      </c>
      <c r="U1019" t="str">
        <f>_xlfn.XLOOKUP(Sales_DB[[#This Row],[Customer_ID]],Final_Cust_db[Customer_ID],Final_Cust_db[Name])</f>
        <v>Kelli Smith</v>
      </c>
      <c r="V1019">
        <f>_xlfn.XLOOKUP(Sales_DB[[#This Row],[Customer_ID]],Final_Cust_db[Customer_ID],Final_Cust_db[Age])</f>
        <v>42</v>
      </c>
      <c r="W1019" t="str">
        <f>_xlfn.XLOOKUP(Sales_DB[[#This Row],[Customer_ID]],Final_Cust_db[Customer_ID],Final_Cust_db[Gender])</f>
        <v>Female</v>
      </c>
      <c r="X1019" t="str">
        <f>_xlfn.XLOOKUP(Sales_DB[[#This Row],[Customer_ID]],Final_Cust_db[Customer_ID],Final_Cust_db[City])</f>
        <v>North Maryfort</v>
      </c>
      <c r="Y1019" t="str">
        <f>_xlfn.XLOOKUP(Sales_DB[[#This Row],[Customer_ID]],Final_Cust_db[Customer_ID],Final_Cust_db[State])</f>
        <v>Oregon</v>
      </c>
      <c r="Z1019" t="str">
        <f>_xlfn.XLOOKUP(Sales_DB[[#This Row],[Customer_ID]],Final_Cust_db[Customer_ID],Final_Cust_db[Country])</f>
        <v>USA</v>
      </c>
      <c r="AA1019" t="str">
        <f>_xlfn.XLOOKUP(Sales_DB[[#This Row],[Customer_ID]],Final_Cust_db[Customer_ID],Final_Cust_db[Loyality_Level])</f>
        <v>Bronze</v>
      </c>
      <c r="AB1019" s="8">
        <f>Sales_DB[[#This Row],[Cost]]*Sales_DB[[#This Row],[Quantity]]</f>
        <v>1677.12</v>
      </c>
      <c r="AC1019" s="8">
        <f>Sales_DB[[#This Row],[Total_Amount]]-Sales_DB[[#This Row],[Spend]]</f>
        <v>-1229.2903999999999</v>
      </c>
      <c r="AD1019" s="8">
        <f>MONTH(Sales_DB[[#This Row],[Order_Date]])</f>
        <v>6</v>
      </c>
    </row>
    <row r="1020" spans="1:30" x14ac:dyDescent="0.35">
      <c r="A1020" t="s">
        <v>2977</v>
      </c>
      <c r="B1020" s="2">
        <v>45823</v>
      </c>
      <c r="C1020" t="s">
        <v>427</v>
      </c>
      <c r="D1020" t="s">
        <v>1736</v>
      </c>
      <c r="E1020" t="s">
        <v>1909</v>
      </c>
      <c r="F1020">
        <v>3</v>
      </c>
      <c r="G1020" s="5">
        <v>593.62</v>
      </c>
      <c r="H1020">
        <v>0.08</v>
      </c>
      <c r="I1020" t="s">
        <v>1957</v>
      </c>
      <c r="J1020">
        <v>1638.3912</v>
      </c>
      <c r="K1020" t="str">
        <f>_xlfn.XLOOKUP(Sales_DB[[#This Row],[Store_ID]],Store_DB[Store_ID],Store_DB[Region])</f>
        <v>East</v>
      </c>
      <c r="L1020" t="str">
        <f>_xlfn.XLOOKUP(Sales_DB[[#This Row],[Store_ID]],Store_DB[Store_ID],Store_DB[Store_Name])</f>
        <v>Benson-Elliott</v>
      </c>
      <c r="M1020" t="str">
        <f>_xlfn.XLOOKUP(Sales_DB[[#This Row],[Store_ID]],Store_DB[Store_ID],Store_DB[City])</f>
        <v>Port Josephberg</v>
      </c>
      <c r="N1020" t="str">
        <f>_xlfn.XLOOKUP(Sales_DB[[#This Row],[Store_ID]],Store_DB[Store_ID],Store_DB[Store_Type])</f>
        <v>Online</v>
      </c>
      <c r="O1020" t="str">
        <f>_xlfn.XLOOKUP(Sales_DB[[#This Row],[Product_ID]],Product_DB[Product_ID],Product_DB[Product_Name])</f>
        <v>Rugby Ball</v>
      </c>
      <c r="P1020" t="str">
        <f>_xlfn.XLOOKUP(Sales_DB[[#This Row],[Product_ID]],Product_DB[Product_ID],Product_DB[Category])</f>
        <v>Sports</v>
      </c>
      <c r="Q1020" t="str">
        <f>_xlfn.XLOOKUP(Sales_DB[[#This Row],[Product_ID]],Product_DB[Product_ID],Product_DB[Sub_Category])</f>
        <v>Team Sports</v>
      </c>
      <c r="R1020" t="str">
        <f>_xlfn.XLOOKUP(Sales_DB[[#This Row],[Product_ID]],Product_DB[Product_ID],Product_DB[Brand])</f>
        <v>Harris Inc</v>
      </c>
      <c r="S1020">
        <f>_xlfn.XLOOKUP(Sales_DB[[#This Row],[Product_ID]],Product_DB[Product_ID],Product_DB[Cost])</f>
        <v>212.26</v>
      </c>
      <c r="T1020">
        <f>_xlfn.XLOOKUP(Sales_DB[[#This Row],[Product_ID]],Product_DB[Product_ID],Product_DB[Stock])</f>
        <v>82</v>
      </c>
      <c r="U1020" t="str">
        <f>_xlfn.XLOOKUP(Sales_DB[[#This Row],[Customer_ID]],Final_Cust_db[Customer_ID],Final_Cust_db[Name])</f>
        <v>Michael Chang</v>
      </c>
      <c r="V1020">
        <f>_xlfn.XLOOKUP(Sales_DB[[#This Row],[Customer_ID]],Final_Cust_db[Customer_ID],Final_Cust_db[Age])</f>
        <v>50</v>
      </c>
      <c r="W1020" t="str">
        <f>_xlfn.XLOOKUP(Sales_DB[[#This Row],[Customer_ID]],Final_Cust_db[Customer_ID],Final_Cust_db[Gender])</f>
        <v>Male</v>
      </c>
      <c r="X1020" t="str">
        <f>_xlfn.XLOOKUP(Sales_DB[[#This Row],[Customer_ID]],Final_Cust_db[Customer_ID],Final_Cust_db[City])</f>
        <v>Kathrynport</v>
      </c>
      <c r="Y1020" t="str">
        <f>_xlfn.XLOOKUP(Sales_DB[[#This Row],[Customer_ID]],Final_Cust_db[Customer_ID],Final_Cust_db[State])</f>
        <v>North Carolina</v>
      </c>
      <c r="Z1020" t="str">
        <f>_xlfn.XLOOKUP(Sales_DB[[#This Row],[Customer_ID]],Final_Cust_db[Customer_ID],Final_Cust_db[Country])</f>
        <v>USA</v>
      </c>
      <c r="AA1020" t="str">
        <f>_xlfn.XLOOKUP(Sales_DB[[#This Row],[Customer_ID]],Final_Cust_db[Customer_ID],Final_Cust_db[Loyality_Level])</f>
        <v>Platinum</v>
      </c>
      <c r="AB1020" s="8">
        <f>Sales_DB[[#This Row],[Cost]]*Sales_DB[[#This Row],[Quantity]]</f>
        <v>636.78</v>
      </c>
      <c r="AC1020" s="8">
        <f>Sales_DB[[#This Row],[Total_Amount]]-Sales_DB[[#This Row],[Spend]]</f>
        <v>1001.6112000000001</v>
      </c>
      <c r="AD1020" s="8">
        <f>MONTH(Sales_DB[[#This Row],[Order_Date]])</f>
        <v>6</v>
      </c>
    </row>
    <row r="1021" spans="1:30" x14ac:dyDescent="0.35">
      <c r="A1021" t="s">
        <v>2978</v>
      </c>
      <c r="B1021" s="2">
        <v>45733</v>
      </c>
      <c r="C1021" t="s">
        <v>1116</v>
      </c>
      <c r="D1021" t="s">
        <v>1713</v>
      </c>
      <c r="E1021" t="s">
        <v>1902</v>
      </c>
      <c r="F1021">
        <v>2</v>
      </c>
      <c r="G1021" s="5">
        <v>825.04</v>
      </c>
      <c r="H1021">
        <v>0.2</v>
      </c>
      <c r="I1021" t="s">
        <v>1957</v>
      </c>
      <c r="J1021">
        <v>1320.0640000000001</v>
      </c>
      <c r="K1021" t="str">
        <f>_xlfn.XLOOKUP(Sales_DB[[#This Row],[Store_ID]],Store_DB[Store_ID],Store_DB[Region])</f>
        <v>South</v>
      </c>
      <c r="L1021" t="str">
        <f>_xlfn.XLOOKUP(Sales_DB[[#This Row],[Store_ID]],Store_DB[Store_ID],Store_DB[Store_Name])</f>
        <v>Alexander Group</v>
      </c>
      <c r="M1021" t="str">
        <f>_xlfn.XLOOKUP(Sales_DB[[#This Row],[Store_ID]],Store_DB[Store_ID],Store_DB[City])</f>
        <v>Port Sharon</v>
      </c>
      <c r="N1021" t="str">
        <f>_xlfn.XLOOKUP(Sales_DB[[#This Row],[Store_ID]],Store_DB[Store_ID],Store_DB[Store_Type])</f>
        <v>Online</v>
      </c>
      <c r="O1021" t="str">
        <f>_xlfn.XLOOKUP(Sales_DB[[#This Row],[Product_ID]],Product_DB[Product_ID],Product_DB[Product_Name])</f>
        <v>High-Grip Football</v>
      </c>
      <c r="P1021" t="str">
        <f>_xlfn.XLOOKUP(Sales_DB[[#This Row],[Product_ID]],Product_DB[Product_ID],Product_DB[Category])</f>
        <v>Sports</v>
      </c>
      <c r="Q1021" t="str">
        <f>_xlfn.XLOOKUP(Sales_DB[[#This Row],[Product_ID]],Product_DB[Product_ID],Product_DB[Sub_Category])</f>
        <v>Team Sports</v>
      </c>
      <c r="R1021" t="str">
        <f>_xlfn.XLOOKUP(Sales_DB[[#This Row],[Product_ID]],Product_DB[Product_ID],Product_DB[Brand])</f>
        <v>Bridges, Banks and Cummings</v>
      </c>
      <c r="S1021">
        <f>_xlfn.XLOOKUP(Sales_DB[[#This Row],[Product_ID]],Product_DB[Product_ID],Product_DB[Cost])</f>
        <v>318.91000000000003</v>
      </c>
      <c r="T1021">
        <f>_xlfn.XLOOKUP(Sales_DB[[#This Row],[Product_ID]],Product_DB[Product_ID],Product_DB[Stock])</f>
        <v>114</v>
      </c>
      <c r="U1021" t="str">
        <f>_xlfn.XLOOKUP(Sales_DB[[#This Row],[Customer_ID]],Final_Cust_db[Customer_ID],Final_Cust_db[Name])</f>
        <v>Laura Green</v>
      </c>
      <c r="V1021">
        <f>_xlfn.XLOOKUP(Sales_DB[[#This Row],[Customer_ID]],Final_Cust_db[Customer_ID],Final_Cust_db[Age])</f>
        <v>56</v>
      </c>
      <c r="W1021" t="str">
        <f>_xlfn.XLOOKUP(Sales_DB[[#This Row],[Customer_ID]],Final_Cust_db[Customer_ID],Final_Cust_db[Gender])</f>
        <v>Female</v>
      </c>
      <c r="X1021" t="str">
        <f>_xlfn.XLOOKUP(Sales_DB[[#This Row],[Customer_ID]],Final_Cust_db[Customer_ID],Final_Cust_db[City])</f>
        <v>Westbury</v>
      </c>
      <c r="Y1021" t="str">
        <f>_xlfn.XLOOKUP(Sales_DB[[#This Row],[Customer_ID]],Final_Cust_db[Customer_ID],Final_Cust_db[State])</f>
        <v>Oregon</v>
      </c>
      <c r="Z1021" t="str">
        <f>_xlfn.XLOOKUP(Sales_DB[[#This Row],[Customer_ID]],Final_Cust_db[Customer_ID],Final_Cust_db[Country])</f>
        <v>USA</v>
      </c>
      <c r="AA1021" t="str">
        <f>_xlfn.XLOOKUP(Sales_DB[[#This Row],[Customer_ID]],Final_Cust_db[Customer_ID],Final_Cust_db[Loyality_Level])</f>
        <v>Platinum</v>
      </c>
      <c r="AB1021" s="8">
        <f>Sales_DB[[#This Row],[Cost]]*Sales_DB[[#This Row],[Quantity]]</f>
        <v>637.82000000000005</v>
      </c>
      <c r="AC1021" s="8">
        <f>Sales_DB[[#This Row],[Total_Amount]]-Sales_DB[[#This Row],[Spend]]</f>
        <v>682.24400000000003</v>
      </c>
      <c r="AD1021" s="8">
        <f>MONTH(Sales_DB[[#This Row],[Order_Date]])</f>
        <v>3</v>
      </c>
    </row>
    <row r="1022" spans="1:30" x14ac:dyDescent="0.35">
      <c r="A1022" t="s">
        <v>2979</v>
      </c>
      <c r="B1022" s="2">
        <v>45322</v>
      </c>
      <c r="C1022" t="s">
        <v>1441</v>
      </c>
      <c r="D1022" t="s">
        <v>1650</v>
      </c>
      <c r="E1022" t="s">
        <v>1930</v>
      </c>
      <c r="F1022">
        <v>1</v>
      </c>
      <c r="G1022" s="5">
        <v>963.76</v>
      </c>
      <c r="H1022">
        <v>0.14000000000000001</v>
      </c>
      <c r="I1022" t="s">
        <v>1959</v>
      </c>
      <c r="J1022">
        <v>828.83359999999993</v>
      </c>
      <c r="K1022" t="str">
        <f>_xlfn.XLOOKUP(Sales_DB[[#This Row],[Store_ID]],Store_DB[Store_ID],Store_DB[Region])</f>
        <v>East</v>
      </c>
      <c r="L1022" t="str">
        <f>_xlfn.XLOOKUP(Sales_DB[[#This Row],[Store_ID]],Store_DB[Store_ID],Store_DB[Store_Name])</f>
        <v>Gardner, Humphrey and Contreras</v>
      </c>
      <c r="M1022" t="str">
        <f>_xlfn.XLOOKUP(Sales_DB[[#This Row],[Store_ID]],Store_DB[Store_ID],Store_DB[City])</f>
        <v>Johnsonville</v>
      </c>
      <c r="N1022" t="str">
        <f>_xlfn.XLOOKUP(Sales_DB[[#This Row],[Store_ID]],Store_DB[Store_ID],Store_DB[Store_Type])</f>
        <v>Flagship</v>
      </c>
      <c r="O1022" t="str">
        <f>_xlfn.XLOOKUP(Sales_DB[[#This Row],[Product_ID]],Product_DB[Product_ID],Product_DB[Product_Name])</f>
        <v>Women'S Scarf Set</v>
      </c>
      <c r="P1022" t="str">
        <f>_xlfn.XLOOKUP(Sales_DB[[#This Row],[Product_ID]],Product_DB[Product_ID],Product_DB[Category])</f>
        <v>Clothing</v>
      </c>
      <c r="Q1022" t="str">
        <f>_xlfn.XLOOKUP(Sales_DB[[#This Row],[Product_ID]],Product_DB[Product_ID],Product_DB[Sub_Category])</f>
        <v>Accessories</v>
      </c>
      <c r="R1022" t="str">
        <f>_xlfn.XLOOKUP(Sales_DB[[#This Row],[Product_ID]],Product_DB[Product_ID],Product_DB[Brand])</f>
        <v>Brown and Sons</v>
      </c>
      <c r="S1022">
        <f>_xlfn.XLOOKUP(Sales_DB[[#This Row],[Product_ID]],Product_DB[Product_ID],Product_DB[Cost])</f>
        <v>174.02</v>
      </c>
      <c r="T1022">
        <f>_xlfn.XLOOKUP(Sales_DB[[#This Row],[Product_ID]],Product_DB[Product_ID],Product_DB[Stock])</f>
        <v>268</v>
      </c>
      <c r="U1022" t="str">
        <f>_xlfn.XLOOKUP(Sales_DB[[#This Row],[Customer_ID]],Final_Cust_db[Customer_ID],Final_Cust_db[Name])</f>
        <v>David Pierce</v>
      </c>
      <c r="V1022">
        <f>_xlfn.XLOOKUP(Sales_DB[[#This Row],[Customer_ID]],Final_Cust_db[Customer_ID],Final_Cust_db[Age])</f>
        <v>45</v>
      </c>
      <c r="W1022" t="str">
        <f>_xlfn.XLOOKUP(Sales_DB[[#This Row],[Customer_ID]],Final_Cust_db[Customer_ID],Final_Cust_db[Gender])</f>
        <v>Female</v>
      </c>
      <c r="X1022" t="str">
        <f>_xlfn.XLOOKUP(Sales_DB[[#This Row],[Customer_ID]],Final_Cust_db[Customer_ID],Final_Cust_db[City])</f>
        <v>Grayland</v>
      </c>
      <c r="Y1022" t="str">
        <f>_xlfn.XLOOKUP(Sales_DB[[#This Row],[Customer_ID]],Final_Cust_db[Customer_ID],Final_Cust_db[State])</f>
        <v>Washington</v>
      </c>
      <c r="Z1022" t="str">
        <f>_xlfn.XLOOKUP(Sales_DB[[#This Row],[Customer_ID]],Final_Cust_db[Customer_ID],Final_Cust_db[Country])</f>
        <v>USA</v>
      </c>
      <c r="AA1022" t="str">
        <f>_xlfn.XLOOKUP(Sales_DB[[#This Row],[Customer_ID]],Final_Cust_db[Customer_ID],Final_Cust_db[Loyality_Level])</f>
        <v>Platinum</v>
      </c>
      <c r="AB1022" s="8">
        <f>Sales_DB[[#This Row],[Cost]]*Sales_DB[[#This Row],[Quantity]]</f>
        <v>174.02</v>
      </c>
      <c r="AC1022" s="8">
        <f>Sales_DB[[#This Row],[Total_Amount]]-Sales_DB[[#This Row],[Spend]]</f>
        <v>654.81359999999995</v>
      </c>
      <c r="AD1022" s="8">
        <f>MONTH(Sales_DB[[#This Row],[Order_Date]])</f>
        <v>1</v>
      </c>
    </row>
    <row r="1023" spans="1:30" x14ac:dyDescent="0.35">
      <c r="A1023" t="s">
        <v>2980</v>
      </c>
      <c r="B1023" s="2">
        <v>45415</v>
      </c>
      <c r="C1023" t="s">
        <v>935</v>
      </c>
      <c r="D1023" t="s">
        <v>1745</v>
      </c>
      <c r="E1023" t="s">
        <v>1909</v>
      </c>
      <c r="F1023">
        <v>1</v>
      </c>
      <c r="G1023" s="5">
        <v>238.24</v>
      </c>
      <c r="H1023">
        <v>0.12</v>
      </c>
      <c r="I1023" t="s">
        <v>1959</v>
      </c>
      <c r="J1023">
        <v>209.65119999999999</v>
      </c>
      <c r="K1023" t="str">
        <f>_xlfn.XLOOKUP(Sales_DB[[#This Row],[Store_ID]],Store_DB[Store_ID],Store_DB[Region])</f>
        <v>East</v>
      </c>
      <c r="L1023" t="str">
        <f>_xlfn.XLOOKUP(Sales_DB[[#This Row],[Store_ID]],Store_DB[Store_ID],Store_DB[Store_Name])</f>
        <v>Benson-Elliott</v>
      </c>
      <c r="M1023" t="str">
        <f>_xlfn.XLOOKUP(Sales_DB[[#This Row],[Store_ID]],Store_DB[Store_ID],Store_DB[City])</f>
        <v>Port Josephberg</v>
      </c>
      <c r="N1023" t="str">
        <f>_xlfn.XLOOKUP(Sales_DB[[#This Row],[Store_ID]],Store_DB[Store_ID],Store_DB[Store_Type])</f>
        <v>Online</v>
      </c>
      <c r="O1023" t="str">
        <f>_xlfn.XLOOKUP(Sales_DB[[#This Row],[Product_ID]],Product_DB[Product_ID],Product_DB[Product_Name])</f>
        <v>Ceramic Plant Pot</v>
      </c>
      <c r="P1023" t="str">
        <f>_xlfn.XLOOKUP(Sales_DB[[#This Row],[Product_ID]],Product_DB[Product_ID],Product_DB[Category])</f>
        <v>Home</v>
      </c>
      <c r="Q1023" t="str">
        <f>_xlfn.XLOOKUP(Sales_DB[[#This Row],[Product_ID]],Product_DB[Product_ID],Product_DB[Sub_Category])</f>
        <v>Decor</v>
      </c>
      <c r="R1023" t="str">
        <f>_xlfn.XLOOKUP(Sales_DB[[#This Row],[Product_ID]],Product_DB[Product_ID],Product_DB[Brand])</f>
        <v>Hatfield, Baird and Torres</v>
      </c>
      <c r="S1023">
        <f>_xlfn.XLOOKUP(Sales_DB[[#This Row],[Product_ID]],Product_DB[Product_ID],Product_DB[Cost])</f>
        <v>81.75</v>
      </c>
      <c r="T1023">
        <f>_xlfn.XLOOKUP(Sales_DB[[#This Row],[Product_ID]],Product_DB[Product_ID],Product_DB[Stock])</f>
        <v>265</v>
      </c>
      <c r="U1023" t="str">
        <f>_xlfn.XLOOKUP(Sales_DB[[#This Row],[Customer_ID]],Final_Cust_db[Customer_ID],Final_Cust_db[Name])</f>
        <v>Ricardo Jones</v>
      </c>
      <c r="V1023">
        <f>_xlfn.XLOOKUP(Sales_DB[[#This Row],[Customer_ID]],Final_Cust_db[Customer_ID],Final_Cust_db[Age])</f>
        <v>30</v>
      </c>
      <c r="W1023" t="str">
        <f>_xlfn.XLOOKUP(Sales_DB[[#This Row],[Customer_ID]],Final_Cust_db[Customer_ID],Final_Cust_db[Gender])</f>
        <v>Male</v>
      </c>
      <c r="X1023" t="str">
        <f>_xlfn.XLOOKUP(Sales_DB[[#This Row],[Customer_ID]],Final_Cust_db[Customer_ID],Final_Cust_db[City])</f>
        <v>Danielland</v>
      </c>
      <c r="Y1023" t="str">
        <f>_xlfn.XLOOKUP(Sales_DB[[#This Row],[Customer_ID]],Final_Cust_db[Customer_ID],Final_Cust_db[State])</f>
        <v>Minnesota</v>
      </c>
      <c r="Z1023" t="str">
        <f>_xlfn.XLOOKUP(Sales_DB[[#This Row],[Customer_ID]],Final_Cust_db[Customer_ID],Final_Cust_db[Country])</f>
        <v>USA</v>
      </c>
      <c r="AA1023" t="str">
        <f>_xlfn.XLOOKUP(Sales_DB[[#This Row],[Customer_ID]],Final_Cust_db[Customer_ID],Final_Cust_db[Loyality_Level])</f>
        <v>Silver</v>
      </c>
      <c r="AB1023" s="8">
        <f>Sales_DB[[#This Row],[Cost]]*Sales_DB[[#This Row],[Quantity]]</f>
        <v>81.75</v>
      </c>
      <c r="AC1023" s="8">
        <f>Sales_DB[[#This Row],[Total_Amount]]-Sales_DB[[#This Row],[Spend]]</f>
        <v>127.90119999999999</v>
      </c>
      <c r="AD1023" s="8">
        <f>MONTH(Sales_DB[[#This Row],[Order_Date]])</f>
        <v>5</v>
      </c>
    </row>
    <row r="1024" spans="1:30" x14ac:dyDescent="0.35">
      <c r="A1024" t="s">
        <v>2981</v>
      </c>
      <c r="B1024" s="2">
        <v>45644</v>
      </c>
      <c r="C1024" t="s">
        <v>1421</v>
      </c>
      <c r="D1024" t="s">
        <v>1827</v>
      </c>
      <c r="E1024" t="s">
        <v>1937</v>
      </c>
      <c r="F1024">
        <v>1</v>
      </c>
      <c r="G1024" s="5">
        <v>756.63</v>
      </c>
      <c r="H1024">
        <v>0.04</v>
      </c>
      <c r="I1024" t="s">
        <v>1959</v>
      </c>
      <c r="J1024">
        <v>726.36479999999995</v>
      </c>
      <c r="K1024" t="str">
        <f>_xlfn.XLOOKUP(Sales_DB[[#This Row],[Store_ID]],Store_DB[Store_ID],Store_DB[Region])</f>
        <v>West</v>
      </c>
      <c r="L1024" t="str">
        <f>_xlfn.XLOOKUP(Sales_DB[[#This Row],[Store_ID]],Store_DB[Store_ID],Store_DB[Store_Name])</f>
        <v>Frederick-Wright</v>
      </c>
      <c r="M1024" t="str">
        <f>_xlfn.XLOOKUP(Sales_DB[[#This Row],[Store_ID]],Store_DB[Store_ID],Store_DB[City])</f>
        <v>New Jimmymouth</v>
      </c>
      <c r="N1024" t="str">
        <f>_xlfn.XLOOKUP(Sales_DB[[#This Row],[Store_ID]],Store_DB[Store_ID],Store_DB[Store_Type])</f>
        <v>Flagship</v>
      </c>
      <c r="O1024" t="str">
        <f>_xlfn.XLOOKUP(Sales_DB[[#This Row],[Product_ID]],Product_DB[Product_ID],Product_DB[Product_Name])</f>
        <v>Fitness Resistance Bands</v>
      </c>
      <c r="P1024" t="str">
        <f>_xlfn.XLOOKUP(Sales_DB[[#This Row],[Product_ID]],Product_DB[Product_ID],Product_DB[Category])</f>
        <v>Sports</v>
      </c>
      <c r="Q1024" t="str">
        <f>_xlfn.XLOOKUP(Sales_DB[[#This Row],[Product_ID]],Product_DB[Product_ID],Product_DB[Sub_Category])</f>
        <v>Fitness</v>
      </c>
      <c r="R1024" t="str">
        <f>_xlfn.XLOOKUP(Sales_DB[[#This Row],[Product_ID]],Product_DB[Product_ID],Product_DB[Brand])</f>
        <v>Reese-Watson</v>
      </c>
      <c r="S1024">
        <f>_xlfn.XLOOKUP(Sales_DB[[#This Row],[Product_ID]],Product_DB[Product_ID],Product_DB[Cost])</f>
        <v>152.91999999999999</v>
      </c>
      <c r="T1024">
        <f>_xlfn.XLOOKUP(Sales_DB[[#This Row],[Product_ID]],Product_DB[Product_ID],Product_DB[Stock])</f>
        <v>281</v>
      </c>
      <c r="U1024" t="str">
        <f>_xlfn.XLOOKUP(Sales_DB[[#This Row],[Customer_ID]],Final_Cust_db[Customer_ID],Final_Cust_db[Name])</f>
        <v>Christina Robertson</v>
      </c>
      <c r="V1024">
        <f>_xlfn.XLOOKUP(Sales_DB[[#This Row],[Customer_ID]],Final_Cust_db[Customer_ID],Final_Cust_db[Age])</f>
        <v>59</v>
      </c>
      <c r="W1024" t="str">
        <f>_xlfn.XLOOKUP(Sales_DB[[#This Row],[Customer_ID]],Final_Cust_db[Customer_ID],Final_Cust_db[Gender])</f>
        <v>Male</v>
      </c>
      <c r="X1024" t="str">
        <f>_xlfn.XLOOKUP(Sales_DB[[#This Row],[Customer_ID]],Final_Cust_db[Customer_ID],Final_Cust_db[City])</f>
        <v>Hubbardborough</v>
      </c>
      <c r="Y1024" t="str">
        <f>_xlfn.XLOOKUP(Sales_DB[[#This Row],[Customer_ID]],Final_Cust_db[Customer_ID],Final_Cust_db[State])</f>
        <v>Kentucky</v>
      </c>
      <c r="Z1024" t="str">
        <f>_xlfn.XLOOKUP(Sales_DB[[#This Row],[Customer_ID]],Final_Cust_db[Customer_ID],Final_Cust_db[Country])</f>
        <v>USA</v>
      </c>
      <c r="AA1024" t="str">
        <f>_xlfn.XLOOKUP(Sales_DB[[#This Row],[Customer_ID]],Final_Cust_db[Customer_ID],Final_Cust_db[Loyality_Level])</f>
        <v>Platinum</v>
      </c>
      <c r="AB1024" s="8">
        <f>Sales_DB[[#This Row],[Cost]]*Sales_DB[[#This Row],[Quantity]]</f>
        <v>152.91999999999999</v>
      </c>
      <c r="AC1024" s="8">
        <f>Sales_DB[[#This Row],[Total_Amount]]-Sales_DB[[#This Row],[Spend]]</f>
        <v>573.44479999999999</v>
      </c>
      <c r="AD1024" s="8">
        <f>MONTH(Sales_DB[[#This Row],[Order_Date]])</f>
        <v>12</v>
      </c>
    </row>
    <row r="1025" spans="1:30" x14ac:dyDescent="0.35">
      <c r="A1025" t="s">
        <v>2982</v>
      </c>
      <c r="B1025" s="2">
        <v>45845</v>
      </c>
      <c r="C1025" t="s">
        <v>88</v>
      </c>
      <c r="D1025" t="s">
        <v>1860</v>
      </c>
      <c r="E1025" t="s">
        <v>1912</v>
      </c>
      <c r="F1025">
        <v>3</v>
      </c>
      <c r="G1025" s="5">
        <v>159.76</v>
      </c>
      <c r="H1025">
        <v>0.22</v>
      </c>
      <c r="I1025" t="s">
        <v>1957</v>
      </c>
      <c r="J1025">
        <v>373.83839999999998</v>
      </c>
      <c r="K1025" t="str">
        <f>_xlfn.XLOOKUP(Sales_DB[[#This Row],[Store_ID]],Store_DB[Store_ID],Store_DB[Region])</f>
        <v>South</v>
      </c>
      <c r="L1025" t="str">
        <f>_xlfn.XLOOKUP(Sales_DB[[#This Row],[Store_ID]],Store_DB[Store_ID],Store_DB[Store_Name])</f>
        <v>Martinez-Mullins</v>
      </c>
      <c r="M1025" t="str">
        <f>_xlfn.XLOOKUP(Sales_DB[[#This Row],[Store_ID]],Store_DB[Store_ID],Store_DB[City])</f>
        <v>Williamsfurt</v>
      </c>
      <c r="N1025" t="str">
        <f>_xlfn.XLOOKUP(Sales_DB[[#This Row],[Store_ID]],Store_DB[Store_ID],Store_DB[Store_Type])</f>
        <v>Online</v>
      </c>
      <c r="O1025" t="str">
        <f>_xlfn.XLOOKUP(Sales_DB[[#This Row],[Product_ID]],Product_DB[Product_ID],Product_DB[Product_Name])</f>
        <v>Usb-C Laptop Charger</v>
      </c>
      <c r="P1025" t="str">
        <f>_xlfn.XLOOKUP(Sales_DB[[#This Row],[Product_ID]],Product_DB[Product_ID],Product_DB[Category])</f>
        <v>Electronics</v>
      </c>
      <c r="Q1025" t="str">
        <f>_xlfn.XLOOKUP(Sales_DB[[#This Row],[Product_ID]],Product_DB[Product_ID],Product_DB[Sub_Category])</f>
        <v>Computer</v>
      </c>
      <c r="R1025" t="str">
        <f>_xlfn.XLOOKUP(Sales_DB[[#This Row],[Product_ID]],Product_DB[Product_ID],Product_DB[Brand])</f>
        <v>Martin LLC</v>
      </c>
      <c r="S1025">
        <f>_xlfn.XLOOKUP(Sales_DB[[#This Row],[Product_ID]],Product_DB[Product_ID],Product_DB[Cost])</f>
        <v>377.52</v>
      </c>
      <c r="T1025">
        <f>_xlfn.XLOOKUP(Sales_DB[[#This Row],[Product_ID]],Product_DB[Product_ID],Product_DB[Stock])</f>
        <v>485</v>
      </c>
      <c r="U1025" t="str">
        <f>_xlfn.XLOOKUP(Sales_DB[[#This Row],[Customer_ID]],Final_Cust_db[Customer_ID],Final_Cust_db[Name])</f>
        <v>Michael Torres</v>
      </c>
      <c r="V1025">
        <f>_xlfn.XLOOKUP(Sales_DB[[#This Row],[Customer_ID]],Final_Cust_db[Customer_ID],Final_Cust_db[Age])</f>
        <v>46</v>
      </c>
      <c r="W1025" t="str">
        <f>_xlfn.XLOOKUP(Sales_DB[[#This Row],[Customer_ID]],Final_Cust_db[Customer_ID],Final_Cust_db[Gender])</f>
        <v>Female</v>
      </c>
      <c r="X1025" t="str">
        <f>_xlfn.XLOOKUP(Sales_DB[[#This Row],[Customer_ID]],Final_Cust_db[Customer_ID],Final_Cust_db[City])</f>
        <v>Gonzalezfort</v>
      </c>
      <c r="Y1025" t="str">
        <f>_xlfn.XLOOKUP(Sales_DB[[#This Row],[Customer_ID]],Final_Cust_db[Customer_ID],Final_Cust_db[State])</f>
        <v>New Jersey</v>
      </c>
      <c r="Z1025" t="str">
        <f>_xlfn.XLOOKUP(Sales_DB[[#This Row],[Customer_ID]],Final_Cust_db[Customer_ID],Final_Cust_db[Country])</f>
        <v>USA</v>
      </c>
      <c r="AA1025" t="str">
        <f>_xlfn.XLOOKUP(Sales_DB[[#This Row],[Customer_ID]],Final_Cust_db[Customer_ID],Final_Cust_db[Loyality_Level])</f>
        <v>Platinum</v>
      </c>
      <c r="AB1025" s="8">
        <f>Sales_DB[[#This Row],[Cost]]*Sales_DB[[#This Row],[Quantity]]</f>
        <v>1132.56</v>
      </c>
      <c r="AC1025" s="8">
        <f>Sales_DB[[#This Row],[Total_Amount]]-Sales_DB[[#This Row],[Spend]]</f>
        <v>-758.72159999999997</v>
      </c>
      <c r="AD1025" s="8">
        <f>MONTH(Sales_DB[[#This Row],[Order_Date]])</f>
        <v>7</v>
      </c>
    </row>
    <row r="1026" spans="1:30" x14ac:dyDescent="0.35">
      <c r="A1026" t="s">
        <v>2983</v>
      </c>
      <c r="B1026" s="2">
        <v>45354</v>
      </c>
      <c r="C1026" t="s">
        <v>1161</v>
      </c>
      <c r="D1026" t="s">
        <v>1866</v>
      </c>
      <c r="E1026" t="s">
        <v>1915</v>
      </c>
      <c r="F1026">
        <v>1</v>
      </c>
      <c r="G1026" s="5">
        <v>329.94</v>
      </c>
      <c r="H1026">
        <v>0.14000000000000001</v>
      </c>
      <c r="I1026" t="s">
        <v>1962</v>
      </c>
      <c r="J1026">
        <v>283.7484</v>
      </c>
      <c r="K1026" t="str">
        <f>_xlfn.XLOOKUP(Sales_DB[[#This Row],[Store_ID]],Store_DB[Store_ID],Store_DB[Region])</f>
        <v>West</v>
      </c>
      <c r="L1026" t="str">
        <f>_xlfn.XLOOKUP(Sales_DB[[#This Row],[Store_ID]],Store_DB[Store_ID],Store_DB[Store_Name])</f>
        <v>Bean, Jones and Park</v>
      </c>
      <c r="M1026" t="str">
        <f>_xlfn.XLOOKUP(Sales_DB[[#This Row],[Store_ID]],Store_DB[Store_ID],Store_DB[City])</f>
        <v>Thompsonborough</v>
      </c>
      <c r="N1026" t="str">
        <f>_xlfn.XLOOKUP(Sales_DB[[#This Row],[Store_ID]],Store_DB[Store_ID],Store_DB[Store_Type])</f>
        <v>Online</v>
      </c>
      <c r="O1026" t="str">
        <f>_xlfn.XLOOKUP(Sales_DB[[#This Row],[Product_ID]],Product_DB[Product_ID],Product_DB[Product_Name])</f>
        <v>Sports Stopwatch Basic</v>
      </c>
      <c r="P1026" t="str">
        <f>_xlfn.XLOOKUP(Sales_DB[[#This Row],[Product_ID]],Product_DB[Product_ID],Product_DB[Category])</f>
        <v>Sports</v>
      </c>
      <c r="Q1026" t="str">
        <f>_xlfn.XLOOKUP(Sales_DB[[#This Row],[Product_ID]],Product_DB[Product_ID],Product_DB[Sub_Category])</f>
        <v>Accessories</v>
      </c>
      <c r="R1026" t="str">
        <f>_xlfn.XLOOKUP(Sales_DB[[#This Row],[Product_ID]],Product_DB[Product_ID],Product_DB[Brand])</f>
        <v>Wilson Group</v>
      </c>
      <c r="S1026">
        <f>_xlfn.XLOOKUP(Sales_DB[[#This Row],[Product_ID]],Product_DB[Product_ID],Product_DB[Cost])</f>
        <v>60.65</v>
      </c>
      <c r="T1026">
        <f>_xlfn.XLOOKUP(Sales_DB[[#This Row],[Product_ID]],Product_DB[Product_ID],Product_DB[Stock])</f>
        <v>75</v>
      </c>
      <c r="U1026" t="str">
        <f>_xlfn.XLOOKUP(Sales_DB[[#This Row],[Customer_ID]],Final_Cust_db[Customer_ID],Final_Cust_db[Name])</f>
        <v>Miranda King</v>
      </c>
      <c r="V1026">
        <f>_xlfn.XLOOKUP(Sales_DB[[#This Row],[Customer_ID]],Final_Cust_db[Customer_ID],Final_Cust_db[Age])</f>
        <v>34</v>
      </c>
      <c r="W1026" t="str">
        <f>_xlfn.XLOOKUP(Sales_DB[[#This Row],[Customer_ID]],Final_Cust_db[Customer_ID],Final_Cust_db[Gender])</f>
        <v>Female</v>
      </c>
      <c r="X1026" t="str">
        <f>_xlfn.XLOOKUP(Sales_DB[[#This Row],[Customer_ID]],Final_Cust_db[Customer_ID],Final_Cust_db[City])</f>
        <v>West Mathew</v>
      </c>
      <c r="Y1026" t="str">
        <f>_xlfn.XLOOKUP(Sales_DB[[#This Row],[Customer_ID]],Final_Cust_db[Customer_ID],Final_Cust_db[State])</f>
        <v>New York</v>
      </c>
      <c r="Z1026" t="str">
        <f>_xlfn.XLOOKUP(Sales_DB[[#This Row],[Customer_ID]],Final_Cust_db[Customer_ID],Final_Cust_db[Country])</f>
        <v>USA</v>
      </c>
      <c r="AA1026" t="str">
        <f>_xlfn.XLOOKUP(Sales_DB[[#This Row],[Customer_ID]],Final_Cust_db[Customer_ID],Final_Cust_db[Loyality_Level])</f>
        <v>Platinum</v>
      </c>
      <c r="AB1026" s="8">
        <f>Sales_DB[[#This Row],[Cost]]*Sales_DB[[#This Row],[Quantity]]</f>
        <v>60.65</v>
      </c>
      <c r="AC1026" s="8">
        <f>Sales_DB[[#This Row],[Total_Amount]]-Sales_DB[[#This Row],[Spend]]</f>
        <v>223.0984</v>
      </c>
      <c r="AD1026" s="8">
        <f>MONTH(Sales_DB[[#This Row],[Order_Date]])</f>
        <v>3</v>
      </c>
    </row>
    <row r="1027" spans="1:30" x14ac:dyDescent="0.35">
      <c r="A1027" t="s">
        <v>2984</v>
      </c>
      <c r="B1027" s="2">
        <v>45720</v>
      </c>
      <c r="C1027" t="s">
        <v>228</v>
      </c>
      <c r="D1027" t="s">
        <v>1623</v>
      </c>
      <c r="E1027" t="s">
        <v>1915</v>
      </c>
      <c r="F1027">
        <v>1</v>
      </c>
      <c r="G1027" s="5">
        <v>234.06</v>
      </c>
      <c r="H1027">
        <v>0.11</v>
      </c>
      <c r="I1027" t="s">
        <v>1959</v>
      </c>
      <c r="J1027">
        <v>208.3134</v>
      </c>
      <c r="K1027" t="str">
        <f>_xlfn.XLOOKUP(Sales_DB[[#This Row],[Store_ID]],Store_DB[Store_ID],Store_DB[Region])</f>
        <v>West</v>
      </c>
      <c r="L1027" t="str">
        <f>_xlfn.XLOOKUP(Sales_DB[[#This Row],[Store_ID]],Store_DB[Store_ID],Store_DB[Store_Name])</f>
        <v>Bean, Jones and Park</v>
      </c>
      <c r="M1027" t="str">
        <f>_xlfn.XLOOKUP(Sales_DB[[#This Row],[Store_ID]],Store_DB[Store_ID],Store_DB[City])</f>
        <v>Thompsonborough</v>
      </c>
      <c r="N1027" t="str">
        <f>_xlfn.XLOOKUP(Sales_DB[[#This Row],[Store_ID]],Store_DB[Store_ID],Store_DB[Store_Type])</f>
        <v>Online</v>
      </c>
      <c r="O1027" t="str">
        <f>_xlfn.XLOOKUP(Sales_DB[[#This Row],[Product_ID]],Product_DB[Product_ID],Product_DB[Product_Name])</f>
        <v>Soccer Training Cone Set</v>
      </c>
      <c r="P1027" t="str">
        <f>_xlfn.XLOOKUP(Sales_DB[[#This Row],[Product_ID]],Product_DB[Product_ID],Product_DB[Category])</f>
        <v>Sports</v>
      </c>
      <c r="Q1027" t="str">
        <f>_xlfn.XLOOKUP(Sales_DB[[#This Row],[Product_ID]],Product_DB[Product_ID],Product_DB[Sub_Category])</f>
        <v>Accessories</v>
      </c>
      <c r="R1027" t="str">
        <f>_xlfn.XLOOKUP(Sales_DB[[#This Row],[Product_ID]],Product_DB[Product_ID],Product_DB[Brand])</f>
        <v>Ford, Murphy and Wilson</v>
      </c>
      <c r="S1027">
        <f>_xlfn.XLOOKUP(Sales_DB[[#This Row],[Product_ID]],Product_DB[Product_ID],Product_DB[Cost])</f>
        <v>144.53</v>
      </c>
      <c r="T1027">
        <f>_xlfn.XLOOKUP(Sales_DB[[#This Row],[Product_ID]],Product_DB[Product_ID],Product_DB[Stock])</f>
        <v>367</v>
      </c>
      <c r="U1027" t="str">
        <f>_xlfn.XLOOKUP(Sales_DB[[#This Row],[Customer_ID]],Final_Cust_db[Customer_ID],Final_Cust_db[Name])</f>
        <v>Dr.David Smith</v>
      </c>
      <c r="V1027">
        <f>_xlfn.XLOOKUP(Sales_DB[[#This Row],[Customer_ID]],Final_Cust_db[Customer_ID],Final_Cust_db[Age])</f>
        <v>22</v>
      </c>
      <c r="W1027" t="str">
        <f>_xlfn.XLOOKUP(Sales_DB[[#This Row],[Customer_ID]],Final_Cust_db[Customer_ID],Final_Cust_db[Gender])</f>
        <v>Female</v>
      </c>
      <c r="X1027" t="str">
        <f>_xlfn.XLOOKUP(Sales_DB[[#This Row],[Customer_ID]],Final_Cust_db[Customer_ID],Final_Cust_db[City])</f>
        <v>Schmidtchester</v>
      </c>
      <c r="Y1027" t="str">
        <f>_xlfn.XLOOKUP(Sales_DB[[#This Row],[Customer_ID]],Final_Cust_db[Customer_ID],Final_Cust_db[State])</f>
        <v>Alaska</v>
      </c>
      <c r="Z1027" t="str">
        <f>_xlfn.XLOOKUP(Sales_DB[[#This Row],[Customer_ID]],Final_Cust_db[Customer_ID],Final_Cust_db[Country])</f>
        <v>USA</v>
      </c>
      <c r="AA1027" t="str">
        <f>_xlfn.XLOOKUP(Sales_DB[[#This Row],[Customer_ID]],Final_Cust_db[Customer_ID],Final_Cust_db[Loyality_Level])</f>
        <v>Silver</v>
      </c>
      <c r="AB1027" s="8">
        <f>Sales_DB[[#This Row],[Cost]]*Sales_DB[[#This Row],[Quantity]]</f>
        <v>144.53</v>
      </c>
      <c r="AC1027" s="8">
        <f>Sales_DB[[#This Row],[Total_Amount]]-Sales_DB[[#This Row],[Spend]]</f>
        <v>63.7834</v>
      </c>
      <c r="AD1027" s="8">
        <f>MONTH(Sales_DB[[#This Row],[Order_Date]])</f>
        <v>3</v>
      </c>
    </row>
    <row r="1028" spans="1:30" x14ac:dyDescent="0.35">
      <c r="A1028" t="s">
        <v>2985</v>
      </c>
      <c r="B1028" s="2">
        <v>45278</v>
      </c>
      <c r="C1028" t="s">
        <v>1008</v>
      </c>
      <c r="D1028" t="s">
        <v>1824</v>
      </c>
      <c r="E1028" t="s">
        <v>1885</v>
      </c>
      <c r="F1028">
        <v>2</v>
      </c>
      <c r="G1028" s="5">
        <v>773.75</v>
      </c>
      <c r="H1028">
        <v>0.16</v>
      </c>
      <c r="I1028" t="s">
        <v>1959</v>
      </c>
      <c r="J1028">
        <v>1299.9000000000001</v>
      </c>
      <c r="K1028" t="str">
        <f>_xlfn.XLOOKUP(Sales_DB[[#This Row],[Store_ID]],Store_DB[Store_ID],Store_DB[Region])</f>
        <v>East</v>
      </c>
      <c r="L1028" t="str">
        <f>_xlfn.XLOOKUP(Sales_DB[[#This Row],[Store_ID]],Store_DB[Store_ID],Store_DB[Store_Name])</f>
        <v>Rivera-Warner</v>
      </c>
      <c r="M1028" t="str">
        <f>_xlfn.XLOOKUP(Sales_DB[[#This Row],[Store_ID]],Store_DB[Store_ID],Store_DB[City])</f>
        <v>Washingtonfurt</v>
      </c>
      <c r="N1028" t="str">
        <f>_xlfn.XLOOKUP(Sales_DB[[#This Row],[Store_ID]],Store_DB[Store_ID],Store_DB[Store_Type])</f>
        <v>Flagship</v>
      </c>
      <c r="O1028" t="str">
        <f>_xlfn.XLOOKUP(Sales_DB[[#This Row],[Product_ID]],Product_DB[Product_ID],Product_DB[Product_Name])</f>
        <v>Badminton Racket Set</v>
      </c>
      <c r="P1028" t="str">
        <f>_xlfn.XLOOKUP(Sales_DB[[#This Row],[Product_ID]],Product_DB[Product_ID],Product_DB[Category])</f>
        <v>Sports</v>
      </c>
      <c r="Q1028" t="str">
        <f>_xlfn.XLOOKUP(Sales_DB[[#This Row],[Product_ID]],Product_DB[Product_ID],Product_DB[Sub_Category])</f>
        <v>Equipment</v>
      </c>
      <c r="R1028" t="str">
        <f>_xlfn.XLOOKUP(Sales_DB[[#This Row],[Product_ID]],Product_DB[Product_ID],Product_DB[Brand])</f>
        <v>Robinson-Brown</v>
      </c>
      <c r="S1028">
        <f>_xlfn.XLOOKUP(Sales_DB[[#This Row],[Product_ID]],Product_DB[Product_ID],Product_DB[Cost])</f>
        <v>285.54000000000002</v>
      </c>
      <c r="T1028">
        <f>_xlfn.XLOOKUP(Sales_DB[[#This Row],[Product_ID]],Product_DB[Product_ID],Product_DB[Stock])</f>
        <v>358</v>
      </c>
      <c r="U1028" t="str">
        <f>_xlfn.XLOOKUP(Sales_DB[[#This Row],[Customer_ID]],Final_Cust_db[Customer_ID],Final_Cust_db[Name])</f>
        <v>Tiffany Williams</v>
      </c>
      <c r="V1028">
        <f>_xlfn.XLOOKUP(Sales_DB[[#This Row],[Customer_ID]],Final_Cust_db[Customer_ID],Final_Cust_db[Age])</f>
        <v>64</v>
      </c>
      <c r="W1028" t="str">
        <f>_xlfn.XLOOKUP(Sales_DB[[#This Row],[Customer_ID]],Final_Cust_db[Customer_ID],Final_Cust_db[Gender])</f>
        <v>Female</v>
      </c>
      <c r="X1028" t="str">
        <f>_xlfn.XLOOKUP(Sales_DB[[#This Row],[Customer_ID]],Final_Cust_db[Customer_ID],Final_Cust_db[City])</f>
        <v>Richardsport</v>
      </c>
      <c r="Y1028" t="str">
        <f>_xlfn.XLOOKUP(Sales_DB[[#This Row],[Customer_ID]],Final_Cust_db[Customer_ID],Final_Cust_db[State])</f>
        <v>New Hampshire</v>
      </c>
      <c r="Z1028" t="str">
        <f>_xlfn.XLOOKUP(Sales_DB[[#This Row],[Customer_ID]],Final_Cust_db[Customer_ID],Final_Cust_db[Country])</f>
        <v>USA</v>
      </c>
      <c r="AA1028" t="str">
        <f>_xlfn.XLOOKUP(Sales_DB[[#This Row],[Customer_ID]],Final_Cust_db[Customer_ID],Final_Cust_db[Loyality_Level])</f>
        <v>Gold</v>
      </c>
      <c r="AB1028" s="8">
        <f>Sales_DB[[#This Row],[Cost]]*Sales_DB[[#This Row],[Quantity]]</f>
        <v>571.08000000000004</v>
      </c>
      <c r="AC1028" s="8">
        <f>Sales_DB[[#This Row],[Total_Amount]]-Sales_DB[[#This Row],[Spend]]</f>
        <v>728.82</v>
      </c>
      <c r="AD1028" s="8">
        <f>MONTH(Sales_DB[[#This Row],[Order_Date]])</f>
        <v>12</v>
      </c>
    </row>
    <row r="1029" spans="1:30" x14ac:dyDescent="0.35">
      <c r="A1029" t="s">
        <v>2986</v>
      </c>
      <c r="B1029" s="2">
        <v>45422</v>
      </c>
      <c r="C1029" t="s">
        <v>1362</v>
      </c>
      <c r="D1029" t="s">
        <v>1736</v>
      </c>
      <c r="E1029" t="s">
        <v>1943</v>
      </c>
      <c r="F1029">
        <v>1</v>
      </c>
      <c r="G1029" s="5">
        <v>73.88</v>
      </c>
      <c r="H1029">
        <v>0.04</v>
      </c>
      <c r="I1029" t="s">
        <v>1957</v>
      </c>
      <c r="J1029">
        <v>70.924799999999991</v>
      </c>
      <c r="K1029" t="str">
        <f>_xlfn.XLOOKUP(Sales_DB[[#This Row],[Store_ID]],Store_DB[Store_ID],Store_DB[Region])</f>
        <v>East</v>
      </c>
      <c r="L1029" t="str">
        <f>_xlfn.XLOOKUP(Sales_DB[[#This Row],[Store_ID]],Store_DB[Store_ID],Store_DB[Store_Name])</f>
        <v>Guerrero-Schmitt</v>
      </c>
      <c r="M1029" t="str">
        <f>_xlfn.XLOOKUP(Sales_DB[[#This Row],[Store_ID]],Store_DB[Store_ID],Store_DB[City])</f>
        <v>East Stevechester</v>
      </c>
      <c r="N1029" t="str">
        <f>_xlfn.XLOOKUP(Sales_DB[[#This Row],[Store_ID]],Store_DB[Store_ID],Store_DB[Store_Type])</f>
        <v>Flagship</v>
      </c>
      <c r="O1029" t="str">
        <f>_xlfn.XLOOKUP(Sales_DB[[#This Row],[Product_ID]],Product_DB[Product_ID],Product_DB[Product_Name])</f>
        <v>Rugby Ball</v>
      </c>
      <c r="P1029" t="str">
        <f>_xlfn.XLOOKUP(Sales_DB[[#This Row],[Product_ID]],Product_DB[Product_ID],Product_DB[Category])</f>
        <v>Sports</v>
      </c>
      <c r="Q1029" t="str">
        <f>_xlfn.XLOOKUP(Sales_DB[[#This Row],[Product_ID]],Product_DB[Product_ID],Product_DB[Sub_Category])</f>
        <v>Team Sports</v>
      </c>
      <c r="R1029" t="str">
        <f>_xlfn.XLOOKUP(Sales_DB[[#This Row],[Product_ID]],Product_DB[Product_ID],Product_DB[Brand])</f>
        <v>Harris Inc</v>
      </c>
      <c r="S1029">
        <f>_xlfn.XLOOKUP(Sales_DB[[#This Row],[Product_ID]],Product_DB[Product_ID],Product_DB[Cost])</f>
        <v>212.26</v>
      </c>
      <c r="T1029">
        <f>_xlfn.XLOOKUP(Sales_DB[[#This Row],[Product_ID]],Product_DB[Product_ID],Product_DB[Stock])</f>
        <v>82</v>
      </c>
      <c r="U1029" t="str">
        <f>_xlfn.XLOOKUP(Sales_DB[[#This Row],[Customer_ID]],Final_Cust_db[Customer_ID],Final_Cust_db[Name])</f>
        <v>Sharon Simpson</v>
      </c>
      <c r="V1029">
        <f>_xlfn.XLOOKUP(Sales_DB[[#This Row],[Customer_ID]],Final_Cust_db[Customer_ID],Final_Cust_db[Age])</f>
        <v>61</v>
      </c>
      <c r="W1029" t="str">
        <f>_xlfn.XLOOKUP(Sales_DB[[#This Row],[Customer_ID]],Final_Cust_db[Customer_ID],Final_Cust_db[Gender])</f>
        <v>Male</v>
      </c>
      <c r="X1029" t="str">
        <f>_xlfn.XLOOKUP(Sales_DB[[#This Row],[Customer_ID]],Final_Cust_db[Customer_ID],Final_Cust_db[City])</f>
        <v>South Michellebury</v>
      </c>
      <c r="Y1029" t="str">
        <f>_xlfn.XLOOKUP(Sales_DB[[#This Row],[Customer_ID]],Final_Cust_db[Customer_ID],Final_Cust_db[State])</f>
        <v>South Dakota</v>
      </c>
      <c r="Z1029" t="str">
        <f>_xlfn.XLOOKUP(Sales_DB[[#This Row],[Customer_ID]],Final_Cust_db[Customer_ID],Final_Cust_db[Country])</f>
        <v>USA</v>
      </c>
      <c r="AA1029" t="str">
        <f>_xlfn.XLOOKUP(Sales_DB[[#This Row],[Customer_ID]],Final_Cust_db[Customer_ID],Final_Cust_db[Loyality_Level])</f>
        <v>Gold</v>
      </c>
      <c r="AB1029" s="8">
        <f>Sales_DB[[#This Row],[Cost]]*Sales_DB[[#This Row],[Quantity]]</f>
        <v>212.26</v>
      </c>
      <c r="AC1029" s="8">
        <f>Sales_DB[[#This Row],[Total_Amount]]-Sales_DB[[#This Row],[Spend]]</f>
        <v>-141.33519999999999</v>
      </c>
      <c r="AD1029" s="8">
        <f>MONTH(Sales_DB[[#This Row],[Order_Date]])</f>
        <v>5</v>
      </c>
    </row>
    <row r="1030" spans="1:30" x14ac:dyDescent="0.35">
      <c r="A1030" t="s">
        <v>2987</v>
      </c>
      <c r="B1030" s="2">
        <v>45337</v>
      </c>
      <c r="C1030" t="s">
        <v>34</v>
      </c>
      <c r="D1030" t="s">
        <v>1839</v>
      </c>
      <c r="E1030" t="s">
        <v>1943</v>
      </c>
      <c r="F1030">
        <v>1</v>
      </c>
      <c r="G1030" s="5">
        <v>859.3</v>
      </c>
      <c r="H1030">
        <v>0.16</v>
      </c>
      <c r="I1030" t="s">
        <v>1959</v>
      </c>
      <c r="J1030">
        <v>721.8119999999999</v>
      </c>
      <c r="K1030" t="str">
        <f>_xlfn.XLOOKUP(Sales_DB[[#This Row],[Store_ID]],Store_DB[Store_ID],Store_DB[Region])</f>
        <v>East</v>
      </c>
      <c r="L1030" t="str">
        <f>_xlfn.XLOOKUP(Sales_DB[[#This Row],[Store_ID]],Store_DB[Store_ID],Store_DB[Store_Name])</f>
        <v>Guerrero-Schmitt</v>
      </c>
      <c r="M1030" t="str">
        <f>_xlfn.XLOOKUP(Sales_DB[[#This Row],[Store_ID]],Store_DB[Store_ID],Store_DB[City])</f>
        <v>East Stevechester</v>
      </c>
      <c r="N1030" t="str">
        <f>_xlfn.XLOOKUP(Sales_DB[[#This Row],[Store_ID]],Store_DB[Store_ID],Store_DB[Store_Type])</f>
        <v>Flagship</v>
      </c>
      <c r="O1030" t="str">
        <f>_xlfn.XLOOKUP(Sales_DB[[#This Row],[Product_ID]],Product_DB[Product_ID],Product_DB[Product_Name])</f>
        <v>Kitchen Cutting Board</v>
      </c>
      <c r="P1030" t="str">
        <f>_xlfn.XLOOKUP(Sales_DB[[#This Row],[Product_ID]],Product_DB[Product_ID],Product_DB[Category])</f>
        <v>Home</v>
      </c>
      <c r="Q1030" t="str">
        <f>_xlfn.XLOOKUP(Sales_DB[[#This Row],[Product_ID]],Product_DB[Product_ID],Product_DB[Sub_Category])</f>
        <v>Kitchen</v>
      </c>
      <c r="R1030" t="str">
        <f>_xlfn.XLOOKUP(Sales_DB[[#This Row],[Product_ID]],Product_DB[Product_ID],Product_DB[Brand])</f>
        <v>Taylor, Dodson and Johnston</v>
      </c>
      <c r="S1030">
        <f>_xlfn.XLOOKUP(Sales_DB[[#This Row],[Product_ID]],Product_DB[Product_ID],Product_DB[Cost])</f>
        <v>176.07</v>
      </c>
      <c r="T1030">
        <f>_xlfn.XLOOKUP(Sales_DB[[#This Row],[Product_ID]],Product_DB[Product_ID],Product_DB[Stock])</f>
        <v>82</v>
      </c>
      <c r="U1030" t="str">
        <f>_xlfn.XLOOKUP(Sales_DB[[#This Row],[Customer_ID]],Final_Cust_db[Customer_ID],Final_Cust_db[Name])</f>
        <v>Christine Vaughn</v>
      </c>
      <c r="V1030">
        <f>_xlfn.XLOOKUP(Sales_DB[[#This Row],[Customer_ID]],Final_Cust_db[Customer_ID],Final_Cust_db[Age])</f>
        <v>24</v>
      </c>
      <c r="W1030" t="str">
        <f>_xlfn.XLOOKUP(Sales_DB[[#This Row],[Customer_ID]],Final_Cust_db[Customer_ID],Final_Cust_db[Gender])</f>
        <v>Male</v>
      </c>
      <c r="X1030" t="str">
        <f>_xlfn.XLOOKUP(Sales_DB[[#This Row],[Customer_ID]],Final_Cust_db[Customer_ID],Final_Cust_db[City])</f>
        <v>East Amandamouth</v>
      </c>
      <c r="Y1030" t="str">
        <f>_xlfn.XLOOKUP(Sales_DB[[#This Row],[Customer_ID]],Final_Cust_db[Customer_ID],Final_Cust_db[State])</f>
        <v>Oregon</v>
      </c>
      <c r="Z1030" t="str">
        <f>_xlfn.XLOOKUP(Sales_DB[[#This Row],[Customer_ID]],Final_Cust_db[Customer_ID],Final_Cust_db[Country])</f>
        <v>USA</v>
      </c>
      <c r="AA1030" t="str">
        <f>_xlfn.XLOOKUP(Sales_DB[[#This Row],[Customer_ID]],Final_Cust_db[Customer_ID],Final_Cust_db[Loyality_Level])</f>
        <v>Bronze</v>
      </c>
      <c r="AB1030" s="8">
        <f>Sales_DB[[#This Row],[Cost]]*Sales_DB[[#This Row],[Quantity]]</f>
        <v>176.07</v>
      </c>
      <c r="AC1030" s="8">
        <f>Sales_DB[[#This Row],[Total_Amount]]-Sales_DB[[#This Row],[Spend]]</f>
        <v>545.74199999999996</v>
      </c>
      <c r="AD1030" s="8">
        <f>MONTH(Sales_DB[[#This Row],[Order_Date]])</f>
        <v>2</v>
      </c>
    </row>
    <row r="1031" spans="1:30" x14ac:dyDescent="0.35">
      <c r="A1031" t="s">
        <v>2988</v>
      </c>
      <c r="B1031" s="2">
        <v>45564</v>
      </c>
      <c r="C1031" t="s">
        <v>449</v>
      </c>
      <c r="D1031" t="s">
        <v>1824</v>
      </c>
      <c r="E1031" t="s">
        <v>1909</v>
      </c>
      <c r="F1031">
        <v>4</v>
      </c>
      <c r="G1031" s="5">
        <v>762.43</v>
      </c>
      <c r="H1031">
        <v>0.05</v>
      </c>
      <c r="I1031" t="s">
        <v>1957</v>
      </c>
      <c r="J1031">
        <v>2897.233999999999</v>
      </c>
      <c r="K1031" t="str">
        <f>_xlfn.XLOOKUP(Sales_DB[[#This Row],[Store_ID]],Store_DB[Store_ID],Store_DB[Region])</f>
        <v>East</v>
      </c>
      <c r="L1031" t="str">
        <f>_xlfn.XLOOKUP(Sales_DB[[#This Row],[Store_ID]],Store_DB[Store_ID],Store_DB[Store_Name])</f>
        <v>Benson-Elliott</v>
      </c>
      <c r="M1031" t="str">
        <f>_xlfn.XLOOKUP(Sales_DB[[#This Row],[Store_ID]],Store_DB[Store_ID],Store_DB[City])</f>
        <v>Port Josephberg</v>
      </c>
      <c r="N1031" t="str">
        <f>_xlfn.XLOOKUP(Sales_DB[[#This Row],[Store_ID]],Store_DB[Store_ID],Store_DB[Store_Type])</f>
        <v>Online</v>
      </c>
      <c r="O1031" t="str">
        <f>_xlfn.XLOOKUP(Sales_DB[[#This Row],[Product_ID]],Product_DB[Product_ID],Product_DB[Product_Name])</f>
        <v>Badminton Racket Set</v>
      </c>
      <c r="P1031" t="str">
        <f>_xlfn.XLOOKUP(Sales_DB[[#This Row],[Product_ID]],Product_DB[Product_ID],Product_DB[Category])</f>
        <v>Sports</v>
      </c>
      <c r="Q1031" t="str">
        <f>_xlfn.XLOOKUP(Sales_DB[[#This Row],[Product_ID]],Product_DB[Product_ID],Product_DB[Sub_Category])</f>
        <v>Equipment</v>
      </c>
      <c r="R1031" t="str">
        <f>_xlfn.XLOOKUP(Sales_DB[[#This Row],[Product_ID]],Product_DB[Product_ID],Product_DB[Brand])</f>
        <v>Robinson-Brown</v>
      </c>
      <c r="S1031">
        <f>_xlfn.XLOOKUP(Sales_DB[[#This Row],[Product_ID]],Product_DB[Product_ID],Product_DB[Cost])</f>
        <v>285.54000000000002</v>
      </c>
      <c r="T1031">
        <f>_xlfn.XLOOKUP(Sales_DB[[#This Row],[Product_ID]],Product_DB[Product_ID],Product_DB[Stock])</f>
        <v>358</v>
      </c>
      <c r="U1031" t="str">
        <f>_xlfn.XLOOKUP(Sales_DB[[#This Row],[Customer_ID]],Final_Cust_db[Customer_ID],Final_Cust_db[Name])</f>
        <v>Jessica Mitchell</v>
      </c>
      <c r="V1031">
        <f>_xlfn.XLOOKUP(Sales_DB[[#This Row],[Customer_ID]],Final_Cust_db[Customer_ID],Final_Cust_db[Age])</f>
        <v>43</v>
      </c>
      <c r="W1031" t="str">
        <f>_xlfn.XLOOKUP(Sales_DB[[#This Row],[Customer_ID]],Final_Cust_db[Customer_ID],Final_Cust_db[Gender])</f>
        <v>Female</v>
      </c>
      <c r="X1031" t="str">
        <f>_xlfn.XLOOKUP(Sales_DB[[#This Row],[Customer_ID]],Final_Cust_db[Customer_ID],Final_Cust_db[City])</f>
        <v>Matthewbury</v>
      </c>
      <c r="Y1031" t="str">
        <f>_xlfn.XLOOKUP(Sales_DB[[#This Row],[Customer_ID]],Final_Cust_db[Customer_ID],Final_Cust_db[State])</f>
        <v>South Dakota</v>
      </c>
      <c r="Z1031" t="str">
        <f>_xlfn.XLOOKUP(Sales_DB[[#This Row],[Customer_ID]],Final_Cust_db[Customer_ID],Final_Cust_db[Country])</f>
        <v>USA</v>
      </c>
      <c r="AA1031" t="str">
        <f>_xlfn.XLOOKUP(Sales_DB[[#This Row],[Customer_ID]],Final_Cust_db[Customer_ID],Final_Cust_db[Loyality_Level])</f>
        <v>Silver</v>
      </c>
      <c r="AB1031" s="8">
        <f>Sales_DB[[#This Row],[Cost]]*Sales_DB[[#This Row],[Quantity]]</f>
        <v>1142.1600000000001</v>
      </c>
      <c r="AC1031" s="8">
        <f>Sales_DB[[#This Row],[Total_Amount]]-Sales_DB[[#This Row],[Spend]]</f>
        <v>1755.0739999999989</v>
      </c>
      <c r="AD1031" s="8">
        <f>MONTH(Sales_DB[[#This Row],[Order_Date]])</f>
        <v>9</v>
      </c>
    </row>
    <row r="1032" spans="1:30" x14ac:dyDescent="0.35">
      <c r="A1032" t="s">
        <v>2989</v>
      </c>
      <c r="B1032" s="2">
        <v>45424</v>
      </c>
      <c r="C1032" t="s">
        <v>433</v>
      </c>
      <c r="D1032" t="s">
        <v>1800</v>
      </c>
      <c r="E1032" t="s">
        <v>1885</v>
      </c>
      <c r="F1032">
        <v>1</v>
      </c>
      <c r="G1032" s="5">
        <v>328.51</v>
      </c>
      <c r="H1032">
        <v>0.2</v>
      </c>
      <c r="I1032" t="s">
        <v>1962</v>
      </c>
      <c r="J1032">
        <v>262.80799999999999</v>
      </c>
      <c r="K1032" t="str">
        <f>_xlfn.XLOOKUP(Sales_DB[[#This Row],[Store_ID]],Store_DB[Store_ID],Store_DB[Region])</f>
        <v>East</v>
      </c>
      <c r="L1032" t="str">
        <f>_xlfn.XLOOKUP(Sales_DB[[#This Row],[Store_ID]],Store_DB[Store_ID],Store_DB[Store_Name])</f>
        <v>Rivera-Warner</v>
      </c>
      <c r="M1032" t="str">
        <f>_xlfn.XLOOKUP(Sales_DB[[#This Row],[Store_ID]],Store_DB[Store_ID],Store_DB[City])</f>
        <v>Washingtonfurt</v>
      </c>
      <c r="N1032" t="str">
        <f>_xlfn.XLOOKUP(Sales_DB[[#This Row],[Store_ID]],Store_DB[Store_ID],Store_DB[Store_Type])</f>
        <v>Flagship</v>
      </c>
      <c r="O1032" t="str">
        <f>_xlfn.XLOOKUP(Sales_DB[[#This Row],[Product_ID]],Product_DB[Product_ID],Product_DB[Product_Name])</f>
        <v>Shin Guards – Adult</v>
      </c>
      <c r="P1032" t="str">
        <f>_xlfn.XLOOKUP(Sales_DB[[#This Row],[Product_ID]],Product_DB[Product_ID],Product_DB[Category])</f>
        <v>Sports</v>
      </c>
      <c r="Q1032" t="str">
        <f>_xlfn.XLOOKUP(Sales_DB[[#This Row],[Product_ID]],Product_DB[Product_ID],Product_DB[Sub_Category])</f>
        <v>Team Sports</v>
      </c>
      <c r="R1032" t="str">
        <f>_xlfn.XLOOKUP(Sales_DB[[#This Row],[Product_ID]],Product_DB[Product_ID],Product_DB[Brand])</f>
        <v>French Ltd</v>
      </c>
      <c r="S1032">
        <f>_xlfn.XLOOKUP(Sales_DB[[#This Row],[Product_ID]],Product_DB[Product_ID],Product_DB[Cost])</f>
        <v>107.06</v>
      </c>
      <c r="T1032">
        <f>_xlfn.XLOOKUP(Sales_DB[[#This Row],[Product_ID]],Product_DB[Product_ID],Product_DB[Stock])</f>
        <v>359</v>
      </c>
      <c r="U1032" t="str">
        <f>_xlfn.XLOOKUP(Sales_DB[[#This Row],[Customer_ID]],Final_Cust_db[Customer_ID],Final_Cust_db[Name])</f>
        <v>Donald Lee</v>
      </c>
      <c r="V1032">
        <f>_xlfn.XLOOKUP(Sales_DB[[#This Row],[Customer_ID]],Final_Cust_db[Customer_ID],Final_Cust_db[Age])</f>
        <v>26</v>
      </c>
      <c r="W1032" t="str">
        <f>_xlfn.XLOOKUP(Sales_DB[[#This Row],[Customer_ID]],Final_Cust_db[Customer_ID],Final_Cust_db[Gender])</f>
        <v>Male</v>
      </c>
      <c r="X1032" t="str">
        <f>_xlfn.XLOOKUP(Sales_DB[[#This Row],[Customer_ID]],Final_Cust_db[Customer_ID],Final_Cust_db[City])</f>
        <v>Wongberg</v>
      </c>
      <c r="Y1032" t="str">
        <f>_xlfn.XLOOKUP(Sales_DB[[#This Row],[Customer_ID]],Final_Cust_db[Customer_ID],Final_Cust_db[State])</f>
        <v>Illinois</v>
      </c>
      <c r="Z1032" t="str">
        <f>_xlfn.XLOOKUP(Sales_DB[[#This Row],[Customer_ID]],Final_Cust_db[Customer_ID],Final_Cust_db[Country])</f>
        <v>USA</v>
      </c>
      <c r="AA1032" t="str">
        <f>_xlfn.XLOOKUP(Sales_DB[[#This Row],[Customer_ID]],Final_Cust_db[Customer_ID],Final_Cust_db[Loyality_Level])</f>
        <v>Bronze</v>
      </c>
      <c r="AB1032" s="8">
        <f>Sales_DB[[#This Row],[Cost]]*Sales_DB[[#This Row],[Quantity]]</f>
        <v>107.06</v>
      </c>
      <c r="AC1032" s="8">
        <f>Sales_DB[[#This Row],[Total_Amount]]-Sales_DB[[#This Row],[Spend]]</f>
        <v>155.74799999999999</v>
      </c>
      <c r="AD1032" s="8">
        <f>MONTH(Sales_DB[[#This Row],[Order_Date]])</f>
        <v>5</v>
      </c>
    </row>
    <row r="1033" spans="1:30" x14ac:dyDescent="0.35">
      <c r="A1033" t="s">
        <v>2990</v>
      </c>
      <c r="B1033" s="2">
        <v>45719</v>
      </c>
      <c r="C1033" t="s">
        <v>881</v>
      </c>
      <c r="D1033" t="s">
        <v>1710</v>
      </c>
      <c r="E1033" t="s">
        <v>1902</v>
      </c>
      <c r="F1033">
        <v>1</v>
      </c>
      <c r="G1033" s="5">
        <v>34.51</v>
      </c>
      <c r="H1033">
        <v>0.04</v>
      </c>
      <c r="I1033" t="s">
        <v>1962</v>
      </c>
      <c r="J1033">
        <v>33.129600000000003</v>
      </c>
      <c r="K1033" t="str">
        <f>_xlfn.XLOOKUP(Sales_DB[[#This Row],[Store_ID]],Store_DB[Store_ID],Store_DB[Region])</f>
        <v>South</v>
      </c>
      <c r="L1033" t="str">
        <f>_xlfn.XLOOKUP(Sales_DB[[#This Row],[Store_ID]],Store_DB[Store_ID],Store_DB[Store_Name])</f>
        <v>Alexander Group</v>
      </c>
      <c r="M1033" t="str">
        <f>_xlfn.XLOOKUP(Sales_DB[[#This Row],[Store_ID]],Store_DB[Store_ID],Store_DB[City])</f>
        <v>Port Sharon</v>
      </c>
      <c r="N1033" t="str">
        <f>_xlfn.XLOOKUP(Sales_DB[[#This Row],[Store_ID]],Store_DB[Store_ID],Store_DB[Store_Type])</f>
        <v>Online</v>
      </c>
      <c r="O1033" t="str">
        <f>_xlfn.XLOOKUP(Sales_DB[[#This Row],[Product_ID]],Product_DB[Product_ID],Product_DB[Product_Name])</f>
        <v>Adjustable Jump Rope</v>
      </c>
      <c r="P1033" t="str">
        <f>_xlfn.XLOOKUP(Sales_DB[[#This Row],[Product_ID]],Product_DB[Product_ID],Product_DB[Category])</f>
        <v>Sports</v>
      </c>
      <c r="Q1033" t="str">
        <f>_xlfn.XLOOKUP(Sales_DB[[#This Row],[Product_ID]],Product_DB[Product_ID],Product_DB[Sub_Category])</f>
        <v>Fitness</v>
      </c>
      <c r="R1033" t="str">
        <f>_xlfn.XLOOKUP(Sales_DB[[#This Row],[Product_ID]],Product_DB[Product_ID],Product_DB[Brand])</f>
        <v>Cox Inc</v>
      </c>
      <c r="S1033">
        <f>_xlfn.XLOOKUP(Sales_DB[[#This Row],[Product_ID]],Product_DB[Product_ID],Product_DB[Cost])</f>
        <v>167.12</v>
      </c>
      <c r="T1033">
        <f>_xlfn.XLOOKUP(Sales_DB[[#This Row],[Product_ID]],Product_DB[Product_ID],Product_DB[Stock])</f>
        <v>316</v>
      </c>
      <c r="U1033" t="str">
        <f>_xlfn.XLOOKUP(Sales_DB[[#This Row],[Customer_ID]],Final_Cust_db[Customer_ID],Final_Cust_db[Name])</f>
        <v>Sarah Lane</v>
      </c>
      <c r="V1033">
        <f>_xlfn.XLOOKUP(Sales_DB[[#This Row],[Customer_ID]],Final_Cust_db[Customer_ID],Final_Cust_db[Age])</f>
        <v>38</v>
      </c>
      <c r="W1033" t="str">
        <f>_xlfn.XLOOKUP(Sales_DB[[#This Row],[Customer_ID]],Final_Cust_db[Customer_ID],Final_Cust_db[Gender])</f>
        <v>Male</v>
      </c>
      <c r="X1033" t="str">
        <f>_xlfn.XLOOKUP(Sales_DB[[#This Row],[Customer_ID]],Final_Cust_db[Customer_ID],Final_Cust_db[City])</f>
        <v>Edwardborough</v>
      </c>
      <c r="Y1033" t="str">
        <f>_xlfn.XLOOKUP(Sales_DB[[#This Row],[Customer_ID]],Final_Cust_db[Customer_ID],Final_Cust_db[State])</f>
        <v>Vermont</v>
      </c>
      <c r="Z1033" t="str">
        <f>_xlfn.XLOOKUP(Sales_DB[[#This Row],[Customer_ID]],Final_Cust_db[Customer_ID],Final_Cust_db[Country])</f>
        <v>USA</v>
      </c>
      <c r="AA1033" t="str">
        <f>_xlfn.XLOOKUP(Sales_DB[[#This Row],[Customer_ID]],Final_Cust_db[Customer_ID],Final_Cust_db[Loyality_Level])</f>
        <v>Silver</v>
      </c>
      <c r="AB1033" s="8">
        <f>Sales_DB[[#This Row],[Cost]]*Sales_DB[[#This Row],[Quantity]]</f>
        <v>167.12</v>
      </c>
      <c r="AC1033" s="8">
        <f>Sales_DB[[#This Row],[Total_Amount]]-Sales_DB[[#This Row],[Spend]]</f>
        <v>-133.99039999999999</v>
      </c>
      <c r="AD1033" s="8">
        <f>MONTH(Sales_DB[[#This Row],[Order_Date]])</f>
        <v>3</v>
      </c>
    </row>
    <row r="1034" spans="1:30" x14ac:dyDescent="0.35">
      <c r="A1034" t="s">
        <v>2991</v>
      </c>
      <c r="B1034" s="2">
        <v>45250</v>
      </c>
      <c r="C1034" t="s">
        <v>376</v>
      </c>
      <c r="D1034" t="s">
        <v>1629</v>
      </c>
      <c r="E1034" t="s">
        <v>1925</v>
      </c>
      <c r="F1034">
        <v>3</v>
      </c>
      <c r="G1034" s="5">
        <v>663.73</v>
      </c>
      <c r="H1034">
        <v>0.06</v>
      </c>
      <c r="I1034" t="s">
        <v>1962</v>
      </c>
      <c r="J1034">
        <v>1871.7185999999999</v>
      </c>
      <c r="K1034" t="str">
        <f>_xlfn.XLOOKUP(Sales_DB[[#This Row],[Store_ID]],Store_DB[Store_ID],Store_DB[Region])</f>
        <v>South</v>
      </c>
      <c r="L1034" t="str">
        <f>_xlfn.XLOOKUP(Sales_DB[[#This Row],[Store_ID]],Store_DB[Store_ID],Store_DB[Store_Name])</f>
        <v>Aguirre-Keller</v>
      </c>
      <c r="M1034" t="str">
        <f>_xlfn.XLOOKUP(Sales_DB[[#This Row],[Store_ID]],Store_DB[Store_ID],Store_DB[City])</f>
        <v>Lake Michael</v>
      </c>
      <c r="N1034" t="str">
        <f>_xlfn.XLOOKUP(Sales_DB[[#This Row],[Store_ID]],Store_DB[Store_ID],Store_DB[Store_Type])</f>
        <v>Online</v>
      </c>
      <c r="O1034" t="str">
        <f>_xlfn.XLOOKUP(Sales_DB[[#This Row],[Product_ID]],Product_DB[Product_ID],Product_DB[Product_Name])</f>
        <v>Knee Support Brace</v>
      </c>
      <c r="P1034" t="str">
        <f>_xlfn.XLOOKUP(Sales_DB[[#This Row],[Product_ID]],Product_DB[Product_ID],Product_DB[Category])</f>
        <v>Sports</v>
      </c>
      <c r="Q1034" t="str">
        <f>_xlfn.XLOOKUP(Sales_DB[[#This Row],[Product_ID]],Product_DB[Product_ID],Product_DB[Sub_Category])</f>
        <v>Equipment</v>
      </c>
      <c r="R1034" t="str">
        <f>_xlfn.XLOOKUP(Sales_DB[[#This Row],[Product_ID]],Product_DB[Product_ID],Product_DB[Brand])</f>
        <v>May-Reese</v>
      </c>
      <c r="S1034">
        <f>_xlfn.XLOOKUP(Sales_DB[[#This Row],[Product_ID]],Product_DB[Product_ID],Product_DB[Cost])</f>
        <v>21.34</v>
      </c>
      <c r="T1034">
        <f>_xlfn.XLOOKUP(Sales_DB[[#This Row],[Product_ID]],Product_DB[Product_ID],Product_DB[Stock])</f>
        <v>65</v>
      </c>
      <c r="U1034" t="str">
        <f>_xlfn.XLOOKUP(Sales_DB[[#This Row],[Customer_ID]],Final_Cust_db[Customer_ID],Final_Cust_db[Name])</f>
        <v>Lance Baker</v>
      </c>
      <c r="V1034">
        <f>_xlfn.XLOOKUP(Sales_DB[[#This Row],[Customer_ID]],Final_Cust_db[Customer_ID],Final_Cust_db[Age])</f>
        <v>50</v>
      </c>
      <c r="W1034" t="str">
        <f>_xlfn.XLOOKUP(Sales_DB[[#This Row],[Customer_ID]],Final_Cust_db[Customer_ID],Final_Cust_db[Gender])</f>
        <v>Female</v>
      </c>
      <c r="X1034" t="str">
        <f>_xlfn.XLOOKUP(Sales_DB[[#This Row],[Customer_ID]],Final_Cust_db[Customer_ID],Final_Cust_db[City])</f>
        <v>Port Victoria</v>
      </c>
      <c r="Y1034" t="str">
        <f>_xlfn.XLOOKUP(Sales_DB[[#This Row],[Customer_ID]],Final_Cust_db[Customer_ID],Final_Cust_db[State])</f>
        <v>Florida</v>
      </c>
      <c r="Z1034" t="str">
        <f>_xlfn.XLOOKUP(Sales_DB[[#This Row],[Customer_ID]],Final_Cust_db[Customer_ID],Final_Cust_db[Country])</f>
        <v>USA</v>
      </c>
      <c r="AA1034" t="str">
        <f>_xlfn.XLOOKUP(Sales_DB[[#This Row],[Customer_ID]],Final_Cust_db[Customer_ID],Final_Cust_db[Loyality_Level])</f>
        <v>Gold</v>
      </c>
      <c r="AB1034" s="8">
        <f>Sales_DB[[#This Row],[Cost]]*Sales_DB[[#This Row],[Quantity]]</f>
        <v>64.02</v>
      </c>
      <c r="AC1034" s="8">
        <f>Sales_DB[[#This Row],[Total_Amount]]-Sales_DB[[#This Row],[Spend]]</f>
        <v>1807.6985999999999</v>
      </c>
      <c r="AD1034" s="8">
        <f>MONTH(Sales_DB[[#This Row],[Order_Date]])</f>
        <v>11</v>
      </c>
    </row>
    <row r="1035" spans="1:30" x14ac:dyDescent="0.35">
      <c r="A1035" t="s">
        <v>2992</v>
      </c>
      <c r="B1035" s="2">
        <v>45479</v>
      </c>
      <c r="C1035" t="s">
        <v>797</v>
      </c>
      <c r="D1035" t="s">
        <v>1675</v>
      </c>
      <c r="E1035" t="s">
        <v>1919</v>
      </c>
      <c r="F1035">
        <v>1</v>
      </c>
      <c r="G1035" s="5">
        <v>409.41</v>
      </c>
      <c r="H1035">
        <v>0.13</v>
      </c>
      <c r="I1035" t="s">
        <v>1959</v>
      </c>
      <c r="J1035">
        <v>356.18669999999997</v>
      </c>
      <c r="K1035" t="str">
        <f>_xlfn.XLOOKUP(Sales_DB[[#This Row],[Store_ID]],Store_DB[Store_ID],Store_DB[Region])</f>
        <v>South</v>
      </c>
      <c r="L1035" t="str">
        <f>_xlfn.XLOOKUP(Sales_DB[[#This Row],[Store_ID]],Store_DB[Store_ID],Store_DB[Store_Name])</f>
        <v>Moore, Padilla and Butler</v>
      </c>
      <c r="M1035" t="str">
        <f>_xlfn.XLOOKUP(Sales_DB[[#This Row],[Store_ID]],Store_DB[Store_ID],Store_DB[City])</f>
        <v>East Johnstad</v>
      </c>
      <c r="N1035" t="str">
        <f>_xlfn.XLOOKUP(Sales_DB[[#This Row],[Store_ID]],Store_DB[Store_ID],Store_DB[Store_Type])</f>
        <v>Flagship</v>
      </c>
      <c r="O1035" t="str">
        <f>_xlfn.XLOOKUP(Sales_DB[[#This Row],[Product_ID]],Product_DB[Product_ID],Product_DB[Product_Name])</f>
        <v>Modern Wall Clock</v>
      </c>
      <c r="P1035" t="str">
        <f>_xlfn.XLOOKUP(Sales_DB[[#This Row],[Product_ID]],Product_DB[Product_ID],Product_DB[Category])</f>
        <v>Home</v>
      </c>
      <c r="Q1035" t="str">
        <f>_xlfn.XLOOKUP(Sales_DB[[#This Row],[Product_ID]],Product_DB[Product_ID],Product_DB[Sub_Category])</f>
        <v>Decor</v>
      </c>
      <c r="R1035" t="str">
        <f>_xlfn.XLOOKUP(Sales_DB[[#This Row],[Product_ID]],Product_DB[Product_ID],Product_DB[Brand])</f>
        <v>Weiss-Watson</v>
      </c>
      <c r="S1035">
        <f>_xlfn.XLOOKUP(Sales_DB[[#This Row],[Product_ID]],Product_DB[Product_ID],Product_DB[Cost])</f>
        <v>179.77</v>
      </c>
      <c r="T1035">
        <f>_xlfn.XLOOKUP(Sales_DB[[#This Row],[Product_ID]],Product_DB[Product_ID],Product_DB[Stock])</f>
        <v>305</v>
      </c>
      <c r="U1035" t="str">
        <f>_xlfn.XLOOKUP(Sales_DB[[#This Row],[Customer_ID]],Final_Cust_db[Customer_ID],Final_Cust_db[Name])</f>
        <v>Mary Russell</v>
      </c>
      <c r="V1035">
        <f>_xlfn.XLOOKUP(Sales_DB[[#This Row],[Customer_ID]],Final_Cust_db[Customer_ID],Final_Cust_db[Age])</f>
        <v>58</v>
      </c>
      <c r="W1035" t="str">
        <f>_xlfn.XLOOKUP(Sales_DB[[#This Row],[Customer_ID]],Final_Cust_db[Customer_ID],Final_Cust_db[Gender])</f>
        <v>Male</v>
      </c>
      <c r="X1035" t="str">
        <f>_xlfn.XLOOKUP(Sales_DB[[#This Row],[Customer_ID]],Final_Cust_db[Customer_ID],Final_Cust_db[City])</f>
        <v>South Regina</v>
      </c>
      <c r="Y1035" t="str">
        <f>_xlfn.XLOOKUP(Sales_DB[[#This Row],[Customer_ID]],Final_Cust_db[Customer_ID],Final_Cust_db[State])</f>
        <v>Arkansas</v>
      </c>
      <c r="Z1035" t="str">
        <f>_xlfn.XLOOKUP(Sales_DB[[#This Row],[Customer_ID]],Final_Cust_db[Customer_ID],Final_Cust_db[Country])</f>
        <v>USA</v>
      </c>
      <c r="AA1035" t="str">
        <f>_xlfn.XLOOKUP(Sales_DB[[#This Row],[Customer_ID]],Final_Cust_db[Customer_ID],Final_Cust_db[Loyality_Level])</f>
        <v>Bronze</v>
      </c>
      <c r="AB1035" s="8">
        <f>Sales_DB[[#This Row],[Cost]]*Sales_DB[[#This Row],[Quantity]]</f>
        <v>179.77</v>
      </c>
      <c r="AC1035" s="8">
        <f>Sales_DB[[#This Row],[Total_Amount]]-Sales_DB[[#This Row],[Spend]]</f>
        <v>176.41669999999996</v>
      </c>
      <c r="AD1035" s="8">
        <f>MONTH(Sales_DB[[#This Row],[Order_Date]])</f>
        <v>7</v>
      </c>
    </row>
    <row r="1036" spans="1:30" x14ac:dyDescent="0.35">
      <c r="A1036" t="s">
        <v>2993</v>
      </c>
      <c r="B1036" s="2">
        <v>45727</v>
      </c>
      <c r="C1036" t="s">
        <v>336</v>
      </c>
      <c r="D1036" t="s">
        <v>1815</v>
      </c>
      <c r="E1036" t="s">
        <v>1899</v>
      </c>
      <c r="F1036">
        <v>3</v>
      </c>
      <c r="G1036" s="5">
        <v>461.03</v>
      </c>
      <c r="H1036">
        <v>0.11</v>
      </c>
      <c r="I1036" t="s">
        <v>1959</v>
      </c>
      <c r="J1036">
        <v>1230.9501</v>
      </c>
      <c r="K1036" t="str">
        <f>_xlfn.XLOOKUP(Sales_DB[[#This Row],[Store_ID]],Store_DB[Store_ID],Store_DB[Region])</f>
        <v>North</v>
      </c>
      <c r="L1036" t="str">
        <f>_xlfn.XLOOKUP(Sales_DB[[#This Row],[Store_ID]],Store_DB[Store_ID],Store_DB[Store_Name])</f>
        <v>Johnson-Wright</v>
      </c>
      <c r="M1036" t="str">
        <f>_xlfn.XLOOKUP(Sales_DB[[#This Row],[Store_ID]],Store_DB[Store_ID],Store_DB[City])</f>
        <v>Hoodberg</v>
      </c>
      <c r="N1036" t="str">
        <f>_xlfn.XLOOKUP(Sales_DB[[#This Row],[Store_ID]],Store_DB[Store_ID],Store_DB[Store_Type])</f>
        <v>Outlet</v>
      </c>
      <c r="O1036" t="str">
        <f>_xlfn.XLOOKUP(Sales_DB[[#This Row],[Product_ID]],Product_DB[Product_ID],Product_DB[Product_Name])</f>
        <v>Essential Oil Diffuser</v>
      </c>
      <c r="P1036" t="str">
        <f>_xlfn.XLOOKUP(Sales_DB[[#This Row],[Product_ID]],Product_DB[Product_ID],Product_DB[Category])</f>
        <v>Home</v>
      </c>
      <c r="Q1036" t="str">
        <f>_xlfn.XLOOKUP(Sales_DB[[#This Row],[Product_ID]],Product_DB[Product_ID],Product_DB[Sub_Category])</f>
        <v>Decor</v>
      </c>
      <c r="R1036" t="str">
        <f>_xlfn.XLOOKUP(Sales_DB[[#This Row],[Product_ID]],Product_DB[Product_ID],Product_DB[Brand])</f>
        <v>Hernandez Inc</v>
      </c>
      <c r="S1036">
        <f>_xlfn.XLOOKUP(Sales_DB[[#This Row],[Product_ID]],Product_DB[Product_ID],Product_DB[Cost])</f>
        <v>325.26</v>
      </c>
      <c r="T1036">
        <f>_xlfn.XLOOKUP(Sales_DB[[#This Row],[Product_ID]],Product_DB[Product_ID],Product_DB[Stock])</f>
        <v>400</v>
      </c>
      <c r="U1036" t="str">
        <f>_xlfn.XLOOKUP(Sales_DB[[#This Row],[Customer_ID]],Final_Cust_db[Customer_ID],Final_Cust_db[Name])</f>
        <v>Robert Jackson</v>
      </c>
      <c r="V1036">
        <f>_xlfn.XLOOKUP(Sales_DB[[#This Row],[Customer_ID]],Final_Cust_db[Customer_ID],Final_Cust_db[Age])</f>
        <v>44</v>
      </c>
      <c r="W1036" t="str">
        <f>_xlfn.XLOOKUP(Sales_DB[[#This Row],[Customer_ID]],Final_Cust_db[Customer_ID],Final_Cust_db[Gender])</f>
        <v>Female</v>
      </c>
      <c r="X1036" t="str">
        <f>_xlfn.XLOOKUP(Sales_DB[[#This Row],[Customer_ID]],Final_Cust_db[Customer_ID],Final_Cust_db[City])</f>
        <v>Lake Brandy</v>
      </c>
      <c r="Y1036" t="str">
        <f>_xlfn.XLOOKUP(Sales_DB[[#This Row],[Customer_ID]],Final_Cust_db[Customer_ID],Final_Cust_db[State])</f>
        <v>Tennessee</v>
      </c>
      <c r="Z1036" t="str">
        <f>_xlfn.XLOOKUP(Sales_DB[[#This Row],[Customer_ID]],Final_Cust_db[Customer_ID],Final_Cust_db[Country])</f>
        <v>USA</v>
      </c>
      <c r="AA1036" t="str">
        <f>_xlfn.XLOOKUP(Sales_DB[[#This Row],[Customer_ID]],Final_Cust_db[Customer_ID],Final_Cust_db[Loyality_Level])</f>
        <v>Platinum</v>
      </c>
      <c r="AB1036" s="8">
        <f>Sales_DB[[#This Row],[Cost]]*Sales_DB[[#This Row],[Quantity]]</f>
        <v>975.78</v>
      </c>
      <c r="AC1036" s="8">
        <f>Sales_DB[[#This Row],[Total_Amount]]-Sales_DB[[#This Row],[Spend]]</f>
        <v>255.17010000000005</v>
      </c>
      <c r="AD1036" s="8">
        <f>MONTH(Sales_DB[[#This Row],[Order_Date]])</f>
        <v>3</v>
      </c>
    </row>
    <row r="1037" spans="1:30" x14ac:dyDescent="0.35">
      <c r="A1037" t="s">
        <v>2994</v>
      </c>
      <c r="B1037" s="2">
        <v>45394</v>
      </c>
      <c r="C1037" t="s">
        <v>1161</v>
      </c>
      <c r="D1037" t="s">
        <v>1629</v>
      </c>
      <c r="E1037" t="s">
        <v>1932</v>
      </c>
      <c r="F1037">
        <v>2</v>
      </c>
      <c r="G1037" s="5">
        <v>760.14</v>
      </c>
      <c r="H1037">
        <v>0.02</v>
      </c>
      <c r="I1037" t="s">
        <v>1962</v>
      </c>
      <c r="J1037">
        <v>1489.8743999999999</v>
      </c>
      <c r="K1037" t="str">
        <f>_xlfn.XLOOKUP(Sales_DB[[#This Row],[Store_ID]],Store_DB[Store_ID],Store_DB[Region])</f>
        <v>South</v>
      </c>
      <c r="L1037" t="str">
        <f>_xlfn.XLOOKUP(Sales_DB[[#This Row],[Store_ID]],Store_DB[Store_ID],Store_DB[Store_Name])</f>
        <v>Mcdonald Inc</v>
      </c>
      <c r="M1037" t="str">
        <f>_xlfn.XLOOKUP(Sales_DB[[#This Row],[Store_ID]],Store_DB[Store_ID],Store_DB[City])</f>
        <v>Christopherland</v>
      </c>
      <c r="N1037" t="str">
        <f>_xlfn.XLOOKUP(Sales_DB[[#This Row],[Store_ID]],Store_DB[Store_ID],Store_DB[Store_Type])</f>
        <v>Outlet</v>
      </c>
      <c r="O1037" t="str">
        <f>_xlfn.XLOOKUP(Sales_DB[[#This Row],[Product_ID]],Product_DB[Product_ID],Product_DB[Product_Name])</f>
        <v>Knee Support Brace</v>
      </c>
      <c r="P1037" t="str">
        <f>_xlfn.XLOOKUP(Sales_DB[[#This Row],[Product_ID]],Product_DB[Product_ID],Product_DB[Category])</f>
        <v>Sports</v>
      </c>
      <c r="Q1037" t="str">
        <f>_xlfn.XLOOKUP(Sales_DB[[#This Row],[Product_ID]],Product_DB[Product_ID],Product_DB[Sub_Category])</f>
        <v>Equipment</v>
      </c>
      <c r="R1037" t="str">
        <f>_xlfn.XLOOKUP(Sales_DB[[#This Row],[Product_ID]],Product_DB[Product_ID],Product_DB[Brand])</f>
        <v>May-Reese</v>
      </c>
      <c r="S1037">
        <f>_xlfn.XLOOKUP(Sales_DB[[#This Row],[Product_ID]],Product_DB[Product_ID],Product_DB[Cost])</f>
        <v>21.34</v>
      </c>
      <c r="T1037">
        <f>_xlfn.XLOOKUP(Sales_DB[[#This Row],[Product_ID]],Product_DB[Product_ID],Product_DB[Stock])</f>
        <v>65</v>
      </c>
      <c r="U1037" t="str">
        <f>_xlfn.XLOOKUP(Sales_DB[[#This Row],[Customer_ID]],Final_Cust_db[Customer_ID],Final_Cust_db[Name])</f>
        <v>Miranda King</v>
      </c>
      <c r="V1037">
        <f>_xlfn.XLOOKUP(Sales_DB[[#This Row],[Customer_ID]],Final_Cust_db[Customer_ID],Final_Cust_db[Age])</f>
        <v>34</v>
      </c>
      <c r="W1037" t="str">
        <f>_xlfn.XLOOKUP(Sales_DB[[#This Row],[Customer_ID]],Final_Cust_db[Customer_ID],Final_Cust_db[Gender])</f>
        <v>Female</v>
      </c>
      <c r="X1037" t="str">
        <f>_xlfn.XLOOKUP(Sales_DB[[#This Row],[Customer_ID]],Final_Cust_db[Customer_ID],Final_Cust_db[City])</f>
        <v>West Mathew</v>
      </c>
      <c r="Y1037" t="str">
        <f>_xlfn.XLOOKUP(Sales_DB[[#This Row],[Customer_ID]],Final_Cust_db[Customer_ID],Final_Cust_db[State])</f>
        <v>New York</v>
      </c>
      <c r="Z1037" t="str">
        <f>_xlfn.XLOOKUP(Sales_DB[[#This Row],[Customer_ID]],Final_Cust_db[Customer_ID],Final_Cust_db[Country])</f>
        <v>USA</v>
      </c>
      <c r="AA1037" t="str">
        <f>_xlfn.XLOOKUP(Sales_DB[[#This Row],[Customer_ID]],Final_Cust_db[Customer_ID],Final_Cust_db[Loyality_Level])</f>
        <v>Platinum</v>
      </c>
      <c r="AB1037" s="8">
        <f>Sales_DB[[#This Row],[Cost]]*Sales_DB[[#This Row],[Quantity]]</f>
        <v>42.68</v>
      </c>
      <c r="AC1037" s="8">
        <f>Sales_DB[[#This Row],[Total_Amount]]-Sales_DB[[#This Row],[Spend]]</f>
        <v>1447.1943999999999</v>
      </c>
      <c r="AD1037" s="8">
        <f>MONTH(Sales_DB[[#This Row],[Order_Date]])</f>
        <v>4</v>
      </c>
    </row>
    <row r="1038" spans="1:30" x14ac:dyDescent="0.35">
      <c r="A1038" t="s">
        <v>2995</v>
      </c>
      <c r="B1038" s="2">
        <v>45773</v>
      </c>
      <c r="C1038" t="s">
        <v>893</v>
      </c>
      <c r="D1038" t="s">
        <v>1643</v>
      </c>
      <c r="E1038" t="s">
        <v>1890</v>
      </c>
      <c r="F1038">
        <v>3</v>
      </c>
      <c r="G1038" s="5">
        <v>688.76</v>
      </c>
      <c r="H1038">
        <v>0.12</v>
      </c>
      <c r="I1038" t="s">
        <v>1959</v>
      </c>
      <c r="J1038">
        <v>1818.3263999999999</v>
      </c>
      <c r="K1038" t="str">
        <f>_xlfn.XLOOKUP(Sales_DB[[#This Row],[Store_ID]],Store_DB[Store_ID],Store_DB[Region])</f>
        <v>North</v>
      </c>
      <c r="L1038" t="str">
        <f>_xlfn.XLOOKUP(Sales_DB[[#This Row],[Store_ID]],Store_DB[Store_ID],Store_DB[Store_Name])</f>
        <v>Martinez, Adkins and Johnson</v>
      </c>
      <c r="M1038" t="str">
        <f>_xlfn.XLOOKUP(Sales_DB[[#This Row],[Store_ID]],Store_DB[Store_ID],Store_DB[City])</f>
        <v>Danielmouth</v>
      </c>
      <c r="N1038" t="str">
        <f>_xlfn.XLOOKUP(Sales_DB[[#This Row],[Store_ID]],Store_DB[Store_ID],Store_DB[Store_Type])</f>
        <v>Flagship</v>
      </c>
      <c r="O1038" t="str">
        <f>_xlfn.XLOOKUP(Sales_DB[[#This Row],[Product_ID]],Product_DB[Product_ID],Product_DB[Product_Name])</f>
        <v>Men'S Formal Shirt</v>
      </c>
      <c r="P1038" t="str">
        <f>_xlfn.XLOOKUP(Sales_DB[[#This Row],[Product_ID]],Product_DB[Product_ID],Product_DB[Category])</f>
        <v>Clothing</v>
      </c>
      <c r="Q1038" t="str">
        <f>_xlfn.XLOOKUP(Sales_DB[[#This Row],[Product_ID]],Product_DB[Product_ID],Product_DB[Sub_Category])</f>
        <v>Tops</v>
      </c>
      <c r="R1038" t="str">
        <f>_xlfn.XLOOKUP(Sales_DB[[#This Row],[Product_ID]],Product_DB[Product_ID],Product_DB[Brand])</f>
        <v>Moon, Mora and Santos</v>
      </c>
      <c r="S1038">
        <f>_xlfn.XLOOKUP(Sales_DB[[#This Row],[Product_ID]],Product_DB[Product_ID],Product_DB[Cost])</f>
        <v>238.8</v>
      </c>
      <c r="T1038">
        <f>_xlfn.XLOOKUP(Sales_DB[[#This Row],[Product_ID]],Product_DB[Product_ID],Product_DB[Stock])</f>
        <v>360</v>
      </c>
      <c r="U1038" t="str">
        <f>_xlfn.XLOOKUP(Sales_DB[[#This Row],[Customer_ID]],Final_Cust_db[Customer_ID],Final_Cust_db[Name])</f>
        <v>Stephen Fowler</v>
      </c>
      <c r="V1038">
        <f>_xlfn.XLOOKUP(Sales_DB[[#This Row],[Customer_ID]],Final_Cust_db[Customer_ID],Final_Cust_db[Age])</f>
        <v>42</v>
      </c>
      <c r="W1038" t="str">
        <f>_xlfn.XLOOKUP(Sales_DB[[#This Row],[Customer_ID]],Final_Cust_db[Customer_ID],Final_Cust_db[Gender])</f>
        <v>Female</v>
      </c>
      <c r="X1038" t="str">
        <f>_xlfn.XLOOKUP(Sales_DB[[#This Row],[Customer_ID]],Final_Cust_db[Customer_ID],Final_Cust_db[City])</f>
        <v>Port Mariastad</v>
      </c>
      <c r="Y1038" t="str">
        <f>_xlfn.XLOOKUP(Sales_DB[[#This Row],[Customer_ID]],Final_Cust_db[Customer_ID],Final_Cust_db[State])</f>
        <v>Rhode Island</v>
      </c>
      <c r="Z1038" t="str">
        <f>_xlfn.XLOOKUP(Sales_DB[[#This Row],[Customer_ID]],Final_Cust_db[Customer_ID],Final_Cust_db[Country])</f>
        <v>USA</v>
      </c>
      <c r="AA1038" t="str">
        <f>_xlfn.XLOOKUP(Sales_DB[[#This Row],[Customer_ID]],Final_Cust_db[Customer_ID],Final_Cust_db[Loyality_Level])</f>
        <v>Platinum</v>
      </c>
      <c r="AB1038" s="8">
        <f>Sales_DB[[#This Row],[Cost]]*Sales_DB[[#This Row],[Quantity]]</f>
        <v>716.40000000000009</v>
      </c>
      <c r="AC1038" s="8">
        <f>Sales_DB[[#This Row],[Total_Amount]]-Sales_DB[[#This Row],[Spend]]</f>
        <v>1101.9263999999998</v>
      </c>
      <c r="AD1038" s="8">
        <f>MONTH(Sales_DB[[#This Row],[Order_Date]])</f>
        <v>4</v>
      </c>
    </row>
    <row r="1039" spans="1:30" x14ac:dyDescent="0.35">
      <c r="A1039" t="s">
        <v>2996</v>
      </c>
      <c r="B1039" s="2">
        <v>45779</v>
      </c>
      <c r="C1039" t="s">
        <v>538</v>
      </c>
      <c r="D1039" t="s">
        <v>1707</v>
      </c>
      <c r="E1039" t="s">
        <v>1919</v>
      </c>
      <c r="F1039">
        <v>2</v>
      </c>
      <c r="G1039" s="5">
        <v>257.77999999999997</v>
      </c>
      <c r="H1039">
        <v>0.05</v>
      </c>
      <c r="I1039" t="s">
        <v>1957</v>
      </c>
      <c r="J1039">
        <v>489.78199999999993</v>
      </c>
      <c r="K1039" t="str">
        <f>_xlfn.XLOOKUP(Sales_DB[[#This Row],[Store_ID]],Store_DB[Store_ID],Store_DB[Region])</f>
        <v>South</v>
      </c>
      <c r="L1039" t="str">
        <f>_xlfn.XLOOKUP(Sales_DB[[#This Row],[Store_ID]],Store_DB[Store_ID],Store_DB[Store_Name])</f>
        <v>Moore, Padilla and Butler</v>
      </c>
      <c r="M1039" t="str">
        <f>_xlfn.XLOOKUP(Sales_DB[[#This Row],[Store_ID]],Store_DB[Store_ID],Store_DB[City])</f>
        <v>East Johnstad</v>
      </c>
      <c r="N1039" t="str">
        <f>_xlfn.XLOOKUP(Sales_DB[[#This Row],[Store_ID]],Store_DB[Store_ID],Store_DB[Store_Type])</f>
        <v>Flagship</v>
      </c>
      <c r="O1039" t="str">
        <f>_xlfn.XLOOKUP(Sales_DB[[#This Row],[Product_ID]],Product_DB[Product_ID],Product_DB[Product_Name])</f>
        <v>Usb External Hard Drive</v>
      </c>
      <c r="P1039" t="str">
        <f>_xlfn.XLOOKUP(Sales_DB[[#This Row],[Product_ID]],Product_DB[Product_ID],Product_DB[Category])</f>
        <v>Electronics</v>
      </c>
      <c r="Q1039" t="str">
        <f>_xlfn.XLOOKUP(Sales_DB[[#This Row],[Product_ID]],Product_DB[Product_ID],Product_DB[Sub_Category])</f>
        <v>Computer</v>
      </c>
      <c r="R1039" t="str">
        <f>_xlfn.XLOOKUP(Sales_DB[[#This Row],[Product_ID]],Product_DB[Product_ID],Product_DB[Brand])</f>
        <v>Robinson Inc</v>
      </c>
      <c r="S1039">
        <f>_xlfn.XLOOKUP(Sales_DB[[#This Row],[Product_ID]],Product_DB[Product_ID],Product_DB[Cost])</f>
        <v>253.33</v>
      </c>
      <c r="T1039">
        <f>_xlfn.XLOOKUP(Sales_DB[[#This Row],[Product_ID]],Product_DB[Product_ID],Product_DB[Stock])</f>
        <v>266</v>
      </c>
      <c r="U1039" t="str">
        <f>_xlfn.XLOOKUP(Sales_DB[[#This Row],[Customer_ID]],Final_Cust_db[Customer_ID],Final_Cust_db[Name])</f>
        <v>Brian Choi</v>
      </c>
      <c r="V1039">
        <f>_xlfn.XLOOKUP(Sales_DB[[#This Row],[Customer_ID]],Final_Cust_db[Customer_ID],Final_Cust_db[Age])</f>
        <v>46</v>
      </c>
      <c r="W1039" t="str">
        <f>_xlfn.XLOOKUP(Sales_DB[[#This Row],[Customer_ID]],Final_Cust_db[Customer_ID],Final_Cust_db[Gender])</f>
        <v>Female</v>
      </c>
      <c r="X1039" t="str">
        <f>_xlfn.XLOOKUP(Sales_DB[[#This Row],[Customer_ID]],Final_Cust_db[Customer_ID],Final_Cust_db[City])</f>
        <v>Floydton</v>
      </c>
      <c r="Y1039" t="str">
        <f>_xlfn.XLOOKUP(Sales_DB[[#This Row],[Customer_ID]],Final_Cust_db[Customer_ID],Final_Cust_db[State])</f>
        <v>New Jersey</v>
      </c>
      <c r="Z1039" t="str">
        <f>_xlfn.XLOOKUP(Sales_DB[[#This Row],[Customer_ID]],Final_Cust_db[Customer_ID],Final_Cust_db[Country])</f>
        <v>USA</v>
      </c>
      <c r="AA1039" t="str">
        <f>_xlfn.XLOOKUP(Sales_DB[[#This Row],[Customer_ID]],Final_Cust_db[Customer_ID],Final_Cust_db[Loyality_Level])</f>
        <v>Gold</v>
      </c>
      <c r="AB1039" s="8">
        <f>Sales_DB[[#This Row],[Cost]]*Sales_DB[[#This Row],[Quantity]]</f>
        <v>506.66</v>
      </c>
      <c r="AC1039" s="8">
        <f>Sales_DB[[#This Row],[Total_Amount]]-Sales_DB[[#This Row],[Spend]]</f>
        <v>-16.8780000000001</v>
      </c>
      <c r="AD1039" s="8">
        <f>MONTH(Sales_DB[[#This Row],[Order_Date]])</f>
        <v>5</v>
      </c>
    </row>
    <row r="1040" spans="1:30" x14ac:dyDescent="0.35">
      <c r="A1040" t="s">
        <v>2997</v>
      </c>
      <c r="B1040" s="2">
        <v>45400</v>
      </c>
      <c r="C1040" t="s">
        <v>202</v>
      </c>
      <c r="D1040" t="s">
        <v>1739</v>
      </c>
      <c r="E1040" t="s">
        <v>1912</v>
      </c>
      <c r="F1040">
        <v>2</v>
      </c>
      <c r="G1040" s="5">
        <v>314.29000000000002</v>
      </c>
      <c r="H1040">
        <v>0.19</v>
      </c>
      <c r="I1040" t="s">
        <v>1962</v>
      </c>
      <c r="J1040">
        <v>509.14980000000008</v>
      </c>
      <c r="K1040" t="str">
        <f>_xlfn.XLOOKUP(Sales_DB[[#This Row],[Store_ID]],Store_DB[Store_ID],Store_DB[Region])</f>
        <v>South</v>
      </c>
      <c r="L1040" t="str">
        <f>_xlfn.XLOOKUP(Sales_DB[[#This Row],[Store_ID]],Store_DB[Store_ID],Store_DB[Store_Name])</f>
        <v>Martinez-Mullins</v>
      </c>
      <c r="M1040" t="str">
        <f>_xlfn.XLOOKUP(Sales_DB[[#This Row],[Store_ID]],Store_DB[Store_ID],Store_DB[City])</f>
        <v>Williamsfurt</v>
      </c>
      <c r="N1040" t="str">
        <f>_xlfn.XLOOKUP(Sales_DB[[#This Row],[Store_ID]],Store_DB[Store_ID],Store_DB[Store_Type])</f>
        <v>Online</v>
      </c>
      <c r="O1040" t="str">
        <f>_xlfn.XLOOKUP(Sales_DB[[#This Row],[Product_ID]],Product_DB[Product_ID],Product_DB[Product_Name])</f>
        <v>Men'S Track Pants</v>
      </c>
      <c r="P1040" t="str">
        <f>_xlfn.XLOOKUP(Sales_DB[[#This Row],[Product_ID]],Product_DB[Product_ID],Product_DB[Category])</f>
        <v>Clothing</v>
      </c>
      <c r="Q1040" t="str">
        <f>_xlfn.XLOOKUP(Sales_DB[[#This Row],[Product_ID]],Product_DB[Product_ID],Product_DB[Sub_Category])</f>
        <v>Bottoms</v>
      </c>
      <c r="R1040" t="str">
        <f>_xlfn.XLOOKUP(Sales_DB[[#This Row],[Product_ID]],Product_DB[Product_ID],Product_DB[Brand])</f>
        <v>Hamilton, Woods and Walker</v>
      </c>
      <c r="S1040">
        <f>_xlfn.XLOOKUP(Sales_DB[[#This Row],[Product_ID]],Product_DB[Product_ID],Product_DB[Cost])</f>
        <v>386.56</v>
      </c>
      <c r="T1040">
        <f>_xlfn.XLOOKUP(Sales_DB[[#This Row],[Product_ID]],Product_DB[Product_ID],Product_DB[Stock])</f>
        <v>125</v>
      </c>
      <c r="U1040" t="str">
        <f>_xlfn.XLOOKUP(Sales_DB[[#This Row],[Customer_ID]],Final_Cust_db[Customer_ID],Final_Cust_db[Name])</f>
        <v>Debra Liu</v>
      </c>
      <c r="V1040">
        <f>_xlfn.XLOOKUP(Sales_DB[[#This Row],[Customer_ID]],Final_Cust_db[Customer_ID],Final_Cust_db[Age])</f>
        <v>55</v>
      </c>
      <c r="W1040" t="str">
        <f>_xlfn.XLOOKUP(Sales_DB[[#This Row],[Customer_ID]],Final_Cust_db[Customer_ID],Final_Cust_db[Gender])</f>
        <v>Male</v>
      </c>
      <c r="X1040" t="str">
        <f>_xlfn.XLOOKUP(Sales_DB[[#This Row],[Customer_ID]],Final_Cust_db[Customer_ID],Final_Cust_db[City])</f>
        <v>South Timtown</v>
      </c>
      <c r="Y1040" t="str">
        <f>_xlfn.XLOOKUP(Sales_DB[[#This Row],[Customer_ID]],Final_Cust_db[Customer_ID],Final_Cust_db[State])</f>
        <v>Minnesota</v>
      </c>
      <c r="Z1040" t="str">
        <f>_xlfn.XLOOKUP(Sales_DB[[#This Row],[Customer_ID]],Final_Cust_db[Customer_ID],Final_Cust_db[Country])</f>
        <v>USA</v>
      </c>
      <c r="AA1040" t="str">
        <f>_xlfn.XLOOKUP(Sales_DB[[#This Row],[Customer_ID]],Final_Cust_db[Customer_ID],Final_Cust_db[Loyality_Level])</f>
        <v>Bronze</v>
      </c>
      <c r="AB1040" s="8">
        <f>Sales_DB[[#This Row],[Cost]]*Sales_DB[[#This Row],[Quantity]]</f>
        <v>773.12</v>
      </c>
      <c r="AC1040" s="8">
        <f>Sales_DB[[#This Row],[Total_Amount]]-Sales_DB[[#This Row],[Spend]]</f>
        <v>-263.97019999999992</v>
      </c>
      <c r="AD1040" s="8">
        <f>MONTH(Sales_DB[[#This Row],[Order_Date]])</f>
        <v>4</v>
      </c>
    </row>
    <row r="1041" spans="1:30" x14ac:dyDescent="0.35">
      <c r="A1041" t="s">
        <v>2998</v>
      </c>
      <c r="B1041" s="2">
        <v>45520</v>
      </c>
      <c r="C1041" t="s">
        <v>526</v>
      </c>
      <c r="D1041" t="s">
        <v>1797</v>
      </c>
      <c r="E1041" t="s">
        <v>1932</v>
      </c>
      <c r="F1041">
        <v>3</v>
      </c>
      <c r="G1041" s="5">
        <v>336.09</v>
      </c>
      <c r="H1041">
        <v>0.01</v>
      </c>
      <c r="I1041" t="s">
        <v>1959</v>
      </c>
      <c r="J1041">
        <v>998.18729999999994</v>
      </c>
      <c r="K1041" t="str">
        <f>_xlfn.XLOOKUP(Sales_DB[[#This Row],[Store_ID]],Store_DB[Store_ID],Store_DB[Region])</f>
        <v>South</v>
      </c>
      <c r="L1041" t="str">
        <f>_xlfn.XLOOKUP(Sales_DB[[#This Row],[Store_ID]],Store_DB[Store_ID],Store_DB[Store_Name])</f>
        <v>Mcdonald Inc</v>
      </c>
      <c r="M1041" t="str">
        <f>_xlfn.XLOOKUP(Sales_DB[[#This Row],[Store_ID]],Store_DB[Store_ID],Store_DB[City])</f>
        <v>Christopherland</v>
      </c>
      <c r="N1041" t="str">
        <f>_xlfn.XLOOKUP(Sales_DB[[#This Row],[Store_ID]],Store_DB[Store_ID],Store_DB[Store_Type])</f>
        <v>Outlet</v>
      </c>
      <c r="O1041" t="str">
        <f>_xlfn.XLOOKUP(Sales_DB[[#This Row],[Product_ID]],Product_DB[Product_ID],Product_DB[Product_Name])</f>
        <v>Professional Jump Rope</v>
      </c>
      <c r="P1041" t="str">
        <f>_xlfn.XLOOKUP(Sales_DB[[#This Row],[Product_ID]],Product_DB[Product_ID],Product_DB[Category])</f>
        <v>Sports</v>
      </c>
      <c r="Q1041" t="str">
        <f>_xlfn.XLOOKUP(Sales_DB[[#This Row],[Product_ID]],Product_DB[Product_ID],Product_DB[Sub_Category])</f>
        <v>Fitness</v>
      </c>
      <c r="R1041" t="str">
        <f>_xlfn.XLOOKUP(Sales_DB[[#This Row],[Product_ID]],Product_DB[Product_ID],Product_DB[Brand])</f>
        <v>Davis PLC</v>
      </c>
      <c r="S1041">
        <f>_xlfn.XLOOKUP(Sales_DB[[#This Row],[Product_ID]],Product_DB[Product_ID],Product_DB[Cost])</f>
        <v>477.61</v>
      </c>
      <c r="T1041">
        <f>_xlfn.XLOOKUP(Sales_DB[[#This Row],[Product_ID]],Product_DB[Product_ID],Product_DB[Stock])</f>
        <v>300</v>
      </c>
      <c r="U1041" t="str">
        <f>_xlfn.XLOOKUP(Sales_DB[[#This Row],[Customer_ID]],Final_Cust_db[Customer_ID],Final_Cust_db[Name])</f>
        <v>Curtis Haynes</v>
      </c>
      <c r="V1041">
        <f>_xlfn.XLOOKUP(Sales_DB[[#This Row],[Customer_ID]],Final_Cust_db[Customer_ID],Final_Cust_db[Age])</f>
        <v>60</v>
      </c>
      <c r="W1041" t="str">
        <f>_xlfn.XLOOKUP(Sales_DB[[#This Row],[Customer_ID]],Final_Cust_db[Customer_ID],Final_Cust_db[Gender])</f>
        <v>Female</v>
      </c>
      <c r="X1041" t="str">
        <f>_xlfn.XLOOKUP(Sales_DB[[#This Row],[Customer_ID]],Final_Cust_db[Customer_ID],Final_Cust_db[City])</f>
        <v>Estradaside</v>
      </c>
      <c r="Y1041" t="str">
        <f>_xlfn.XLOOKUP(Sales_DB[[#This Row],[Customer_ID]],Final_Cust_db[Customer_ID],Final_Cust_db[State])</f>
        <v>Iowa</v>
      </c>
      <c r="Z1041" t="str">
        <f>_xlfn.XLOOKUP(Sales_DB[[#This Row],[Customer_ID]],Final_Cust_db[Customer_ID],Final_Cust_db[Country])</f>
        <v>USA</v>
      </c>
      <c r="AA1041" t="str">
        <f>_xlfn.XLOOKUP(Sales_DB[[#This Row],[Customer_ID]],Final_Cust_db[Customer_ID],Final_Cust_db[Loyality_Level])</f>
        <v>Gold</v>
      </c>
      <c r="AB1041" s="8">
        <f>Sales_DB[[#This Row],[Cost]]*Sales_DB[[#This Row],[Quantity]]</f>
        <v>1432.83</v>
      </c>
      <c r="AC1041" s="8">
        <f>Sales_DB[[#This Row],[Total_Amount]]-Sales_DB[[#This Row],[Spend]]</f>
        <v>-434.64269999999999</v>
      </c>
      <c r="AD1041" s="8">
        <f>MONTH(Sales_DB[[#This Row],[Order_Date]])</f>
        <v>8</v>
      </c>
    </row>
    <row r="1042" spans="1:30" x14ac:dyDescent="0.35">
      <c r="A1042" t="s">
        <v>2999</v>
      </c>
      <c r="B1042" s="2">
        <v>45861</v>
      </c>
      <c r="C1042" t="s">
        <v>21</v>
      </c>
      <c r="D1042" t="s">
        <v>1806</v>
      </c>
      <c r="E1042" t="s">
        <v>1940</v>
      </c>
      <c r="F1042">
        <v>3</v>
      </c>
      <c r="G1042" s="5">
        <v>202.07</v>
      </c>
      <c r="H1042">
        <v>0.23</v>
      </c>
      <c r="I1042" t="s">
        <v>1959</v>
      </c>
      <c r="J1042">
        <v>466.78170000000011</v>
      </c>
      <c r="K1042" t="str">
        <f>_xlfn.XLOOKUP(Sales_DB[[#This Row],[Store_ID]],Store_DB[Store_ID],Store_DB[Region])</f>
        <v>North</v>
      </c>
      <c r="L1042" t="str">
        <f>_xlfn.XLOOKUP(Sales_DB[[#This Row],[Store_ID]],Store_DB[Store_ID],Store_DB[Store_Name])</f>
        <v>Holloway Ltd</v>
      </c>
      <c r="M1042" t="str">
        <f>_xlfn.XLOOKUP(Sales_DB[[#This Row],[Store_ID]],Store_DB[Store_ID],Store_DB[City])</f>
        <v>Bensonhaven</v>
      </c>
      <c r="N1042" t="str">
        <f>_xlfn.XLOOKUP(Sales_DB[[#This Row],[Store_ID]],Store_DB[Store_ID],Store_DB[Store_Type])</f>
        <v>Flagship</v>
      </c>
      <c r="O1042" t="str">
        <f>_xlfn.XLOOKUP(Sales_DB[[#This Row],[Product_ID]],Product_DB[Product_ID],Product_DB[Product_Name])</f>
        <v>Women'S Ankle Boots</v>
      </c>
      <c r="P1042" t="str">
        <f>_xlfn.XLOOKUP(Sales_DB[[#This Row],[Product_ID]],Product_DB[Product_ID],Product_DB[Category])</f>
        <v>Clothing</v>
      </c>
      <c r="Q1042" t="str">
        <f>_xlfn.XLOOKUP(Sales_DB[[#This Row],[Product_ID]],Product_DB[Product_ID],Product_DB[Sub_Category])</f>
        <v>Footwear</v>
      </c>
      <c r="R1042" t="str">
        <f>_xlfn.XLOOKUP(Sales_DB[[#This Row],[Product_ID]],Product_DB[Product_ID],Product_DB[Brand])</f>
        <v>Poole PLC</v>
      </c>
      <c r="S1042">
        <f>_xlfn.XLOOKUP(Sales_DB[[#This Row],[Product_ID]],Product_DB[Product_ID],Product_DB[Cost])</f>
        <v>158.13999999999999</v>
      </c>
      <c r="T1042">
        <f>_xlfn.XLOOKUP(Sales_DB[[#This Row],[Product_ID]],Product_DB[Product_ID],Product_DB[Stock])</f>
        <v>82</v>
      </c>
      <c r="U1042" t="str">
        <f>_xlfn.XLOOKUP(Sales_DB[[#This Row],[Customer_ID]],Final_Cust_db[Customer_ID],Final_Cust_db[Name])</f>
        <v>Dr.Benjamin Price</v>
      </c>
      <c r="V1042">
        <f>_xlfn.XLOOKUP(Sales_DB[[#This Row],[Customer_ID]],Final_Cust_db[Customer_ID],Final_Cust_db[Age])</f>
        <v>29</v>
      </c>
      <c r="W1042" t="str">
        <f>_xlfn.XLOOKUP(Sales_DB[[#This Row],[Customer_ID]],Final_Cust_db[Customer_ID],Final_Cust_db[Gender])</f>
        <v>Female</v>
      </c>
      <c r="X1042" t="str">
        <f>_xlfn.XLOOKUP(Sales_DB[[#This Row],[Customer_ID]],Final_Cust_db[Customer_ID],Final_Cust_db[City])</f>
        <v>Kylebury</v>
      </c>
      <c r="Y1042" t="str">
        <f>_xlfn.XLOOKUP(Sales_DB[[#This Row],[Customer_ID]],Final_Cust_db[Customer_ID],Final_Cust_db[State])</f>
        <v>Alabama</v>
      </c>
      <c r="Z1042" t="str">
        <f>_xlfn.XLOOKUP(Sales_DB[[#This Row],[Customer_ID]],Final_Cust_db[Customer_ID],Final_Cust_db[Country])</f>
        <v>USA</v>
      </c>
      <c r="AA1042" t="str">
        <f>_xlfn.XLOOKUP(Sales_DB[[#This Row],[Customer_ID]],Final_Cust_db[Customer_ID],Final_Cust_db[Loyality_Level])</f>
        <v>Platinum</v>
      </c>
      <c r="AB1042" s="8">
        <f>Sales_DB[[#This Row],[Cost]]*Sales_DB[[#This Row],[Quantity]]</f>
        <v>474.41999999999996</v>
      </c>
      <c r="AC1042" s="8">
        <f>Sales_DB[[#This Row],[Total_Amount]]-Sales_DB[[#This Row],[Spend]]</f>
        <v>-7.6382999999998447</v>
      </c>
      <c r="AD1042" s="8">
        <f>MONTH(Sales_DB[[#This Row],[Order_Date]])</f>
        <v>7</v>
      </c>
    </row>
    <row r="1043" spans="1:30" x14ac:dyDescent="0.35">
      <c r="A1043" t="s">
        <v>3000</v>
      </c>
      <c r="B1043" s="2">
        <v>45781</v>
      </c>
      <c r="C1043" t="s">
        <v>987</v>
      </c>
      <c r="D1043" t="s">
        <v>1623</v>
      </c>
      <c r="E1043" t="s">
        <v>1915</v>
      </c>
      <c r="F1043">
        <v>2</v>
      </c>
      <c r="G1043" s="5">
        <v>485.25</v>
      </c>
      <c r="H1043">
        <v>0.28000000000000003</v>
      </c>
      <c r="I1043" t="s">
        <v>1957</v>
      </c>
      <c r="J1043">
        <v>698.76</v>
      </c>
      <c r="K1043" t="str">
        <f>_xlfn.XLOOKUP(Sales_DB[[#This Row],[Store_ID]],Store_DB[Store_ID],Store_DB[Region])</f>
        <v>West</v>
      </c>
      <c r="L1043" t="str">
        <f>_xlfn.XLOOKUP(Sales_DB[[#This Row],[Store_ID]],Store_DB[Store_ID],Store_DB[Store_Name])</f>
        <v>Bean, Jones and Park</v>
      </c>
      <c r="M1043" t="str">
        <f>_xlfn.XLOOKUP(Sales_DB[[#This Row],[Store_ID]],Store_DB[Store_ID],Store_DB[City])</f>
        <v>Thompsonborough</v>
      </c>
      <c r="N1043" t="str">
        <f>_xlfn.XLOOKUP(Sales_DB[[#This Row],[Store_ID]],Store_DB[Store_ID],Store_DB[Store_Type])</f>
        <v>Online</v>
      </c>
      <c r="O1043" t="str">
        <f>_xlfn.XLOOKUP(Sales_DB[[#This Row],[Product_ID]],Product_DB[Product_ID],Product_DB[Product_Name])</f>
        <v>Soccer Training Cone Set</v>
      </c>
      <c r="P1043" t="str">
        <f>_xlfn.XLOOKUP(Sales_DB[[#This Row],[Product_ID]],Product_DB[Product_ID],Product_DB[Category])</f>
        <v>Sports</v>
      </c>
      <c r="Q1043" t="str">
        <f>_xlfn.XLOOKUP(Sales_DB[[#This Row],[Product_ID]],Product_DB[Product_ID],Product_DB[Sub_Category])</f>
        <v>Accessories</v>
      </c>
      <c r="R1043" t="str">
        <f>_xlfn.XLOOKUP(Sales_DB[[#This Row],[Product_ID]],Product_DB[Product_ID],Product_DB[Brand])</f>
        <v>Ford, Murphy and Wilson</v>
      </c>
      <c r="S1043">
        <f>_xlfn.XLOOKUP(Sales_DB[[#This Row],[Product_ID]],Product_DB[Product_ID],Product_DB[Cost])</f>
        <v>144.53</v>
      </c>
      <c r="T1043">
        <f>_xlfn.XLOOKUP(Sales_DB[[#This Row],[Product_ID]],Product_DB[Product_ID],Product_DB[Stock])</f>
        <v>367</v>
      </c>
      <c r="U1043" t="str">
        <f>_xlfn.XLOOKUP(Sales_DB[[#This Row],[Customer_ID]],Final_Cust_db[Customer_ID],Final_Cust_db[Name])</f>
        <v>Kara Dodson</v>
      </c>
      <c r="V1043">
        <f>_xlfn.XLOOKUP(Sales_DB[[#This Row],[Customer_ID]],Final_Cust_db[Customer_ID],Final_Cust_db[Age])</f>
        <v>20</v>
      </c>
      <c r="W1043" t="str">
        <f>_xlfn.XLOOKUP(Sales_DB[[#This Row],[Customer_ID]],Final_Cust_db[Customer_ID],Final_Cust_db[Gender])</f>
        <v>Male</v>
      </c>
      <c r="X1043" t="str">
        <f>_xlfn.XLOOKUP(Sales_DB[[#This Row],[Customer_ID]],Final_Cust_db[Customer_ID],Final_Cust_db[City])</f>
        <v>Joelside</v>
      </c>
      <c r="Y1043" t="str">
        <f>_xlfn.XLOOKUP(Sales_DB[[#This Row],[Customer_ID]],Final_Cust_db[Customer_ID],Final_Cust_db[State])</f>
        <v>Vermont</v>
      </c>
      <c r="Z1043" t="str">
        <f>_xlfn.XLOOKUP(Sales_DB[[#This Row],[Customer_ID]],Final_Cust_db[Customer_ID],Final_Cust_db[Country])</f>
        <v>USA</v>
      </c>
      <c r="AA1043" t="str">
        <f>_xlfn.XLOOKUP(Sales_DB[[#This Row],[Customer_ID]],Final_Cust_db[Customer_ID],Final_Cust_db[Loyality_Level])</f>
        <v>Silver</v>
      </c>
      <c r="AB1043" s="8">
        <f>Sales_DB[[#This Row],[Cost]]*Sales_DB[[#This Row],[Quantity]]</f>
        <v>289.06</v>
      </c>
      <c r="AC1043" s="8">
        <f>Sales_DB[[#This Row],[Total_Amount]]-Sales_DB[[#This Row],[Spend]]</f>
        <v>409.7</v>
      </c>
      <c r="AD1043" s="8">
        <f>MONTH(Sales_DB[[#This Row],[Order_Date]])</f>
        <v>5</v>
      </c>
    </row>
    <row r="1044" spans="1:30" x14ac:dyDescent="0.35">
      <c r="A1044" t="s">
        <v>3001</v>
      </c>
      <c r="B1044" s="2">
        <v>45906</v>
      </c>
      <c r="C1044" t="s">
        <v>574</v>
      </c>
      <c r="D1044" t="s">
        <v>1806</v>
      </c>
      <c r="E1044" t="s">
        <v>1922</v>
      </c>
      <c r="F1044">
        <v>4</v>
      </c>
      <c r="G1044" s="5">
        <v>552.38</v>
      </c>
      <c r="H1044">
        <v>0.1</v>
      </c>
      <c r="I1044" t="s">
        <v>1959</v>
      </c>
      <c r="J1044">
        <v>1988.568</v>
      </c>
      <c r="K1044" t="str">
        <f>_xlfn.XLOOKUP(Sales_DB[[#This Row],[Store_ID]],Store_DB[Store_ID],Store_DB[Region])</f>
        <v>East</v>
      </c>
      <c r="L1044" t="str">
        <f>_xlfn.XLOOKUP(Sales_DB[[#This Row],[Store_ID]],Store_DB[Store_ID],Store_DB[Store_Name])</f>
        <v>Hill, Wagner and Ballard</v>
      </c>
      <c r="M1044" t="str">
        <f>_xlfn.XLOOKUP(Sales_DB[[#This Row],[Store_ID]],Store_DB[Store_ID],Store_DB[City])</f>
        <v>East Davidville</v>
      </c>
      <c r="N1044" t="str">
        <f>_xlfn.XLOOKUP(Sales_DB[[#This Row],[Store_ID]],Store_DB[Store_ID],Store_DB[Store_Type])</f>
        <v>Online</v>
      </c>
      <c r="O1044" t="str">
        <f>_xlfn.XLOOKUP(Sales_DB[[#This Row],[Product_ID]],Product_DB[Product_ID],Product_DB[Product_Name])</f>
        <v>Women'S Ankle Boots</v>
      </c>
      <c r="P1044" t="str">
        <f>_xlfn.XLOOKUP(Sales_DB[[#This Row],[Product_ID]],Product_DB[Product_ID],Product_DB[Category])</f>
        <v>Clothing</v>
      </c>
      <c r="Q1044" t="str">
        <f>_xlfn.XLOOKUP(Sales_DB[[#This Row],[Product_ID]],Product_DB[Product_ID],Product_DB[Sub_Category])</f>
        <v>Footwear</v>
      </c>
      <c r="R1044" t="str">
        <f>_xlfn.XLOOKUP(Sales_DB[[#This Row],[Product_ID]],Product_DB[Product_ID],Product_DB[Brand])</f>
        <v>Poole PLC</v>
      </c>
      <c r="S1044">
        <f>_xlfn.XLOOKUP(Sales_DB[[#This Row],[Product_ID]],Product_DB[Product_ID],Product_DB[Cost])</f>
        <v>158.13999999999999</v>
      </c>
      <c r="T1044">
        <f>_xlfn.XLOOKUP(Sales_DB[[#This Row],[Product_ID]],Product_DB[Product_ID],Product_DB[Stock])</f>
        <v>82</v>
      </c>
      <c r="U1044" t="str">
        <f>_xlfn.XLOOKUP(Sales_DB[[#This Row],[Customer_ID]],Final_Cust_db[Customer_ID],Final_Cust_db[Name])</f>
        <v>Amy Wilson</v>
      </c>
      <c r="V1044">
        <f>_xlfn.XLOOKUP(Sales_DB[[#This Row],[Customer_ID]],Final_Cust_db[Customer_ID],Final_Cust_db[Age])</f>
        <v>44</v>
      </c>
      <c r="W1044" t="str">
        <f>_xlfn.XLOOKUP(Sales_DB[[#This Row],[Customer_ID]],Final_Cust_db[Customer_ID],Final_Cust_db[Gender])</f>
        <v>Female</v>
      </c>
      <c r="X1044" t="str">
        <f>_xlfn.XLOOKUP(Sales_DB[[#This Row],[Customer_ID]],Final_Cust_db[Customer_ID],Final_Cust_db[City])</f>
        <v>Morrisburgh</v>
      </c>
      <c r="Y1044" t="str">
        <f>_xlfn.XLOOKUP(Sales_DB[[#This Row],[Customer_ID]],Final_Cust_db[Customer_ID],Final_Cust_db[State])</f>
        <v>Indiana</v>
      </c>
      <c r="Z1044" t="str">
        <f>_xlfn.XLOOKUP(Sales_DB[[#This Row],[Customer_ID]],Final_Cust_db[Customer_ID],Final_Cust_db[Country])</f>
        <v>USA</v>
      </c>
      <c r="AA1044" t="str">
        <f>_xlfn.XLOOKUP(Sales_DB[[#This Row],[Customer_ID]],Final_Cust_db[Customer_ID],Final_Cust_db[Loyality_Level])</f>
        <v>Platinum</v>
      </c>
      <c r="AB1044" s="8">
        <f>Sales_DB[[#This Row],[Cost]]*Sales_DB[[#This Row],[Quantity]]</f>
        <v>632.55999999999995</v>
      </c>
      <c r="AC1044" s="8">
        <f>Sales_DB[[#This Row],[Total_Amount]]-Sales_DB[[#This Row],[Spend]]</f>
        <v>1356.008</v>
      </c>
      <c r="AD1044" s="8">
        <f>MONTH(Sales_DB[[#This Row],[Order_Date]])</f>
        <v>9</v>
      </c>
    </row>
    <row r="1045" spans="1:30" x14ac:dyDescent="0.35">
      <c r="A1045" t="s">
        <v>3002</v>
      </c>
      <c r="B1045" s="2">
        <v>45251</v>
      </c>
      <c r="C1045" t="s">
        <v>382</v>
      </c>
      <c r="D1045" t="s">
        <v>1754</v>
      </c>
      <c r="E1045" t="s">
        <v>1940</v>
      </c>
      <c r="F1045">
        <v>4</v>
      </c>
      <c r="G1045" s="5">
        <v>377.26</v>
      </c>
      <c r="H1045">
        <v>0.22</v>
      </c>
      <c r="I1045" t="s">
        <v>1962</v>
      </c>
      <c r="J1045">
        <v>1177.0512000000001</v>
      </c>
      <c r="K1045" t="str">
        <f>_xlfn.XLOOKUP(Sales_DB[[#This Row],[Store_ID]],Store_DB[Store_ID],Store_DB[Region])</f>
        <v>North</v>
      </c>
      <c r="L1045" t="str">
        <f>_xlfn.XLOOKUP(Sales_DB[[#This Row],[Store_ID]],Store_DB[Store_ID],Store_DB[Store_Name])</f>
        <v>Holloway Ltd</v>
      </c>
      <c r="M1045" t="str">
        <f>_xlfn.XLOOKUP(Sales_DB[[#This Row],[Store_ID]],Store_DB[Store_ID],Store_DB[City])</f>
        <v>Bensonhaven</v>
      </c>
      <c r="N1045" t="str">
        <f>_xlfn.XLOOKUP(Sales_DB[[#This Row],[Store_ID]],Store_DB[Store_ID],Store_DB[Store_Type])</f>
        <v>Flagship</v>
      </c>
      <c r="O1045" t="str">
        <f>_xlfn.XLOOKUP(Sales_DB[[#This Row],[Product_ID]],Product_DB[Product_ID],Product_DB[Product_Name])</f>
        <v>Womens Cotton Scarf</v>
      </c>
      <c r="P1045" t="str">
        <f>_xlfn.XLOOKUP(Sales_DB[[#This Row],[Product_ID]],Product_DB[Product_ID],Product_DB[Category])</f>
        <v>Clothing</v>
      </c>
      <c r="Q1045" t="str">
        <f>_xlfn.XLOOKUP(Sales_DB[[#This Row],[Product_ID]],Product_DB[Product_ID],Product_DB[Sub_Category])</f>
        <v>Accessories</v>
      </c>
      <c r="R1045" t="str">
        <f>_xlfn.XLOOKUP(Sales_DB[[#This Row],[Product_ID]],Product_DB[Product_ID],Product_DB[Brand])</f>
        <v>Shepherd-Gould</v>
      </c>
      <c r="S1045">
        <f>_xlfn.XLOOKUP(Sales_DB[[#This Row],[Product_ID]],Product_DB[Product_ID],Product_DB[Cost])</f>
        <v>113.83</v>
      </c>
      <c r="T1045">
        <f>_xlfn.XLOOKUP(Sales_DB[[#This Row],[Product_ID]],Product_DB[Product_ID],Product_DB[Stock])</f>
        <v>485</v>
      </c>
      <c r="U1045" t="str">
        <f>_xlfn.XLOOKUP(Sales_DB[[#This Row],[Customer_ID]],Final_Cust_db[Customer_ID],Final_Cust_db[Name])</f>
        <v>Erica Carney</v>
      </c>
      <c r="V1045">
        <f>_xlfn.XLOOKUP(Sales_DB[[#This Row],[Customer_ID]],Final_Cust_db[Customer_ID],Final_Cust_db[Age])</f>
        <v>62</v>
      </c>
      <c r="W1045" t="str">
        <f>_xlfn.XLOOKUP(Sales_DB[[#This Row],[Customer_ID]],Final_Cust_db[Customer_ID],Final_Cust_db[Gender])</f>
        <v>Female</v>
      </c>
      <c r="X1045" t="str">
        <f>_xlfn.XLOOKUP(Sales_DB[[#This Row],[Customer_ID]],Final_Cust_db[Customer_ID],Final_Cust_db[City])</f>
        <v>North Justin</v>
      </c>
      <c r="Y1045" t="str">
        <f>_xlfn.XLOOKUP(Sales_DB[[#This Row],[Customer_ID]],Final_Cust_db[Customer_ID],Final_Cust_db[State])</f>
        <v>North Dakota</v>
      </c>
      <c r="Z1045" t="str">
        <f>_xlfn.XLOOKUP(Sales_DB[[#This Row],[Customer_ID]],Final_Cust_db[Customer_ID],Final_Cust_db[Country])</f>
        <v>USA</v>
      </c>
      <c r="AA1045" t="str">
        <f>_xlfn.XLOOKUP(Sales_DB[[#This Row],[Customer_ID]],Final_Cust_db[Customer_ID],Final_Cust_db[Loyality_Level])</f>
        <v>Platinum</v>
      </c>
      <c r="AB1045" s="8">
        <f>Sales_DB[[#This Row],[Cost]]*Sales_DB[[#This Row],[Quantity]]</f>
        <v>455.32</v>
      </c>
      <c r="AC1045" s="8">
        <f>Sales_DB[[#This Row],[Total_Amount]]-Sales_DB[[#This Row],[Spend]]</f>
        <v>721.73120000000017</v>
      </c>
      <c r="AD1045" s="8">
        <f>MONTH(Sales_DB[[#This Row],[Order_Date]])</f>
        <v>11</v>
      </c>
    </row>
    <row r="1046" spans="1:30" x14ac:dyDescent="0.35">
      <c r="A1046" t="s">
        <v>3003</v>
      </c>
      <c r="B1046" s="2">
        <v>45257</v>
      </c>
      <c r="C1046" t="s">
        <v>206</v>
      </c>
      <c r="D1046" t="s">
        <v>1719</v>
      </c>
      <c r="E1046" t="s">
        <v>1946</v>
      </c>
      <c r="F1046">
        <v>4</v>
      </c>
      <c r="G1046" s="5">
        <v>189.07</v>
      </c>
      <c r="H1046">
        <v>0.1</v>
      </c>
      <c r="I1046" t="s">
        <v>1962</v>
      </c>
      <c r="J1046">
        <v>680.65200000000004</v>
      </c>
      <c r="K1046" t="str">
        <f>_xlfn.XLOOKUP(Sales_DB[[#This Row],[Store_ID]],Store_DB[Store_ID],Store_DB[Region])</f>
        <v>East</v>
      </c>
      <c r="L1046" t="str">
        <f>_xlfn.XLOOKUP(Sales_DB[[#This Row],[Store_ID]],Store_DB[Store_ID],Store_DB[Store_Name])</f>
        <v>Mann-Austin</v>
      </c>
      <c r="M1046" t="str">
        <f>_xlfn.XLOOKUP(Sales_DB[[#This Row],[Store_ID]],Store_DB[Store_ID],Store_DB[City])</f>
        <v>Vasquezborough</v>
      </c>
      <c r="N1046" t="str">
        <f>_xlfn.XLOOKUP(Sales_DB[[#This Row],[Store_ID]],Store_DB[Store_ID],Store_DB[Store_Type])</f>
        <v>Online</v>
      </c>
      <c r="O1046" t="str">
        <f>_xlfn.XLOOKUP(Sales_DB[[#This Row],[Product_ID]],Product_DB[Product_ID],Product_DB[Product_Name])</f>
        <v>Makeup Brush Set</v>
      </c>
      <c r="P1046" t="str">
        <f>_xlfn.XLOOKUP(Sales_DB[[#This Row],[Product_ID]],Product_DB[Product_ID],Product_DB[Category])</f>
        <v>Beauty</v>
      </c>
      <c r="Q1046" t="str">
        <f>_xlfn.XLOOKUP(Sales_DB[[#This Row],[Product_ID]],Product_DB[Product_ID],Product_DB[Sub_Category])</f>
        <v>Makeup</v>
      </c>
      <c r="R1046" t="str">
        <f>_xlfn.XLOOKUP(Sales_DB[[#This Row],[Product_ID]],Product_DB[Product_ID],Product_DB[Brand])</f>
        <v>Cook Inc</v>
      </c>
      <c r="S1046">
        <f>_xlfn.XLOOKUP(Sales_DB[[#This Row],[Product_ID]],Product_DB[Product_ID],Product_DB[Cost])</f>
        <v>238.8</v>
      </c>
      <c r="T1046">
        <f>_xlfn.XLOOKUP(Sales_DB[[#This Row],[Product_ID]],Product_DB[Product_ID],Product_DB[Stock])</f>
        <v>431</v>
      </c>
      <c r="U1046" t="str">
        <f>_xlfn.XLOOKUP(Sales_DB[[#This Row],[Customer_ID]],Final_Cust_db[Customer_ID],Final_Cust_db[Name])</f>
        <v>Sharon Brown</v>
      </c>
      <c r="V1046">
        <f>_xlfn.XLOOKUP(Sales_DB[[#This Row],[Customer_ID]],Final_Cust_db[Customer_ID],Final_Cust_db[Age])</f>
        <v>37</v>
      </c>
      <c r="W1046" t="str">
        <f>_xlfn.XLOOKUP(Sales_DB[[#This Row],[Customer_ID]],Final_Cust_db[Customer_ID],Final_Cust_db[Gender])</f>
        <v>Female</v>
      </c>
      <c r="X1046" t="str">
        <f>_xlfn.XLOOKUP(Sales_DB[[#This Row],[Customer_ID]],Final_Cust_db[Customer_ID],Final_Cust_db[City])</f>
        <v>East Andrea</v>
      </c>
      <c r="Y1046" t="str">
        <f>_xlfn.XLOOKUP(Sales_DB[[#This Row],[Customer_ID]],Final_Cust_db[Customer_ID],Final_Cust_db[State])</f>
        <v>Michigan</v>
      </c>
      <c r="Z1046" t="str">
        <f>_xlfn.XLOOKUP(Sales_DB[[#This Row],[Customer_ID]],Final_Cust_db[Customer_ID],Final_Cust_db[Country])</f>
        <v>USA</v>
      </c>
      <c r="AA1046" t="str">
        <f>_xlfn.XLOOKUP(Sales_DB[[#This Row],[Customer_ID]],Final_Cust_db[Customer_ID],Final_Cust_db[Loyality_Level])</f>
        <v>Gold</v>
      </c>
      <c r="AB1046" s="8">
        <f>Sales_DB[[#This Row],[Cost]]*Sales_DB[[#This Row],[Quantity]]</f>
        <v>955.2</v>
      </c>
      <c r="AC1046" s="8">
        <f>Sales_DB[[#This Row],[Total_Amount]]-Sales_DB[[#This Row],[Spend]]</f>
        <v>-274.548</v>
      </c>
      <c r="AD1046" s="8">
        <f>MONTH(Sales_DB[[#This Row],[Order_Date]])</f>
        <v>11</v>
      </c>
    </row>
    <row r="1047" spans="1:30" x14ac:dyDescent="0.35">
      <c r="A1047" t="s">
        <v>3004</v>
      </c>
      <c r="B1047" s="2">
        <v>45818</v>
      </c>
      <c r="C1047" t="s">
        <v>1543</v>
      </c>
      <c r="D1047" t="s">
        <v>1665</v>
      </c>
      <c r="E1047" t="s">
        <v>1902</v>
      </c>
      <c r="F1047">
        <v>3</v>
      </c>
      <c r="G1047" s="5">
        <v>272.27</v>
      </c>
      <c r="H1047">
        <v>0.01</v>
      </c>
      <c r="I1047" t="s">
        <v>1957</v>
      </c>
      <c r="J1047">
        <v>808.64189999999996</v>
      </c>
      <c r="K1047" t="str">
        <f>_xlfn.XLOOKUP(Sales_DB[[#This Row],[Store_ID]],Store_DB[Store_ID],Store_DB[Region])</f>
        <v>South</v>
      </c>
      <c r="L1047" t="str">
        <f>_xlfn.XLOOKUP(Sales_DB[[#This Row],[Store_ID]],Store_DB[Store_ID],Store_DB[Store_Name])</f>
        <v>Alexander Group</v>
      </c>
      <c r="M1047" t="str">
        <f>_xlfn.XLOOKUP(Sales_DB[[#This Row],[Store_ID]],Store_DB[Store_ID],Store_DB[City])</f>
        <v>Port Sharon</v>
      </c>
      <c r="N1047" t="str">
        <f>_xlfn.XLOOKUP(Sales_DB[[#This Row],[Store_ID]],Store_DB[Store_ID],Store_DB[Store_Type])</f>
        <v>Online</v>
      </c>
      <c r="O1047" t="str">
        <f>_xlfn.XLOOKUP(Sales_DB[[#This Row],[Product_ID]],Product_DB[Product_ID],Product_DB[Product_Name])</f>
        <v>Stainless Steel Cutlery Set</v>
      </c>
      <c r="P1047" t="str">
        <f>_xlfn.XLOOKUP(Sales_DB[[#This Row],[Product_ID]],Product_DB[Product_ID],Product_DB[Category])</f>
        <v>Home</v>
      </c>
      <c r="Q1047" t="str">
        <f>_xlfn.XLOOKUP(Sales_DB[[#This Row],[Product_ID]],Product_DB[Product_ID],Product_DB[Sub_Category])</f>
        <v>Kitchen</v>
      </c>
      <c r="R1047" t="str">
        <f>_xlfn.XLOOKUP(Sales_DB[[#This Row],[Product_ID]],Product_DB[Product_ID],Product_DB[Brand])</f>
        <v>Stevens, Fernandez and Martin</v>
      </c>
      <c r="S1047">
        <f>_xlfn.XLOOKUP(Sales_DB[[#This Row],[Product_ID]],Product_DB[Product_ID],Product_DB[Cost])</f>
        <v>19.52</v>
      </c>
      <c r="T1047">
        <f>_xlfn.XLOOKUP(Sales_DB[[#This Row],[Product_ID]],Product_DB[Product_ID],Product_DB[Stock])</f>
        <v>57</v>
      </c>
      <c r="U1047" t="str">
        <f>_xlfn.XLOOKUP(Sales_DB[[#This Row],[Customer_ID]],Final_Cust_db[Customer_ID],Final_Cust_db[Name])</f>
        <v>Philip Pennington</v>
      </c>
      <c r="V1047">
        <f>_xlfn.XLOOKUP(Sales_DB[[#This Row],[Customer_ID]],Final_Cust_db[Customer_ID],Final_Cust_db[Age])</f>
        <v>27</v>
      </c>
      <c r="W1047" t="str">
        <f>_xlfn.XLOOKUP(Sales_DB[[#This Row],[Customer_ID]],Final_Cust_db[Customer_ID],Final_Cust_db[Gender])</f>
        <v>Female</v>
      </c>
      <c r="X1047" t="str">
        <f>_xlfn.XLOOKUP(Sales_DB[[#This Row],[Customer_ID]],Final_Cust_db[Customer_ID],Final_Cust_db[City])</f>
        <v>East Valerieview</v>
      </c>
      <c r="Y1047" t="str">
        <f>_xlfn.XLOOKUP(Sales_DB[[#This Row],[Customer_ID]],Final_Cust_db[Customer_ID],Final_Cust_db[State])</f>
        <v>Oregon</v>
      </c>
      <c r="Z1047" t="str">
        <f>_xlfn.XLOOKUP(Sales_DB[[#This Row],[Customer_ID]],Final_Cust_db[Customer_ID],Final_Cust_db[Country])</f>
        <v>USA</v>
      </c>
      <c r="AA1047" t="str">
        <f>_xlfn.XLOOKUP(Sales_DB[[#This Row],[Customer_ID]],Final_Cust_db[Customer_ID],Final_Cust_db[Loyality_Level])</f>
        <v>Platinum</v>
      </c>
      <c r="AB1047" s="8">
        <f>Sales_DB[[#This Row],[Cost]]*Sales_DB[[#This Row],[Quantity]]</f>
        <v>58.56</v>
      </c>
      <c r="AC1047" s="8">
        <f>Sales_DB[[#This Row],[Total_Amount]]-Sales_DB[[#This Row],[Spend]]</f>
        <v>750.08189999999991</v>
      </c>
      <c r="AD1047" s="8">
        <f>MONTH(Sales_DB[[#This Row],[Order_Date]])</f>
        <v>6</v>
      </c>
    </row>
    <row r="1048" spans="1:30" x14ac:dyDescent="0.35">
      <c r="A1048" t="s">
        <v>3005</v>
      </c>
      <c r="B1048" s="2">
        <v>45806</v>
      </c>
      <c r="C1048" t="s">
        <v>851</v>
      </c>
      <c r="D1048" t="s">
        <v>1857</v>
      </c>
      <c r="E1048" t="s">
        <v>1925</v>
      </c>
      <c r="F1048">
        <v>1</v>
      </c>
      <c r="G1048" s="5">
        <v>209.39</v>
      </c>
      <c r="H1048">
        <v>0.28000000000000003</v>
      </c>
      <c r="I1048" t="s">
        <v>1959</v>
      </c>
      <c r="J1048">
        <v>150.76079999999999</v>
      </c>
      <c r="K1048" t="str">
        <f>_xlfn.XLOOKUP(Sales_DB[[#This Row],[Store_ID]],Store_DB[Store_ID],Store_DB[Region])</f>
        <v>South</v>
      </c>
      <c r="L1048" t="str">
        <f>_xlfn.XLOOKUP(Sales_DB[[#This Row],[Store_ID]],Store_DB[Store_ID],Store_DB[Store_Name])</f>
        <v>Aguirre-Keller</v>
      </c>
      <c r="M1048" t="str">
        <f>_xlfn.XLOOKUP(Sales_DB[[#This Row],[Store_ID]],Store_DB[Store_ID],Store_DB[City])</f>
        <v>Lake Michael</v>
      </c>
      <c r="N1048" t="str">
        <f>_xlfn.XLOOKUP(Sales_DB[[#This Row],[Store_ID]],Store_DB[Store_ID],Store_DB[Store_Type])</f>
        <v>Online</v>
      </c>
      <c r="O1048" t="str">
        <f>_xlfn.XLOOKUP(Sales_DB[[#This Row],[Product_ID]],Product_DB[Product_ID],Product_DB[Product_Name])</f>
        <v>Microwave Oven</v>
      </c>
      <c r="P1048" t="str">
        <f>_xlfn.XLOOKUP(Sales_DB[[#This Row],[Product_ID]],Product_DB[Product_ID],Product_DB[Category])</f>
        <v>Home</v>
      </c>
      <c r="Q1048" t="str">
        <f>_xlfn.XLOOKUP(Sales_DB[[#This Row],[Product_ID]],Product_DB[Product_ID],Product_DB[Sub_Category])</f>
        <v>Appliances</v>
      </c>
      <c r="R1048" t="str">
        <f>_xlfn.XLOOKUP(Sales_DB[[#This Row],[Product_ID]],Product_DB[Product_ID],Product_DB[Brand])</f>
        <v>Green, Powell and Palmer</v>
      </c>
      <c r="S1048">
        <f>_xlfn.XLOOKUP(Sales_DB[[#This Row],[Product_ID]],Product_DB[Product_ID],Product_DB[Cost])</f>
        <v>447.43</v>
      </c>
      <c r="T1048">
        <f>_xlfn.XLOOKUP(Sales_DB[[#This Row],[Product_ID]],Product_DB[Product_ID],Product_DB[Stock])</f>
        <v>191</v>
      </c>
      <c r="U1048" t="str">
        <f>_xlfn.XLOOKUP(Sales_DB[[#This Row],[Customer_ID]],Final_Cust_db[Customer_ID],Final_Cust_db[Name])</f>
        <v>Matthew Payne</v>
      </c>
      <c r="V1048">
        <f>_xlfn.XLOOKUP(Sales_DB[[#This Row],[Customer_ID]],Final_Cust_db[Customer_ID],Final_Cust_db[Age])</f>
        <v>25</v>
      </c>
      <c r="W1048" t="str">
        <f>_xlfn.XLOOKUP(Sales_DB[[#This Row],[Customer_ID]],Final_Cust_db[Customer_ID],Final_Cust_db[Gender])</f>
        <v>Male</v>
      </c>
      <c r="X1048" t="str">
        <f>_xlfn.XLOOKUP(Sales_DB[[#This Row],[Customer_ID]],Final_Cust_db[Customer_ID],Final_Cust_db[City])</f>
        <v>Grahamfurt</v>
      </c>
      <c r="Y1048" t="str">
        <f>_xlfn.XLOOKUP(Sales_DB[[#This Row],[Customer_ID]],Final_Cust_db[Customer_ID],Final_Cust_db[State])</f>
        <v>Wyoming</v>
      </c>
      <c r="Z1048" t="str">
        <f>_xlfn.XLOOKUP(Sales_DB[[#This Row],[Customer_ID]],Final_Cust_db[Customer_ID],Final_Cust_db[Country])</f>
        <v>USA</v>
      </c>
      <c r="AA1048" t="str">
        <f>_xlfn.XLOOKUP(Sales_DB[[#This Row],[Customer_ID]],Final_Cust_db[Customer_ID],Final_Cust_db[Loyality_Level])</f>
        <v>Gold</v>
      </c>
      <c r="AB1048" s="8">
        <f>Sales_DB[[#This Row],[Cost]]*Sales_DB[[#This Row],[Quantity]]</f>
        <v>447.43</v>
      </c>
      <c r="AC1048" s="8">
        <f>Sales_DB[[#This Row],[Total_Amount]]-Sales_DB[[#This Row],[Spend]]</f>
        <v>-296.66920000000005</v>
      </c>
      <c r="AD1048" s="8">
        <f>MONTH(Sales_DB[[#This Row],[Order_Date]])</f>
        <v>5</v>
      </c>
    </row>
    <row r="1049" spans="1:30" x14ac:dyDescent="0.35">
      <c r="A1049" t="s">
        <v>3006</v>
      </c>
      <c r="B1049" s="2">
        <v>45288</v>
      </c>
      <c r="C1049" t="s">
        <v>206</v>
      </c>
      <c r="D1049" t="s">
        <v>1821</v>
      </c>
      <c r="E1049" t="s">
        <v>1919</v>
      </c>
      <c r="F1049">
        <v>1</v>
      </c>
      <c r="G1049" s="5">
        <v>813.87</v>
      </c>
      <c r="H1049">
        <v>0.23</v>
      </c>
      <c r="I1049" t="s">
        <v>1957</v>
      </c>
      <c r="J1049">
        <v>626.67989999999998</v>
      </c>
      <c r="K1049" t="str">
        <f>_xlfn.XLOOKUP(Sales_DB[[#This Row],[Store_ID]],Store_DB[Store_ID],Store_DB[Region])</f>
        <v>South</v>
      </c>
      <c r="L1049" t="str">
        <f>_xlfn.XLOOKUP(Sales_DB[[#This Row],[Store_ID]],Store_DB[Store_ID],Store_DB[Store_Name])</f>
        <v>Moore, Padilla and Butler</v>
      </c>
      <c r="M1049" t="str">
        <f>_xlfn.XLOOKUP(Sales_DB[[#This Row],[Store_ID]],Store_DB[Store_ID],Store_DB[City])</f>
        <v>East Johnstad</v>
      </c>
      <c r="N1049" t="str">
        <f>_xlfn.XLOOKUP(Sales_DB[[#This Row],[Store_ID]],Store_DB[Store_ID],Store_DB[Store_Type])</f>
        <v>Flagship</v>
      </c>
      <c r="O1049" t="str">
        <f>_xlfn.XLOOKUP(Sales_DB[[#This Row],[Product_ID]],Product_DB[Product_ID],Product_DB[Product_Name])</f>
        <v>Wall-Mounted Spice Rack</v>
      </c>
      <c r="P1049" t="str">
        <f>_xlfn.XLOOKUP(Sales_DB[[#This Row],[Product_ID]],Product_DB[Product_ID],Product_DB[Category])</f>
        <v>Home</v>
      </c>
      <c r="Q1049" t="str">
        <f>_xlfn.XLOOKUP(Sales_DB[[#This Row],[Product_ID]],Product_DB[Product_ID],Product_DB[Sub_Category])</f>
        <v>Kitchen</v>
      </c>
      <c r="R1049" t="str">
        <f>_xlfn.XLOOKUP(Sales_DB[[#This Row],[Product_ID]],Product_DB[Product_ID],Product_DB[Brand])</f>
        <v>Allison Ltd</v>
      </c>
      <c r="S1049">
        <f>_xlfn.XLOOKUP(Sales_DB[[#This Row],[Product_ID]],Product_DB[Product_ID],Product_DB[Cost])</f>
        <v>143.43</v>
      </c>
      <c r="T1049">
        <f>_xlfn.XLOOKUP(Sales_DB[[#This Row],[Product_ID]],Product_DB[Product_ID],Product_DB[Stock])</f>
        <v>58</v>
      </c>
      <c r="U1049" t="str">
        <f>_xlfn.XLOOKUP(Sales_DB[[#This Row],[Customer_ID]],Final_Cust_db[Customer_ID],Final_Cust_db[Name])</f>
        <v>Sharon Brown</v>
      </c>
      <c r="V1049">
        <f>_xlfn.XLOOKUP(Sales_DB[[#This Row],[Customer_ID]],Final_Cust_db[Customer_ID],Final_Cust_db[Age])</f>
        <v>37</v>
      </c>
      <c r="W1049" t="str">
        <f>_xlfn.XLOOKUP(Sales_DB[[#This Row],[Customer_ID]],Final_Cust_db[Customer_ID],Final_Cust_db[Gender])</f>
        <v>Female</v>
      </c>
      <c r="X1049" t="str">
        <f>_xlfn.XLOOKUP(Sales_DB[[#This Row],[Customer_ID]],Final_Cust_db[Customer_ID],Final_Cust_db[City])</f>
        <v>East Andrea</v>
      </c>
      <c r="Y1049" t="str">
        <f>_xlfn.XLOOKUP(Sales_DB[[#This Row],[Customer_ID]],Final_Cust_db[Customer_ID],Final_Cust_db[State])</f>
        <v>Michigan</v>
      </c>
      <c r="Z1049" t="str">
        <f>_xlfn.XLOOKUP(Sales_DB[[#This Row],[Customer_ID]],Final_Cust_db[Customer_ID],Final_Cust_db[Country])</f>
        <v>USA</v>
      </c>
      <c r="AA1049" t="str">
        <f>_xlfn.XLOOKUP(Sales_DB[[#This Row],[Customer_ID]],Final_Cust_db[Customer_ID],Final_Cust_db[Loyality_Level])</f>
        <v>Gold</v>
      </c>
      <c r="AB1049" s="8">
        <f>Sales_DB[[#This Row],[Cost]]*Sales_DB[[#This Row],[Quantity]]</f>
        <v>143.43</v>
      </c>
      <c r="AC1049" s="8">
        <f>Sales_DB[[#This Row],[Total_Amount]]-Sales_DB[[#This Row],[Spend]]</f>
        <v>483.24989999999997</v>
      </c>
      <c r="AD1049" s="8">
        <f>MONTH(Sales_DB[[#This Row],[Order_Date]])</f>
        <v>12</v>
      </c>
    </row>
    <row r="1050" spans="1:30" x14ac:dyDescent="0.35">
      <c r="A1050" t="s">
        <v>3007</v>
      </c>
      <c r="B1050" s="2">
        <v>45783</v>
      </c>
      <c r="C1050" t="s">
        <v>830</v>
      </c>
      <c r="D1050" t="s">
        <v>1659</v>
      </c>
      <c r="E1050" t="s">
        <v>1885</v>
      </c>
      <c r="F1050">
        <v>1</v>
      </c>
      <c r="G1050" s="5">
        <v>143.69999999999999</v>
      </c>
      <c r="H1050">
        <v>0.19</v>
      </c>
      <c r="I1050" t="s">
        <v>1959</v>
      </c>
      <c r="J1050">
        <v>116.39700000000001</v>
      </c>
      <c r="K1050" t="str">
        <f>_xlfn.XLOOKUP(Sales_DB[[#This Row],[Store_ID]],Store_DB[Store_ID],Store_DB[Region])</f>
        <v>East</v>
      </c>
      <c r="L1050" t="str">
        <f>_xlfn.XLOOKUP(Sales_DB[[#This Row],[Store_ID]],Store_DB[Store_ID],Store_DB[Store_Name])</f>
        <v>Rivera-Warner</v>
      </c>
      <c r="M1050" t="str">
        <f>_xlfn.XLOOKUP(Sales_DB[[#This Row],[Store_ID]],Store_DB[Store_ID],Store_DB[City])</f>
        <v>Washingtonfurt</v>
      </c>
      <c r="N1050" t="str">
        <f>_xlfn.XLOOKUP(Sales_DB[[#This Row],[Store_ID]],Store_DB[Store_ID],Store_DB[Store_Type])</f>
        <v>Flagship</v>
      </c>
      <c r="O1050" t="str">
        <f>_xlfn.XLOOKUP(Sales_DB[[#This Row],[Product_ID]],Product_DB[Product_ID],Product_DB[Product_Name])</f>
        <v>Sports Stopwatch Timer</v>
      </c>
      <c r="P1050" t="str">
        <f>_xlfn.XLOOKUP(Sales_DB[[#This Row],[Product_ID]],Product_DB[Product_ID],Product_DB[Category])</f>
        <v>Sports</v>
      </c>
      <c r="Q1050" t="str">
        <f>_xlfn.XLOOKUP(Sales_DB[[#This Row],[Product_ID]],Product_DB[Product_ID],Product_DB[Sub_Category])</f>
        <v>Accessories</v>
      </c>
      <c r="R1050" t="str">
        <f>_xlfn.XLOOKUP(Sales_DB[[#This Row],[Product_ID]],Product_DB[Product_ID],Product_DB[Brand])</f>
        <v>Burns-Hansen</v>
      </c>
      <c r="S1050">
        <f>_xlfn.XLOOKUP(Sales_DB[[#This Row],[Product_ID]],Product_DB[Product_ID],Product_DB[Cost])</f>
        <v>38.76</v>
      </c>
      <c r="T1050">
        <f>_xlfn.XLOOKUP(Sales_DB[[#This Row],[Product_ID]],Product_DB[Product_ID],Product_DB[Stock])</f>
        <v>137</v>
      </c>
      <c r="U1050" t="str">
        <f>_xlfn.XLOOKUP(Sales_DB[[#This Row],[Customer_ID]],Final_Cust_db[Customer_ID],Final_Cust_db[Name])</f>
        <v>Christopher David</v>
      </c>
      <c r="V1050">
        <f>_xlfn.XLOOKUP(Sales_DB[[#This Row],[Customer_ID]],Final_Cust_db[Customer_ID],Final_Cust_db[Age])</f>
        <v>42</v>
      </c>
      <c r="W1050" t="str">
        <f>_xlfn.XLOOKUP(Sales_DB[[#This Row],[Customer_ID]],Final_Cust_db[Customer_ID],Final_Cust_db[Gender])</f>
        <v>Male</v>
      </c>
      <c r="X1050" t="str">
        <f>_xlfn.XLOOKUP(Sales_DB[[#This Row],[Customer_ID]],Final_Cust_db[Customer_ID],Final_Cust_db[City])</f>
        <v>Karenmouth</v>
      </c>
      <c r="Y1050" t="str">
        <f>_xlfn.XLOOKUP(Sales_DB[[#This Row],[Customer_ID]],Final_Cust_db[Customer_ID],Final_Cust_db[State])</f>
        <v>Massachusetts</v>
      </c>
      <c r="Z1050" t="str">
        <f>_xlfn.XLOOKUP(Sales_DB[[#This Row],[Customer_ID]],Final_Cust_db[Customer_ID],Final_Cust_db[Country])</f>
        <v>USA</v>
      </c>
      <c r="AA1050" t="str">
        <f>_xlfn.XLOOKUP(Sales_DB[[#This Row],[Customer_ID]],Final_Cust_db[Customer_ID],Final_Cust_db[Loyality_Level])</f>
        <v>Silver</v>
      </c>
      <c r="AB1050" s="8">
        <f>Sales_DB[[#This Row],[Cost]]*Sales_DB[[#This Row],[Quantity]]</f>
        <v>38.76</v>
      </c>
      <c r="AC1050" s="8">
        <f>Sales_DB[[#This Row],[Total_Amount]]-Sales_DB[[#This Row],[Spend]]</f>
        <v>77.637</v>
      </c>
      <c r="AD1050" s="8">
        <f>MONTH(Sales_DB[[#This Row],[Order_Date]])</f>
        <v>5</v>
      </c>
    </row>
    <row r="1051" spans="1:30" x14ac:dyDescent="0.35">
      <c r="A1051" t="s">
        <v>3008</v>
      </c>
      <c r="B1051" s="2">
        <v>45385</v>
      </c>
      <c r="C1051" t="s">
        <v>1459</v>
      </c>
      <c r="D1051" t="s">
        <v>1716</v>
      </c>
      <c r="E1051" t="s">
        <v>1890</v>
      </c>
      <c r="F1051">
        <v>4</v>
      </c>
      <c r="G1051" s="5">
        <v>837.34</v>
      </c>
      <c r="H1051">
        <v>0.05</v>
      </c>
      <c r="I1051" t="s">
        <v>1959</v>
      </c>
      <c r="J1051">
        <v>3181.8919999999998</v>
      </c>
      <c r="K1051" t="str">
        <f>_xlfn.XLOOKUP(Sales_DB[[#This Row],[Store_ID]],Store_DB[Store_ID],Store_DB[Region])</f>
        <v>North</v>
      </c>
      <c r="L1051" t="str">
        <f>_xlfn.XLOOKUP(Sales_DB[[#This Row],[Store_ID]],Store_DB[Store_ID],Store_DB[Store_Name])</f>
        <v>Martinez, Adkins and Johnson</v>
      </c>
      <c r="M1051" t="str">
        <f>_xlfn.XLOOKUP(Sales_DB[[#This Row],[Store_ID]],Store_DB[Store_ID],Store_DB[City])</f>
        <v>Danielmouth</v>
      </c>
      <c r="N1051" t="str">
        <f>_xlfn.XLOOKUP(Sales_DB[[#This Row],[Store_ID]],Store_DB[Store_ID],Store_DB[Store_Type])</f>
        <v>Flagship</v>
      </c>
      <c r="O1051" t="str">
        <f>_xlfn.XLOOKUP(Sales_DB[[#This Row],[Product_ID]],Product_DB[Product_ID],Product_DB[Product_Name])</f>
        <v>Men'S Winter Jacket</v>
      </c>
      <c r="P1051" t="str">
        <f>_xlfn.XLOOKUP(Sales_DB[[#This Row],[Product_ID]],Product_DB[Product_ID],Product_DB[Category])</f>
        <v>Clothing</v>
      </c>
      <c r="Q1051" t="str">
        <f>_xlfn.XLOOKUP(Sales_DB[[#This Row],[Product_ID]],Product_DB[Product_ID],Product_DB[Sub_Category])</f>
        <v>Outerwear</v>
      </c>
      <c r="R1051" t="str">
        <f>_xlfn.XLOOKUP(Sales_DB[[#This Row],[Product_ID]],Product_DB[Product_ID],Product_DB[Brand])</f>
        <v>Kelly, Smith and Perez</v>
      </c>
      <c r="S1051">
        <f>_xlfn.XLOOKUP(Sales_DB[[#This Row],[Product_ID]],Product_DB[Product_ID],Product_DB[Cost])</f>
        <v>167.34</v>
      </c>
      <c r="T1051">
        <f>_xlfn.XLOOKUP(Sales_DB[[#This Row],[Product_ID]],Product_DB[Product_ID],Product_DB[Stock])</f>
        <v>296</v>
      </c>
      <c r="U1051" t="str">
        <f>_xlfn.XLOOKUP(Sales_DB[[#This Row],[Customer_ID]],Final_Cust_db[Customer_ID],Final_Cust_db[Name])</f>
        <v>Manuel Fisher</v>
      </c>
      <c r="V1051">
        <f>_xlfn.XLOOKUP(Sales_DB[[#This Row],[Customer_ID]],Final_Cust_db[Customer_ID],Final_Cust_db[Age])</f>
        <v>21</v>
      </c>
      <c r="W1051" t="str">
        <f>_xlfn.XLOOKUP(Sales_DB[[#This Row],[Customer_ID]],Final_Cust_db[Customer_ID],Final_Cust_db[Gender])</f>
        <v>Female</v>
      </c>
      <c r="X1051" t="str">
        <f>_xlfn.XLOOKUP(Sales_DB[[#This Row],[Customer_ID]],Final_Cust_db[Customer_ID],Final_Cust_db[City])</f>
        <v>Kanebury</v>
      </c>
      <c r="Y1051" t="str">
        <f>_xlfn.XLOOKUP(Sales_DB[[#This Row],[Customer_ID]],Final_Cust_db[Customer_ID],Final_Cust_db[State])</f>
        <v>New Hampshire</v>
      </c>
      <c r="Z1051" t="str">
        <f>_xlfn.XLOOKUP(Sales_DB[[#This Row],[Customer_ID]],Final_Cust_db[Customer_ID],Final_Cust_db[Country])</f>
        <v>USA</v>
      </c>
      <c r="AA1051" t="str">
        <f>_xlfn.XLOOKUP(Sales_DB[[#This Row],[Customer_ID]],Final_Cust_db[Customer_ID],Final_Cust_db[Loyality_Level])</f>
        <v>Gold</v>
      </c>
      <c r="AB1051" s="8">
        <f>Sales_DB[[#This Row],[Cost]]*Sales_DB[[#This Row],[Quantity]]</f>
        <v>669.36</v>
      </c>
      <c r="AC1051" s="8">
        <f>Sales_DB[[#This Row],[Total_Amount]]-Sales_DB[[#This Row],[Spend]]</f>
        <v>2512.5319999999997</v>
      </c>
      <c r="AD1051" s="8">
        <f>MONTH(Sales_DB[[#This Row],[Order_Date]])</f>
        <v>4</v>
      </c>
    </row>
    <row r="1052" spans="1:30" x14ac:dyDescent="0.35">
      <c r="A1052" t="s">
        <v>3009</v>
      </c>
      <c r="B1052" s="2">
        <v>45878</v>
      </c>
      <c r="C1052" t="s">
        <v>421</v>
      </c>
      <c r="D1052" t="s">
        <v>1615</v>
      </c>
      <c r="E1052" t="s">
        <v>1946</v>
      </c>
      <c r="F1052">
        <v>1</v>
      </c>
      <c r="G1052" s="5">
        <v>151.66</v>
      </c>
      <c r="H1052">
        <v>0.16</v>
      </c>
      <c r="I1052" t="s">
        <v>1962</v>
      </c>
      <c r="J1052">
        <v>127.3944</v>
      </c>
      <c r="K1052" t="str">
        <f>_xlfn.XLOOKUP(Sales_DB[[#This Row],[Store_ID]],Store_DB[Store_ID],Store_DB[Region])</f>
        <v>East</v>
      </c>
      <c r="L1052" t="str">
        <f>_xlfn.XLOOKUP(Sales_DB[[#This Row],[Store_ID]],Store_DB[Store_ID],Store_DB[Store_Name])</f>
        <v>Mann-Austin</v>
      </c>
      <c r="M1052" t="str">
        <f>_xlfn.XLOOKUP(Sales_DB[[#This Row],[Store_ID]],Store_DB[Store_ID],Store_DB[City])</f>
        <v>Vasquezborough</v>
      </c>
      <c r="N1052" t="str">
        <f>_xlfn.XLOOKUP(Sales_DB[[#This Row],[Store_ID]],Store_DB[Store_ID],Store_DB[Store_Type])</f>
        <v>Online</v>
      </c>
      <c r="O1052" t="str">
        <f>_xlfn.XLOOKUP(Sales_DB[[#This Row],[Product_ID]],Product_DB[Product_ID],Product_DB[Product_Name])</f>
        <v>4K Home Projector</v>
      </c>
      <c r="P1052" t="str">
        <f>_xlfn.XLOOKUP(Sales_DB[[#This Row],[Product_ID]],Product_DB[Product_ID],Product_DB[Category])</f>
        <v>Electronics</v>
      </c>
      <c r="Q1052" t="str">
        <f>_xlfn.XLOOKUP(Sales_DB[[#This Row],[Product_ID]],Product_DB[Product_ID],Product_DB[Sub_Category])</f>
        <v>Appliances</v>
      </c>
      <c r="R1052" t="str">
        <f>_xlfn.XLOOKUP(Sales_DB[[#This Row],[Product_ID]],Product_DB[Product_ID],Product_DB[Brand])</f>
        <v>Thomas LLC</v>
      </c>
      <c r="S1052">
        <f>_xlfn.XLOOKUP(Sales_DB[[#This Row],[Product_ID]],Product_DB[Product_ID],Product_DB[Cost])</f>
        <v>465.34</v>
      </c>
      <c r="T1052">
        <f>_xlfn.XLOOKUP(Sales_DB[[#This Row],[Product_ID]],Product_DB[Product_ID],Product_DB[Stock])</f>
        <v>301</v>
      </c>
      <c r="U1052" t="str">
        <f>_xlfn.XLOOKUP(Sales_DB[[#This Row],[Customer_ID]],Final_Cust_db[Customer_ID],Final_Cust_db[Name])</f>
        <v>Jacob Hopkins</v>
      </c>
      <c r="V1052">
        <f>_xlfn.XLOOKUP(Sales_DB[[#This Row],[Customer_ID]],Final_Cust_db[Customer_ID],Final_Cust_db[Age])</f>
        <v>44</v>
      </c>
      <c r="W1052" t="str">
        <f>_xlfn.XLOOKUP(Sales_DB[[#This Row],[Customer_ID]],Final_Cust_db[Customer_ID],Final_Cust_db[Gender])</f>
        <v>Female</v>
      </c>
      <c r="X1052" t="str">
        <f>_xlfn.XLOOKUP(Sales_DB[[#This Row],[Customer_ID]],Final_Cust_db[Customer_ID],Final_Cust_db[City])</f>
        <v>Lake Tylerfort</v>
      </c>
      <c r="Y1052" t="str">
        <f>_xlfn.XLOOKUP(Sales_DB[[#This Row],[Customer_ID]],Final_Cust_db[Customer_ID],Final_Cust_db[State])</f>
        <v>Pennsylvania</v>
      </c>
      <c r="Z1052" t="str">
        <f>_xlfn.XLOOKUP(Sales_DB[[#This Row],[Customer_ID]],Final_Cust_db[Customer_ID],Final_Cust_db[Country])</f>
        <v>USA</v>
      </c>
      <c r="AA1052" t="str">
        <f>_xlfn.XLOOKUP(Sales_DB[[#This Row],[Customer_ID]],Final_Cust_db[Customer_ID],Final_Cust_db[Loyality_Level])</f>
        <v>Platinum</v>
      </c>
      <c r="AB1052" s="8">
        <f>Sales_DB[[#This Row],[Cost]]*Sales_DB[[#This Row],[Quantity]]</f>
        <v>465.34</v>
      </c>
      <c r="AC1052" s="8">
        <f>Sales_DB[[#This Row],[Total_Amount]]-Sales_DB[[#This Row],[Spend]]</f>
        <v>-337.94559999999996</v>
      </c>
      <c r="AD1052" s="8">
        <f>MONTH(Sales_DB[[#This Row],[Order_Date]])</f>
        <v>8</v>
      </c>
    </row>
    <row r="1053" spans="1:30" x14ac:dyDescent="0.35">
      <c r="A1053" t="s">
        <v>3010</v>
      </c>
      <c r="B1053" s="2">
        <v>45720</v>
      </c>
      <c r="C1053" t="s">
        <v>1543</v>
      </c>
      <c r="D1053" t="s">
        <v>1710</v>
      </c>
      <c r="E1053" t="s">
        <v>1915</v>
      </c>
      <c r="F1053">
        <v>3</v>
      </c>
      <c r="G1053" s="5">
        <v>961.4</v>
      </c>
      <c r="H1053">
        <v>0.02</v>
      </c>
      <c r="I1053" t="s">
        <v>1959</v>
      </c>
      <c r="J1053">
        <v>2826.5160000000001</v>
      </c>
      <c r="K1053" t="str">
        <f>_xlfn.XLOOKUP(Sales_DB[[#This Row],[Store_ID]],Store_DB[Store_ID],Store_DB[Region])</f>
        <v>West</v>
      </c>
      <c r="L1053" t="str">
        <f>_xlfn.XLOOKUP(Sales_DB[[#This Row],[Store_ID]],Store_DB[Store_ID],Store_DB[Store_Name])</f>
        <v>Bean, Jones and Park</v>
      </c>
      <c r="M1053" t="str">
        <f>_xlfn.XLOOKUP(Sales_DB[[#This Row],[Store_ID]],Store_DB[Store_ID],Store_DB[City])</f>
        <v>Thompsonborough</v>
      </c>
      <c r="N1053" t="str">
        <f>_xlfn.XLOOKUP(Sales_DB[[#This Row],[Store_ID]],Store_DB[Store_ID],Store_DB[Store_Type])</f>
        <v>Online</v>
      </c>
      <c r="O1053" t="str">
        <f>_xlfn.XLOOKUP(Sales_DB[[#This Row],[Product_ID]],Product_DB[Product_ID],Product_DB[Product_Name])</f>
        <v>Adjustable Jump Rope</v>
      </c>
      <c r="P1053" t="str">
        <f>_xlfn.XLOOKUP(Sales_DB[[#This Row],[Product_ID]],Product_DB[Product_ID],Product_DB[Category])</f>
        <v>Sports</v>
      </c>
      <c r="Q1053" t="str">
        <f>_xlfn.XLOOKUP(Sales_DB[[#This Row],[Product_ID]],Product_DB[Product_ID],Product_DB[Sub_Category])</f>
        <v>Fitness</v>
      </c>
      <c r="R1053" t="str">
        <f>_xlfn.XLOOKUP(Sales_DB[[#This Row],[Product_ID]],Product_DB[Product_ID],Product_DB[Brand])</f>
        <v>Cox Inc</v>
      </c>
      <c r="S1053">
        <f>_xlfn.XLOOKUP(Sales_DB[[#This Row],[Product_ID]],Product_DB[Product_ID],Product_DB[Cost])</f>
        <v>167.12</v>
      </c>
      <c r="T1053">
        <f>_xlfn.XLOOKUP(Sales_DB[[#This Row],[Product_ID]],Product_DB[Product_ID],Product_DB[Stock])</f>
        <v>316</v>
      </c>
      <c r="U1053" t="str">
        <f>_xlfn.XLOOKUP(Sales_DB[[#This Row],[Customer_ID]],Final_Cust_db[Customer_ID],Final_Cust_db[Name])</f>
        <v>Philip Pennington</v>
      </c>
      <c r="V1053">
        <f>_xlfn.XLOOKUP(Sales_DB[[#This Row],[Customer_ID]],Final_Cust_db[Customer_ID],Final_Cust_db[Age])</f>
        <v>27</v>
      </c>
      <c r="W1053" t="str">
        <f>_xlfn.XLOOKUP(Sales_DB[[#This Row],[Customer_ID]],Final_Cust_db[Customer_ID],Final_Cust_db[Gender])</f>
        <v>Female</v>
      </c>
      <c r="X1053" t="str">
        <f>_xlfn.XLOOKUP(Sales_DB[[#This Row],[Customer_ID]],Final_Cust_db[Customer_ID],Final_Cust_db[City])</f>
        <v>East Valerieview</v>
      </c>
      <c r="Y1053" t="str">
        <f>_xlfn.XLOOKUP(Sales_DB[[#This Row],[Customer_ID]],Final_Cust_db[Customer_ID],Final_Cust_db[State])</f>
        <v>Oregon</v>
      </c>
      <c r="Z1053" t="str">
        <f>_xlfn.XLOOKUP(Sales_DB[[#This Row],[Customer_ID]],Final_Cust_db[Customer_ID],Final_Cust_db[Country])</f>
        <v>USA</v>
      </c>
      <c r="AA1053" t="str">
        <f>_xlfn.XLOOKUP(Sales_DB[[#This Row],[Customer_ID]],Final_Cust_db[Customer_ID],Final_Cust_db[Loyality_Level])</f>
        <v>Platinum</v>
      </c>
      <c r="AB1053" s="8">
        <f>Sales_DB[[#This Row],[Cost]]*Sales_DB[[#This Row],[Quantity]]</f>
        <v>501.36</v>
      </c>
      <c r="AC1053" s="8">
        <f>Sales_DB[[#This Row],[Total_Amount]]-Sales_DB[[#This Row],[Spend]]</f>
        <v>2325.1559999999999</v>
      </c>
      <c r="AD1053" s="8">
        <f>MONTH(Sales_DB[[#This Row],[Order_Date]])</f>
        <v>3</v>
      </c>
    </row>
    <row r="1054" spans="1:30" x14ac:dyDescent="0.35">
      <c r="A1054" t="s">
        <v>3011</v>
      </c>
      <c r="B1054" s="2">
        <v>45503</v>
      </c>
      <c r="C1054" t="s">
        <v>1167</v>
      </c>
      <c r="D1054" t="s">
        <v>1803</v>
      </c>
      <c r="E1054" t="s">
        <v>1943</v>
      </c>
      <c r="F1054">
        <v>4</v>
      </c>
      <c r="G1054" s="5">
        <v>475.98</v>
      </c>
      <c r="H1054">
        <v>0.19</v>
      </c>
      <c r="I1054" t="s">
        <v>1959</v>
      </c>
      <c r="J1054">
        <v>1542.1751999999999</v>
      </c>
      <c r="K1054" t="str">
        <f>_xlfn.XLOOKUP(Sales_DB[[#This Row],[Store_ID]],Store_DB[Store_ID],Store_DB[Region])</f>
        <v>East</v>
      </c>
      <c r="L1054" t="str">
        <f>_xlfn.XLOOKUP(Sales_DB[[#This Row],[Store_ID]],Store_DB[Store_ID],Store_DB[Store_Name])</f>
        <v>Guerrero-Schmitt</v>
      </c>
      <c r="M1054" t="str">
        <f>_xlfn.XLOOKUP(Sales_DB[[#This Row],[Store_ID]],Store_DB[Store_ID],Store_DB[City])</f>
        <v>East Stevechester</v>
      </c>
      <c r="N1054" t="str">
        <f>_xlfn.XLOOKUP(Sales_DB[[#This Row],[Store_ID]],Store_DB[Store_ID],Store_DB[Store_Type])</f>
        <v>Flagship</v>
      </c>
      <c r="O1054" t="str">
        <f>_xlfn.XLOOKUP(Sales_DB[[#This Row],[Product_ID]],Product_DB[Product_ID],Product_DB[Product_Name])</f>
        <v>Bluetooth Car Audio System</v>
      </c>
      <c r="P1054" t="str">
        <f>_xlfn.XLOOKUP(Sales_DB[[#This Row],[Product_ID]],Product_DB[Product_ID],Product_DB[Category])</f>
        <v>Electronics</v>
      </c>
      <c r="Q1054" t="str">
        <f>_xlfn.XLOOKUP(Sales_DB[[#This Row],[Product_ID]],Product_DB[Product_ID],Product_DB[Sub_Category])</f>
        <v>Audio</v>
      </c>
      <c r="R1054" t="str">
        <f>_xlfn.XLOOKUP(Sales_DB[[#This Row],[Product_ID]],Product_DB[Product_ID],Product_DB[Brand])</f>
        <v>Bruce-Bowen</v>
      </c>
      <c r="S1054">
        <f>_xlfn.XLOOKUP(Sales_DB[[#This Row],[Product_ID]],Product_DB[Product_ID],Product_DB[Cost])</f>
        <v>403.71</v>
      </c>
      <c r="T1054">
        <f>_xlfn.XLOOKUP(Sales_DB[[#This Row],[Product_ID]],Product_DB[Product_ID],Product_DB[Stock])</f>
        <v>159</v>
      </c>
      <c r="U1054" t="str">
        <f>_xlfn.XLOOKUP(Sales_DB[[#This Row],[Customer_ID]],Final_Cust_db[Customer_ID],Final_Cust_db[Name])</f>
        <v>James Holloway Jr.</v>
      </c>
      <c r="V1054">
        <f>_xlfn.XLOOKUP(Sales_DB[[#This Row],[Customer_ID]],Final_Cust_db[Customer_ID],Final_Cust_db[Age])</f>
        <v>45</v>
      </c>
      <c r="W1054" t="str">
        <f>_xlfn.XLOOKUP(Sales_DB[[#This Row],[Customer_ID]],Final_Cust_db[Customer_ID],Final_Cust_db[Gender])</f>
        <v>Male</v>
      </c>
      <c r="X1054" t="str">
        <f>_xlfn.XLOOKUP(Sales_DB[[#This Row],[Customer_ID]],Final_Cust_db[Customer_ID],Final_Cust_db[City])</f>
        <v>Millston</v>
      </c>
      <c r="Y1054" t="str">
        <f>_xlfn.XLOOKUP(Sales_DB[[#This Row],[Customer_ID]],Final_Cust_db[Customer_ID],Final_Cust_db[State])</f>
        <v>Indiana</v>
      </c>
      <c r="Z1054" t="str">
        <f>_xlfn.XLOOKUP(Sales_DB[[#This Row],[Customer_ID]],Final_Cust_db[Customer_ID],Final_Cust_db[Country])</f>
        <v>USA</v>
      </c>
      <c r="AA1054" t="str">
        <f>_xlfn.XLOOKUP(Sales_DB[[#This Row],[Customer_ID]],Final_Cust_db[Customer_ID],Final_Cust_db[Loyality_Level])</f>
        <v>Silver</v>
      </c>
      <c r="AB1054" s="8">
        <f>Sales_DB[[#This Row],[Cost]]*Sales_DB[[#This Row],[Quantity]]</f>
        <v>1614.84</v>
      </c>
      <c r="AC1054" s="8">
        <f>Sales_DB[[#This Row],[Total_Amount]]-Sales_DB[[#This Row],[Spend]]</f>
        <v>-72.664800000000014</v>
      </c>
      <c r="AD1054" s="8">
        <f>MONTH(Sales_DB[[#This Row],[Order_Date]])</f>
        <v>7</v>
      </c>
    </row>
    <row r="1055" spans="1:30" x14ac:dyDescent="0.35">
      <c r="A1055" t="s">
        <v>3012</v>
      </c>
      <c r="B1055" s="2">
        <v>45551</v>
      </c>
      <c r="C1055" t="s">
        <v>1197</v>
      </c>
      <c r="D1055" t="s">
        <v>1691</v>
      </c>
      <c r="E1055" t="s">
        <v>1934</v>
      </c>
      <c r="F1055">
        <v>4</v>
      </c>
      <c r="G1055" s="5">
        <v>132.88999999999999</v>
      </c>
      <c r="H1055">
        <v>0.12</v>
      </c>
      <c r="I1055" t="s">
        <v>1957</v>
      </c>
      <c r="J1055">
        <v>467.77280000000002</v>
      </c>
      <c r="K1055" t="str">
        <f>_xlfn.XLOOKUP(Sales_DB[[#This Row],[Store_ID]],Store_DB[Store_ID],Store_DB[Region])</f>
        <v>North</v>
      </c>
      <c r="L1055" t="str">
        <f>_xlfn.XLOOKUP(Sales_DB[[#This Row],[Store_ID]],Store_DB[Store_ID],Store_DB[Store_Name])</f>
        <v>Shelton PLC</v>
      </c>
      <c r="M1055" t="str">
        <f>_xlfn.XLOOKUP(Sales_DB[[#This Row],[Store_ID]],Store_DB[Store_ID],Store_DB[City])</f>
        <v>East Jenniferstad</v>
      </c>
      <c r="N1055" t="str">
        <f>_xlfn.XLOOKUP(Sales_DB[[#This Row],[Store_ID]],Store_DB[Store_ID],Store_DB[Store_Type])</f>
        <v>Flagship</v>
      </c>
      <c r="O1055" t="str">
        <f>_xlfn.XLOOKUP(Sales_DB[[#This Row],[Product_ID]],Product_DB[Product_ID],Product_DB[Product_Name])</f>
        <v>Sports Water Hydration Pack</v>
      </c>
      <c r="P1055" t="str">
        <f>_xlfn.XLOOKUP(Sales_DB[[#This Row],[Product_ID]],Product_DB[Product_ID],Product_DB[Category])</f>
        <v>Sports</v>
      </c>
      <c r="Q1055" t="str">
        <f>_xlfn.XLOOKUP(Sales_DB[[#This Row],[Product_ID]],Product_DB[Product_ID],Product_DB[Sub_Category])</f>
        <v>Outdoor</v>
      </c>
      <c r="R1055" t="str">
        <f>_xlfn.XLOOKUP(Sales_DB[[#This Row],[Product_ID]],Product_DB[Product_ID],Product_DB[Brand])</f>
        <v>Sims-Smith</v>
      </c>
      <c r="S1055">
        <f>_xlfn.XLOOKUP(Sales_DB[[#This Row],[Product_ID]],Product_DB[Product_ID],Product_DB[Cost])</f>
        <v>135.61000000000001</v>
      </c>
      <c r="T1055">
        <f>_xlfn.XLOOKUP(Sales_DB[[#This Row],[Product_ID]],Product_DB[Product_ID],Product_DB[Stock])</f>
        <v>394</v>
      </c>
      <c r="U1055" t="str">
        <f>_xlfn.XLOOKUP(Sales_DB[[#This Row],[Customer_ID]],Final_Cust_db[Customer_ID],Final_Cust_db[Name])</f>
        <v>Shelley Ponce</v>
      </c>
      <c r="V1055">
        <f>_xlfn.XLOOKUP(Sales_DB[[#This Row],[Customer_ID]],Final_Cust_db[Customer_ID],Final_Cust_db[Age])</f>
        <v>23</v>
      </c>
      <c r="W1055" t="str">
        <f>_xlfn.XLOOKUP(Sales_DB[[#This Row],[Customer_ID]],Final_Cust_db[Customer_ID],Final_Cust_db[Gender])</f>
        <v>Male</v>
      </c>
      <c r="X1055" t="str">
        <f>_xlfn.XLOOKUP(Sales_DB[[#This Row],[Customer_ID]],Final_Cust_db[Customer_ID],Final_Cust_db[City])</f>
        <v>South Cassandrachester</v>
      </c>
      <c r="Y1055" t="str">
        <f>_xlfn.XLOOKUP(Sales_DB[[#This Row],[Customer_ID]],Final_Cust_db[Customer_ID],Final_Cust_db[State])</f>
        <v>Rhode Island</v>
      </c>
      <c r="Z1055" t="str">
        <f>_xlfn.XLOOKUP(Sales_DB[[#This Row],[Customer_ID]],Final_Cust_db[Customer_ID],Final_Cust_db[Country])</f>
        <v>USA</v>
      </c>
      <c r="AA1055" t="str">
        <f>_xlfn.XLOOKUP(Sales_DB[[#This Row],[Customer_ID]],Final_Cust_db[Customer_ID],Final_Cust_db[Loyality_Level])</f>
        <v>Gold</v>
      </c>
      <c r="AB1055" s="8">
        <f>Sales_DB[[#This Row],[Cost]]*Sales_DB[[#This Row],[Quantity]]</f>
        <v>542.44000000000005</v>
      </c>
      <c r="AC1055" s="8">
        <f>Sales_DB[[#This Row],[Total_Amount]]-Sales_DB[[#This Row],[Spend]]</f>
        <v>-74.667200000000037</v>
      </c>
      <c r="AD1055" s="8">
        <f>MONTH(Sales_DB[[#This Row],[Order_Date]])</f>
        <v>9</v>
      </c>
    </row>
    <row r="1056" spans="1:30" x14ac:dyDescent="0.35">
      <c r="A1056" t="s">
        <v>3013</v>
      </c>
      <c r="B1056" s="2">
        <v>45850</v>
      </c>
      <c r="C1056" t="s">
        <v>1365</v>
      </c>
      <c r="D1056" t="s">
        <v>1681</v>
      </c>
      <c r="E1056" t="s">
        <v>1927</v>
      </c>
      <c r="F1056">
        <v>3</v>
      </c>
      <c r="G1056" s="5">
        <v>471.31</v>
      </c>
      <c r="H1056">
        <v>0.02</v>
      </c>
      <c r="I1056" t="s">
        <v>1959</v>
      </c>
      <c r="J1056">
        <v>1413.93</v>
      </c>
      <c r="K1056" t="str">
        <f>_xlfn.XLOOKUP(Sales_DB[[#This Row],[Store_ID]],Store_DB[Store_ID],Store_DB[Region])</f>
        <v>North</v>
      </c>
      <c r="L1056" t="str">
        <f>_xlfn.XLOOKUP(Sales_DB[[#This Row],[Store_ID]],Store_DB[Store_ID],Store_DB[Store_Name])</f>
        <v>Thomas, Bridges and Harris</v>
      </c>
      <c r="M1056" t="str">
        <f>_xlfn.XLOOKUP(Sales_DB[[#This Row],[Store_ID]],Store_DB[Store_ID],Store_DB[City])</f>
        <v>Sabrinatown</v>
      </c>
      <c r="N1056" t="str">
        <f>_xlfn.XLOOKUP(Sales_DB[[#This Row],[Store_ID]],Store_DB[Store_ID],Store_DB[Store_Type])</f>
        <v>Online</v>
      </c>
      <c r="O1056" t="str">
        <f>_xlfn.XLOOKUP(Sales_DB[[#This Row],[Product_ID]],Product_DB[Product_ID],Product_DB[Product_Name])</f>
        <v>Bedroom Table Lamp</v>
      </c>
      <c r="P1056" t="str">
        <f>_xlfn.XLOOKUP(Sales_DB[[#This Row],[Product_ID]],Product_DB[Product_ID],Product_DB[Category])</f>
        <v>Home</v>
      </c>
      <c r="Q1056" t="str">
        <f>_xlfn.XLOOKUP(Sales_DB[[#This Row],[Product_ID]],Product_DB[Product_ID],Product_DB[Sub_Category])</f>
        <v>Lighting</v>
      </c>
      <c r="R1056" t="str">
        <f>_xlfn.XLOOKUP(Sales_DB[[#This Row],[Product_ID]],Product_DB[Product_ID],Product_DB[Brand])</f>
        <v>Jones LLC</v>
      </c>
      <c r="S1056">
        <f>_xlfn.XLOOKUP(Sales_DB[[#This Row],[Product_ID]],Product_DB[Product_ID],Product_DB[Cost])</f>
        <v>382.22</v>
      </c>
      <c r="T1056">
        <f>_xlfn.XLOOKUP(Sales_DB[[#This Row],[Product_ID]],Product_DB[Product_ID],Product_DB[Stock])</f>
        <v>329</v>
      </c>
      <c r="U1056" t="str">
        <f>_xlfn.XLOOKUP(Sales_DB[[#This Row],[Customer_ID]],Final_Cust_db[Customer_ID],Final_Cust_db[Name])</f>
        <v>Melinda Rivera</v>
      </c>
      <c r="V1056">
        <f>_xlfn.XLOOKUP(Sales_DB[[#This Row],[Customer_ID]],Final_Cust_db[Customer_ID],Final_Cust_db[Age])</f>
        <v>47</v>
      </c>
      <c r="W1056" t="str">
        <f>_xlfn.XLOOKUP(Sales_DB[[#This Row],[Customer_ID]],Final_Cust_db[Customer_ID],Final_Cust_db[Gender])</f>
        <v>Female</v>
      </c>
      <c r="X1056" t="str">
        <f>_xlfn.XLOOKUP(Sales_DB[[#This Row],[Customer_ID]],Final_Cust_db[Customer_ID],Final_Cust_db[City])</f>
        <v>East Davidmouth</v>
      </c>
      <c r="Y1056" t="str">
        <f>_xlfn.XLOOKUP(Sales_DB[[#This Row],[Customer_ID]],Final_Cust_db[Customer_ID],Final_Cust_db[State])</f>
        <v>New Hampshire</v>
      </c>
      <c r="Z1056" t="str">
        <f>_xlfn.XLOOKUP(Sales_DB[[#This Row],[Customer_ID]],Final_Cust_db[Customer_ID],Final_Cust_db[Country])</f>
        <v>USA</v>
      </c>
      <c r="AA1056" t="str">
        <f>_xlfn.XLOOKUP(Sales_DB[[#This Row],[Customer_ID]],Final_Cust_db[Customer_ID],Final_Cust_db[Loyality_Level])</f>
        <v>Platinum</v>
      </c>
      <c r="AB1056" s="8">
        <f>Sales_DB[[#This Row],[Cost]]*Sales_DB[[#This Row],[Quantity]]</f>
        <v>1146.6600000000001</v>
      </c>
      <c r="AC1056" s="8">
        <f>Sales_DB[[#This Row],[Total_Amount]]-Sales_DB[[#This Row],[Spend]]</f>
        <v>267.27</v>
      </c>
      <c r="AD1056" s="8">
        <f>MONTH(Sales_DB[[#This Row],[Order_Date]])</f>
        <v>7</v>
      </c>
    </row>
    <row r="1057" spans="1:30" x14ac:dyDescent="0.35">
      <c r="A1057" t="s">
        <v>3014</v>
      </c>
      <c r="B1057" s="2">
        <v>45441</v>
      </c>
      <c r="C1057" t="s">
        <v>1441</v>
      </c>
      <c r="D1057" t="s">
        <v>1809</v>
      </c>
      <c r="E1057" t="s">
        <v>1932</v>
      </c>
      <c r="F1057">
        <v>2</v>
      </c>
      <c r="G1057" s="5">
        <v>720.32</v>
      </c>
      <c r="H1057">
        <v>0.26</v>
      </c>
      <c r="I1057" t="s">
        <v>1957</v>
      </c>
      <c r="J1057">
        <v>1066.0735999999999</v>
      </c>
      <c r="K1057" t="str">
        <f>_xlfn.XLOOKUP(Sales_DB[[#This Row],[Store_ID]],Store_DB[Store_ID],Store_DB[Region])</f>
        <v>South</v>
      </c>
      <c r="L1057" t="str">
        <f>_xlfn.XLOOKUP(Sales_DB[[#This Row],[Store_ID]],Store_DB[Store_ID],Store_DB[Store_Name])</f>
        <v>Mcdonald Inc</v>
      </c>
      <c r="M1057" t="str">
        <f>_xlfn.XLOOKUP(Sales_DB[[#This Row],[Store_ID]],Store_DB[Store_ID],Store_DB[City])</f>
        <v>Christopherland</v>
      </c>
      <c r="N1057" t="str">
        <f>_xlfn.XLOOKUP(Sales_DB[[#This Row],[Store_ID]],Store_DB[Store_ID],Store_DB[Store_Type])</f>
        <v>Outlet</v>
      </c>
      <c r="O1057" t="str">
        <f>_xlfn.XLOOKUP(Sales_DB[[#This Row],[Product_ID]],Product_DB[Product_ID],Product_DB[Product_Name])</f>
        <v>Wireless Mouse</v>
      </c>
      <c r="P1057" t="str">
        <f>_xlfn.XLOOKUP(Sales_DB[[#This Row],[Product_ID]],Product_DB[Product_ID],Product_DB[Category])</f>
        <v>Electronics</v>
      </c>
      <c r="Q1057" t="str">
        <f>_xlfn.XLOOKUP(Sales_DB[[#This Row],[Product_ID]],Product_DB[Product_ID],Product_DB[Sub_Category])</f>
        <v>Computer</v>
      </c>
      <c r="R1057" t="str">
        <f>_xlfn.XLOOKUP(Sales_DB[[#This Row],[Product_ID]],Product_DB[Product_ID],Product_DB[Brand])</f>
        <v>Larson Ltd</v>
      </c>
      <c r="S1057">
        <f>_xlfn.XLOOKUP(Sales_DB[[#This Row],[Product_ID]],Product_DB[Product_ID],Product_DB[Cost])</f>
        <v>392.89</v>
      </c>
      <c r="T1057">
        <f>_xlfn.XLOOKUP(Sales_DB[[#This Row],[Product_ID]],Product_DB[Product_ID],Product_DB[Stock])</f>
        <v>320</v>
      </c>
      <c r="U1057" t="str">
        <f>_xlfn.XLOOKUP(Sales_DB[[#This Row],[Customer_ID]],Final_Cust_db[Customer_ID],Final_Cust_db[Name])</f>
        <v>David Pierce</v>
      </c>
      <c r="V1057">
        <f>_xlfn.XLOOKUP(Sales_DB[[#This Row],[Customer_ID]],Final_Cust_db[Customer_ID],Final_Cust_db[Age])</f>
        <v>45</v>
      </c>
      <c r="W1057" t="str">
        <f>_xlfn.XLOOKUP(Sales_DB[[#This Row],[Customer_ID]],Final_Cust_db[Customer_ID],Final_Cust_db[Gender])</f>
        <v>Female</v>
      </c>
      <c r="X1057" t="str">
        <f>_xlfn.XLOOKUP(Sales_DB[[#This Row],[Customer_ID]],Final_Cust_db[Customer_ID],Final_Cust_db[City])</f>
        <v>Grayland</v>
      </c>
      <c r="Y1057" t="str">
        <f>_xlfn.XLOOKUP(Sales_DB[[#This Row],[Customer_ID]],Final_Cust_db[Customer_ID],Final_Cust_db[State])</f>
        <v>Washington</v>
      </c>
      <c r="Z1057" t="str">
        <f>_xlfn.XLOOKUP(Sales_DB[[#This Row],[Customer_ID]],Final_Cust_db[Customer_ID],Final_Cust_db[Country])</f>
        <v>USA</v>
      </c>
      <c r="AA1057" t="str">
        <f>_xlfn.XLOOKUP(Sales_DB[[#This Row],[Customer_ID]],Final_Cust_db[Customer_ID],Final_Cust_db[Loyality_Level])</f>
        <v>Platinum</v>
      </c>
      <c r="AB1057" s="8">
        <f>Sales_DB[[#This Row],[Cost]]*Sales_DB[[#This Row],[Quantity]]</f>
        <v>785.78</v>
      </c>
      <c r="AC1057" s="8">
        <f>Sales_DB[[#This Row],[Total_Amount]]-Sales_DB[[#This Row],[Spend]]</f>
        <v>280.29359999999997</v>
      </c>
      <c r="AD1057" s="8">
        <f>MONTH(Sales_DB[[#This Row],[Order_Date]])</f>
        <v>5</v>
      </c>
    </row>
    <row r="1058" spans="1:30" x14ac:dyDescent="0.35">
      <c r="A1058" t="s">
        <v>3015</v>
      </c>
      <c r="B1058" s="2">
        <v>45431</v>
      </c>
      <c r="C1058" t="s">
        <v>279</v>
      </c>
      <c r="D1058" t="s">
        <v>1778</v>
      </c>
      <c r="E1058" t="s">
        <v>1943</v>
      </c>
      <c r="F1058">
        <v>4</v>
      </c>
      <c r="G1058" s="5">
        <v>99.92</v>
      </c>
      <c r="H1058">
        <v>0.11</v>
      </c>
      <c r="I1058" t="s">
        <v>1962</v>
      </c>
      <c r="J1058">
        <v>355.71519999999998</v>
      </c>
      <c r="K1058" t="str">
        <f>_xlfn.XLOOKUP(Sales_DB[[#This Row],[Store_ID]],Store_DB[Store_ID],Store_DB[Region])</f>
        <v>East</v>
      </c>
      <c r="L1058" t="str">
        <f>_xlfn.XLOOKUP(Sales_DB[[#This Row],[Store_ID]],Store_DB[Store_ID],Store_DB[Store_Name])</f>
        <v>Guerrero-Schmitt</v>
      </c>
      <c r="M1058" t="str">
        <f>_xlfn.XLOOKUP(Sales_DB[[#This Row],[Store_ID]],Store_DB[Store_ID],Store_DB[City])</f>
        <v>East Stevechester</v>
      </c>
      <c r="N1058" t="str">
        <f>_xlfn.XLOOKUP(Sales_DB[[#This Row],[Store_ID]],Store_DB[Store_ID],Store_DB[Store_Type])</f>
        <v>Flagship</v>
      </c>
      <c r="O1058" t="str">
        <f>_xlfn.XLOOKUP(Sales_DB[[#This Row],[Product_ID]],Product_DB[Product_ID],Product_DB[Product_Name])</f>
        <v>Women'S Hair Dryer Brush</v>
      </c>
      <c r="P1058" t="str">
        <f>_xlfn.XLOOKUP(Sales_DB[[#This Row],[Product_ID]],Product_DB[Product_ID],Product_DB[Category])</f>
        <v>Beauty</v>
      </c>
      <c r="Q1058" t="str">
        <f>_xlfn.XLOOKUP(Sales_DB[[#This Row],[Product_ID]],Product_DB[Product_ID],Product_DB[Sub_Category])</f>
        <v>Haircare</v>
      </c>
      <c r="R1058" t="str">
        <f>_xlfn.XLOOKUP(Sales_DB[[#This Row],[Product_ID]],Product_DB[Product_ID],Product_DB[Brand])</f>
        <v>Torres, Spencer and Potter</v>
      </c>
      <c r="S1058">
        <f>_xlfn.XLOOKUP(Sales_DB[[#This Row],[Product_ID]],Product_DB[Product_ID],Product_DB[Cost])</f>
        <v>340.39</v>
      </c>
      <c r="T1058">
        <f>_xlfn.XLOOKUP(Sales_DB[[#This Row],[Product_ID]],Product_DB[Product_ID],Product_DB[Stock])</f>
        <v>177</v>
      </c>
      <c r="U1058" t="str">
        <f>_xlfn.XLOOKUP(Sales_DB[[#This Row],[Customer_ID]],Final_Cust_db[Customer_ID],Final_Cust_db[Name])</f>
        <v>Rhonda Morales</v>
      </c>
      <c r="V1058">
        <f>_xlfn.XLOOKUP(Sales_DB[[#This Row],[Customer_ID]],Final_Cust_db[Customer_ID],Final_Cust_db[Age])</f>
        <v>61</v>
      </c>
      <c r="W1058" t="str">
        <f>_xlfn.XLOOKUP(Sales_DB[[#This Row],[Customer_ID]],Final_Cust_db[Customer_ID],Final_Cust_db[Gender])</f>
        <v>Female</v>
      </c>
      <c r="X1058" t="str">
        <f>_xlfn.XLOOKUP(Sales_DB[[#This Row],[Customer_ID]],Final_Cust_db[Customer_ID],Final_Cust_db[City])</f>
        <v>Lake Barryfurt</v>
      </c>
      <c r="Y1058" t="str">
        <f>_xlfn.XLOOKUP(Sales_DB[[#This Row],[Customer_ID]],Final_Cust_db[Customer_ID],Final_Cust_db[State])</f>
        <v>California</v>
      </c>
      <c r="Z1058" t="str">
        <f>_xlfn.XLOOKUP(Sales_DB[[#This Row],[Customer_ID]],Final_Cust_db[Customer_ID],Final_Cust_db[Country])</f>
        <v>USA</v>
      </c>
      <c r="AA1058" t="str">
        <f>_xlfn.XLOOKUP(Sales_DB[[#This Row],[Customer_ID]],Final_Cust_db[Customer_ID],Final_Cust_db[Loyality_Level])</f>
        <v>Gold</v>
      </c>
      <c r="AB1058" s="8">
        <f>Sales_DB[[#This Row],[Cost]]*Sales_DB[[#This Row],[Quantity]]</f>
        <v>1361.56</v>
      </c>
      <c r="AC1058" s="8">
        <f>Sales_DB[[#This Row],[Total_Amount]]-Sales_DB[[#This Row],[Spend]]</f>
        <v>-1005.8448</v>
      </c>
      <c r="AD1058" s="8">
        <f>MONTH(Sales_DB[[#This Row],[Order_Date]])</f>
        <v>5</v>
      </c>
    </row>
    <row r="1059" spans="1:30" x14ac:dyDescent="0.35">
      <c r="A1059" t="s">
        <v>3016</v>
      </c>
      <c r="B1059" s="2">
        <v>45873</v>
      </c>
      <c r="C1059" t="s">
        <v>251</v>
      </c>
      <c r="D1059" t="s">
        <v>1597</v>
      </c>
      <c r="E1059" t="s">
        <v>1899</v>
      </c>
      <c r="F1059">
        <v>3</v>
      </c>
      <c r="G1059" s="5">
        <v>900.63</v>
      </c>
      <c r="H1059">
        <v>0.11</v>
      </c>
      <c r="I1059" t="s">
        <v>1962</v>
      </c>
      <c r="J1059">
        <v>2404.6821</v>
      </c>
      <c r="K1059" t="str">
        <f>_xlfn.XLOOKUP(Sales_DB[[#This Row],[Store_ID]],Store_DB[Store_ID],Store_DB[Region])</f>
        <v>North</v>
      </c>
      <c r="L1059" t="str">
        <f>_xlfn.XLOOKUP(Sales_DB[[#This Row],[Store_ID]],Store_DB[Store_ID],Store_DB[Store_Name])</f>
        <v>Johnson-Wright</v>
      </c>
      <c r="M1059" t="str">
        <f>_xlfn.XLOOKUP(Sales_DB[[#This Row],[Store_ID]],Store_DB[Store_ID],Store_DB[City])</f>
        <v>Hoodberg</v>
      </c>
      <c r="N1059" t="str">
        <f>_xlfn.XLOOKUP(Sales_DB[[#This Row],[Store_ID]],Store_DB[Store_ID],Store_DB[Store_Type])</f>
        <v>Outlet</v>
      </c>
      <c r="O1059" t="str">
        <f>_xlfn.XLOOKUP(Sales_DB[[#This Row],[Product_ID]],Product_DB[Product_ID],Product_DB[Product_Name])</f>
        <v>Ceramic Kitchen Bowl Set</v>
      </c>
      <c r="P1059" t="str">
        <f>_xlfn.XLOOKUP(Sales_DB[[#This Row],[Product_ID]],Product_DB[Product_ID],Product_DB[Category])</f>
        <v>Home</v>
      </c>
      <c r="Q1059" t="str">
        <f>_xlfn.XLOOKUP(Sales_DB[[#This Row],[Product_ID]],Product_DB[Product_ID],Product_DB[Sub_Category])</f>
        <v>Kitchen</v>
      </c>
      <c r="R1059" t="str">
        <f>_xlfn.XLOOKUP(Sales_DB[[#This Row],[Product_ID]],Product_DB[Product_ID],Product_DB[Brand])</f>
        <v>Hamilton Group</v>
      </c>
      <c r="S1059">
        <f>_xlfn.XLOOKUP(Sales_DB[[#This Row],[Product_ID]],Product_DB[Product_ID],Product_DB[Cost])</f>
        <v>298.86</v>
      </c>
      <c r="T1059">
        <f>_xlfn.XLOOKUP(Sales_DB[[#This Row],[Product_ID]],Product_DB[Product_ID],Product_DB[Stock])</f>
        <v>308</v>
      </c>
      <c r="U1059" t="str">
        <f>_xlfn.XLOOKUP(Sales_DB[[#This Row],[Customer_ID]],Final_Cust_db[Customer_ID],Final_Cust_db[Name])</f>
        <v>Amber Mcclain</v>
      </c>
      <c r="V1059">
        <f>_xlfn.XLOOKUP(Sales_DB[[#This Row],[Customer_ID]],Final_Cust_db[Customer_ID],Final_Cust_db[Age])</f>
        <v>58</v>
      </c>
      <c r="W1059" t="str">
        <f>_xlfn.XLOOKUP(Sales_DB[[#This Row],[Customer_ID]],Final_Cust_db[Customer_ID],Final_Cust_db[Gender])</f>
        <v>Male</v>
      </c>
      <c r="X1059" t="str">
        <f>_xlfn.XLOOKUP(Sales_DB[[#This Row],[Customer_ID]],Final_Cust_db[Customer_ID],Final_Cust_db[City])</f>
        <v>Brendaburgh</v>
      </c>
      <c r="Y1059" t="str">
        <f>_xlfn.XLOOKUP(Sales_DB[[#This Row],[Customer_ID]],Final_Cust_db[Customer_ID],Final_Cust_db[State])</f>
        <v>Florida</v>
      </c>
      <c r="Z1059" t="str">
        <f>_xlfn.XLOOKUP(Sales_DB[[#This Row],[Customer_ID]],Final_Cust_db[Customer_ID],Final_Cust_db[Country])</f>
        <v>USA</v>
      </c>
      <c r="AA1059" t="str">
        <f>_xlfn.XLOOKUP(Sales_DB[[#This Row],[Customer_ID]],Final_Cust_db[Customer_ID],Final_Cust_db[Loyality_Level])</f>
        <v>Silver</v>
      </c>
      <c r="AB1059" s="8">
        <f>Sales_DB[[#This Row],[Cost]]*Sales_DB[[#This Row],[Quantity]]</f>
        <v>896.58</v>
      </c>
      <c r="AC1059" s="8">
        <f>Sales_DB[[#This Row],[Total_Amount]]-Sales_DB[[#This Row],[Spend]]</f>
        <v>1508.1021000000001</v>
      </c>
      <c r="AD1059" s="8">
        <f>MONTH(Sales_DB[[#This Row],[Order_Date]])</f>
        <v>8</v>
      </c>
    </row>
    <row r="1060" spans="1:30" x14ac:dyDescent="0.35">
      <c r="A1060" t="s">
        <v>3017</v>
      </c>
      <c r="B1060" s="2">
        <v>45629</v>
      </c>
      <c r="C1060" t="s">
        <v>1378</v>
      </c>
      <c r="D1060" t="s">
        <v>1716</v>
      </c>
      <c r="E1060" t="s">
        <v>1915</v>
      </c>
      <c r="F1060">
        <v>1</v>
      </c>
      <c r="G1060" s="5">
        <v>681.72</v>
      </c>
      <c r="H1060">
        <v>0.11</v>
      </c>
      <c r="I1060" t="s">
        <v>1959</v>
      </c>
      <c r="J1060">
        <v>606.73080000000004</v>
      </c>
      <c r="K1060" t="str">
        <f>_xlfn.XLOOKUP(Sales_DB[[#This Row],[Store_ID]],Store_DB[Store_ID],Store_DB[Region])</f>
        <v>West</v>
      </c>
      <c r="L1060" t="str">
        <f>_xlfn.XLOOKUP(Sales_DB[[#This Row],[Store_ID]],Store_DB[Store_ID],Store_DB[Store_Name])</f>
        <v>Bean, Jones and Park</v>
      </c>
      <c r="M1060" t="str">
        <f>_xlfn.XLOOKUP(Sales_DB[[#This Row],[Store_ID]],Store_DB[Store_ID],Store_DB[City])</f>
        <v>Thompsonborough</v>
      </c>
      <c r="N1060" t="str">
        <f>_xlfn.XLOOKUP(Sales_DB[[#This Row],[Store_ID]],Store_DB[Store_ID],Store_DB[Store_Type])</f>
        <v>Online</v>
      </c>
      <c r="O1060" t="str">
        <f>_xlfn.XLOOKUP(Sales_DB[[#This Row],[Product_ID]],Product_DB[Product_ID],Product_DB[Product_Name])</f>
        <v>Men'S Winter Jacket</v>
      </c>
      <c r="P1060" t="str">
        <f>_xlfn.XLOOKUP(Sales_DB[[#This Row],[Product_ID]],Product_DB[Product_ID],Product_DB[Category])</f>
        <v>Clothing</v>
      </c>
      <c r="Q1060" t="str">
        <f>_xlfn.XLOOKUP(Sales_DB[[#This Row],[Product_ID]],Product_DB[Product_ID],Product_DB[Sub_Category])</f>
        <v>Outerwear</v>
      </c>
      <c r="R1060" t="str">
        <f>_xlfn.XLOOKUP(Sales_DB[[#This Row],[Product_ID]],Product_DB[Product_ID],Product_DB[Brand])</f>
        <v>Kelly, Smith and Perez</v>
      </c>
      <c r="S1060">
        <f>_xlfn.XLOOKUP(Sales_DB[[#This Row],[Product_ID]],Product_DB[Product_ID],Product_DB[Cost])</f>
        <v>167.34</v>
      </c>
      <c r="T1060">
        <f>_xlfn.XLOOKUP(Sales_DB[[#This Row],[Product_ID]],Product_DB[Product_ID],Product_DB[Stock])</f>
        <v>296</v>
      </c>
      <c r="U1060" t="str">
        <f>_xlfn.XLOOKUP(Sales_DB[[#This Row],[Customer_ID]],Final_Cust_db[Customer_ID],Final_Cust_db[Name])</f>
        <v>Kelli Smith</v>
      </c>
      <c r="V1060">
        <f>_xlfn.XLOOKUP(Sales_DB[[#This Row],[Customer_ID]],Final_Cust_db[Customer_ID],Final_Cust_db[Age])</f>
        <v>42</v>
      </c>
      <c r="W1060" t="str">
        <f>_xlfn.XLOOKUP(Sales_DB[[#This Row],[Customer_ID]],Final_Cust_db[Customer_ID],Final_Cust_db[Gender])</f>
        <v>Female</v>
      </c>
      <c r="X1060" t="str">
        <f>_xlfn.XLOOKUP(Sales_DB[[#This Row],[Customer_ID]],Final_Cust_db[Customer_ID],Final_Cust_db[City])</f>
        <v>North Maryfort</v>
      </c>
      <c r="Y1060" t="str">
        <f>_xlfn.XLOOKUP(Sales_DB[[#This Row],[Customer_ID]],Final_Cust_db[Customer_ID],Final_Cust_db[State])</f>
        <v>Oregon</v>
      </c>
      <c r="Z1060" t="str">
        <f>_xlfn.XLOOKUP(Sales_DB[[#This Row],[Customer_ID]],Final_Cust_db[Customer_ID],Final_Cust_db[Country])</f>
        <v>USA</v>
      </c>
      <c r="AA1060" t="str">
        <f>_xlfn.XLOOKUP(Sales_DB[[#This Row],[Customer_ID]],Final_Cust_db[Customer_ID],Final_Cust_db[Loyality_Level])</f>
        <v>Bronze</v>
      </c>
      <c r="AB1060" s="8">
        <f>Sales_DB[[#This Row],[Cost]]*Sales_DB[[#This Row],[Quantity]]</f>
        <v>167.34</v>
      </c>
      <c r="AC1060" s="8">
        <f>Sales_DB[[#This Row],[Total_Amount]]-Sales_DB[[#This Row],[Spend]]</f>
        <v>439.39080000000001</v>
      </c>
      <c r="AD1060" s="8">
        <f>MONTH(Sales_DB[[#This Row],[Order_Date]])</f>
        <v>12</v>
      </c>
    </row>
    <row r="1061" spans="1:30" x14ac:dyDescent="0.35">
      <c r="A1061" t="s">
        <v>3018</v>
      </c>
      <c r="B1061" s="2">
        <v>45222</v>
      </c>
      <c r="C1061" t="s">
        <v>51</v>
      </c>
      <c r="D1061" t="s">
        <v>1815</v>
      </c>
      <c r="E1061" t="s">
        <v>1930</v>
      </c>
      <c r="F1061">
        <v>2</v>
      </c>
      <c r="G1061" s="5">
        <v>838.22</v>
      </c>
      <c r="H1061">
        <v>0.3</v>
      </c>
      <c r="I1061" t="s">
        <v>1957</v>
      </c>
      <c r="J1061">
        <v>1173.508</v>
      </c>
      <c r="K1061" t="str">
        <f>_xlfn.XLOOKUP(Sales_DB[[#This Row],[Store_ID]],Store_DB[Store_ID],Store_DB[Region])</f>
        <v>East</v>
      </c>
      <c r="L1061" t="str">
        <f>_xlfn.XLOOKUP(Sales_DB[[#This Row],[Store_ID]],Store_DB[Store_ID],Store_DB[Store_Name])</f>
        <v>Gardner, Humphrey and Contreras</v>
      </c>
      <c r="M1061" t="str">
        <f>_xlfn.XLOOKUP(Sales_DB[[#This Row],[Store_ID]],Store_DB[Store_ID],Store_DB[City])</f>
        <v>Johnsonville</v>
      </c>
      <c r="N1061" t="str">
        <f>_xlfn.XLOOKUP(Sales_DB[[#This Row],[Store_ID]],Store_DB[Store_ID],Store_DB[Store_Type])</f>
        <v>Flagship</v>
      </c>
      <c r="O1061" t="str">
        <f>_xlfn.XLOOKUP(Sales_DB[[#This Row],[Product_ID]],Product_DB[Product_ID],Product_DB[Product_Name])</f>
        <v>Essential Oil Diffuser</v>
      </c>
      <c r="P1061" t="str">
        <f>_xlfn.XLOOKUP(Sales_DB[[#This Row],[Product_ID]],Product_DB[Product_ID],Product_DB[Category])</f>
        <v>Home</v>
      </c>
      <c r="Q1061" t="str">
        <f>_xlfn.XLOOKUP(Sales_DB[[#This Row],[Product_ID]],Product_DB[Product_ID],Product_DB[Sub_Category])</f>
        <v>Decor</v>
      </c>
      <c r="R1061" t="str">
        <f>_xlfn.XLOOKUP(Sales_DB[[#This Row],[Product_ID]],Product_DB[Product_ID],Product_DB[Brand])</f>
        <v>Hernandez Inc</v>
      </c>
      <c r="S1061">
        <f>_xlfn.XLOOKUP(Sales_DB[[#This Row],[Product_ID]],Product_DB[Product_ID],Product_DB[Cost])</f>
        <v>325.26</v>
      </c>
      <c r="T1061">
        <f>_xlfn.XLOOKUP(Sales_DB[[#This Row],[Product_ID]],Product_DB[Product_ID],Product_DB[Stock])</f>
        <v>400</v>
      </c>
      <c r="U1061" t="str">
        <f>_xlfn.XLOOKUP(Sales_DB[[#This Row],[Customer_ID]],Final_Cust_db[Customer_ID],Final_Cust_db[Name])</f>
        <v>Ms.Maria Leach</v>
      </c>
      <c r="V1061">
        <f>_xlfn.XLOOKUP(Sales_DB[[#This Row],[Customer_ID]],Final_Cust_db[Customer_ID],Final_Cust_db[Age])</f>
        <v>64</v>
      </c>
      <c r="W1061" t="str">
        <f>_xlfn.XLOOKUP(Sales_DB[[#This Row],[Customer_ID]],Final_Cust_db[Customer_ID],Final_Cust_db[Gender])</f>
        <v>Male</v>
      </c>
      <c r="X1061" t="str">
        <f>_xlfn.XLOOKUP(Sales_DB[[#This Row],[Customer_ID]],Final_Cust_db[Customer_ID],Final_Cust_db[City])</f>
        <v>Melissashire</v>
      </c>
      <c r="Y1061" t="str">
        <f>_xlfn.XLOOKUP(Sales_DB[[#This Row],[Customer_ID]],Final_Cust_db[Customer_ID],Final_Cust_db[State])</f>
        <v>Pennsylvania</v>
      </c>
      <c r="Z1061" t="str">
        <f>_xlfn.XLOOKUP(Sales_DB[[#This Row],[Customer_ID]],Final_Cust_db[Customer_ID],Final_Cust_db[Country])</f>
        <v>USA</v>
      </c>
      <c r="AA1061" t="str">
        <f>_xlfn.XLOOKUP(Sales_DB[[#This Row],[Customer_ID]],Final_Cust_db[Customer_ID],Final_Cust_db[Loyality_Level])</f>
        <v>Platinum</v>
      </c>
      <c r="AB1061" s="8">
        <f>Sales_DB[[#This Row],[Cost]]*Sales_DB[[#This Row],[Quantity]]</f>
        <v>650.52</v>
      </c>
      <c r="AC1061" s="8">
        <f>Sales_DB[[#This Row],[Total_Amount]]-Sales_DB[[#This Row],[Spend]]</f>
        <v>522.98800000000006</v>
      </c>
      <c r="AD1061" s="8">
        <f>MONTH(Sales_DB[[#This Row],[Order_Date]])</f>
        <v>10</v>
      </c>
    </row>
    <row r="1062" spans="1:30" x14ac:dyDescent="0.35">
      <c r="A1062" t="s">
        <v>3019</v>
      </c>
      <c r="B1062" s="2">
        <v>45797</v>
      </c>
      <c r="C1062" t="s">
        <v>643</v>
      </c>
      <c r="D1062" t="s">
        <v>1842</v>
      </c>
      <c r="E1062" t="s">
        <v>1927</v>
      </c>
      <c r="F1062">
        <v>2</v>
      </c>
      <c r="G1062" s="5">
        <v>816.22</v>
      </c>
      <c r="H1062">
        <v>0.27</v>
      </c>
      <c r="I1062" t="s">
        <v>1957</v>
      </c>
      <c r="J1062">
        <v>1191.6812</v>
      </c>
      <c r="K1062" t="str">
        <f>_xlfn.XLOOKUP(Sales_DB[[#This Row],[Store_ID]],Store_DB[Store_ID],Store_DB[Region])</f>
        <v>North</v>
      </c>
      <c r="L1062" t="str">
        <f>_xlfn.XLOOKUP(Sales_DB[[#This Row],[Store_ID]],Store_DB[Store_ID],Store_DB[Store_Name])</f>
        <v>Thomas, Bridges and Harris</v>
      </c>
      <c r="M1062" t="str">
        <f>_xlfn.XLOOKUP(Sales_DB[[#This Row],[Store_ID]],Store_DB[Store_ID],Store_DB[City])</f>
        <v>Sabrinatown</v>
      </c>
      <c r="N1062" t="str">
        <f>_xlfn.XLOOKUP(Sales_DB[[#This Row],[Store_ID]],Store_DB[Store_ID],Store_DB[Store_Type])</f>
        <v>Online</v>
      </c>
      <c r="O1062" t="str">
        <f>_xlfn.XLOOKUP(Sales_DB[[#This Row],[Product_ID]],Product_DB[Product_ID],Product_DB[Product_Name])</f>
        <v>Led Bedside Lamp</v>
      </c>
      <c r="P1062" t="str">
        <f>_xlfn.XLOOKUP(Sales_DB[[#This Row],[Product_ID]],Product_DB[Product_ID],Product_DB[Category])</f>
        <v>Home</v>
      </c>
      <c r="Q1062" t="str">
        <f>_xlfn.XLOOKUP(Sales_DB[[#This Row],[Product_ID]],Product_DB[Product_ID],Product_DB[Sub_Category])</f>
        <v>Lighting</v>
      </c>
      <c r="R1062" t="str">
        <f>_xlfn.XLOOKUP(Sales_DB[[#This Row],[Product_ID]],Product_DB[Product_ID],Product_DB[Brand])</f>
        <v>Aguilar, Horton and Lewis</v>
      </c>
      <c r="S1062">
        <f>_xlfn.XLOOKUP(Sales_DB[[#This Row],[Product_ID]],Product_DB[Product_ID],Product_DB[Cost])</f>
        <v>371.38</v>
      </c>
      <c r="T1062">
        <f>_xlfn.XLOOKUP(Sales_DB[[#This Row],[Product_ID]],Product_DB[Product_ID],Product_DB[Stock])</f>
        <v>220</v>
      </c>
      <c r="U1062" t="str">
        <f>_xlfn.XLOOKUP(Sales_DB[[#This Row],[Customer_ID]],Final_Cust_db[Customer_ID],Final_Cust_db[Name])</f>
        <v>Ashley Ferguson</v>
      </c>
      <c r="V1062">
        <f>_xlfn.XLOOKUP(Sales_DB[[#This Row],[Customer_ID]],Final_Cust_db[Customer_ID],Final_Cust_db[Age])</f>
        <v>46</v>
      </c>
      <c r="W1062" t="str">
        <f>_xlfn.XLOOKUP(Sales_DB[[#This Row],[Customer_ID]],Final_Cust_db[Customer_ID],Final_Cust_db[Gender])</f>
        <v>Male</v>
      </c>
      <c r="X1062" t="str">
        <f>_xlfn.XLOOKUP(Sales_DB[[#This Row],[Customer_ID]],Final_Cust_db[Customer_ID],Final_Cust_db[City])</f>
        <v>Sarahmouth</v>
      </c>
      <c r="Y1062" t="str">
        <f>_xlfn.XLOOKUP(Sales_DB[[#This Row],[Customer_ID]],Final_Cust_db[Customer_ID],Final_Cust_db[State])</f>
        <v>Pennsylvania</v>
      </c>
      <c r="Z1062" t="str">
        <f>_xlfn.XLOOKUP(Sales_DB[[#This Row],[Customer_ID]],Final_Cust_db[Customer_ID],Final_Cust_db[Country])</f>
        <v>USA</v>
      </c>
      <c r="AA1062" t="str">
        <f>_xlfn.XLOOKUP(Sales_DB[[#This Row],[Customer_ID]],Final_Cust_db[Customer_ID],Final_Cust_db[Loyality_Level])</f>
        <v>Gold</v>
      </c>
      <c r="AB1062" s="8">
        <f>Sales_DB[[#This Row],[Cost]]*Sales_DB[[#This Row],[Quantity]]</f>
        <v>742.76</v>
      </c>
      <c r="AC1062" s="8">
        <f>Sales_DB[[#This Row],[Total_Amount]]-Sales_DB[[#This Row],[Spend]]</f>
        <v>448.9212</v>
      </c>
      <c r="AD1062" s="8">
        <f>MONTH(Sales_DB[[#This Row],[Order_Date]])</f>
        <v>5</v>
      </c>
    </row>
    <row r="1063" spans="1:30" x14ac:dyDescent="0.35">
      <c r="A1063" t="s">
        <v>3020</v>
      </c>
      <c r="B1063" s="2">
        <v>45554</v>
      </c>
      <c r="C1063" t="s">
        <v>1197</v>
      </c>
      <c r="D1063" t="s">
        <v>1763</v>
      </c>
      <c r="E1063" t="s">
        <v>1912</v>
      </c>
      <c r="F1063">
        <v>2</v>
      </c>
      <c r="G1063" s="5">
        <v>654.12</v>
      </c>
      <c r="H1063">
        <v>0.27</v>
      </c>
      <c r="I1063" t="s">
        <v>1959</v>
      </c>
      <c r="J1063">
        <v>955.01519999999994</v>
      </c>
      <c r="K1063" t="str">
        <f>_xlfn.XLOOKUP(Sales_DB[[#This Row],[Store_ID]],Store_DB[Store_ID],Store_DB[Region])</f>
        <v>South</v>
      </c>
      <c r="L1063" t="str">
        <f>_xlfn.XLOOKUP(Sales_DB[[#This Row],[Store_ID]],Store_DB[Store_ID],Store_DB[Store_Name])</f>
        <v>Martinez-Mullins</v>
      </c>
      <c r="M1063" t="str">
        <f>_xlfn.XLOOKUP(Sales_DB[[#This Row],[Store_ID]],Store_DB[Store_ID],Store_DB[City])</f>
        <v>Williamsfurt</v>
      </c>
      <c r="N1063" t="str">
        <f>_xlfn.XLOOKUP(Sales_DB[[#This Row],[Store_ID]],Store_DB[Store_ID],Store_DB[Store_Type])</f>
        <v>Online</v>
      </c>
      <c r="O1063" t="str">
        <f>_xlfn.XLOOKUP(Sales_DB[[#This Row],[Product_ID]],Product_DB[Product_ID],Product_DB[Product_Name])</f>
        <v>Tennis Ball 3-Pack</v>
      </c>
      <c r="P1063" t="str">
        <f>_xlfn.XLOOKUP(Sales_DB[[#This Row],[Product_ID]],Product_DB[Product_ID],Product_DB[Category])</f>
        <v>Sports</v>
      </c>
      <c r="Q1063" t="str">
        <f>_xlfn.XLOOKUP(Sales_DB[[#This Row],[Product_ID]],Product_DB[Product_ID],Product_DB[Sub_Category])</f>
        <v>Equipment</v>
      </c>
      <c r="R1063" t="str">
        <f>_xlfn.XLOOKUP(Sales_DB[[#This Row],[Product_ID]],Product_DB[Product_ID],Product_DB[Brand])</f>
        <v>Lopez LLC</v>
      </c>
      <c r="S1063">
        <f>_xlfn.XLOOKUP(Sales_DB[[#This Row],[Product_ID]],Product_DB[Product_ID],Product_DB[Cost])</f>
        <v>103.45</v>
      </c>
      <c r="T1063">
        <f>_xlfn.XLOOKUP(Sales_DB[[#This Row],[Product_ID]],Product_DB[Product_ID],Product_DB[Stock])</f>
        <v>465</v>
      </c>
      <c r="U1063" t="str">
        <f>_xlfn.XLOOKUP(Sales_DB[[#This Row],[Customer_ID]],Final_Cust_db[Customer_ID],Final_Cust_db[Name])</f>
        <v>Shelley Ponce</v>
      </c>
      <c r="V1063">
        <f>_xlfn.XLOOKUP(Sales_DB[[#This Row],[Customer_ID]],Final_Cust_db[Customer_ID],Final_Cust_db[Age])</f>
        <v>23</v>
      </c>
      <c r="W1063" t="str">
        <f>_xlfn.XLOOKUP(Sales_DB[[#This Row],[Customer_ID]],Final_Cust_db[Customer_ID],Final_Cust_db[Gender])</f>
        <v>Male</v>
      </c>
      <c r="X1063" t="str">
        <f>_xlfn.XLOOKUP(Sales_DB[[#This Row],[Customer_ID]],Final_Cust_db[Customer_ID],Final_Cust_db[City])</f>
        <v>South Cassandrachester</v>
      </c>
      <c r="Y1063" t="str">
        <f>_xlfn.XLOOKUP(Sales_DB[[#This Row],[Customer_ID]],Final_Cust_db[Customer_ID],Final_Cust_db[State])</f>
        <v>Rhode Island</v>
      </c>
      <c r="Z1063" t="str">
        <f>_xlfn.XLOOKUP(Sales_DB[[#This Row],[Customer_ID]],Final_Cust_db[Customer_ID],Final_Cust_db[Country])</f>
        <v>USA</v>
      </c>
      <c r="AA1063" t="str">
        <f>_xlfn.XLOOKUP(Sales_DB[[#This Row],[Customer_ID]],Final_Cust_db[Customer_ID],Final_Cust_db[Loyality_Level])</f>
        <v>Gold</v>
      </c>
      <c r="AB1063" s="8">
        <f>Sales_DB[[#This Row],[Cost]]*Sales_DB[[#This Row],[Quantity]]</f>
        <v>206.9</v>
      </c>
      <c r="AC1063" s="8">
        <f>Sales_DB[[#This Row],[Total_Amount]]-Sales_DB[[#This Row],[Spend]]</f>
        <v>748.11519999999996</v>
      </c>
      <c r="AD1063" s="8">
        <f>MONTH(Sales_DB[[#This Row],[Order_Date]])</f>
        <v>9</v>
      </c>
    </row>
    <row r="1064" spans="1:30" x14ac:dyDescent="0.35">
      <c r="A1064" t="s">
        <v>3021</v>
      </c>
      <c r="B1064" s="2">
        <v>45385</v>
      </c>
      <c r="C1064" t="s">
        <v>376</v>
      </c>
      <c r="D1064" t="s">
        <v>1800</v>
      </c>
      <c r="E1064" t="s">
        <v>1930</v>
      </c>
      <c r="F1064">
        <v>4</v>
      </c>
      <c r="G1064" s="5">
        <v>528.22</v>
      </c>
      <c r="H1064">
        <v>0.2</v>
      </c>
      <c r="I1064" t="s">
        <v>1959</v>
      </c>
      <c r="J1064">
        <v>1690.3040000000001</v>
      </c>
      <c r="K1064" t="str">
        <f>_xlfn.XLOOKUP(Sales_DB[[#This Row],[Store_ID]],Store_DB[Store_ID],Store_DB[Region])</f>
        <v>East</v>
      </c>
      <c r="L1064" t="str">
        <f>_xlfn.XLOOKUP(Sales_DB[[#This Row],[Store_ID]],Store_DB[Store_ID],Store_DB[Store_Name])</f>
        <v>Gardner, Humphrey and Contreras</v>
      </c>
      <c r="M1064" t="str">
        <f>_xlfn.XLOOKUP(Sales_DB[[#This Row],[Store_ID]],Store_DB[Store_ID],Store_DB[City])</f>
        <v>Johnsonville</v>
      </c>
      <c r="N1064" t="str">
        <f>_xlfn.XLOOKUP(Sales_DB[[#This Row],[Store_ID]],Store_DB[Store_ID],Store_DB[Store_Type])</f>
        <v>Flagship</v>
      </c>
      <c r="O1064" t="str">
        <f>_xlfn.XLOOKUP(Sales_DB[[#This Row],[Product_ID]],Product_DB[Product_ID],Product_DB[Product_Name])</f>
        <v>Shin Guards – Adult</v>
      </c>
      <c r="P1064" t="str">
        <f>_xlfn.XLOOKUP(Sales_DB[[#This Row],[Product_ID]],Product_DB[Product_ID],Product_DB[Category])</f>
        <v>Sports</v>
      </c>
      <c r="Q1064" t="str">
        <f>_xlfn.XLOOKUP(Sales_DB[[#This Row],[Product_ID]],Product_DB[Product_ID],Product_DB[Sub_Category])</f>
        <v>Team Sports</v>
      </c>
      <c r="R1064" t="str">
        <f>_xlfn.XLOOKUP(Sales_DB[[#This Row],[Product_ID]],Product_DB[Product_ID],Product_DB[Brand])</f>
        <v>French Ltd</v>
      </c>
      <c r="S1064">
        <f>_xlfn.XLOOKUP(Sales_DB[[#This Row],[Product_ID]],Product_DB[Product_ID],Product_DB[Cost])</f>
        <v>107.06</v>
      </c>
      <c r="T1064">
        <f>_xlfn.XLOOKUP(Sales_DB[[#This Row],[Product_ID]],Product_DB[Product_ID],Product_DB[Stock])</f>
        <v>359</v>
      </c>
      <c r="U1064" t="str">
        <f>_xlfn.XLOOKUP(Sales_DB[[#This Row],[Customer_ID]],Final_Cust_db[Customer_ID],Final_Cust_db[Name])</f>
        <v>Lance Baker</v>
      </c>
      <c r="V1064">
        <f>_xlfn.XLOOKUP(Sales_DB[[#This Row],[Customer_ID]],Final_Cust_db[Customer_ID],Final_Cust_db[Age])</f>
        <v>50</v>
      </c>
      <c r="W1064" t="str">
        <f>_xlfn.XLOOKUP(Sales_DB[[#This Row],[Customer_ID]],Final_Cust_db[Customer_ID],Final_Cust_db[Gender])</f>
        <v>Female</v>
      </c>
      <c r="X1064" t="str">
        <f>_xlfn.XLOOKUP(Sales_DB[[#This Row],[Customer_ID]],Final_Cust_db[Customer_ID],Final_Cust_db[City])</f>
        <v>Port Victoria</v>
      </c>
      <c r="Y1064" t="str">
        <f>_xlfn.XLOOKUP(Sales_DB[[#This Row],[Customer_ID]],Final_Cust_db[Customer_ID],Final_Cust_db[State])</f>
        <v>Florida</v>
      </c>
      <c r="Z1064" t="str">
        <f>_xlfn.XLOOKUP(Sales_DB[[#This Row],[Customer_ID]],Final_Cust_db[Customer_ID],Final_Cust_db[Country])</f>
        <v>USA</v>
      </c>
      <c r="AA1064" t="str">
        <f>_xlfn.XLOOKUP(Sales_DB[[#This Row],[Customer_ID]],Final_Cust_db[Customer_ID],Final_Cust_db[Loyality_Level])</f>
        <v>Gold</v>
      </c>
      <c r="AB1064" s="8">
        <f>Sales_DB[[#This Row],[Cost]]*Sales_DB[[#This Row],[Quantity]]</f>
        <v>428.24</v>
      </c>
      <c r="AC1064" s="8">
        <f>Sales_DB[[#This Row],[Total_Amount]]-Sales_DB[[#This Row],[Spend]]</f>
        <v>1262.0640000000001</v>
      </c>
      <c r="AD1064" s="8">
        <f>MONTH(Sales_DB[[#This Row],[Order_Date]])</f>
        <v>4</v>
      </c>
    </row>
    <row r="1065" spans="1:30" x14ac:dyDescent="0.35">
      <c r="A1065" t="s">
        <v>3022</v>
      </c>
      <c r="B1065" s="2">
        <v>45704</v>
      </c>
      <c r="C1065" t="s">
        <v>724</v>
      </c>
      <c r="D1065" t="s">
        <v>1678</v>
      </c>
      <c r="E1065" t="s">
        <v>1912</v>
      </c>
      <c r="F1065">
        <v>4</v>
      </c>
      <c r="G1065" s="5">
        <v>36.72</v>
      </c>
      <c r="H1065">
        <v>7.0000000000000007E-2</v>
      </c>
      <c r="I1065" t="s">
        <v>1962</v>
      </c>
      <c r="J1065">
        <v>136.5984</v>
      </c>
      <c r="K1065" t="str">
        <f>_xlfn.XLOOKUP(Sales_DB[[#This Row],[Store_ID]],Store_DB[Store_ID],Store_DB[Region])</f>
        <v>South</v>
      </c>
      <c r="L1065" t="str">
        <f>_xlfn.XLOOKUP(Sales_DB[[#This Row],[Store_ID]],Store_DB[Store_ID],Store_DB[Store_Name])</f>
        <v>Martinez-Mullins</v>
      </c>
      <c r="M1065" t="str">
        <f>_xlfn.XLOOKUP(Sales_DB[[#This Row],[Store_ID]],Store_DB[Store_ID],Store_DB[City])</f>
        <v>Williamsfurt</v>
      </c>
      <c r="N1065" t="str">
        <f>_xlfn.XLOOKUP(Sales_DB[[#This Row],[Store_ID]],Store_DB[Store_ID],Store_DB[Store_Type])</f>
        <v>Online</v>
      </c>
      <c r="O1065" t="str">
        <f>_xlfn.XLOOKUP(Sales_DB[[#This Row],[Product_ID]],Product_DB[Product_ID],Product_DB[Product_Name])</f>
        <v>Gaming Mechanical Keyboard</v>
      </c>
      <c r="P1065" t="str">
        <f>_xlfn.XLOOKUP(Sales_DB[[#This Row],[Product_ID]],Product_DB[Product_ID],Product_DB[Category])</f>
        <v>Electronics</v>
      </c>
      <c r="Q1065" t="str">
        <f>_xlfn.XLOOKUP(Sales_DB[[#This Row],[Product_ID]],Product_DB[Product_ID],Product_DB[Sub_Category])</f>
        <v>Computer</v>
      </c>
      <c r="R1065" t="str">
        <f>_xlfn.XLOOKUP(Sales_DB[[#This Row],[Product_ID]],Product_DB[Product_ID],Product_DB[Brand])</f>
        <v>Lucero LLC</v>
      </c>
      <c r="S1065">
        <f>_xlfn.XLOOKUP(Sales_DB[[#This Row],[Product_ID]],Product_DB[Product_ID],Product_DB[Cost])</f>
        <v>419.28</v>
      </c>
      <c r="T1065">
        <f>_xlfn.XLOOKUP(Sales_DB[[#This Row],[Product_ID]],Product_DB[Product_ID],Product_DB[Stock])</f>
        <v>86</v>
      </c>
      <c r="U1065" t="str">
        <f>_xlfn.XLOOKUP(Sales_DB[[#This Row],[Customer_ID]],Final_Cust_db[Customer_ID],Final_Cust_db[Name])</f>
        <v>Lisa Young</v>
      </c>
      <c r="V1065">
        <f>_xlfn.XLOOKUP(Sales_DB[[#This Row],[Customer_ID]],Final_Cust_db[Customer_ID],Final_Cust_db[Age])</f>
        <v>38</v>
      </c>
      <c r="W1065" t="str">
        <f>_xlfn.XLOOKUP(Sales_DB[[#This Row],[Customer_ID]],Final_Cust_db[Customer_ID],Final_Cust_db[Gender])</f>
        <v>Male</v>
      </c>
      <c r="X1065" t="str">
        <f>_xlfn.XLOOKUP(Sales_DB[[#This Row],[Customer_ID]],Final_Cust_db[Customer_ID],Final_Cust_db[City])</f>
        <v>Maybury</v>
      </c>
      <c r="Y1065" t="str">
        <f>_xlfn.XLOOKUP(Sales_DB[[#This Row],[Customer_ID]],Final_Cust_db[Customer_ID],Final_Cust_db[State])</f>
        <v>Georgia</v>
      </c>
      <c r="Z1065" t="str">
        <f>_xlfn.XLOOKUP(Sales_DB[[#This Row],[Customer_ID]],Final_Cust_db[Customer_ID],Final_Cust_db[Country])</f>
        <v>USA</v>
      </c>
      <c r="AA1065" t="str">
        <f>_xlfn.XLOOKUP(Sales_DB[[#This Row],[Customer_ID]],Final_Cust_db[Customer_ID],Final_Cust_db[Loyality_Level])</f>
        <v>Platinum</v>
      </c>
      <c r="AB1065" s="8">
        <f>Sales_DB[[#This Row],[Cost]]*Sales_DB[[#This Row],[Quantity]]</f>
        <v>1677.12</v>
      </c>
      <c r="AC1065" s="8">
        <f>Sales_DB[[#This Row],[Total_Amount]]-Sales_DB[[#This Row],[Spend]]</f>
        <v>-1540.5215999999998</v>
      </c>
      <c r="AD1065" s="8">
        <f>MONTH(Sales_DB[[#This Row],[Order_Date]])</f>
        <v>2</v>
      </c>
    </row>
    <row r="1066" spans="1:30" x14ac:dyDescent="0.35">
      <c r="A1066" t="s">
        <v>3023</v>
      </c>
      <c r="B1066" s="2">
        <v>45545</v>
      </c>
      <c r="C1066" t="s">
        <v>1167</v>
      </c>
      <c r="D1066" t="s">
        <v>1815</v>
      </c>
      <c r="E1066" t="s">
        <v>1946</v>
      </c>
      <c r="F1066">
        <v>2</v>
      </c>
      <c r="G1066" s="5">
        <v>705.97</v>
      </c>
      <c r="H1066">
        <v>0.1</v>
      </c>
      <c r="I1066" t="s">
        <v>1959</v>
      </c>
      <c r="J1066">
        <v>1270.7460000000001</v>
      </c>
      <c r="K1066" t="str">
        <f>_xlfn.XLOOKUP(Sales_DB[[#This Row],[Store_ID]],Store_DB[Store_ID],Store_DB[Region])</f>
        <v>East</v>
      </c>
      <c r="L1066" t="str">
        <f>_xlfn.XLOOKUP(Sales_DB[[#This Row],[Store_ID]],Store_DB[Store_ID],Store_DB[Store_Name])</f>
        <v>Mann-Austin</v>
      </c>
      <c r="M1066" t="str">
        <f>_xlfn.XLOOKUP(Sales_DB[[#This Row],[Store_ID]],Store_DB[Store_ID],Store_DB[City])</f>
        <v>Vasquezborough</v>
      </c>
      <c r="N1066" t="str">
        <f>_xlfn.XLOOKUP(Sales_DB[[#This Row],[Store_ID]],Store_DB[Store_ID],Store_DB[Store_Type])</f>
        <v>Online</v>
      </c>
      <c r="O1066" t="str">
        <f>_xlfn.XLOOKUP(Sales_DB[[#This Row],[Product_ID]],Product_DB[Product_ID],Product_DB[Product_Name])</f>
        <v>Essential Oil Diffuser</v>
      </c>
      <c r="P1066" t="str">
        <f>_xlfn.XLOOKUP(Sales_DB[[#This Row],[Product_ID]],Product_DB[Product_ID],Product_DB[Category])</f>
        <v>Home</v>
      </c>
      <c r="Q1066" t="str">
        <f>_xlfn.XLOOKUP(Sales_DB[[#This Row],[Product_ID]],Product_DB[Product_ID],Product_DB[Sub_Category])</f>
        <v>Decor</v>
      </c>
      <c r="R1066" t="str">
        <f>_xlfn.XLOOKUP(Sales_DB[[#This Row],[Product_ID]],Product_DB[Product_ID],Product_DB[Brand])</f>
        <v>Hernandez Inc</v>
      </c>
      <c r="S1066">
        <f>_xlfn.XLOOKUP(Sales_DB[[#This Row],[Product_ID]],Product_DB[Product_ID],Product_DB[Cost])</f>
        <v>325.26</v>
      </c>
      <c r="T1066">
        <f>_xlfn.XLOOKUP(Sales_DB[[#This Row],[Product_ID]],Product_DB[Product_ID],Product_DB[Stock])</f>
        <v>400</v>
      </c>
      <c r="U1066" t="str">
        <f>_xlfn.XLOOKUP(Sales_DB[[#This Row],[Customer_ID]],Final_Cust_db[Customer_ID],Final_Cust_db[Name])</f>
        <v>James Holloway Jr.</v>
      </c>
      <c r="V1066">
        <f>_xlfn.XLOOKUP(Sales_DB[[#This Row],[Customer_ID]],Final_Cust_db[Customer_ID],Final_Cust_db[Age])</f>
        <v>45</v>
      </c>
      <c r="W1066" t="str">
        <f>_xlfn.XLOOKUP(Sales_DB[[#This Row],[Customer_ID]],Final_Cust_db[Customer_ID],Final_Cust_db[Gender])</f>
        <v>Male</v>
      </c>
      <c r="X1066" t="str">
        <f>_xlfn.XLOOKUP(Sales_DB[[#This Row],[Customer_ID]],Final_Cust_db[Customer_ID],Final_Cust_db[City])</f>
        <v>Millston</v>
      </c>
      <c r="Y1066" t="str">
        <f>_xlfn.XLOOKUP(Sales_DB[[#This Row],[Customer_ID]],Final_Cust_db[Customer_ID],Final_Cust_db[State])</f>
        <v>Indiana</v>
      </c>
      <c r="Z1066" t="str">
        <f>_xlfn.XLOOKUP(Sales_DB[[#This Row],[Customer_ID]],Final_Cust_db[Customer_ID],Final_Cust_db[Country])</f>
        <v>USA</v>
      </c>
      <c r="AA1066" t="str">
        <f>_xlfn.XLOOKUP(Sales_DB[[#This Row],[Customer_ID]],Final_Cust_db[Customer_ID],Final_Cust_db[Loyality_Level])</f>
        <v>Silver</v>
      </c>
      <c r="AB1066" s="8">
        <f>Sales_DB[[#This Row],[Cost]]*Sales_DB[[#This Row],[Quantity]]</f>
        <v>650.52</v>
      </c>
      <c r="AC1066" s="8">
        <f>Sales_DB[[#This Row],[Total_Amount]]-Sales_DB[[#This Row],[Spend]]</f>
        <v>620.22600000000011</v>
      </c>
      <c r="AD1066" s="8">
        <f>MONTH(Sales_DB[[#This Row],[Order_Date]])</f>
        <v>9</v>
      </c>
    </row>
    <row r="1067" spans="1:30" x14ac:dyDescent="0.35">
      <c r="A1067" t="s">
        <v>3024</v>
      </c>
      <c r="B1067" s="2">
        <v>45736</v>
      </c>
      <c r="C1067" t="s">
        <v>104</v>
      </c>
      <c r="D1067" t="s">
        <v>1698</v>
      </c>
      <c r="E1067" t="s">
        <v>1890</v>
      </c>
      <c r="F1067">
        <v>2</v>
      </c>
      <c r="G1067" s="5">
        <v>994.29</v>
      </c>
      <c r="H1067">
        <v>0.01</v>
      </c>
      <c r="I1067" t="s">
        <v>1959</v>
      </c>
      <c r="J1067">
        <v>1968.6941999999999</v>
      </c>
      <c r="K1067" t="str">
        <f>_xlfn.XLOOKUP(Sales_DB[[#This Row],[Store_ID]],Store_DB[Store_ID],Store_DB[Region])</f>
        <v>North</v>
      </c>
      <c r="L1067" t="str">
        <f>_xlfn.XLOOKUP(Sales_DB[[#This Row],[Store_ID]],Store_DB[Store_ID],Store_DB[Store_Name])</f>
        <v>Martinez, Adkins and Johnson</v>
      </c>
      <c r="M1067" t="str">
        <f>_xlfn.XLOOKUP(Sales_DB[[#This Row],[Store_ID]],Store_DB[Store_ID],Store_DB[City])</f>
        <v>Danielmouth</v>
      </c>
      <c r="N1067" t="str">
        <f>_xlfn.XLOOKUP(Sales_DB[[#This Row],[Store_ID]],Store_DB[Store_ID],Store_DB[Store_Type])</f>
        <v>Flagship</v>
      </c>
      <c r="O1067" t="str">
        <f>_xlfn.XLOOKUP(Sales_DB[[#This Row],[Product_ID]],Product_DB[Product_ID],Product_DB[Product_Name])</f>
        <v>Noise-Canceling Headphones</v>
      </c>
      <c r="P1067" t="str">
        <f>_xlfn.XLOOKUP(Sales_DB[[#This Row],[Product_ID]],Product_DB[Product_ID],Product_DB[Category])</f>
        <v>Electronics</v>
      </c>
      <c r="Q1067" t="str">
        <f>_xlfn.XLOOKUP(Sales_DB[[#This Row],[Product_ID]],Product_DB[Product_ID],Product_DB[Sub_Category])</f>
        <v>Audio</v>
      </c>
      <c r="R1067" t="str">
        <f>_xlfn.XLOOKUP(Sales_DB[[#This Row],[Product_ID]],Product_DB[Product_ID],Product_DB[Brand])</f>
        <v>Taylor-Hart</v>
      </c>
      <c r="S1067">
        <f>_xlfn.XLOOKUP(Sales_DB[[#This Row],[Product_ID]],Product_DB[Product_ID],Product_DB[Cost])</f>
        <v>38.520000000000003</v>
      </c>
      <c r="T1067">
        <f>_xlfn.XLOOKUP(Sales_DB[[#This Row],[Product_ID]],Product_DB[Product_ID],Product_DB[Stock])</f>
        <v>378</v>
      </c>
      <c r="U1067" t="str">
        <f>_xlfn.XLOOKUP(Sales_DB[[#This Row],[Customer_ID]],Final_Cust_db[Customer_ID],Final_Cust_db[Name])</f>
        <v>Jonathan Steele</v>
      </c>
      <c r="V1067">
        <f>_xlfn.XLOOKUP(Sales_DB[[#This Row],[Customer_ID]],Final_Cust_db[Customer_ID],Final_Cust_db[Age])</f>
        <v>52</v>
      </c>
      <c r="W1067" t="str">
        <f>_xlfn.XLOOKUP(Sales_DB[[#This Row],[Customer_ID]],Final_Cust_db[Customer_ID],Final_Cust_db[Gender])</f>
        <v>Female</v>
      </c>
      <c r="X1067" t="str">
        <f>_xlfn.XLOOKUP(Sales_DB[[#This Row],[Customer_ID]],Final_Cust_db[Customer_ID],Final_Cust_db[City])</f>
        <v>Molinabury</v>
      </c>
      <c r="Y1067" t="str">
        <f>_xlfn.XLOOKUP(Sales_DB[[#This Row],[Customer_ID]],Final_Cust_db[Customer_ID],Final_Cust_db[State])</f>
        <v>Oregon</v>
      </c>
      <c r="Z1067" t="str">
        <f>_xlfn.XLOOKUP(Sales_DB[[#This Row],[Customer_ID]],Final_Cust_db[Customer_ID],Final_Cust_db[Country])</f>
        <v>USA</v>
      </c>
      <c r="AA1067" t="str">
        <f>_xlfn.XLOOKUP(Sales_DB[[#This Row],[Customer_ID]],Final_Cust_db[Customer_ID],Final_Cust_db[Loyality_Level])</f>
        <v>Silver</v>
      </c>
      <c r="AB1067" s="8">
        <f>Sales_DB[[#This Row],[Cost]]*Sales_DB[[#This Row],[Quantity]]</f>
        <v>77.040000000000006</v>
      </c>
      <c r="AC1067" s="8">
        <f>Sales_DB[[#This Row],[Total_Amount]]-Sales_DB[[#This Row],[Spend]]</f>
        <v>1891.6541999999999</v>
      </c>
      <c r="AD1067" s="8">
        <f>MONTH(Sales_DB[[#This Row],[Order_Date]])</f>
        <v>3</v>
      </c>
    </row>
    <row r="1068" spans="1:30" x14ac:dyDescent="0.35">
      <c r="A1068" t="s">
        <v>3025</v>
      </c>
      <c r="B1068" s="2">
        <v>45608</v>
      </c>
      <c r="C1068" t="s">
        <v>1317</v>
      </c>
      <c r="D1068" t="s">
        <v>1857</v>
      </c>
      <c r="E1068" t="s">
        <v>1943</v>
      </c>
      <c r="F1068">
        <v>1</v>
      </c>
      <c r="G1068" s="5">
        <v>909.04</v>
      </c>
      <c r="H1068">
        <v>0.11</v>
      </c>
      <c r="I1068" t="s">
        <v>1957</v>
      </c>
      <c r="J1068">
        <v>809.04560000000004</v>
      </c>
      <c r="K1068" t="str">
        <f>_xlfn.XLOOKUP(Sales_DB[[#This Row],[Store_ID]],Store_DB[Store_ID],Store_DB[Region])</f>
        <v>East</v>
      </c>
      <c r="L1068" t="str">
        <f>_xlfn.XLOOKUP(Sales_DB[[#This Row],[Store_ID]],Store_DB[Store_ID],Store_DB[Store_Name])</f>
        <v>Guerrero-Schmitt</v>
      </c>
      <c r="M1068" t="str">
        <f>_xlfn.XLOOKUP(Sales_DB[[#This Row],[Store_ID]],Store_DB[Store_ID],Store_DB[City])</f>
        <v>East Stevechester</v>
      </c>
      <c r="N1068" t="str">
        <f>_xlfn.XLOOKUP(Sales_DB[[#This Row],[Store_ID]],Store_DB[Store_ID],Store_DB[Store_Type])</f>
        <v>Flagship</v>
      </c>
      <c r="O1068" t="str">
        <f>_xlfn.XLOOKUP(Sales_DB[[#This Row],[Product_ID]],Product_DB[Product_ID],Product_DB[Product_Name])</f>
        <v>Microwave Oven</v>
      </c>
      <c r="P1068" t="str">
        <f>_xlfn.XLOOKUP(Sales_DB[[#This Row],[Product_ID]],Product_DB[Product_ID],Product_DB[Category])</f>
        <v>Home</v>
      </c>
      <c r="Q1068" t="str">
        <f>_xlfn.XLOOKUP(Sales_DB[[#This Row],[Product_ID]],Product_DB[Product_ID],Product_DB[Sub_Category])</f>
        <v>Appliances</v>
      </c>
      <c r="R1068" t="str">
        <f>_xlfn.XLOOKUP(Sales_DB[[#This Row],[Product_ID]],Product_DB[Product_ID],Product_DB[Brand])</f>
        <v>Green, Powell and Palmer</v>
      </c>
      <c r="S1068">
        <f>_xlfn.XLOOKUP(Sales_DB[[#This Row],[Product_ID]],Product_DB[Product_ID],Product_DB[Cost])</f>
        <v>447.43</v>
      </c>
      <c r="T1068">
        <f>_xlfn.XLOOKUP(Sales_DB[[#This Row],[Product_ID]],Product_DB[Product_ID],Product_DB[Stock])</f>
        <v>191</v>
      </c>
      <c r="U1068" t="str">
        <f>_xlfn.XLOOKUP(Sales_DB[[#This Row],[Customer_ID]],Final_Cust_db[Customer_ID],Final_Cust_db[Name])</f>
        <v>Holly Robinson</v>
      </c>
      <c r="V1068">
        <f>_xlfn.XLOOKUP(Sales_DB[[#This Row],[Customer_ID]],Final_Cust_db[Customer_ID],Final_Cust_db[Age])</f>
        <v>45</v>
      </c>
      <c r="W1068" t="str">
        <f>_xlfn.XLOOKUP(Sales_DB[[#This Row],[Customer_ID]],Final_Cust_db[Customer_ID],Final_Cust_db[Gender])</f>
        <v>Female</v>
      </c>
      <c r="X1068" t="str">
        <f>_xlfn.XLOOKUP(Sales_DB[[#This Row],[Customer_ID]],Final_Cust_db[Customer_ID],Final_Cust_db[City])</f>
        <v>East Amy</v>
      </c>
      <c r="Y1068" t="str">
        <f>_xlfn.XLOOKUP(Sales_DB[[#This Row],[Customer_ID]],Final_Cust_db[Customer_ID],Final_Cust_db[State])</f>
        <v>Washington</v>
      </c>
      <c r="Z1068" t="str">
        <f>_xlfn.XLOOKUP(Sales_DB[[#This Row],[Customer_ID]],Final_Cust_db[Customer_ID],Final_Cust_db[Country])</f>
        <v>USA</v>
      </c>
      <c r="AA1068" t="str">
        <f>_xlfn.XLOOKUP(Sales_DB[[#This Row],[Customer_ID]],Final_Cust_db[Customer_ID],Final_Cust_db[Loyality_Level])</f>
        <v>Platinum</v>
      </c>
      <c r="AB1068" s="8">
        <f>Sales_DB[[#This Row],[Cost]]*Sales_DB[[#This Row],[Quantity]]</f>
        <v>447.43</v>
      </c>
      <c r="AC1068" s="8">
        <f>Sales_DB[[#This Row],[Total_Amount]]-Sales_DB[[#This Row],[Spend]]</f>
        <v>361.61560000000003</v>
      </c>
      <c r="AD1068" s="8">
        <f>MONTH(Sales_DB[[#This Row],[Order_Date]])</f>
        <v>11</v>
      </c>
    </row>
    <row r="1069" spans="1:30" x14ac:dyDescent="0.35">
      <c r="A1069" t="s">
        <v>3026</v>
      </c>
      <c r="B1069" s="2">
        <v>45334</v>
      </c>
      <c r="C1069" t="s">
        <v>1104</v>
      </c>
      <c r="D1069" t="s">
        <v>1678</v>
      </c>
      <c r="E1069" t="s">
        <v>1925</v>
      </c>
      <c r="F1069">
        <v>1</v>
      </c>
      <c r="G1069" s="5">
        <v>164.73</v>
      </c>
      <c r="H1069">
        <v>0.12</v>
      </c>
      <c r="I1069" t="s">
        <v>1959</v>
      </c>
      <c r="J1069">
        <v>144.9624</v>
      </c>
      <c r="K1069" t="str">
        <f>_xlfn.XLOOKUP(Sales_DB[[#This Row],[Store_ID]],Store_DB[Store_ID],Store_DB[Region])</f>
        <v>South</v>
      </c>
      <c r="L1069" t="str">
        <f>_xlfn.XLOOKUP(Sales_DB[[#This Row],[Store_ID]],Store_DB[Store_ID],Store_DB[Store_Name])</f>
        <v>Aguirre-Keller</v>
      </c>
      <c r="M1069" t="str">
        <f>_xlfn.XLOOKUP(Sales_DB[[#This Row],[Store_ID]],Store_DB[Store_ID],Store_DB[City])</f>
        <v>Lake Michael</v>
      </c>
      <c r="N1069" t="str">
        <f>_xlfn.XLOOKUP(Sales_DB[[#This Row],[Store_ID]],Store_DB[Store_ID],Store_DB[Store_Type])</f>
        <v>Online</v>
      </c>
      <c r="O1069" t="str">
        <f>_xlfn.XLOOKUP(Sales_DB[[#This Row],[Product_ID]],Product_DB[Product_ID],Product_DB[Product_Name])</f>
        <v>Gaming Mechanical Keyboard</v>
      </c>
      <c r="P1069" t="str">
        <f>_xlfn.XLOOKUP(Sales_DB[[#This Row],[Product_ID]],Product_DB[Product_ID],Product_DB[Category])</f>
        <v>Electronics</v>
      </c>
      <c r="Q1069" t="str">
        <f>_xlfn.XLOOKUP(Sales_DB[[#This Row],[Product_ID]],Product_DB[Product_ID],Product_DB[Sub_Category])</f>
        <v>Computer</v>
      </c>
      <c r="R1069" t="str">
        <f>_xlfn.XLOOKUP(Sales_DB[[#This Row],[Product_ID]],Product_DB[Product_ID],Product_DB[Brand])</f>
        <v>Lucero LLC</v>
      </c>
      <c r="S1069">
        <f>_xlfn.XLOOKUP(Sales_DB[[#This Row],[Product_ID]],Product_DB[Product_ID],Product_DB[Cost])</f>
        <v>419.28</v>
      </c>
      <c r="T1069">
        <f>_xlfn.XLOOKUP(Sales_DB[[#This Row],[Product_ID]],Product_DB[Product_ID],Product_DB[Stock])</f>
        <v>86</v>
      </c>
      <c r="U1069" t="str">
        <f>_xlfn.XLOOKUP(Sales_DB[[#This Row],[Customer_ID]],Final_Cust_db[Customer_ID],Final_Cust_db[Name])</f>
        <v>Heather Valenzuela</v>
      </c>
      <c r="V1069">
        <f>_xlfn.XLOOKUP(Sales_DB[[#This Row],[Customer_ID]],Final_Cust_db[Customer_ID],Final_Cust_db[Age])</f>
        <v>31</v>
      </c>
      <c r="W1069" t="str">
        <f>_xlfn.XLOOKUP(Sales_DB[[#This Row],[Customer_ID]],Final_Cust_db[Customer_ID],Final_Cust_db[Gender])</f>
        <v>Male</v>
      </c>
      <c r="X1069" t="str">
        <f>_xlfn.XLOOKUP(Sales_DB[[#This Row],[Customer_ID]],Final_Cust_db[Customer_ID],Final_Cust_db[City])</f>
        <v>New Angiefurt</v>
      </c>
      <c r="Y1069" t="str">
        <f>_xlfn.XLOOKUP(Sales_DB[[#This Row],[Customer_ID]],Final_Cust_db[Customer_ID],Final_Cust_db[State])</f>
        <v>Alaska</v>
      </c>
      <c r="Z1069" t="str">
        <f>_xlfn.XLOOKUP(Sales_DB[[#This Row],[Customer_ID]],Final_Cust_db[Customer_ID],Final_Cust_db[Country])</f>
        <v>USA</v>
      </c>
      <c r="AA1069" t="str">
        <f>_xlfn.XLOOKUP(Sales_DB[[#This Row],[Customer_ID]],Final_Cust_db[Customer_ID],Final_Cust_db[Loyality_Level])</f>
        <v>Bronze</v>
      </c>
      <c r="AB1069" s="8">
        <f>Sales_DB[[#This Row],[Cost]]*Sales_DB[[#This Row],[Quantity]]</f>
        <v>419.28</v>
      </c>
      <c r="AC1069" s="8">
        <f>Sales_DB[[#This Row],[Total_Amount]]-Sales_DB[[#This Row],[Spend]]</f>
        <v>-274.31759999999997</v>
      </c>
      <c r="AD1069" s="8">
        <f>MONTH(Sales_DB[[#This Row],[Order_Date]])</f>
        <v>2</v>
      </c>
    </row>
    <row r="1070" spans="1:30" x14ac:dyDescent="0.35">
      <c r="A1070" t="s">
        <v>3027</v>
      </c>
      <c r="B1070" s="2">
        <v>45690</v>
      </c>
      <c r="C1070" t="s">
        <v>234</v>
      </c>
      <c r="D1070" t="s">
        <v>1687</v>
      </c>
      <c r="E1070" t="s">
        <v>1912</v>
      </c>
      <c r="F1070">
        <v>2</v>
      </c>
      <c r="G1070" s="5">
        <v>606.35</v>
      </c>
      <c r="H1070">
        <v>0.16</v>
      </c>
      <c r="I1070" t="s">
        <v>1962</v>
      </c>
      <c r="J1070">
        <v>1018.668</v>
      </c>
      <c r="K1070" t="str">
        <f>_xlfn.XLOOKUP(Sales_DB[[#This Row],[Store_ID]],Store_DB[Store_ID],Store_DB[Region])</f>
        <v>South</v>
      </c>
      <c r="L1070" t="str">
        <f>_xlfn.XLOOKUP(Sales_DB[[#This Row],[Store_ID]],Store_DB[Store_ID],Store_DB[Store_Name])</f>
        <v>Martinez-Mullins</v>
      </c>
      <c r="M1070" t="str">
        <f>_xlfn.XLOOKUP(Sales_DB[[#This Row],[Store_ID]],Store_DB[Store_ID],Store_DB[City])</f>
        <v>Williamsfurt</v>
      </c>
      <c r="N1070" t="str">
        <f>_xlfn.XLOOKUP(Sales_DB[[#This Row],[Store_ID]],Store_DB[Store_ID],Store_DB[Store_Type])</f>
        <v>Online</v>
      </c>
      <c r="O1070" t="str">
        <f>_xlfn.XLOOKUP(Sales_DB[[#This Row],[Product_ID]],Product_DB[Product_ID],Product_DB[Product_Name])</f>
        <v>Men'S Casual Sneakers</v>
      </c>
      <c r="P1070" t="str">
        <f>_xlfn.XLOOKUP(Sales_DB[[#This Row],[Product_ID]],Product_DB[Product_ID],Product_DB[Category])</f>
        <v>Clothing</v>
      </c>
      <c r="Q1070" t="str">
        <f>_xlfn.XLOOKUP(Sales_DB[[#This Row],[Product_ID]],Product_DB[Product_ID],Product_DB[Sub_Category])</f>
        <v>Footwear</v>
      </c>
      <c r="R1070" t="str">
        <f>_xlfn.XLOOKUP(Sales_DB[[#This Row],[Product_ID]],Product_DB[Product_ID],Product_DB[Brand])</f>
        <v>Hogan-Lee</v>
      </c>
      <c r="S1070">
        <f>_xlfn.XLOOKUP(Sales_DB[[#This Row],[Product_ID]],Product_DB[Product_ID],Product_DB[Cost])</f>
        <v>353.47</v>
      </c>
      <c r="T1070">
        <f>_xlfn.XLOOKUP(Sales_DB[[#This Row],[Product_ID]],Product_DB[Product_ID],Product_DB[Stock])</f>
        <v>214</v>
      </c>
      <c r="U1070" t="str">
        <f>_xlfn.XLOOKUP(Sales_DB[[#This Row],[Customer_ID]],Final_Cust_db[Customer_ID],Final_Cust_db[Name])</f>
        <v>James Bean</v>
      </c>
      <c r="V1070">
        <f>_xlfn.XLOOKUP(Sales_DB[[#This Row],[Customer_ID]],Final_Cust_db[Customer_ID],Final_Cust_db[Age])</f>
        <v>50</v>
      </c>
      <c r="W1070" t="str">
        <f>_xlfn.XLOOKUP(Sales_DB[[#This Row],[Customer_ID]],Final_Cust_db[Customer_ID],Final_Cust_db[Gender])</f>
        <v>Male</v>
      </c>
      <c r="X1070" t="str">
        <f>_xlfn.XLOOKUP(Sales_DB[[#This Row],[Customer_ID]],Final_Cust_db[Customer_ID],Final_Cust_db[City])</f>
        <v>Stevensonton</v>
      </c>
      <c r="Y1070" t="str">
        <f>_xlfn.XLOOKUP(Sales_DB[[#This Row],[Customer_ID]],Final_Cust_db[Customer_ID],Final_Cust_db[State])</f>
        <v>New Mexico</v>
      </c>
      <c r="Z1070" t="str">
        <f>_xlfn.XLOOKUP(Sales_DB[[#This Row],[Customer_ID]],Final_Cust_db[Customer_ID],Final_Cust_db[Country])</f>
        <v>USA</v>
      </c>
      <c r="AA1070" t="str">
        <f>_xlfn.XLOOKUP(Sales_DB[[#This Row],[Customer_ID]],Final_Cust_db[Customer_ID],Final_Cust_db[Loyality_Level])</f>
        <v>Bronze</v>
      </c>
      <c r="AB1070" s="8">
        <f>Sales_DB[[#This Row],[Cost]]*Sales_DB[[#This Row],[Quantity]]</f>
        <v>706.94</v>
      </c>
      <c r="AC1070" s="8">
        <f>Sales_DB[[#This Row],[Total_Amount]]-Sales_DB[[#This Row],[Spend]]</f>
        <v>311.72799999999995</v>
      </c>
      <c r="AD1070" s="8">
        <f>MONTH(Sales_DB[[#This Row],[Order_Date]])</f>
        <v>2</v>
      </c>
    </row>
    <row r="1071" spans="1:30" x14ac:dyDescent="0.35">
      <c r="A1071" t="s">
        <v>3028</v>
      </c>
      <c r="B1071" s="2">
        <v>45481</v>
      </c>
      <c r="C1071" t="s">
        <v>550</v>
      </c>
      <c r="D1071" t="s">
        <v>1875</v>
      </c>
      <c r="E1071" t="s">
        <v>1902</v>
      </c>
      <c r="F1071">
        <v>3</v>
      </c>
      <c r="G1071" s="5">
        <v>904.19</v>
      </c>
      <c r="H1071">
        <v>0.09</v>
      </c>
      <c r="I1071" t="s">
        <v>1957</v>
      </c>
      <c r="J1071">
        <v>2468.4387000000002</v>
      </c>
      <c r="K1071" t="str">
        <f>_xlfn.XLOOKUP(Sales_DB[[#This Row],[Store_ID]],Store_DB[Store_ID],Store_DB[Region])</f>
        <v>South</v>
      </c>
      <c r="L1071" t="str">
        <f>_xlfn.XLOOKUP(Sales_DB[[#This Row],[Store_ID]],Store_DB[Store_ID],Store_DB[Store_Name])</f>
        <v>Alexander Group</v>
      </c>
      <c r="M1071" t="str">
        <f>_xlfn.XLOOKUP(Sales_DB[[#This Row],[Store_ID]],Store_DB[Store_ID],Store_DB[City])</f>
        <v>Port Sharon</v>
      </c>
      <c r="N1071" t="str">
        <f>_xlfn.XLOOKUP(Sales_DB[[#This Row],[Store_ID]],Store_DB[Store_ID],Store_DB[Store_Type])</f>
        <v>Online</v>
      </c>
      <c r="O1071" t="str">
        <f>_xlfn.XLOOKUP(Sales_DB[[#This Row],[Product_ID]],Product_DB[Product_ID],Product_DB[Product_Name])</f>
        <v>Portable Bluetooth Speaker</v>
      </c>
      <c r="P1071" t="str">
        <f>_xlfn.XLOOKUP(Sales_DB[[#This Row],[Product_ID]],Product_DB[Product_ID],Product_DB[Category])</f>
        <v>Electronics</v>
      </c>
      <c r="Q1071" t="str">
        <f>_xlfn.XLOOKUP(Sales_DB[[#This Row],[Product_ID]],Product_DB[Product_ID],Product_DB[Sub_Category])</f>
        <v>Audio</v>
      </c>
      <c r="R1071" t="str">
        <f>_xlfn.XLOOKUP(Sales_DB[[#This Row],[Product_ID]],Product_DB[Product_ID],Product_DB[Brand])</f>
        <v>Flores-King</v>
      </c>
      <c r="S1071">
        <f>_xlfn.XLOOKUP(Sales_DB[[#This Row],[Product_ID]],Product_DB[Product_ID],Product_DB[Cost])</f>
        <v>431.67</v>
      </c>
      <c r="T1071">
        <f>_xlfn.XLOOKUP(Sales_DB[[#This Row],[Product_ID]],Product_DB[Product_ID],Product_DB[Stock])</f>
        <v>73</v>
      </c>
      <c r="U1071" t="str">
        <f>_xlfn.XLOOKUP(Sales_DB[[#This Row],[Customer_ID]],Final_Cust_db[Customer_ID],Final_Cust_db[Name])</f>
        <v>Joseph Jones</v>
      </c>
      <c r="V1071">
        <f>_xlfn.XLOOKUP(Sales_DB[[#This Row],[Customer_ID]],Final_Cust_db[Customer_ID],Final_Cust_db[Age])</f>
        <v>21</v>
      </c>
      <c r="W1071" t="str">
        <f>_xlfn.XLOOKUP(Sales_DB[[#This Row],[Customer_ID]],Final_Cust_db[Customer_ID],Final_Cust_db[Gender])</f>
        <v>Male</v>
      </c>
      <c r="X1071" t="str">
        <f>_xlfn.XLOOKUP(Sales_DB[[#This Row],[Customer_ID]],Final_Cust_db[Customer_ID],Final_Cust_db[City])</f>
        <v>North Matthew</v>
      </c>
      <c r="Y1071" t="str">
        <f>_xlfn.XLOOKUP(Sales_DB[[#This Row],[Customer_ID]],Final_Cust_db[Customer_ID],Final_Cust_db[State])</f>
        <v>Illinois</v>
      </c>
      <c r="Z1071" t="str">
        <f>_xlfn.XLOOKUP(Sales_DB[[#This Row],[Customer_ID]],Final_Cust_db[Customer_ID],Final_Cust_db[Country])</f>
        <v>USA</v>
      </c>
      <c r="AA1071" t="str">
        <f>_xlfn.XLOOKUP(Sales_DB[[#This Row],[Customer_ID]],Final_Cust_db[Customer_ID],Final_Cust_db[Loyality_Level])</f>
        <v>Bronze</v>
      </c>
      <c r="AB1071" s="8">
        <f>Sales_DB[[#This Row],[Cost]]*Sales_DB[[#This Row],[Quantity]]</f>
        <v>1295.01</v>
      </c>
      <c r="AC1071" s="8">
        <f>Sales_DB[[#This Row],[Total_Amount]]-Sales_DB[[#This Row],[Spend]]</f>
        <v>1173.4287000000002</v>
      </c>
      <c r="AD1071" s="8">
        <f>MONTH(Sales_DB[[#This Row],[Order_Date]])</f>
        <v>7</v>
      </c>
    </row>
    <row r="1072" spans="1:30" x14ac:dyDescent="0.35">
      <c r="A1072" t="s">
        <v>3029</v>
      </c>
      <c r="B1072" s="2">
        <v>45576</v>
      </c>
      <c r="C1072" t="s">
        <v>514</v>
      </c>
      <c r="D1072" t="s">
        <v>1730</v>
      </c>
      <c r="E1072" t="s">
        <v>1894</v>
      </c>
      <c r="F1072">
        <v>4</v>
      </c>
      <c r="G1072" s="5">
        <v>694.61</v>
      </c>
      <c r="H1072">
        <v>0.18</v>
      </c>
      <c r="I1072" t="s">
        <v>1962</v>
      </c>
      <c r="J1072">
        <v>2278.3208</v>
      </c>
      <c r="K1072" t="str">
        <f>_xlfn.XLOOKUP(Sales_DB[[#This Row],[Store_ID]],Store_DB[Store_ID],Store_DB[Region])</f>
        <v>South</v>
      </c>
      <c r="L1072" t="str">
        <f>_xlfn.XLOOKUP(Sales_DB[[#This Row],[Store_ID]],Store_DB[Store_ID],Store_DB[Store_Name])</f>
        <v>Black-Horn</v>
      </c>
      <c r="M1072" t="str">
        <f>_xlfn.XLOOKUP(Sales_DB[[#This Row],[Store_ID]],Store_DB[Store_ID],Store_DB[City])</f>
        <v>North Nancyview</v>
      </c>
      <c r="N1072" t="str">
        <f>_xlfn.XLOOKUP(Sales_DB[[#This Row],[Store_ID]],Store_DB[Store_ID],Store_DB[Store_Type])</f>
        <v>Outlet</v>
      </c>
      <c r="O1072" t="str">
        <f>_xlfn.XLOOKUP(Sales_DB[[#This Row],[Product_ID]],Product_DB[Product_ID],Product_DB[Product_Name])</f>
        <v>Boxing Hand Wraps</v>
      </c>
      <c r="P1072" t="str">
        <f>_xlfn.XLOOKUP(Sales_DB[[#This Row],[Product_ID]],Product_DB[Product_ID],Product_DB[Category])</f>
        <v>Sports</v>
      </c>
      <c r="Q1072" t="str">
        <f>_xlfn.XLOOKUP(Sales_DB[[#This Row],[Product_ID]],Product_DB[Product_ID],Product_DB[Sub_Category])</f>
        <v>Fitness</v>
      </c>
      <c r="R1072" t="str">
        <f>_xlfn.XLOOKUP(Sales_DB[[#This Row],[Product_ID]],Product_DB[Product_ID],Product_DB[Brand])</f>
        <v>Smith-King</v>
      </c>
      <c r="S1072">
        <f>_xlfn.XLOOKUP(Sales_DB[[#This Row],[Product_ID]],Product_DB[Product_ID],Product_DB[Cost])</f>
        <v>190.29</v>
      </c>
      <c r="T1072">
        <f>_xlfn.XLOOKUP(Sales_DB[[#This Row],[Product_ID]],Product_DB[Product_ID],Product_DB[Stock])</f>
        <v>260</v>
      </c>
      <c r="U1072" t="str">
        <f>_xlfn.XLOOKUP(Sales_DB[[#This Row],[Customer_ID]],Final_Cust_db[Customer_ID],Final_Cust_db[Name])</f>
        <v>Michael Davies</v>
      </c>
      <c r="V1072">
        <f>_xlfn.XLOOKUP(Sales_DB[[#This Row],[Customer_ID]],Final_Cust_db[Customer_ID],Final_Cust_db[Age])</f>
        <v>25</v>
      </c>
      <c r="W1072" t="str">
        <f>_xlfn.XLOOKUP(Sales_DB[[#This Row],[Customer_ID]],Final_Cust_db[Customer_ID],Final_Cust_db[Gender])</f>
        <v>Female</v>
      </c>
      <c r="X1072" t="str">
        <f>_xlfn.XLOOKUP(Sales_DB[[#This Row],[Customer_ID]],Final_Cust_db[Customer_ID],Final_Cust_db[City])</f>
        <v>Lake Stevenfort</v>
      </c>
      <c r="Y1072" t="str">
        <f>_xlfn.XLOOKUP(Sales_DB[[#This Row],[Customer_ID]],Final_Cust_db[Customer_ID],Final_Cust_db[State])</f>
        <v>Oregon</v>
      </c>
      <c r="Z1072" t="str">
        <f>_xlfn.XLOOKUP(Sales_DB[[#This Row],[Customer_ID]],Final_Cust_db[Customer_ID],Final_Cust_db[Country])</f>
        <v>USA</v>
      </c>
      <c r="AA1072" t="str">
        <f>_xlfn.XLOOKUP(Sales_DB[[#This Row],[Customer_ID]],Final_Cust_db[Customer_ID],Final_Cust_db[Loyality_Level])</f>
        <v>Gold</v>
      </c>
      <c r="AB1072" s="8">
        <f>Sales_DB[[#This Row],[Cost]]*Sales_DB[[#This Row],[Quantity]]</f>
        <v>761.16</v>
      </c>
      <c r="AC1072" s="8">
        <f>Sales_DB[[#This Row],[Total_Amount]]-Sales_DB[[#This Row],[Spend]]</f>
        <v>1517.1608000000001</v>
      </c>
      <c r="AD1072" s="8">
        <f>MONTH(Sales_DB[[#This Row],[Order_Date]])</f>
        <v>10</v>
      </c>
    </row>
    <row r="1073" spans="1:30" x14ac:dyDescent="0.35">
      <c r="A1073" t="s">
        <v>3030</v>
      </c>
      <c r="B1073" s="2">
        <v>45215</v>
      </c>
      <c r="C1073" t="s">
        <v>736</v>
      </c>
      <c r="D1073" t="s">
        <v>1848</v>
      </c>
      <c r="E1073" t="s">
        <v>1894</v>
      </c>
      <c r="F1073">
        <v>4</v>
      </c>
      <c r="G1073" s="5">
        <v>753.83</v>
      </c>
      <c r="H1073">
        <v>0.24</v>
      </c>
      <c r="I1073" t="s">
        <v>1957</v>
      </c>
      <c r="J1073">
        <v>2291.6432</v>
      </c>
      <c r="K1073" t="str">
        <f>_xlfn.XLOOKUP(Sales_DB[[#This Row],[Store_ID]],Store_DB[Store_ID],Store_DB[Region])</f>
        <v>South</v>
      </c>
      <c r="L1073" t="str">
        <f>_xlfn.XLOOKUP(Sales_DB[[#This Row],[Store_ID]],Store_DB[Store_ID],Store_DB[Store_Name])</f>
        <v>Black-Horn</v>
      </c>
      <c r="M1073" t="str">
        <f>_xlfn.XLOOKUP(Sales_DB[[#This Row],[Store_ID]],Store_DB[Store_ID],Store_DB[City])</f>
        <v>North Nancyview</v>
      </c>
      <c r="N1073" t="str">
        <f>_xlfn.XLOOKUP(Sales_DB[[#This Row],[Store_ID]],Store_DB[Store_ID],Store_DB[Store_Type])</f>
        <v>Outlet</v>
      </c>
      <c r="O1073" t="str">
        <f>_xlfn.XLOOKUP(Sales_DB[[#This Row],[Product_ID]],Product_DB[Product_ID],Product_DB[Product_Name])</f>
        <v>Face Foundation Kit</v>
      </c>
      <c r="P1073" t="str">
        <f>_xlfn.XLOOKUP(Sales_DB[[#This Row],[Product_ID]],Product_DB[Product_ID],Product_DB[Category])</f>
        <v>Beauty</v>
      </c>
      <c r="Q1073" t="str">
        <f>_xlfn.XLOOKUP(Sales_DB[[#This Row],[Product_ID]],Product_DB[Product_ID],Product_DB[Sub_Category])</f>
        <v>Makeup</v>
      </c>
      <c r="R1073" t="str">
        <f>_xlfn.XLOOKUP(Sales_DB[[#This Row],[Product_ID]],Product_DB[Product_ID],Product_DB[Brand])</f>
        <v>Taylor-Elliott</v>
      </c>
      <c r="S1073">
        <f>_xlfn.XLOOKUP(Sales_DB[[#This Row],[Product_ID]],Product_DB[Product_ID],Product_DB[Cost])</f>
        <v>183.04</v>
      </c>
      <c r="T1073">
        <f>_xlfn.XLOOKUP(Sales_DB[[#This Row],[Product_ID]],Product_DB[Product_ID],Product_DB[Stock])</f>
        <v>457</v>
      </c>
      <c r="U1073" t="str">
        <f>_xlfn.XLOOKUP(Sales_DB[[#This Row],[Customer_ID]],Final_Cust_db[Customer_ID],Final_Cust_db[Name])</f>
        <v>Elizabeth Stanley</v>
      </c>
      <c r="V1073">
        <f>_xlfn.XLOOKUP(Sales_DB[[#This Row],[Customer_ID]],Final_Cust_db[Customer_ID],Final_Cust_db[Age])</f>
        <v>46</v>
      </c>
      <c r="W1073" t="str">
        <f>_xlfn.XLOOKUP(Sales_DB[[#This Row],[Customer_ID]],Final_Cust_db[Customer_ID],Final_Cust_db[Gender])</f>
        <v>Female</v>
      </c>
      <c r="X1073" t="str">
        <f>_xlfn.XLOOKUP(Sales_DB[[#This Row],[Customer_ID]],Final_Cust_db[Customer_ID],Final_Cust_db[City])</f>
        <v>Bethanyton</v>
      </c>
      <c r="Y1073" t="str">
        <f>_xlfn.XLOOKUP(Sales_DB[[#This Row],[Customer_ID]],Final_Cust_db[Customer_ID],Final_Cust_db[State])</f>
        <v>Utah</v>
      </c>
      <c r="Z1073" t="str">
        <f>_xlfn.XLOOKUP(Sales_DB[[#This Row],[Customer_ID]],Final_Cust_db[Customer_ID],Final_Cust_db[Country])</f>
        <v>USA</v>
      </c>
      <c r="AA1073" t="str">
        <f>_xlfn.XLOOKUP(Sales_DB[[#This Row],[Customer_ID]],Final_Cust_db[Customer_ID],Final_Cust_db[Loyality_Level])</f>
        <v>Platinum</v>
      </c>
      <c r="AB1073" s="8">
        <f>Sales_DB[[#This Row],[Cost]]*Sales_DB[[#This Row],[Quantity]]</f>
        <v>732.16</v>
      </c>
      <c r="AC1073" s="8">
        <f>Sales_DB[[#This Row],[Total_Amount]]-Sales_DB[[#This Row],[Spend]]</f>
        <v>1559.4832000000001</v>
      </c>
      <c r="AD1073" s="8">
        <f>MONTH(Sales_DB[[#This Row],[Order_Date]])</f>
        <v>10</v>
      </c>
    </row>
    <row r="1074" spans="1:30" x14ac:dyDescent="0.35">
      <c r="A1074" t="s">
        <v>3031</v>
      </c>
      <c r="B1074" s="2">
        <v>45653</v>
      </c>
      <c r="C1074" t="s">
        <v>652</v>
      </c>
      <c r="D1074" t="s">
        <v>1636</v>
      </c>
      <c r="E1074" t="s">
        <v>1915</v>
      </c>
      <c r="F1074">
        <v>1</v>
      </c>
      <c r="G1074" s="5">
        <v>66.22</v>
      </c>
      <c r="H1074">
        <v>0.02</v>
      </c>
      <c r="I1074" t="s">
        <v>1957</v>
      </c>
      <c r="J1074">
        <v>64.895600000000002</v>
      </c>
      <c r="K1074" t="str">
        <f>_xlfn.XLOOKUP(Sales_DB[[#This Row],[Store_ID]],Store_DB[Store_ID],Store_DB[Region])</f>
        <v>West</v>
      </c>
      <c r="L1074" t="str">
        <f>_xlfn.XLOOKUP(Sales_DB[[#This Row],[Store_ID]],Store_DB[Store_ID],Store_DB[Store_Name])</f>
        <v>Bean, Jones and Park</v>
      </c>
      <c r="M1074" t="str">
        <f>_xlfn.XLOOKUP(Sales_DB[[#This Row],[Store_ID]],Store_DB[Store_ID],Store_DB[City])</f>
        <v>Thompsonborough</v>
      </c>
      <c r="N1074" t="str">
        <f>_xlfn.XLOOKUP(Sales_DB[[#This Row],[Store_ID]],Store_DB[Store_ID],Store_DB[Store_Type])</f>
        <v>Online</v>
      </c>
      <c r="O1074" t="str">
        <f>_xlfn.XLOOKUP(Sales_DB[[#This Row],[Product_ID]],Product_DB[Product_ID],Product_DB[Product_Name])</f>
        <v>Multi-Purpose Storage Box</v>
      </c>
      <c r="P1074" t="str">
        <f>_xlfn.XLOOKUP(Sales_DB[[#This Row],[Product_ID]],Product_DB[Product_ID],Product_DB[Category])</f>
        <v>Home</v>
      </c>
      <c r="Q1074" t="str">
        <f>_xlfn.XLOOKUP(Sales_DB[[#This Row],[Product_ID]],Product_DB[Product_ID],Product_DB[Sub_Category])</f>
        <v>Storage</v>
      </c>
      <c r="R1074" t="str">
        <f>_xlfn.XLOOKUP(Sales_DB[[#This Row],[Product_ID]],Product_DB[Product_ID],Product_DB[Brand])</f>
        <v>Gardner-Montes</v>
      </c>
      <c r="S1074">
        <f>_xlfn.XLOOKUP(Sales_DB[[#This Row],[Product_ID]],Product_DB[Product_ID],Product_DB[Cost])</f>
        <v>123.46</v>
      </c>
      <c r="T1074">
        <f>_xlfn.XLOOKUP(Sales_DB[[#This Row],[Product_ID]],Product_DB[Product_ID],Product_DB[Stock])</f>
        <v>76</v>
      </c>
      <c r="U1074" t="str">
        <f>_xlfn.XLOOKUP(Sales_DB[[#This Row],[Customer_ID]],Final_Cust_db[Customer_ID],Final_Cust_db[Name])</f>
        <v>Andrea Jacobs</v>
      </c>
      <c r="V1074">
        <f>_xlfn.XLOOKUP(Sales_DB[[#This Row],[Customer_ID]],Final_Cust_db[Customer_ID],Final_Cust_db[Age])</f>
        <v>45</v>
      </c>
      <c r="W1074" t="str">
        <f>_xlfn.XLOOKUP(Sales_DB[[#This Row],[Customer_ID]],Final_Cust_db[Customer_ID],Final_Cust_db[Gender])</f>
        <v>Female</v>
      </c>
      <c r="X1074" t="str">
        <f>_xlfn.XLOOKUP(Sales_DB[[#This Row],[Customer_ID]],Final_Cust_db[Customer_ID],Final_Cust_db[City])</f>
        <v>Christopherland</v>
      </c>
      <c r="Y1074" t="str">
        <f>_xlfn.XLOOKUP(Sales_DB[[#This Row],[Customer_ID]],Final_Cust_db[Customer_ID],Final_Cust_db[State])</f>
        <v>Minnesota</v>
      </c>
      <c r="Z1074" t="str">
        <f>_xlfn.XLOOKUP(Sales_DB[[#This Row],[Customer_ID]],Final_Cust_db[Customer_ID],Final_Cust_db[Country])</f>
        <v>USA</v>
      </c>
      <c r="AA1074" t="str">
        <f>_xlfn.XLOOKUP(Sales_DB[[#This Row],[Customer_ID]],Final_Cust_db[Customer_ID],Final_Cust_db[Loyality_Level])</f>
        <v>Platinum</v>
      </c>
      <c r="AB1074" s="8">
        <f>Sales_DB[[#This Row],[Cost]]*Sales_DB[[#This Row],[Quantity]]</f>
        <v>123.46</v>
      </c>
      <c r="AC1074" s="8">
        <f>Sales_DB[[#This Row],[Total_Amount]]-Sales_DB[[#This Row],[Spend]]</f>
        <v>-58.564399999999992</v>
      </c>
      <c r="AD1074" s="8">
        <f>MONTH(Sales_DB[[#This Row],[Order_Date]])</f>
        <v>12</v>
      </c>
    </row>
    <row r="1075" spans="1:30" x14ac:dyDescent="0.35">
      <c r="A1075" t="s">
        <v>3032</v>
      </c>
      <c r="B1075" s="2">
        <v>45241</v>
      </c>
      <c r="C1075" t="s">
        <v>1068</v>
      </c>
      <c r="D1075" t="s">
        <v>1772</v>
      </c>
      <c r="E1075" t="s">
        <v>1932</v>
      </c>
      <c r="F1075">
        <v>2</v>
      </c>
      <c r="G1075" s="5">
        <v>891.8</v>
      </c>
      <c r="H1075">
        <v>0.28999999999999998</v>
      </c>
      <c r="I1075" t="s">
        <v>1962</v>
      </c>
      <c r="J1075">
        <v>1266.356</v>
      </c>
      <c r="K1075" t="str">
        <f>_xlfn.XLOOKUP(Sales_DB[[#This Row],[Store_ID]],Store_DB[Store_ID],Store_DB[Region])</f>
        <v>South</v>
      </c>
      <c r="L1075" t="str">
        <f>_xlfn.XLOOKUP(Sales_DB[[#This Row],[Store_ID]],Store_DB[Store_ID],Store_DB[Store_Name])</f>
        <v>Mcdonald Inc</v>
      </c>
      <c r="M1075" t="str">
        <f>_xlfn.XLOOKUP(Sales_DB[[#This Row],[Store_ID]],Store_DB[Store_ID],Store_DB[City])</f>
        <v>Christopherland</v>
      </c>
      <c r="N1075" t="str">
        <f>_xlfn.XLOOKUP(Sales_DB[[#This Row],[Store_ID]],Store_DB[Store_ID],Store_DB[Store_Type])</f>
        <v>Outlet</v>
      </c>
      <c r="O1075" t="str">
        <f>_xlfn.XLOOKUP(Sales_DB[[#This Row],[Product_ID]],Product_DB[Product_ID],Product_DB[Product_Name])</f>
        <v>Matte Lipstick Set</v>
      </c>
      <c r="P1075" t="str">
        <f>_xlfn.XLOOKUP(Sales_DB[[#This Row],[Product_ID]],Product_DB[Product_ID],Product_DB[Category])</f>
        <v>Beauty</v>
      </c>
      <c r="Q1075" t="str">
        <f>_xlfn.XLOOKUP(Sales_DB[[#This Row],[Product_ID]],Product_DB[Product_ID],Product_DB[Sub_Category])</f>
        <v>Makeup</v>
      </c>
      <c r="R1075" t="str">
        <f>_xlfn.XLOOKUP(Sales_DB[[#This Row],[Product_ID]],Product_DB[Product_ID],Product_DB[Brand])</f>
        <v>Zhang Inc</v>
      </c>
      <c r="S1075">
        <f>_xlfn.XLOOKUP(Sales_DB[[#This Row],[Product_ID]],Product_DB[Product_ID],Product_DB[Cost])</f>
        <v>299.11</v>
      </c>
      <c r="T1075">
        <f>_xlfn.XLOOKUP(Sales_DB[[#This Row],[Product_ID]],Product_DB[Product_ID],Product_DB[Stock])</f>
        <v>118</v>
      </c>
      <c r="U1075" t="str">
        <f>_xlfn.XLOOKUP(Sales_DB[[#This Row],[Customer_ID]],Final_Cust_db[Customer_ID],Final_Cust_db[Name])</f>
        <v>Carol Lewis</v>
      </c>
      <c r="V1075">
        <f>_xlfn.XLOOKUP(Sales_DB[[#This Row],[Customer_ID]],Final_Cust_db[Customer_ID],Final_Cust_db[Age])</f>
        <v>40</v>
      </c>
      <c r="W1075" t="str">
        <f>_xlfn.XLOOKUP(Sales_DB[[#This Row],[Customer_ID]],Final_Cust_db[Customer_ID],Final_Cust_db[Gender])</f>
        <v>Female</v>
      </c>
      <c r="X1075" t="str">
        <f>_xlfn.XLOOKUP(Sales_DB[[#This Row],[Customer_ID]],Final_Cust_db[Customer_ID],Final_Cust_db[City])</f>
        <v>Ryanport</v>
      </c>
      <c r="Y1075" t="str">
        <f>_xlfn.XLOOKUP(Sales_DB[[#This Row],[Customer_ID]],Final_Cust_db[Customer_ID],Final_Cust_db[State])</f>
        <v>North Carolina</v>
      </c>
      <c r="Z1075" t="str">
        <f>_xlfn.XLOOKUP(Sales_DB[[#This Row],[Customer_ID]],Final_Cust_db[Customer_ID],Final_Cust_db[Country])</f>
        <v>USA</v>
      </c>
      <c r="AA1075" t="str">
        <f>_xlfn.XLOOKUP(Sales_DB[[#This Row],[Customer_ID]],Final_Cust_db[Customer_ID],Final_Cust_db[Loyality_Level])</f>
        <v>Bronze</v>
      </c>
      <c r="AB1075" s="8">
        <f>Sales_DB[[#This Row],[Cost]]*Sales_DB[[#This Row],[Quantity]]</f>
        <v>598.22</v>
      </c>
      <c r="AC1075" s="8">
        <f>Sales_DB[[#This Row],[Total_Amount]]-Sales_DB[[#This Row],[Spend]]</f>
        <v>668.13599999999997</v>
      </c>
      <c r="AD1075" s="8">
        <f>MONTH(Sales_DB[[#This Row],[Order_Date]])</f>
        <v>11</v>
      </c>
    </row>
    <row r="1076" spans="1:30" x14ac:dyDescent="0.35">
      <c r="A1076" t="s">
        <v>3033</v>
      </c>
      <c r="B1076" s="2">
        <v>45428</v>
      </c>
      <c r="C1076" t="s">
        <v>1146</v>
      </c>
      <c r="D1076" t="s">
        <v>1806</v>
      </c>
      <c r="E1076" t="s">
        <v>1919</v>
      </c>
      <c r="F1076">
        <v>4</v>
      </c>
      <c r="G1076" s="5">
        <v>255.48</v>
      </c>
      <c r="H1076">
        <v>0.03</v>
      </c>
      <c r="I1076" t="s">
        <v>1962</v>
      </c>
      <c r="J1076">
        <v>991.26239999999996</v>
      </c>
      <c r="K1076" t="str">
        <f>_xlfn.XLOOKUP(Sales_DB[[#This Row],[Store_ID]],Store_DB[Store_ID],Store_DB[Region])</f>
        <v>South</v>
      </c>
      <c r="L1076" t="str">
        <f>_xlfn.XLOOKUP(Sales_DB[[#This Row],[Store_ID]],Store_DB[Store_ID],Store_DB[Store_Name])</f>
        <v>Moore, Padilla and Butler</v>
      </c>
      <c r="M1076" t="str">
        <f>_xlfn.XLOOKUP(Sales_DB[[#This Row],[Store_ID]],Store_DB[Store_ID],Store_DB[City])</f>
        <v>East Johnstad</v>
      </c>
      <c r="N1076" t="str">
        <f>_xlfn.XLOOKUP(Sales_DB[[#This Row],[Store_ID]],Store_DB[Store_ID],Store_DB[Store_Type])</f>
        <v>Flagship</v>
      </c>
      <c r="O1076" t="str">
        <f>_xlfn.XLOOKUP(Sales_DB[[#This Row],[Product_ID]],Product_DB[Product_ID],Product_DB[Product_Name])</f>
        <v>Women'S Ankle Boots</v>
      </c>
      <c r="P1076" t="str">
        <f>_xlfn.XLOOKUP(Sales_DB[[#This Row],[Product_ID]],Product_DB[Product_ID],Product_DB[Category])</f>
        <v>Clothing</v>
      </c>
      <c r="Q1076" t="str">
        <f>_xlfn.XLOOKUP(Sales_DB[[#This Row],[Product_ID]],Product_DB[Product_ID],Product_DB[Sub_Category])</f>
        <v>Footwear</v>
      </c>
      <c r="R1076" t="str">
        <f>_xlfn.XLOOKUP(Sales_DB[[#This Row],[Product_ID]],Product_DB[Product_ID],Product_DB[Brand])</f>
        <v>Poole PLC</v>
      </c>
      <c r="S1076">
        <f>_xlfn.XLOOKUP(Sales_DB[[#This Row],[Product_ID]],Product_DB[Product_ID],Product_DB[Cost])</f>
        <v>158.13999999999999</v>
      </c>
      <c r="T1076">
        <f>_xlfn.XLOOKUP(Sales_DB[[#This Row],[Product_ID]],Product_DB[Product_ID],Product_DB[Stock])</f>
        <v>82</v>
      </c>
      <c r="U1076" t="str">
        <f>_xlfn.XLOOKUP(Sales_DB[[#This Row],[Customer_ID]],Final_Cust_db[Customer_ID],Final_Cust_db[Name])</f>
        <v>Elizabeth Smith</v>
      </c>
      <c r="V1076">
        <f>_xlfn.XLOOKUP(Sales_DB[[#This Row],[Customer_ID]],Final_Cust_db[Customer_ID],Final_Cust_db[Age])</f>
        <v>23</v>
      </c>
      <c r="W1076" t="str">
        <f>_xlfn.XLOOKUP(Sales_DB[[#This Row],[Customer_ID]],Final_Cust_db[Customer_ID],Final_Cust_db[Gender])</f>
        <v>Male</v>
      </c>
      <c r="X1076" t="str">
        <f>_xlfn.XLOOKUP(Sales_DB[[#This Row],[Customer_ID]],Final_Cust_db[Customer_ID],Final_Cust_db[City])</f>
        <v>Murphytown</v>
      </c>
      <c r="Y1076" t="str">
        <f>_xlfn.XLOOKUP(Sales_DB[[#This Row],[Customer_ID]],Final_Cust_db[Customer_ID],Final_Cust_db[State])</f>
        <v>Ohio</v>
      </c>
      <c r="Z1076" t="str">
        <f>_xlfn.XLOOKUP(Sales_DB[[#This Row],[Customer_ID]],Final_Cust_db[Customer_ID],Final_Cust_db[Country])</f>
        <v>USA</v>
      </c>
      <c r="AA1076" t="str">
        <f>_xlfn.XLOOKUP(Sales_DB[[#This Row],[Customer_ID]],Final_Cust_db[Customer_ID],Final_Cust_db[Loyality_Level])</f>
        <v>Bronze</v>
      </c>
      <c r="AB1076" s="8">
        <f>Sales_DB[[#This Row],[Cost]]*Sales_DB[[#This Row],[Quantity]]</f>
        <v>632.55999999999995</v>
      </c>
      <c r="AC1076" s="8">
        <f>Sales_DB[[#This Row],[Total_Amount]]-Sales_DB[[#This Row],[Spend]]</f>
        <v>358.70240000000001</v>
      </c>
      <c r="AD1076" s="8">
        <f>MONTH(Sales_DB[[#This Row],[Order_Date]])</f>
        <v>5</v>
      </c>
    </row>
    <row r="1077" spans="1:30" x14ac:dyDescent="0.35">
      <c r="A1077" t="s">
        <v>3034</v>
      </c>
      <c r="B1077" s="2">
        <v>45593</v>
      </c>
      <c r="C1077" t="s">
        <v>960</v>
      </c>
      <c r="D1077" t="s">
        <v>1833</v>
      </c>
      <c r="E1077" t="s">
        <v>1940</v>
      </c>
      <c r="F1077">
        <v>4</v>
      </c>
      <c r="G1077" s="5">
        <v>604.87</v>
      </c>
      <c r="H1077">
        <v>0.28000000000000003</v>
      </c>
      <c r="I1077" t="s">
        <v>1959</v>
      </c>
      <c r="J1077">
        <v>1742.0255999999999</v>
      </c>
      <c r="K1077" t="str">
        <f>_xlfn.XLOOKUP(Sales_DB[[#This Row],[Store_ID]],Store_DB[Store_ID],Store_DB[Region])</f>
        <v>North</v>
      </c>
      <c r="L1077" t="str">
        <f>_xlfn.XLOOKUP(Sales_DB[[#This Row],[Store_ID]],Store_DB[Store_ID],Store_DB[Store_Name])</f>
        <v>Holloway Ltd</v>
      </c>
      <c r="M1077" t="str">
        <f>_xlfn.XLOOKUP(Sales_DB[[#This Row],[Store_ID]],Store_DB[Store_ID],Store_DB[City])</f>
        <v>Bensonhaven</v>
      </c>
      <c r="N1077" t="str">
        <f>_xlfn.XLOOKUP(Sales_DB[[#This Row],[Store_ID]],Store_DB[Store_ID],Store_DB[Store_Type])</f>
        <v>Flagship</v>
      </c>
      <c r="O1077" t="str">
        <f>_xlfn.XLOOKUP(Sales_DB[[#This Row],[Product_ID]],Product_DB[Product_ID],Product_DB[Product_Name])</f>
        <v>Wooden Bookshelf</v>
      </c>
      <c r="P1077" t="str">
        <f>_xlfn.XLOOKUP(Sales_DB[[#This Row],[Product_ID]],Product_DB[Product_ID],Product_DB[Category])</f>
        <v>Home</v>
      </c>
      <c r="Q1077" t="str">
        <f>_xlfn.XLOOKUP(Sales_DB[[#This Row],[Product_ID]],Product_DB[Product_ID],Product_DB[Sub_Category])</f>
        <v>Furniture</v>
      </c>
      <c r="R1077" t="str">
        <f>_xlfn.XLOOKUP(Sales_DB[[#This Row],[Product_ID]],Product_DB[Product_ID],Product_DB[Brand])</f>
        <v>Collins-Stephenson</v>
      </c>
      <c r="S1077">
        <f>_xlfn.XLOOKUP(Sales_DB[[#This Row],[Product_ID]],Product_DB[Product_ID],Product_DB[Cost])</f>
        <v>388.46</v>
      </c>
      <c r="T1077">
        <f>_xlfn.XLOOKUP(Sales_DB[[#This Row],[Product_ID]],Product_DB[Product_ID],Product_DB[Stock])</f>
        <v>208</v>
      </c>
      <c r="U1077" t="str">
        <f>_xlfn.XLOOKUP(Sales_DB[[#This Row],[Customer_ID]],Final_Cust_db[Customer_ID],Final_Cust_db[Name])</f>
        <v>Ryan Kane</v>
      </c>
      <c r="V1077">
        <f>_xlfn.XLOOKUP(Sales_DB[[#This Row],[Customer_ID]],Final_Cust_db[Customer_ID],Final_Cust_db[Age])</f>
        <v>50</v>
      </c>
      <c r="W1077" t="str">
        <f>_xlfn.XLOOKUP(Sales_DB[[#This Row],[Customer_ID]],Final_Cust_db[Customer_ID],Final_Cust_db[Gender])</f>
        <v>Male</v>
      </c>
      <c r="X1077" t="str">
        <f>_xlfn.XLOOKUP(Sales_DB[[#This Row],[Customer_ID]],Final_Cust_db[Customer_ID],Final_Cust_db[City])</f>
        <v>West Bruceburgh</v>
      </c>
      <c r="Y1077" t="str">
        <f>_xlfn.XLOOKUP(Sales_DB[[#This Row],[Customer_ID]],Final_Cust_db[Customer_ID],Final_Cust_db[State])</f>
        <v>Virginia</v>
      </c>
      <c r="Z1077" t="str">
        <f>_xlfn.XLOOKUP(Sales_DB[[#This Row],[Customer_ID]],Final_Cust_db[Customer_ID],Final_Cust_db[Country])</f>
        <v>USA</v>
      </c>
      <c r="AA1077" t="str">
        <f>_xlfn.XLOOKUP(Sales_DB[[#This Row],[Customer_ID]],Final_Cust_db[Customer_ID],Final_Cust_db[Loyality_Level])</f>
        <v>Gold</v>
      </c>
      <c r="AB1077" s="8">
        <f>Sales_DB[[#This Row],[Cost]]*Sales_DB[[#This Row],[Quantity]]</f>
        <v>1553.84</v>
      </c>
      <c r="AC1077" s="8">
        <f>Sales_DB[[#This Row],[Total_Amount]]-Sales_DB[[#This Row],[Spend]]</f>
        <v>188.18560000000002</v>
      </c>
      <c r="AD1077" s="8">
        <f>MONTH(Sales_DB[[#This Row],[Order_Date]])</f>
        <v>10</v>
      </c>
    </row>
    <row r="1078" spans="1:30" x14ac:dyDescent="0.35">
      <c r="A1078" t="s">
        <v>3035</v>
      </c>
      <c r="B1078" s="2">
        <v>45370</v>
      </c>
      <c r="C1078" t="s">
        <v>179</v>
      </c>
      <c r="D1078" t="s">
        <v>1675</v>
      </c>
      <c r="E1078" t="s">
        <v>1940</v>
      </c>
      <c r="F1078">
        <v>3</v>
      </c>
      <c r="G1078" s="5">
        <v>623.82000000000005</v>
      </c>
      <c r="H1078">
        <v>0.13</v>
      </c>
      <c r="I1078" t="s">
        <v>1962</v>
      </c>
      <c r="J1078">
        <v>1628.1702</v>
      </c>
      <c r="K1078" t="str">
        <f>_xlfn.XLOOKUP(Sales_DB[[#This Row],[Store_ID]],Store_DB[Store_ID],Store_DB[Region])</f>
        <v>North</v>
      </c>
      <c r="L1078" t="str">
        <f>_xlfn.XLOOKUP(Sales_DB[[#This Row],[Store_ID]],Store_DB[Store_ID],Store_DB[Store_Name])</f>
        <v>Holloway Ltd</v>
      </c>
      <c r="M1078" t="str">
        <f>_xlfn.XLOOKUP(Sales_DB[[#This Row],[Store_ID]],Store_DB[Store_ID],Store_DB[City])</f>
        <v>Bensonhaven</v>
      </c>
      <c r="N1078" t="str">
        <f>_xlfn.XLOOKUP(Sales_DB[[#This Row],[Store_ID]],Store_DB[Store_ID],Store_DB[Store_Type])</f>
        <v>Flagship</v>
      </c>
      <c r="O1078" t="str">
        <f>_xlfn.XLOOKUP(Sales_DB[[#This Row],[Product_ID]],Product_DB[Product_ID],Product_DB[Product_Name])</f>
        <v>Modern Wall Clock</v>
      </c>
      <c r="P1078" t="str">
        <f>_xlfn.XLOOKUP(Sales_DB[[#This Row],[Product_ID]],Product_DB[Product_ID],Product_DB[Category])</f>
        <v>Home</v>
      </c>
      <c r="Q1078" t="str">
        <f>_xlfn.XLOOKUP(Sales_DB[[#This Row],[Product_ID]],Product_DB[Product_ID],Product_DB[Sub_Category])</f>
        <v>Decor</v>
      </c>
      <c r="R1078" t="str">
        <f>_xlfn.XLOOKUP(Sales_DB[[#This Row],[Product_ID]],Product_DB[Product_ID],Product_DB[Brand])</f>
        <v>Weiss-Watson</v>
      </c>
      <c r="S1078">
        <f>_xlfn.XLOOKUP(Sales_DB[[#This Row],[Product_ID]],Product_DB[Product_ID],Product_DB[Cost])</f>
        <v>179.77</v>
      </c>
      <c r="T1078">
        <f>_xlfn.XLOOKUP(Sales_DB[[#This Row],[Product_ID]],Product_DB[Product_ID],Product_DB[Stock])</f>
        <v>305</v>
      </c>
      <c r="U1078" t="str">
        <f>_xlfn.XLOOKUP(Sales_DB[[#This Row],[Customer_ID]],Final_Cust_db[Customer_ID],Final_Cust_db[Name])</f>
        <v>Jordan Jackson Dds</v>
      </c>
      <c r="V1078">
        <f>_xlfn.XLOOKUP(Sales_DB[[#This Row],[Customer_ID]],Final_Cust_db[Customer_ID],Final_Cust_db[Age])</f>
        <v>54</v>
      </c>
      <c r="W1078" t="str">
        <f>_xlfn.XLOOKUP(Sales_DB[[#This Row],[Customer_ID]],Final_Cust_db[Customer_ID],Final_Cust_db[Gender])</f>
        <v>Male</v>
      </c>
      <c r="X1078" t="str">
        <f>_xlfn.XLOOKUP(Sales_DB[[#This Row],[Customer_ID]],Final_Cust_db[Customer_ID],Final_Cust_db[City])</f>
        <v>North Johnview</v>
      </c>
      <c r="Y1078" t="str">
        <f>_xlfn.XLOOKUP(Sales_DB[[#This Row],[Customer_ID]],Final_Cust_db[Customer_ID],Final_Cust_db[State])</f>
        <v>Arizona</v>
      </c>
      <c r="Z1078" t="str">
        <f>_xlfn.XLOOKUP(Sales_DB[[#This Row],[Customer_ID]],Final_Cust_db[Customer_ID],Final_Cust_db[Country])</f>
        <v>USA</v>
      </c>
      <c r="AA1078" t="str">
        <f>_xlfn.XLOOKUP(Sales_DB[[#This Row],[Customer_ID]],Final_Cust_db[Customer_ID],Final_Cust_db[Loyality_Level])</f>
        <v>Gold</v>
      </c>
      <c r="AB1078" s="8">
        <f>Sales_DB[[#This Row],[Cost]]*Sales_DB[[#This Row],[Quantity]]</f>
        <v>539.31000000000006</v>
      </c>
      <c r="AC1078" s="8">
        <f>Sales_DB[[#This Row],[Total_Amount]]-Sales_DB[[#This Row],[Spend]]</f>
        <v>1088.8602000000001</v>
      </c>
      <c r="AD1078" s="8">
        <f>MONTH(Sales_DB[[#This Row],[Order_Date]])</f>
        <v>3</v>
      </c>
    </row>
    <row r="1079" spans="1:30" x14ac:dyDescent="0.35">
      <c r="A1079" t="s">
        <v>3036</v>
      </c>
      <c r="B1079" s="2">
        <v>45882</v>
      </c>
      <c r="C1079" t="s">
        <v>476</v>
      </c>
      <c r="D1079" t="s">
        <v>1794</v>
      </c>
      <c r="E1079" t="s">
        <v>1937</v>
      </c>
      <c r="F1079">
        <v>3</v>
      </c>
      <c r="G1079" s="5">
        <v>575.24</v>
      </c>
      <c r="H1079">
        <v>0.12</v>
      </c>
      <c r="I1079" t="s">
        <v>1962</v>
      </c>
      <c r="J1079">
        <v>1518.6335999999999</v>
      </c>
      <c r="K1079" t="str">
        <f>_xlfn.XLOOKUP(Sales_DB[[#This Row],[Store_ID]],Store_DB[Store_ID],Store_DB[Region])</f>
        <v>West</v>
      </c>
      <c r="L1079" t="str">
        <f>_xlfn.XLOOKUP(Sales_DB[[#This Row],[Store_ID]],Store_DB[Store_ID],Store_DB[Store_Name])</f>
        <v>Frederick-Wright</v>
      </c>
      <c r="M1079" t="str">
        <f>_xlfn.XLOOKUP(Sales_DB[[#This Row],[Store_ID]],Store_DB[Store_ID],Store_DB[City])</f>
        <v>New Jimmymouth</v>
      </c>
      <c r="N1079" t="str">
        <f>_xlfn.XLOOKUP(Sales_DB[[#This Row],[Store_ID]],Store_DB[Store_ID],Store_DB[Store_Type])</f>
        <v>Flagship</v>
      </c>
      <c r="O1079" t="str">
        <f>_xlfn.XLOOKUP(Sales_DB[[#This Row],[Product_ID]],Product_DB[Product_ID],Product_DB[Product_Name])</f>
        <v>Hair Repair Oil Treatment</v>
      </c>
      <c r="P1079" t="str">
        <f>_xlfn.XLOOKUP(Sales_DB[[#This Row],[Product_ID]],Product_DB[Product_ID],Product_DB[Category])</f>
        <v>Beauty</v>
      </c>
      <c r="Q1079" t="str">
        <f>_xlfn.XLOOKUP(Sales_DB[[#This Row],[Product_ID]],Product_DB[Product_ID],Product_DB[Sub_Category])</f>
        <v>Haircare</v>
      </c>
      <c r="R1079" t="str">
        <f>_xlfn.XLOOKUP(Sales_DB[[#This Row],[Product_ID]],Product_DB[Product_ID],Product_DB[Brand])</f>
        <v>Hopkins Ltd</v>
      </c>
      <c r="S1079">
        <f>_xlfn.XLOOKUP(Sales_DB[[#This Row],[Product_ID]],Product_DB[Product_ID],Product_DB[Cost])</f>
        <v>214.32</v>
      </c>
      <c r="T1079">
        <f>_xlfn.XLOOKUP(Sales_DB[[#This Row],[Product_ID]],Product_DB[Product_ID],Product_DB[Stock])</f>
        <v>383</v>
      </c>
      <c r="U1079" t="str">
        <f>_xlfn.XLOOKUP(Sales_DB[[#This Row],[Customer_ID]],Final_Cust_db[Customer_ID],Final_Cust_db[Name])</f>
        <v>Sean Roth</v>
      </c>
      <c r="V1079">
        <f>_xlfn.XLOOKUP(Sales_DB[[#This Row],[Customer_ID]],Final_Cust_db[Customer_ID],Final_Cust_db[Age])</f>
        <v>43</v>
      </c>
      <c r="W1079" t="str">
        <f>_xlfn.XLOOKUP(Sales_DB[[#This Row],[Customer_ID]],Final_Cust_db[Customer_ID],Final_Cust_db[Gender])</f>
        <v>Male</v>
      </c>
      <c r="X1079" t="str">
        <f>_xlfn.XLOOKUP(Sales_DB[[#This Row],[Customer_ID]],Final_Cust_db[Customer_ID],Final_Cust_db[City])</f>
        <v>Lake Michael</v>
      </c>
      <c r="Y1079" t="str">
        <f>_xlfn.XLOOKUP(Sales_DB[[#This Row],[Customer_ID]],Final_Cust_db[Customer_ID],Final_Cust_db[State])</f>
        <v>Virginia</v>
      </c>
      <c r="Z1079" t="str">
        <f>_xlfn.XLOOKUP(Sales_DB[[#This Row],[Customer_ID]],Final_Cust_db[Customer_ID],Final_Cust_db[Country])</f>
        <v>USA</v>
      </c>
      <c r="AA1079" t="str">
        <f>_xlfn.XLOOKUP(Sales_DB[[#This Row],[Customer_ID]],Final_Cust_db[Customer_ID],Final_Cust_db[Loyality_Level])</f>
        <v>Gold</v>
      </c>
      <c r="AB1079" s="8">
        <f>Sales_DB[[#This Row],[Cost]]*Sales_DB[[#This Row],[Quantity]]</f>
        <v>642.96</v>
      </c>
      <c r="AC1079" s="8">
        <f>Sales_DB[[#This Row],[Total_Amount]]-Sales_DB[[#This Row],[Spend]]</f>
        <v>875.67359999999985</v>
      </c>
      <c r="AD1079" s="8">
        <f>MONTH(Sales_DB[[#This Row],[Order_Date]])</f>
        <v>8</v>
      </c>
    </row>
    <row r="1080" spans="1:30" x14ac:dyDescent="0.35">
      <c r="A1080" t="s">
        <v>3037</v>
      </c>
      <c r="B1080" s="2">
        <v>45878</v>
      </c>
      <c r="C1080" t="s">
        <v>1296</v>
      </c>
      <c r="D1080" t="s">
        <v>1570</v>
      </c>
      <c r="E1080" t="s">
        <v>1925</v>
      </c>
      <c r="F1080">
        <v>1</v>
      </c>
      <c r="G1080" s="5">
        <v>769.4</v>
      </c>
      <c r="H1080">
        <v>0.16</v>
      </c>
      <c r="I1080" t="s">
        <v>1957</v>
      </c>
      <c r="J1080">
        <v>646.29599999999994</v>
      </c>
      <c r="K1080" t="str">
        <f>_xlfn.XLOOKUP(Sales_DB[[#This Row],[Store_ID]],Store_DB[Store_ID],Store_DB[Region])</f>
        <v>South</v>
      </c>
      <c r="L1080" t="str">
        <f>_xlfn.XLOOKUP(Sales_DB[[#This Row],[Store_ID]],Store_DB[Store_ID],Store_DB[Store_Name])</f>
        <v>Aguirre-Keller</v>
      </c>
      <c r="M1080" t="str">
        <f>_xlfn.XLOOKUP(Sales_DB[[#This Row],[Store_ID]],Store_DB[Store_ID],Store_DB[City])</f>
        <v>Lake Michael</v>
      </c>
      <c r="N1080" t="str">
        <f>_xlfn.XLOOKUP(Sales_DB[[#This Row],[Store_ID]],Store_DB[Store_ID],Store_DB[Store_Type])</f>
        <v>Online</v>
      </c>
      <c r="O1080" t="str">
        <f>_xlfn.XLOOKUP(Sales_DB[[#This Row],[Product_ID]],Product_DB[Product_ID],Product_DB[Product_Name])</f>
        <v>Women'S Yoga Pants</v>
      </c>
      <c r="P1080" t="str">
        <f>_xlfn.XLOOKUP(Sales_DB[[#This Row],[Product_ID]],Product_DB[Product_ID],Product_DB[Category])</f>
        <v>Clothing</v>
      </c>
      <c r="Q1080" t="str">
        <f>_xlfn.XLOOKUP(Sales_DB[[#This Row],[Product_ID]],Product_DB[Product_ID],Product_DB[Sub_Category])</f>
        <v>Bottoms</v>
      </c>
      <c r="R1080" t="str">
        <f>_xlfn.XLOOKUP(Sales_DB[[#This Row],[Product_ID]],Product_DB[Product_ID],Product_DB[Brand])</f>
        <v>Gonzales-Davis</v>
      </c>
      <c r="S1080">
        <f>_xlfn.XLOOKUP(Sales_DB[[#This Row],[Product_ID]],Product_DB[Product_ID],Product_DB[Cost])</f>
        <v>306.45999999999998</v>
      </c>
      <c r="T1080">
        <f>_xlfn.XLOOKUP(Sales_DB[[#This Row],[Product_ID]],Product_DB[Product_ID],Product_DB[Stock])</f>
        <v>487</v>
      </c>
      <c r="U1080" t="str">
        <f>_xlfn.XLOOKUP(Sales_DB[[#This Row],[Customer_ID]],Final_Cust_db[Customer_ID],Final_Cust_db[Name])</f>
        <v>Melissa Valentine</v>
      </c>
      <c r="V1080">
        <f>_xlfn.XLOOKUP(Sales_DB[[#This Row],[Customer_ID]],Final_Cust_db[Customer_ID],Final_Cust_db[Age])</f>
        <v>35</v>
      </c>
      <c r="W1080" t="str">
        <f>_xlfn.XLOOKUP(Sales_DB[[#This Row],[Customer_ID]],Final_Cust_db[Customer_ID],Final_Cust_db[Gender])</f>
        <v>Female</v>
      </c>
      <c r="X1080" t="str">
        <f>_xlfn.XLOOKUP(Sales_DB[[#This Row],[Customer_ID]],Final_Cust_db[Customer_ID],Final_Cust_db[City])</f>
        <v>East Patriciafort</v>
      </c>
      <c r="Y1080" t="str">
        <f>_xlfn.XLOOKUP(Sales_DB[[#This Row],[Customer_ID]],Final_Cust_db[Customer_ID],Final_Cust_db[State])</f>
        <v>Missouri</v>
      </c>
      <c r="Z1080" t="str">
        <f>_xlfn.XLOOKUP(Sales_DB[[#This Row],[Customer_ID]],Final_Cust_db[Customer_ID],Final_Cust_db[Country])</f>
        <v>USA</v>
      </c>
      <c r="AA1080" t="str">
        <f>_xlfn.XLOOKUP(Sales_DB[[#This Row],[Customer_ID]],Final_Cust_db[Customer_ID],Final_Cust_db[Loyality_Level])</f>
        <v>Gold</v>
      </c>
      <c r="AB1080" s="8">
        <f>Sales_DB[[#This Row],[Cost]]*Sales_DB[[#This Row],[Quantity]]</f>
        <v>306.45999999999998</v>
      </c>
      <c r="AC1080" s="8">
        <f>Sales_DB[[#This Row],[Total_Amount]]-Sales_DB[[#This Row],[Spend]]</f>
        <v>339.83599999999996</v>
      </c>
      <c r="AD1080" s="8">
        <f>MONTH(Sales_DB[[#This Row],[Order_Date]])</f>
        <v>8</v>
      </c>
    </row>
    <row r="1081" spans="1:30" x14ac:dyDescent="0.35">
      <c r="A1081" t="s">
        <v>3038</v>
      </c>
      <c r="B1081" s="2">
        <v>45420</v>
      </c>
      <c r="C1081" t="s">
        <v>1044</v>
      </c>
      <c r="D1081" t="s">
        <v>1570</v>
      </c>
      <c r="E1081" t="s">
        <v>1940</v>
      </c>
      <c r="F1081">
        <v>1</v>
      </c>
      <c r="G1081" s="5">
        <v>227.28</v>
      </c>
      <c r="H1081">
        <v>0.13</v>
      </c>
      <c r="I1081" t="s">
        <v>1962</v>
      </c>
      <c r="J1081">
        <v>197.7336</v>
      </c>
      <c r="K1081" t="str">
        <f>_xlfn.XLOOKUP(Sales_DB[[#This Row],[Store_ID]],Store_DB[Store_ID],Store_DB[Region])</f>
        <v>North</v>
      </c>
      <c r="L1081" t="str">
        <f>_xlfn.XLOOKUP(Sales_DB[[#This Row],[Store_ID]],Store_DB[Store_ID],Store_DB[Store_Name])</f>
        <v>Holloway Ltd</v>
      </c>
      <c r="M1081" t="str">
        <f>_xlfn.XLOOKUP(Sales_DB[[#This Row],[Store_ID]],Store_DB[Store_ID],Store_DB[City])</f>
        <v>Bensonhaven</v>
      </c>
      <c r="N1081" t="str">
        <f>_xlfn.XLOOKUP(Sales_DB[[#This Row],[Store_ID]],Store_DB[Store_ID],Store_DB[Store_Type])</f>
        <v>Flagship</v>
      </c>
      <c r="O1081" t="str">
        <f>_xlfn.XLOOKUP(Sales_DB[[#This Row],[Product_ID]],Product_DB[Product_ID],Product_DB[Product_Name])</f>
        <v>Women'S Yoga Pants</v>
      </c>
      <c r="P1081" t="str">
        <f>_xlfn.XLOOKUP(Sales_DB[[#This Row],[Product_ID]],Product_DB[Product_ID],Product_DB[Category])</f>
        <v>Clothing</v>
      </c>
      <c r="Q1081" t="str">
        <f>_xlfn.XLOOKUP(Sales_DB[[#This Row],[Product_ID]],Product_DB[Product_ID],Product_DB[Sub_Category])</f>
        <v>Bottoms</v>
      </c>
      <c r="R1081" t="str">
        <f>_xlfn.XLOOKUP(Sales_DB[[#This Row],[Product_ID]],Product_DB[Product_ID],Product_DB[Brand])</f>
        <v>Gonzales-Davis</v>
      </c>
      <c r="S1081">
        <f>_xlfn.XLOOKUP(Sales_DB[[#This Row],[Product_ID]],Product_DB[Product_ID],Product_DB[Cost])</f>
        <v>306.45999999999998</v>
      </c>
      <c r="T1081">
        <f>_xlfn.XLOOKUP(Sales_DB[[#This Row],[Product_ID]],Product_DB[Product_ID],Product_DB[Stock])</f>
        <v>487</v>
      </c>
      <c r="U1081" t="str">
        <f>_xlfn.XLOOKUP(Sales_DB[[#This Row],[Customer_ID]],Final_Cust_db[Customer_ID],Final_Cust_db[Name])</f>
        <v>Victor Mcintosh</v>
      </c>
      <c r="V1081">
        <f>_xlfn.XLOOKUP(Sales_DB[[#This Row],[Customer_ID]],Final_Cust_db[Customer_ID],Final_Cust_db[Age])</f>
        <v>62</v>
      </c>
      <c r="W1081" t="str">
        <f>_xlfn.XLOOKUP(Sales_DB[[#This Row],[Customer_ID]],Final_Cust_db[Customer_ID],Final_Cust_db[Gender])</f>
        <v>Female</v>
      </c>
      <c r="X1081" t="str">
        <f>_xlfn.XLOOKUP(Sales_DB[[#This Row],[Customer_ID]],Final_Cust_db[Customer_ID],Final_Cust_db[City])</f>
        <v>Tiffanyshire</v>
      </c>
      <c r="Y1081" t="str">
        <f>_xlfn.XLOOKUP(Sales_DB[[#This Row],[Customer_ID]],Final_Cust_db[Customer_ID],Final_Cust_db[State])</f>
        <v>Minnesota</v>
      </c>
      <c r="Z1081" t="str">
        <f>_xlfn.XLOOKUP(Sales_DB[[#This Row],[Customer_ID]],Final_Cust_db[Customer_ID],Final_Cust_db[Country])</f>
        <v>USA</v>
      </c>
      <c r="AA1081" t="str">
        <f>_xlfn.XLOOKUP(Sales_DB[[#This Row],[Customer_ID]],Final_Cust_db[Customer_ID],Final_Cust_db[Loyality_Level])</f>
        <v>Bronze</v>
      </c>
      <c r="AB1081" s="8">
        <f>Sales_DB[[#This Row],[Cost]]*Sales_DB[[#This Row],[Quantity]]</f>
        <v>306.45999999999998</v>
      </c>
      <c r="AC1081" s="8">
        <f>Sales_DB[[#This Row],[Total_Amount]]-Sales_DB[[#This Row],[Spend]]</f>
        <v>-108.72639999999998</v>
      </c>
      <c r="AD1081" s="8">
        <f>MONTH(Sales_DB[[#This Row],[Order_Date]])</f>
        <v>5</v>
      </c>
    </row>
    <row r="1082" spans="1:30" x14ac:dyDescent="0.35">
      <c r="A1082" t="s">
        <v>3039</v>
      </c>
      <c r="B1082" s="2">
        <v>45361</v>
      </c>
      <c r="C1082" t="s">
        <v>199</v>
      </c>
      <c r="D1082" t="s">
        <v>1563</v>
      </c>
      <c r="E1082" t="s">
        <v>1940</v>
      </c>
      <c r="F1082">
        <v>4</v>
      </c>
      <c r="G1082" s="5">
        <v>127.58</v>
      </c>
      <c r="H1082">
        <v>0.15</v>
      </c>
      <c r="I1082" t="s">
        <v>1957</v>
      </c>
      <c r="J1082">
        <v>433.77199999999999</v>
      </c>
      <c r="K1082" t="str">
        <f>_xlfn.XLOOKUP(Sales_DB[[#This Row],[Store_ID]],Store_DB[Store_ID],Store_DB[Region])</f>
        <v>North</v>
      </c>
      <c r="L1082" t="str">
        <f>_xlfn.XLOOKUP(Sales_DB[[#This Row],[Store_ID]],Store_DB[Store_ID],Store_DB[Store_Name])</f>
        <v>Holloway Ltd</v>
      </c>
      <c r="M1082" t="str">
        <f>_xlfn.XLOOKUP(Sales_DB[[#This Row],[Store_ID]],Store_DB[Store_ID],Store_DB[City])</f>
        <v>Bensonhaven</v>
      </c>
      <c r="N1082" t="str">
        <f>_xlfn.XLOOKUP(Sales_DB[[#This Row],[Store_ID]],Store_DB[Store_ID],Store_DB[Store_Type])</f>
        <v>Flagship</v>
      </c>
      <c r="O1082" t="str">
        <f>_xlfn.XLOOKUP(Sales_DB[[#This Row],[Product_ID]],Product_DB[Product_ID],Product_DB[Product_Name])</f>
        <v>Women'S Casual Hoodie</v>
      </c>
      <c r="P1082" t="str">
        <f>_xlfn.XLOOKUP(Sales_DB[[#This Row],[Product_ID]],Product_DB[Product_ID],Product_DB[Category])</f>
        <v>Clothing</v>
      </c>
      <c r="Q1082" t="str">
        <f>_xlfn.XLOOKUP(Sales_DB[[#This Row],[Product_ID]],Product_DB[Product_ID],Product_DB[Sub_Category])</f>
        <v>Outerwear</v>
      </c>
      <c r="R1082" t="str">
        <f>_xlfn.XLOOKUP(Sales_DB[[#This Row],[Product_ID]],Product_DB[Product_ID],Product_DB[Brand])</f>
        <v>Sims Inc</v>
      </c>
      <c r="S1082">
        <f>_xlfn.XLOOKUP(Sales_DB[[#This Row],[Product_ID]],Product_DB[Product_ID],Product_DB[Cost])</f>
        <v>238.8</v>
      </c>
      <c r="T1082">
        <f>_xlfn.XLOOKUP(Sales_DB[[#This Row],[Product_ID]],Product_DB[Product_ID],Product_DB[Stock])</f>
        <v>352</v>
      </c>
      <c r="U1082" t="str">
        <f>_xlfn.XLOOKUP(Sales_DB[[#This Row],[Customer_ID]],Final_Cust_db[Customer_ID],Final_Cust_db[Name])</f>
        <v>Sarah Rodgers</v>
      </c>
      <c r="V1082">
        <f>_xlfn.XLOOKUP(Sales_DB[[#This Row],[Customer_ID]],Final_Cust_db[Customer_ID],Final_Cust_db[Age])</f>
        <v>23</v>
      </c>
      <c r="W1082" t="str">
        <f>_xlfn.XLOOKUP(Sales_DB[[#This Row],[Customer_ID]],Final_Cust_db[Customer_ID],Final_Cust_db[Gender])</f>
        <v>Female</v>
      </c>
      <c r="X1082" t="str">
        <f>_xlfn.XLOOKUP(Sales_DB[[#This Row],[Customer_ID]],Final_Cust_db[Customer_ID],Final_Cust_db[City])</f>
        <v>New Julia</v>
      </c>
      <c r="Y1082" t="str">
        <f>_xlfn.XLOOKUP(Sales_DB[[#This Row],[Customer_ID]],Final_Cust_db[Customer_ID],Final_Cust_db[State])</f>
        <v>West Virginia</v>
      </c>
      <c r="Z1082" t="str">
        <f>_xlfn.XLOOKUP(Sales_DB[[#This Row],[Customer_ID]],Final_Cust_db[Customer_ID],Final_Cust_db[Country])</f>
        <v>USA</v>
      </c>
      <c r="AA1082" t="str">
        <f>_xlfn.XLOOKUP(Sales_DB[[#This Row],[Customer_ID]],Final_Cust_db[Customer_ID],Final_Cust_db[Loyality_Level])</f>
        <v>Gold</v>
      </c>
      <c r="AB1082" s="8">
        <f>Sales_DB[[#This Row],[Cost]]*Sales_DB[[#This Row],[Quantity]]</f>
        <v>955.2</v>
      </c>
      <c r="AC1082" s="8">
        <f>Sales_DB[[#This Row],[Total_Amount]]-Sales_DB[[#This Row],[Spend]]</f>
        <v>-521.42800000000011</v>
      </c>
      <c r="AD1082" s="8">
        <f>MONTH(Sales_DB[[#This Row],[Order_Date]])</f>
        <v>3</v>
      </c>
    </row>
    <row r="1083" spans="1:30" x14ac:dyDescent="0.35">
      <c r="A1083" t="s">
        <v>3040</v>
      </c>
      <c r="B1083" s="2">
        <v>45702</v>
      </c>
      <c r="C1083" t="s">
        <v>1308</v>
      </c>
      <c r="D1083" t="s">
        <v>1710</v>
      </c>
      <c r="E1083" t="s">
        <v>1899</v>
      </c>
      <c r="F1083">
        <v>1</v>
      </c>
      <c r="G1083" s="5">
        <v>793.21</v>
      </c>
      <c r="H1083">
        <v>0.09</v>
      </c>
      <c r="I1083" t="s">
        <v>1957</v>
      </c>
      <c r="J1083">
        <v>721.8211</v>
      </c>
      <c r="K1083" t="str">
        <f>_xlfn.XLOOKUP(Sales_DB[[#This Row],[Store_ID]],Store_DB[Store_ID],Store_DB[Region])</f>
        <v>North</v>
      </c>
      <c r="L1083" t="str">
        <f>_xlfn.XLOOKUP(Sales_DB[[#This Row],[Store_ID]],Store_DB[Store_ID],Store_DB[Store_Name])</f>
        <v>Johnson-Wright</v>
      </c>
      <c r="M1083" t="str">
        <f>_xlfn.XLOOKUP(Sales_DB[[#This Row],[Store_ID]],Store_DB[Store_ID],Store_DB[City])</f>
        <v>Hoodberg</v>
      </c>
      <c r="N1083" t="str">
        <f>_xlfn.XLOOKUP(Sales_DB[[#This Row],[Store_ID]],Store_DB[Store_ID],Store_DB[Store_Type])</f>
        <v>Outlet</v>
      </c>
      <c r="O1083" t="str">
        <f>_xlfn.XLOOKUP(Sales_DB[[#This Row],[Product_ID]],Product_DB[Product_ID],Product_DB[Product_Name])</f>
        <v>Adjustable Jump Rope</v>
      </c>
      <c r="P1083" t="str">
        <f>_xlfn.XLOOKUP(Sales_DB[[#This Row],[Product_ID]],Product_DB[Product_ID],Product_DB[Category])</f>
        <v>Sports</v>
      </c>
      <c r="Q1083" t="str">
        <f>_xlfn.XLOOKUP(Sales_DB[[#This Row],[Product_ID]],Product_DB[Product_ID],Product_DB[Sub_Category])</f>
        <v>Fitness</v>
      </c>
      <c r="R1083" t="str">
        <f>_xlfn.XLOOKUP(Sales_DB[[#This Row],[Product_ID]],Product_DB[Product_ID],Product_DB[Brand])</f>
        <v>Cox Inc</v>
      </c>
      <c r="S1083">
        <f>_xlfn.XLOOKUP(Sales_DB[[#This Row],[Product_ID]],Product_DB[Product_ID],Product_DB[Cost])</f>
        <v>167.12</v>
      </c>
      <c r="T1083">
        <f>_xlfn.XLOOKUP(Sales_DB[[#This Row],[Product_ID]],Product_DB[Product_ID],Product_DB[Stock])</f>
        <v>316</v>
      </c>
      <c r="U1083" t="str">
        <f>_xlfn.XLOOKUP(Sales_DB[[#This Row],[Customer_ID]],Final_Cust_db[Customer_ID],Final_Cust_db[Name])</f>
        <v>Luke Parks</v>
      </c>
      <c r="V1083">
        <f>_xlfn.XLOOKUP(Sales_DB[[#This Row],[Customer_ID]],Final_Cust_db[Customer_ID],Final_Cust_db[Age])</f>
        <v>60</v>
      </c>
      <c r="W1083" t="str">
        <f>_xlfn.XLOOKUP(Sales_DB[[#This Row],[Customer_ID]],Final_Cust_db[Customer_ID],Final_Cust_db[Gender])</f>
        <v>Female</v>
      </c>
      <c r="X1083" t="str">
        <f>_xlfn.XLOOKUP(Sales_DB[[#This Row],[Customer_ID]],Final_Cust_db[Customer_ID],Final_Cust_db[City])</f>
        <v>West Mario</v>
      </c>
      <c r="Y1083" t="str">
        <f>_xlfn.XLOOKUP(Sales_DB[[#This Row],[Customer_ID]],Final_Cust_db[Customer_ID],Final_Cust_db[State])</f>
        <v>New Hampshire</v>
      </c>
      <c r="Z1083" t="str">
        <f>_xlfn.XLOOKUP(Sales_DB[[#This Row],[Customer_ID]],Final_Cust_db[Customer_ID],Final_Cust_db[Country])</f>
        <v>USA</v>
      </c>
      <c r="AA1083" t="str">
        <f>_xlfn.XLOOKUP(Sales_DB[[#This Row],[Customer_ID]],Final_Cust_db[Customer_ID],Final_Cust_db[Loyality_Level])</f>
        <v>Silver</v>
      </c>
      <c r="AB1083" s="8">
        <f>Sales_DB[[#This Row],[Cost]]*Sales_DB[[#This Row],[Quantity]]</f>
        <v>167.12</v>
      </c>
      <c r="AC1083" s="8">
        <f>Sales_DB[[#This Row],[Total_Amount]]-Sales_DB[[#This Row],[Spend]]</f>
        <v>554.7011</v>
      </c>
      <c r="AD1083" s="8">
        <f>MONTH(Sales_DB[[#This Row],[Order_Date]])</f>
        <v>2</v>
      </c>
    </row>
    <row r="1084" spans="1:30" x14ac:dyDescent="0.35">
      <c r="A1084" t="s">
        <v>3041</v>
      </c>
      <c r="B1084" s="2">
        <v>45871</v>
      </c>
      <c r="C1084" t="s">
        <v>960</v>
      </c>
      <c r="D1084" t="s">
        <v>1830</v>
      </c>
      <c r="E1084" t="s">
        <v>1927</v>
      </c>
      <c r="F1084">
        <v>3</v>
      </c>
      <c r="G1084" s="5">
        <v>435.61</v>
      </c>
      <c r="H1084">
        <v>0.03</v>
      </c>
      <c r="I1084" t="s">
        <v>1959</v>
      </c>
      <c r="J1084">
        <v>1267.6251</v>
      </c>
      <c r="K1084" t="str">
        <f>_xlfn.XLOOKUP(Sales_DB[[#This Row],[Store_ID]],Store_DB[Store_ID],Store_DB[Region])</f>
        <v>North</v>
      </c>
      <c r="L1084" t="str">
        <f>_xlfn.XLOOKUP(Sales_DB[[#This Row],[Store_ID]],Store_DB[Store_ID],Store_DB[Store_Name])</f>
        <v>Thomas, Bridges and Harris</v>
      </c>
      <c r="M1084" t="str">
        <f>_xlfn.XLOOKUP(Sales_DB[[#This Row],[Store_ID]],Store_DB[Store_ID],Store_DB[City])</f>
        <v>Sabrinatown</v>
      </c>
      <c r="N1084" t="str">
        <f>_xlfn.XLOOKUP(Sales_DB[[#This Row],[Store_ID]],Store_DB[Store_ID],Store_DB[Store_Type])</f>
        <v>Online</v>
      </c>
      <c r="O1084" t="str">
        <f>_xlfn.XLOOKUP(Sales_DB[[#This Row],[Product_ID]],Product_DB[Product_ID],Product_DB[Product_Name])</f>
        <v>Hydrating Face Cleanser</v>
      </c>
      <c r="P1084" t="str">
        <f>_xlfn.XLOOKUP(Sales_DB[[#This Row],[Product_ID]],Product_DB[Product_ID],Product_DB[Category])</f>
        <v>Beauty</v>
      </c>
      <c r="Q1084" t="str">
        <f>_xlfn.XLOOKUP(Sales_DB[[#This Row],[Product_ID]],Product_DB[Product_ID],Product_DB[Sub_Category])</f>
        <v>Skincare</v>
      </c>
      <c r="R1084" t="str">
        <f>_xlfn.XLOOKUP(Sales_DB[[#This Row],[Product_ID]],Product_DB[Product_ID],Product_DB[Brand])</f>
        <v>Butler Group</v>
      </c>
      <c r="S1084">
        <f>_xlfn.XLOOKUP(Sales_DB[[#This Row],[Product_ID]],Product_DB[Product_ID],Product_DB[Cost])</f>
        <v>238.8</v>
      </c>
      <c r="T1084">
        <f>_xlfn.XLOOKUP(Sales_DB[[#This Row],[Product_ID]],Product_DB[Product_ID],Product_DB[Stock])</f>
        <v>159</v>
      </c>
      <c r="U1084" t="str">
        <f>_xlfn.XLOOKUP(Sales_DB[[#This Row],[Customer_ID]],Final_Cust_db[Customer_ID],Final_Cust_db[Name])</f>
        <v>Ryan Kane</v>
      </c>
      <c r="V1084">
        <f>_xlfn.XLOOKUP(Sales_DB[[#This Row],[Customer_ID]],Final_Cust_db[Customer_ID],Final_Cust_db[Age])</f>
        <v>50</v>
      </c>
      <c r="W1084" t="str">
        <f>_xlfn.XLOOKUP(Sales_DB[[#This Row],[Customer_ID]],Final_Cust_db[Customer_ID],Final_Cust_db[Gender])</f>
        <v>Male</v>
      </c>
      <c r="X1084" t="str">
        <f>_xlfn.XLOOKUP(Sales_DB[[#This Row],[Customer_ID]],Final_Cust_db[Customer_ID],Final_Cust_db[City])</f>
        <v>West Bruceburgh</v>
      </c>
      <c r="Y1084" t="str">
        <f>_xlfn.XLOOKUP(Sales_DB[[#This Row],[Customer_ID]],Final_Cust_db[Customer_ID],Final_Cust_db[State])</f>
        <v>Virginia</v>
      </c>
      <c r="Z1084" t="str">
        <f>_xlfn.XLOOKUP(Sales_DB[[#This Row],[Customer_ID]],Final_Cust_db[Customer_ID],Final_Cust_db[Country])</f>
        <v>USA</v>
      </c>
      <c r="AA1084" t="str">
        <f>_xlfn.XLOOKUP(Sales_DB[[#This Row],[Customer_ID]],Final_Cust_db[Customer_ID],Final_Cust_db[Loyality_Level])</f>
        <v>Gold</v>
      </c>
      <c r="AB1084" s="8">
        <f>Sales_DB[[#This Row],[Cost]]*Sales_DB[[#This Row],[Quantity]]</f>
        <v>716.40000000000009</v>
      </c>
      <c r="AC1084" s="8">
        <f>Sales_DB[[#This Row],[Total_Amount]]-Sales_DB[[#This Row],[Spend]]</f>
        <v>551.22509999999988</v>
      </c>
      <c r="AD1084" s="8">
        <f>MONTH(Sales_DB[[#This Row],[Order_Date]])</f>
        <v>8</v>
      </c>
    </row>
    <row r="1085" spans="1:30" x14ac:dyDescent="0.35">
      <c r="A1085" t="s">
        <v>3042</v>
      </c>
      <c r="B1085" s="2">
        <v>45531</v>
      </c>
      <c r="C1085" t="s">
        <v>1212</v>
      </c>
      <c r="D1085" t="s">
        <v>1662</v>
      </c>
      <c r="E1085" t="s">
        <v>1937</v>
      </c>
      <c r="F1085">
        <v>1</v>
      </c>
      <c r="G1085" s="5">
        <v>850.06</v>
      </c>
      <c r="H1085">
        <v>0.28999999999999998</v>
      </c>
      <c r="I1085" t="s">
        <v>1959</v>
      </c>
      <c r="J1085">
        <v>603.54259999999988</v>
      </c>
      <c r="K1085" t="str">
        <f>_xlfn.XLOOKUP(Sales_DB[[#This Row],[Store_ID]],Store_DB[Store_ID],Store_DB[Region])</f>
        <v>West</v>
      </c>
      <c r="L1085" t="str">
        <f>_xlfn.XLOOKUP(Sales_DB[[#This Row],[Store_ID]],Store_DB[Store_ID],Store_DB[Store_Name])</f>
        <v>Frederick-Wright</v>
      </c>
      <c r="M1085" t="str">
        <f>_xlfn.XLOOKUP(Sales_DB[[#This Row],[Store_ID]],Store_DB[Store_ID],Store_DB[City])</f>
        <v>New Jimmymouth</v>
      </c>
      <c r="N1085" t="str">
        <f>_xlfn.XLOOKUP(Sales_DB[[#This Row],[Store_ID]],Store_DB[Store_ID],Store_DB[Store_Type])</f>
        <v>Flagship</v>
      </c>
      <c r="O1085" t="str">
        <f>_xlfn.XLOOKUP(Sales_DB[[#This Row],[Product_ID]],Product_DB[Product_ID],Product_DB[Product_Name])</f>
        <v>Fabric Sofa Throw Blanket</v>
      </c>
      <c r="P1085" t="str">
        <f>_xlfn.XLOOKUP(Sales_DB[[#This Row],[Product_ID]],Product_DB[Product_ID],Product_DB[Category])</f>
        <v>Home</v>
      </c>
      <c r="Q1085" t="str">
        <f>_xlfn.XLOOKUP(Sales_DB[[#This Row],[Product_ID]],Product_DB[Product_ID],Product_DB[Sub_Category])</f>
        <v>Decor</v>
      </c>
      <c r="R1085" t="str">
        <f>_xlfn.XLOOKUP(Sales_DB[[#This Row],[Product_ID]],Product_DB[Product_ID],Product_DB[Brand])</f>
        <v>Hoffman Group</v>
      </c>
      <c r="S1085">
        <f>_xlfn.XLOOKUP(Sales_DB[[#This Row],[Product_ID]],Product_DB[Product_ID],Product_DB[Cost])</f>
        <v>218.48</v>
      </c>
      <c r="T1085">
        <f>_xlfn.XLOOKUP(Sales_DB[[#This Row],[Product_ID]],Product_DB[Product_ID],Product_DB[Stock])</f>
        <v>276</v>
      </c>
      <c r="U1085" t="str">
        <f>_xlfn.XLOOKUP(Sales_DB[[#This Row],[Customer_ID]],Final_Cust_db[Customer_ID],Final_Cust_db[Name])</f>
        <v>Tammy Brennan</v>
      </c>
      <c r="V1085">
        <f>_xlfn.XLOOKUP(Sales_DB[[#This Row],[Customer_ID]],Final_Cust_db[Customer_ID],Final_Cust_db[Age])</f>
        <v>60</v>
      </c>
      <c r="W1085" t="str">
        <f>_xlfn.XLOOKUP(Sales_DB[[#This Row],[Customer_ID]],Final_Cust_db[Customer_ID],Final_Cust_db[Gender])</f>
        <v>Male</v>
      </c>
      <c r="X1085" t="str">
        <f>_xlfn.XLOOKUP(Sales_DB[[#This Row],[Customer_ID]],Final_Cust_db[Customer_ID],Final_Cust_db[City])</f>
        <v>Lake Brandontown</v>
      </c>
      <c r="Y1085" t="str">
        <f>_xlfn.XLOOKUP(Sales_DB[[#This Row],[Customer_ID]],Final_Cust_db[Customer_ID],Final_Cust_db[State])</f>
        <v>South Carolina</v>
      </c>
      <c r="Z1085" t="str">
        <f>_xlfn.XLOOKUP(Sales_DB[[#This Row],[Customer_ID]],Final_Cust_db[Customer_ID],Final_Cust_db[Country])</f>
        <v>USA</v>
      </c>
      <c r="AA1085" t="str">
        <f>_xlfn.XLOOKUP(Sales_DB[[#This Row],[Customer_ID]],Final_Cust_db[Customer_ID],Final_Cust_db[Loyality_Level])</f>
        <v>Gold</v>
      </c>
      <c r="AB1085" s="8">
        <f>Sales_DB[[#This Row],[Cost]]*Sales_DB[[#This Row],[Quantity]]</f>
        <v>218.48</v>
      </c>
      <c r="AC1085" s="8">
        <f>Sales_DB[[#This Row],[Total_Amount]]-Sales_DB[[#This Row],[Spend]]</f>
        <v>385.06259999999986</v>
      </c>
      <c r="AD1085" s="8">
        <f>MONTH(Sales_DB[[#This Row],[Order_Date]])</f>
        <v>8</v>
      </c>
    </row>
    <row r="1086" spans="1:30" x14ac:dyDescent="0.35">
      <c r="A1086" t="s">
        <v>3043</v>
      </c>
      <c r="B1086" s="2">
        <v>45330</v>
      </c>
      <c r="C1086" t="s">
        <v>1098</v>
      </c>
      <c r="D1086" t="s">
        <v>1619</v>
      </c>
      <c r="E1086" t="s">
        <v>1937</v>
      </c>
      <c r="F1086">
        <v>2</v>
      </c>
      <c r="G1086" s="5">
        <v>753.92</v>
      </c>
      <c r="H1086">
        <v>0.17</v>
      </c>
      <c r="I1086" t="s">
        <v>1959</v>
      </c>
      <c r="J1086">
        <v>1251.5072</v>
      </c>
      <c r="K1086" t="str">
        <f>_xlfn.XLOOKUP(Sales_DB[[#This Row],[Store_ID]],Store_DB[Store_ID],Store_DB[Region])</f>
        <v>West</v>
      </c>
      <c r="L1086" t="str">
        <f>_xlfn.XLOOKUP(Sales_DB[[#This Row],[Store_ID]],Store_DB[Store_ID],Store_DB[Store_Name])</f>
        <v>Frederick-Wright</v>
      </c>
      <c r="M1086" t="str">
        <f>_xlfn.XLOOKUP(Sales_DB[[#This Row],[Store_ID]],Store_DB[Store_ID],Store_DB[City])</f>
        <v>New Jimmymouth</v>
      </c>
      <c r="N1086" t="str">
        <f>_xlfn.XLOOKUP(Sales_DB[[#This Row],[Store_ID]],Store_DB[Store_ID],Store_DB[Store_Type])</f>
        <v>Flagship</v>
      </c>
      <c r="O1086" t="str">
        <f>_xlfn.XLOOKUP(Sales_DB[[#This Row],[Product_ID]],Product_DB[Product_ID],Product_DB[Product_Name])</f>
        <v>Beard Grooming Kit</v>
      </c>
      <c r="P1086" t="str">
        <f>_xlfn.XLOOKUP(Sales_DB[[#This Row],[Product_ID]],Product_DB[Product_ID],Product_DB[Category])</f>
        <v>Beauty</v>
      </c>
      <c r="Q1086" t="str">
        <f>_xlfn.XLOOKUP(Sales_DB[[#This Row],[Product_ID]],Product_DB[Product_ID],Product_DB[Sub_Category])</f>
        <v>Grooming</v>
      </c>
      <c r="R1086" t="str">
        <f>_xlfn.XLOOKUP(Sales_DB[[#This Row],[Product_ID]],Product_DB[Product_ID],Product_DB[Brand])</f>
        <v>Erickson-Green</v>
      </c>
      <c r="S1086">
        <f>_xlfn.XLOOKUP(Sales_DB[[#This Row],[Product_ID]],Product_DB[Product_ID],Product_DB[Cost])</f>
        <v>337.42</v>
      </c>
      <c r="T1086">
        <f>_xlfn.XLOOKUP(Sales_DB[[#This Row],[Product_ID]],Product_DB[Product_ID],Product_DB[Stock])</f>
        <v>256</v>
      </c>
      <c r="U1086" t="str">
        <f>_xlfn.XLOOKUP(Sales_DB[[#This Row],[Customer_ID]],Final_Cust_db[Customer_ID],Final_Cust_db[Name])</f>
        <v>Justin Mason Dds</v>
      </c>
      <c r="V1086">
        <f>_xlfn.XLOOKUP(Sales_DB[[#This Row],[Customer_ID]],Final_Cust_db[Customer_ID],Final_Cust_db[Age])</f>
        <v>39</v>
      </c>
      <c r="W1086" t="str">
        <f>_xlfn.XLOOKUP(Sales_DB[[#This Row],[Customer_ID]],Final_Cust_db[Customer_ID],Final_Cust_db[Gender])</f>
        <v>Female</v>
      </c>
      <c r="X1086" t="str">
        <f>_xlfn.XLOOKUP(Sales_DB[[#This Row],[Customer_ID]],Final_Cust_db[Customer_ID],Final_Cust_db[City])</f>
        <v>Peggystad</v>
      </c>
      <c r="Y1086" t="str">
        <f>_xlfn.XLOOKUP(Sales_DB[[#This Row],[Customer_ID]],Final_Cust_db[Customer_ID],Final_Cust_db[State])</f>
        <v>Connecticut</v>
      </c>
      <c r="Z1086" t="str">
        <f>_xlfn.XLOOKUP(Sales_DB[[#This Row],[Customer_ID]],Final_Cust_db[Customer_ID],Final_Cust_db[Country])</f>
        <v>USA</v>
      </c>
      <c r="AA1086" t="str">
        <f>_xlfn.XLOOKUP(Sales_DB[[#This Row],[Customer_ID]],Final_Cust_db[Customer_ID],Final_Cust_db[Loyality_Level])</f>
        <v>Gold</v>
      </c>
      <c r="AB1086" s="8">
        <f>Sales_DB[[#This Row],[Cost]]*Sales_DB[[#This Row],[Quantity]]</f>
        <v>674.84</v>
      </c>
      <c r="AC1086" s="8">
        <f>Sales_DB[[#This Row],[Total_Amount]]-Sales_DB[[#This Row],[Spend]]</f>
        <v>576.66719999999998</v>
      </c>
      <c r="AD1086" s="8">
        <f>MONTH(Sales_DB[[#This Row],[Order_Date]])</f>
        <v>2</v>
      </c>
    </row>
    <row r="1087" spans="1:30" x14ac:dyDescent="0.35">
      <c r="A1087" t="s">
        <v>3044</v>
      </c>
      <c r="B1087" s="2">
        <v>45311</v>
      </c>
      <c r="C1087" t="s">
        <v>1511</v>
      </c>
      <c r="D1087" t="s">
        <v>1570</v>
      </c>
      <c r="E1087" t="s">
        <v>1930</v>
      </c>
      <c r="F1087">
        <v>3</v>
      </c>
      <c r="G1087" s="5">
        <v>408.99</v>
      </c>
      <c r="H1087">
        <v>0.27</v>
      </c>
      <c r="I1087" t="s">
        <v>1959</v>
      </c>
      <c r="J1087">
        <v>895.68809999999996</v>
      </c>
      <c r="K1087" t="str">
        <f>_xlfn.XLOOKUP(Sales_DB[[#This Row],[Store_ID]],Store_DB[Store_ID],Store_DB[Region])</f>
        <v>East</v>
      </c>
      <c r="L1087" t="str">
        <f>_xlfn.XLOOKUP(Sales_DB[[#This Row],[Store_ID]],Store_DB[Store_ID],Store_DB[Store_Name])</f>
        <v>Gardner, Humphrey and Contreras</v>
      </c>
      <c r="M1087" t="str">
        <f>_xlfn.XLOOKUP(Sales_DB[[#This Row],[Store_ID]],Store_DB[Store_ID],Store_DB[City])</f>
        <v>Johnsonville</v>
      </c>
      <c r="N1087" t="str">
        <f>_xlfn.XLOOKUP(Sales_DB[[#This Row],[Store_ID]],Store_DB[Store_ID],Store_DB[Store_Type])</f>
        <v>Flagship</v>
      </c>
      <c r="O1087" t="str">
        <f>_xlfn.XLOOKUP(Sales_DB[[#This Row],[Product_ID]],Product_DB[Product_ID],Product_DB[Product_Name])</f>
        <v>Women'S Yoga Pants</v>
      </c>
      <c r="P1087" t="str">
        <f>_xlfn.XLOOKUP(Sales_DB[[#This Row],[Product_ID]],Product_DB[Product_ID],Product_DB[Category])</f>
        <v>Clothing</v>
      </c>
      <c r="Q1087" t="str">
        <f>_xlfn.XLOOKUP(Sales_DB[[#This Row],[Product_ID]],Product_DB[Product_ID],Product_DB[Sub_Category])</f>
        <v>Bottoms</v>
      </c>
      <c r="R1087" t="str">
        <f>_xlfn.XLOOKUP(Sales_DB[[#This Row],[Product_ID]],Product_DB[Product_ID],Product_DB[Brand])</f>
        <v>Gonzales-Davis</v>
      </c>
      <c r="S1087">
        <f>_xlfn.XLOOKUP(Sales_DB[[#This Row],[Product_ID]],Product_DB[Product_ID],Product_DB[Cost])</f>
        <v>306.45999999999998</v>
      </c>
      <c r="T1087">
        <f>_xlfn.XLOOKUP(Sales_DB[[#This Row],[Product_ID]],Product_DB[Product_ID],Product_DB[Stock])</f>
        <v>487</v>
      </c>
      <c r="U1087" t="str">
        <f>_xlfn.XLOOKUP(Sales_DB[[#This Row],[Customer_ID]],Final_Cust_db[Customer_ID],Final_Cust_db[Name])</f>
        <v>Zachary Andrade</v>
      </c>
      <c r="V1087">
        <f>_xlfn.XLOOKUP(Sales_DB[[#This Row],[Customer_ID]],Final_Cust_db[Customer_ID],Final_Cust_db[Age])</f>
        <v>23</v>
      </c>
      <c r="W1087" t="str">
        <f>_xlfn.XLOOKUP(Sales_DB[[#This Row],[Customer_ID]],Final_Cust_db[Customer_ID],Final_Cust_db[Gender])</f>
        <v>Female</v>
      </c>
      <c r="X1087" t="str">
        <f>_xlfn.XLOOKUP(Sales_DB[[#This Row],[Customer_ID]],Final_Cust_db[Customer_ID],Final_Cust_db[City])</f>
        <v>South Davidport</v>
      </c>
      <c r="Y1087" t="str">
        <f>_xlfn.XLOOKUP(Sales_DB[[#This Row],[Customer_ID]],Final_Cust_db[Customer_ID],Final_Cust_db[State])</f>
        <v>California</v>
      </c>
      <c r="Z1087" t="str">
        <f>_xlfn.XLOOKUP(Sales_DB[[#This Row],[Customer_ID]],Final_Cust_db[Customer_ID],Final_Cust_db[Country])</f>
        <v>USA</v>
      </c>
      <c r="AA1087" t="str">
        <f>_xlfn.XLOOKUP(Sales_DB[[#This Row],[Customer_ID]],Final_Cust_db[Customer_ID],Final_Cust_db[Loyality_Level])</f>
        <v>Platinum</v>
      </c>
      <c r="AB1087" s="8">
        <f>Sales_DB[[#This Row],[Cost]]*Sales_DB[[#This Row],[Quantity]]</f>
        <v>919.37999999999988</v>
      </c>
      <c r="AC1087" s="8">
        <f>Sales_DB[[#This Row],[Total_Amount]]-Sales_DB[[#This Row],[Spend]]</f>
        <v>-23.691899999999919</v>
      </c>
      <c r="AD1087" s="8">
        <f>MONTH(Sales_DB[[#This Row],[Order_Date]])</f>
        <v>1</v>
      </c>
    </row>
    <row r="1088" spans="1:30" x14ac:dyDescent="0.35">
      <c r="A1088" t="s">
        <v>3045</v>
      </c>
      <c r="B1088" s="2">
        <v>45567</v>
      </c>
      <c r="C1088" t="s">
        <v>914</v>
      </c>
      <c r="D1088" t="s">
        <v>1751</v>
      </c>
      <c r="E1088" t="s">
        <v>1906</v>
      </c>
      <c r="F1088">
        <v>3</v>
      </c>
      <c r="G1088" s="5">
        <v>404.5</v>
      </c>
      <c r="H1088">
        <v>0.22</v>
      </c>
      <c r="I1088" t="s">
        <v>1959</v>
      </c>
      <c r="J1088">
        <v>946.53000000000009</v>
      </c>
      <c r="K1088" t="str">
        <f>_xlfn.XLOOKUP(Sales_DB[[#This Row],[Store_ID]],Store_DB[Store_ID],Store_DB[Region])</f>
        <v>North</v>
      </c>
      <c r="L1088" t="str">
        <f>_xlfn.XLOOKUP(Sales_DB[[#This Row],[Store_ID]],Store_DB[Store_ID],Store_DB[Store_Name])</f>
        <v>Gray Ltd</v>
      </c>
      <c r="M1088" t="str">
        <f>_xlfn.XLOOKUP(Sales_DB[[#This Row],[Store_ID]],Store_DB[Store_ID],Store_DB[City])</f>
        <v>New Michaelchester</v>
      </c>
      <c r="N1088" t="str">
        <f>_xlfn.XLOOKUP(Sales_DB[[#This Row],[Store_ID]],Store_DB[Store_ID],Store_DB[Store_Type])</f>
        <v>Outlet</v>
      </c>
      <c r="O1088" t="str">
        <f>_xlfn.XLOOKUP(Sales_DB[[#This Row],[Product_ID]],Product_DB[Product_ID],Product_DB[Product_Name])</f>
        <v>Foam Roller</v>
      </c>
      <c r="P1088" t="str">
        <f>_xlfn.XLOOKUP(Sales_DB[[#This Row],[Product_ID]],Product_DB[Product_ID],Product_DB[Category])</f>
        <v>Sports</v>
      </c>
      <c r="Q1088" t="str">
        <f>_xlfn.XLOOKUP(Sales_DB[[#This Row],[Product_ID]],Product_DB[Product_ID],Product_DB[Sub_Category])</f>
        <v>Fitness</v>
      </c>
      <c r="R1088" t="str">
        <f>_xlfn.XLOOKUP(Sales_DB[[#This Row],[Product_ID]],Product_DB[Product_ID],Product_DB[Brand])</f>
        <v>Atkinson, Camacho and Oliver</v>
      </c>
      <c r="S1088">
        <f>_xlfn.XLOOKUP(Sales_DB[[#This Row],[Product_ID]],Product_DB[Product_ID],Product_DB[Cost])</f>
        <v>30.62</v>
      </c>
      <c r="T1088">
        <f>_xlfn.XLOOKUP(Sales_DB[[#This Row],[Product_ID]],Product_DB[Product_ID],Product_DB[Stock])</f>
        <v>138</v>
      </c>
      <c r="U1088" t="str">
        <f>_xlfn.XLOOKUP(Sales_DB[[#This Row],[Customer_ID]],Final_Cust_db[Customer_ID],Final_Cust_db[Name])</f>
        <v>Donna Guerra</v>
      </c>
      <c r="V1088">
        <f>_xlfn.XLOOKUP(Sales_DB[[#This Row],[Customer_ID]],Final_Cust_db[Customer_ID],Final_Cust_db[Age])</f>
        <v>46</v>
      </c>
      <c r="W1088" t="str">
        <f>_xlfn.XLOOKUP(Sales_DB[[#This Row],[Customer_ID]],Final_Cust_db[Customer_ID],Final_Cust_db[Gender])</f>
        <v>Female</v>
      </c>
      <c r="X1088" t="str">
        <f>_xlfn.XLOOKUP(Sales_DB[[#This Row],[Customer_ID]],Final_Cust_db[Customer_ID],Final_Cust_db[City])</f>
        <v>North Robert</v>
      </c>
      <c r="Y1088" t="str">
        <f>_xlfn.XLOOKUP(Sales_DB[[#This Row],[Customer_ID]],Final_Cust_db[Customer_ID],Final_Cust_db[State])</f>
        <v>Massachusetts</v>
      </c>
      <c r="Z1088" t="str">
        <f>_xlfn.XLOOKUP(Sales_DB[[#This Row],[Customer_ID]],Final_Cust_db[Customer_ID],Final_Cust_db[Country])</f>
        <v>USA</v>
      </c>
      <c r="AA1088" t="str">
        <f>_xlfn.XLOOKUP(Sales_DB[[#This Row],[Customer_ID]],Final_Cust_db[Customer_ID],Final_Cust_db[Loyality_Level])</f>
        <v>Silver</v>
      </c>
      <c r="AB1088" s="8">
        <f>Sales_DB[[#This Row],[Cost]]*Sales_DB[[#This Row],[Quantity]]</f>
        <v>91.86</v>
      </c>
      <c r="AC1088" s="8">
        <f>Sales_DB[[#This Row],[Total_Amount]]-Sales_DB[[#This Row],[Spend]]</f>
        <v>854.67000000000007</v>
      </c>
      <c r="AD1088" s="8">
        <f>MONTH(Sales_DB[[#This Row],[Order_Date]])</f>
        <v>10</v>
      </c>
    </row>
    <row r="1089" spans="1:30" x14ac:dyDescent="0.35">
      <c r="A1089" t="s">
        <v>3046</v>
      </c>
      <c r="B1089" s="2">
        <v>45239</v>
      </c>
      <c r="C1089" t="s">
        <v>1197</v>
      </c>
      <c r="D1089" t="s">
        <v>1694</v>
      </c>
      <c r="E1089" t="s">
        <v>1899</v>
      </c>
      <c r="F1089">
        <v>3</v>
      </c>
      <c r="G1089" s="5">
        <v>717.81</v>
      </c>
      <c r="H1089">
        <v>0.17</v>
      </c>
      <c r="I1089" t="s">
        <v>1962</v>
      </c>
      <c r="J1089">
        <v>1787.3469</v>
      </c>
      <c r="K1089" t="str">
        <f>_xlfn.XLOOKUP(Sales_DB[[#This Row],[Store_ID]],Store_DB[Store_ID],Store_DB[Region])</f>
        <v>North</v>
      </c>
      <c r="L1089" t="str">
        <f>_xlfn.XLOOKUP(Sales_DB[[#This Row],[Store_ID]],Store_DB[Store_ID],Store_DB[Store_Name])</f>
        <v>Johnson-Wright</v>
      </c>
      <c r="M1089" t="str">
        <f>_xlfn.XLOOKUP(Sales_DB[[#This Row],[Store_ID]],Store_DB[Store_ID],Store_DB[City])</f>
        <v>Hoodberg</v>
      </c>
      <c r="N1089" t="str">
        <f>_xlfn.XLOOKUP(Sales_DB[[#This Row],[Store_ID]],Store_DB[Store_ID],Store_DB[Store_Type])</f>
        <v>Outlet</v>
      </c>
      <c r="O1089" t="str">
        <f>_xlfn.XLOOKUP(Sales_DB[[#This Row],[Product_ID]],Product_DB[Product_ID],Product_DB[Product_Name])</f>
        <v>Portable Power Bank</v>
      </c>
      <c r="P1089" t="str">
        <f>_xlfn.XLOOKUP(Sales_DB[[#This Row],[Product_ID]],Product_DB[Product_ID],Product_DB[Category])</f>
        <v>Electronics</v>
      </c>
      <c r="Q1089" t="str">
        <f>_xlfn.XLOOKUP(Sales_DB[[#This Row],[Product_ID]],Product_DB[Product_ID],Product_DB[Sub_Category])</f>
        <v>Mobile</v>
      </c>
      <c r="R1089" t="str">
        <f>_xlfn.XLOOKUP(Sales_DB[[#This Row],[Product_ID]],Product_DB[Product_ID],Product_DB[Brand])</f>
        <v>Cummings and Sons</v>
      </c>
      <c r="S1089">
        <f>_xlfn.XLOOKUP(Sales_DB[[#This Row],[Product_ID]],Product_DB[Product_ID],Product_DB[Cost])</f>
        <v>326.06</v>
      </c>
      <c r="T1089">
        <f>_xlfn.XLOOKUP(Sales_DB[[#This Row],[Product_ID]],Product_DB[Product_ID],Product_DB[Stock])</f>
        <v>301</v>
      </c>
      <c r="U1089" t="str">
        <f>_xlfn.XLOOKUP(Sales_DB[[#This Row],[Customer_ID]],Final_Cust_db[Customer_ID],Final_Cust_db[Name])</f>
        <v>Shelley Ponce</v>
      </c>
      <c r="V1089">
        <f>_xlfn.XLOOKUP(Sales_DB[[#This Row],[Customer_ID]],Final_Cust_db[Customer_ID],Final_Cust_db[Age])</f>
        <v>23</v>
      </c>
      <c r="W1089" t="str">
        <f>_xlfn.XLOOKUP(Sales_DB[[#This Row],[Customer_ID]],Final_Cust_db[Customer_ID],Final_Cust_db[Gender])</f>
        <v>Male</v>
      </c>
      <c r="X1089" t="str">
        <f>_xlfn.XLOOKUP(Sales_DB[[#This Row],[Customer_ID]],Final_Cust_db[Customer_ID],Final_Cust_db[City])</f>
        <v>South Cassandrachester</v>
      </c>
      <c r="Y1089" t="str">
        <f>_xlfn.XLOOKUP(Sales_DB[[#This Row],[Customer_ID]],Final_Cust_db[Customer_ID],Final_Cust_db[State])</f>
        <v>Rhode Island</v>
      </c>
      <c r="Z1089" t="str">
        <f>_xlfn.XLOOKUP(Sales_DB[[#This Row],[Customer_ID]],Final_Cust_db[Customer_ID],Final_Cust_db[Country])</f>
        <v>USA</v>
      </c>
      <c r="AA1089" t="str">
        <f>_xlfn.XLOOKUP(Sales_DB[[#This Row],[Customer_ID]],Final_Cust_db[Customer_ID],Final_Cust_db[Loyality_Level])</f>
        <v>Gold</v>
      </c>
      <c r="AB1089" s="8">
        <f>Sales_DB[[#This Row],[Cost]]*Sales_DB[[#This Row],[Quantity]]</f>
        <v>978.18000000000006</v>
      </c>
      <c r="AC1089" s="8">
        <f>Sales_DB[[#This Row],[Total_Amount]]-Sales_DB[[#This Row],[Spend]]</f>
        <v>809.16689999999994</v>
      </c>
      <c r="AD1089" s="8">
        <f>MONTH(Sales_DB[[#This Row],[Order_Date]])</f>
        <v>11</v>
      </c>
    </row>
    <row r="1090" spans="1:30" x14ac:dyDescent="0.35">
      <c r="A1090" t="s">
        <v>3047</v>
      </c>
      <c r="B1090" s="2">
        <v>45284</v>
      </c>
      <c r="C1090" t="s">
        <v>812</v>
      </c>
      <c r="D1090" t="s">
        <v>1833</v>
      </c>
      <c r="E1090" t="s">
        <v>1890</v>
      </c>
      <c r="F1090">
        <v>3</v>
      </c>
      <c r="G1090" s="5">
        <v>204.77</v>
      </c>
      <c r="H1090">
        <v>0.14000000000000001</v>
      </c>
      <c r="I1090" t="s">
        <v>1957</v>
      </c>
      <c r="J1090">
        <v>528.3066</v>
      </c>
      <c r="K1090" t="str">
        <f>_xlfn.XLOOKUP(Sales_DB[[#This Row],[Store_ID]],Store_DB[Store_ID],Store_DB[Region])</f>
        <v>North</v>
      </c>
      <c r="L1090" t="str">
        <f>_xlfn.XLOOKUP(Sales_DB[[#This Row],[Store_ID]],Store_DB[Store_ID],Store_DB[Store_Name])</f>
        <v>Martinez, Adkins and Johnson</v>
      </c>
      <c r="M1090" t="str">
        <f>_xlfn.XLOOKUP(Sales_DB[[#This Row],[Store_ID]],Store_DB[Store_ID],Store_DB[City])</f>
        <v>Danielmouth</v>
      </c>
      <c r="N1090" t="str">
        <f>_xlfn.XLOOKUP(Sales_DB[[#This Row],[Store_ID]],Store_DB[Store_ID],Store_DB[Store_Type])</f>
        <v>Flagship</v>
      </c>
      <c r="O1090" t="str">
        <f>_xlfn.XLOOKUP(Sales_DB[[#This Row],[Product_ID]],Product_DB[Product_ID],Product_DB[Product_Name])</f>
        <v>Wooden Bookshelf</v>
      </c>
      <c r="P1090" t="str">
        <f>_xlfn.XLOOKUP(Sales_DB[[#This Row],[Product_ID]],Product_DB[Product_ID],Product_DB[Category])</f>
        <v>Home</v>
      </c>
      <c r="Q1090" t="str">
        <f>_xlfn.XLOOKUP(Sales_DB[[#This Row],[Product_ID]],Product_DB[Product_ID],Product_DB[Sub_Category])</f>
        <v>Furniture</v>
      </c>
      <c r="R1090" t="str">
        <f>_xlfn.XLOOKUP(Sales_DB[[#This Row],[Product_ID]],Product_DB[Product_ID],Product_DB[Brand])</f>
        <v>Collins-Stephenson</v>
      </c>
      <c r="S1090">
        <f>_xlfn.XLOOKUP(Sales_DB[[#This Row],[Product_ID]],Product_DB[Product_ID],Product_DB[Cost])</f>
        <v>388.46</v>
      </c>
      <c r="T1090">
        <f>_xlfn.XLOOKUP(Sales_DB[[#This Row],[Product_ID]],Product_DB[Product_ID],Product_DB[Stock])</f>
        <v>208</v>
      </c>
      <c r="U1090" t="str">
        <f>_xlfn.XLOOKUP(Sales_DB[[#This Row],[Customer_ID]],Final_Cust_db[Customer_ID],Final_Cust_db[Name])</f>
        <v>Tyler Garner</v>
      </c>
      <c r="V1090">
        <f>_xlfn.XLOOKUP(Sales_DB[[#This Row],[Customer_ID]],Final_Cust_db[Customer_ID],Final_Cust_db[Age])</f>
        <v>64</v>
      </c>
      <c r="W1090" t="str">
        <f>_xlfn.XLOOKUP(Sales_DB[[#This Row],[Customer_ID]],Final_Cust_db[Customer_ID],Final_Cust_db[Gender])</f>
        <v>Male</v>
      </c>
      <c r="X1090" t="str">
        <f>_xlfn.XLOOKUP(Sales_DB[[#This Row],[Customer_ID]],Final_Cust_db[Customer_ID],Final_Cust_db[City])</f>
        <v>Port Coreyfort</v>
      </c>
      <c r="Y1090" t="str">
        <f>_xlfn.XLOOKUP(Sales_DB[[#This Row],[Customer_ID]],Final_Cust_db[Customer_ID],Final_Cust_db[State])</f>
        <v>Alabama</v>
      </c>
      <c r="Z1090" t="str">
        <f>_xlfn.XLOOKUP(Sales_DB[[#This Row],[Customer_ID]],Final_Cust_db[Customer_ID],Final_Cust_db[Country])</f>
        <v>USA</v>
      </c>
      <c r="AA1090" t="str">
        <f>_xlfn.XLOOKUP(Sales_DB[[#This Row],[Customer_ID]],Final_Cust_db[Customer_ID],Final_Cust_db[Loyality_Level])</f>
        <v>Silver</v>
      </c>
      <c r="AB1090" s="8">
        <f>Sales_DB[[#This Row],[Cost]]*Sales_DB[[#This Row],[Quantity]]</f>
        <v>1165.3799999999999</v>
      </c>
      <c r="AC1090" s="8">
        <f>Sales_DB[[#This Row],[Total_Amount]]-Sales_DB[[#This Row],[Spend]]</f>
        <v>-637.07339999999988</v>
      </c>
      <c r="AD1090" s="8">
        <f>MONTH(Sales_DB[[#This Row],[Order_Date]])</f>
        <v>12</v>
      </c>
    </row>
    <row r="1091" spans="1:30" x14ac:dyDescent="0.35">
      <c r="A1091" t="s">
        <v>3048</v>
      </c>
      <c r="B1091" s="2">
        <v>45686</v>
      </c>
      <c r="C1091" t="s">
        <v>157</v>
      </c>
      <c r="D1091" t="s">
        <v>1723</v>
      </c>
      <c r="E1091" t="s">
        <v>1943</v>
      </c>
      <c r="F1091">
        <v>4</v>
      </c>
      <c r="G1091" s="5">
        <v>106.23</v>
      </c>
      <c r="H1091">
        <v>0.28000000000000003</v>
      </c>
      <c r="I1091" t="s">
        <v>1962</v>
      </c>
      <c r="J1091">
        <v>305.94240000000002</v>
      </c>
      <c r="K1091" t="str">
        <f>_xlfn.XLOOKUP(Sales_DB[[#This Row],[Store_ID]],Store_DB[Store_ID],Store_DB[Region])</f>
        <v>East</v>
      </c>
      <c r="L1091" t="str">
        <f>_xlfn.XLOOKUP(Sales_DB[[#This Row],[Store_ID]],Store_DB[Store_ID],Store_DB[Store_Name])</f>
        <v>Guerrero-Schmitt</v>
      </c>
      <c r="M1091" t="str">
        <f>_xlfn.XLOOKUP(Sales_DB[[#This Row],[Store_ID]],Store_DB[Store_ID],Store_DB[City])</f>
        <v>East Stevechester</v>
      </c>
      <c r="N1091" t="str">
        <f>_xlfn.XLOOKUP(Sales_DB[[#This Row],[Store_ID]],Store_DB[Store_ID],Store_DB[Store_Type])</f>
        <v>Flagship</v>
      </c>
      <c r="O1091" t="str">
        <f>_xlfn.XLOOKUP(Sales_DB[[#This Row],[Product_ID]],Product_DB[Product_ID],Product_DB[Product_Name])</f>
        <v>Car Dashboard Phone Holder</v>
      </c>
      <c r="P1091" t="str">
        <f>_xlfn.XLOOKUP(Sales_DB[[#This Row],[Product_ID]],Product_DB[Product_ID],Product_DB[Category])</f>
        <v>Electronics</v>
      </c>
      <c r="Q1091" t="str">
        <f>_xlfn.XLOOKUP(Sales_DB[[#This Row],[Product_ID]],Product_DB[Product_ID],Product_DB[Sub_Category])</f>
        <v>Accessories</v>
      </c>
      <c r="R1091" t="str">
        <f>_xlfn.XLOOKUP(Sales_DB[[#This Row],[Product_ID]],Product_DB[Product_ID],Product_DB[Brand])</f>
        <v>Byrd, Stewart and Valdez</v>
      </c>
      <c r="S1091">
        <f>_xlfn.XLOOKUP(Sales_DB[[#This Row],[Product_ID]],Product_DB[Product_ID],Product_DB[Cost])</f>
        <v>177.98</v>
      </c>
      <c r="T1091">
        <f>_xlfn.XLOOKUP(Sales_DB[[#This Row],[Product_ID]],Product_DB[Product_ID],Product_DB[Stock])</f>
        <v>103</v>
      </c>
      <c r="U1091" t="str">
        <f>_xlfn.XLOOKUP(Sales_DB[[#This Row],[Customer_ID]],Final_Cust_db[Customer_ID],Final_Cust_db[Name])</f>
        <v>Tonya Reynolds</v>
      </c>
      <c r="V1091">
        <f>_xlfn.XLOOKUP(Sales_DB[[#This Row],[Customer_ID]],Final_Cust_db[Customer_ID],Final_Cust_db[Age])</f>
        <v>55</v>
      </c>
      <c r="W1091" t="str">
        <f>_xlfn.XLOOKUP(Sales_DB[[#This Row],[Customer_ID]],Final_Cust_db[Customer_ID],Final_Cust_db[Gender])</f>
        <v>Female</v>
      </c>
      <c r="X1091" t="str">
        <f>_xlfn.XLOOKUP(Sales_DB[[#This Row],[Customer_ID]],Final_Cust_db[Customer_ID],Final_Cust_db[City])</f>
        <v>Darleneton</v>
      </c>
      <c r="Y1091" t="str">
        <f>_xlfn.XLOOKUP(Sales_DB[[#This Row],[Customer_ID]],Final_Cust_db[Customer_ID],Final_Cust_db[State])</f>
        <v>Michigan</v>
      </c>
      <c r="Z1091" t="str">
        <f>_xlfn.XLOOKUP(Sales_DB[[#This Row],[Customer_ID]],Final_Cust_db[Customer_ID],Final_Cust_db[Country])</f>
        <v>USA</v>
      </c>
      <c r="AA1091" t="str">
        <f>_xlfn.XLOOKUP(Sales_DB[[#This Row],[Customer_ID]],Final_Cust_db[Customer_ID],Final_Cust_db[Loyality_Level])</f>
        <v>Gold</v>
      </c>
      <c r="AB1091" s="8">
        <f>Sales_DB[[#This Row],[Cost]]*Sales_DB[[#This Row],[Quantity]]</f>
        <v>711.92</v>
      </c>
      <c r="AC1091" s="8">
        <f>Sales_DB[[#This Row],[Total_Amount]]-Sales_DB[[#This Row],[Spend]]</f>
        <v>-405.97759999999994</v>
      </c>
      <c r="AD1091" s="8">
        <f>MONTH(Sales_DB[[#This Row],[Order_Date]])</f>
        <v>1</v>
      </c>
    </row>
    <row r="1092" spans="1:30" x14ac:dyDescent="0.35">
      <c r="A1092" t="s">
        <v>3049</v>
      </c>
      <c r="B1092" s="2">
        <v>45824</v>
      </c>
      <c r="C1092" t="s">
        <v>1032</v>
      </c>
      <c r="D1092" t="s">
        <v>1778</v>
      </c>
      <c r="E1092" t="s">
        <v>1906</v>
      </c>
      <c r="F1092">
        <v>2</v>
      </c>
      <c r="G1092" s="5">
        <v>769.48</v>
      </c>
      <c r="H1092">
        <v>0.11</v>
      </c>
      <c r="I1092" t="s">
        <v>1959</v>
      </c>
      <c r="J1092">
        <v>1369.6744000000001</v>
      </c>
      <c r="K1092" t="str">
        <f>_xlfn.XLOOKUP(Sales_DB[[#This Row],[Store_ID]],Store_DB[Store_ID],Store_DB[Region])</f>
        <v>North</v>
      </c>
      <c r="L1092" t="str">
        <f>_xlfn.XLOOKUP(Sales_DB[[#This Row],[Store_ID]],Store_DB[Store_ID],Store_DB[Store_Name])</f>
        <v>Gray Ltd</v>
      </c>
      <c r="M1092" t="str">
        <f>_xlfn.XLOOKUP(Sales_DB[[#This Row],[Store_ID]],Store_DB[Store_ID],Store_DB[City])</f>
        <v>New Michaelchester</v>
      </c>
      <c r="N1092" t="str">
        <f>_xlfn.XLOOKUP(Sales_DB[[#This Row],[Store_ID]],Store_DB[Store_ID],Store_DB[Store_Type])</f>
        <v>Outlet</v>
      </c>
      <c r="O1092" t="str">
        <f>_xlfn.XLOOKUP(Sales_DB[[#This Row],[Product_ID]],Product_DB[Product_ID],Product_DB[Product_Name])</f>
        <v>Women'S Hair Dryer Brush</v>
      </c>
      <c r="P1092" t="str">
        <f>_xlfn.XLOOKUP(Sales_DB[[#This Row],[Product_ID]],Product_DB[Product_ID],Product_DB[Category])</f>
        <v>Beauty</v>
      </c>
      <c r="Q1092" t="str">
        <f>_xlfn.XLOOKUP(Sales_DB[[#This Row],[Product_ID]],Product_DB[Product_ID],Product_DB[Sub_Category])</f>
        <v>Haircare</v>
      </c>
      <c r="R1092" t="str">
        <f>_xlfn.XLOOKUP(Sales_DB[[#This Row],[Product_ID]],Product_DB[Product_ID],Product_DB[Brand])</f>
        <v>Torres, Spencer and Potter</v>
      </c>
      <c r="S1092">
        <f>_xlfn.XLOOKUP(Sales_DB[[#This Row],[Product_ID]],Product_DB[Product_ID],Product_DB[Cost])</f>
        <v>340.39</v>
      </c>
      <c r="T1092">
        <f>_xlfn.XLOOKUP(Sales_DB[[#This Row],[Product_ID]],Product_DB[Product_ID],Product_DB[Stock])</f>
        <v>177</v>
      </c>
      <c r="U1092" t="str">
        <f>_xlfn.XLOOKUP(Sales_DB[[#This Row],[Customer_ID]],Final_Cust_db[Customer_ID],Final_Cust_db[Name])</f>
        <v>Andrew Smith</v>
      </c>
      <c r="V1092">
        <f>_xlfn.XLOOKUP(Sales_DB[[#This Row],[Customer_ID]],Final_Cust_db[Customer_ID],Final_Cust_db[Age])</f>
        <v>60</v>
      </c>
      <c r="W1092" t="str">
        <f>_xlfn.XLOOKUP(Sales_DB[[#This Row],[Customer_ID]],Final_Cust_db[Customer_ID],Final_Cust_db[Gender])</f>
        <v>Male</v>
      </c>
      <c r="X1092" t="str">
        <f>_xlfn.XLOOKUP(Sales_DB[[#This Row],[Customer_ID]],Final_Cust_db[Customer_ID],Final_Cust_db[City])</f>
        <v>East Matthew</v>
      </c>
      <c r="Y1092" t="str">
        <f>_xlfn.XLOOKUP(Sales_DB[[#This Row],[Customer_ID]],Final_Cust_db[Customer_ID],Final_Cust_db[State])</f>
        <v>Wisconsin</v>
      </c>
      <c r="Z1092" t="str">
        <f>_xlfn.XLOOKUP(Sales_DB[[#This Row],[Customer_ID]],Final_Cust_db[Customer_ID],Final_Cust_db[Country])</f>
        <v>USA</v>
      </c>
      <c r="AA1092" t="str">
        <f>_xlfn.XLOOKUP(Sales_DB[[#This Row],[Customer_ID]],Final_Cust_db[Customer_ID],Final_Cust_db[Loyality_Level])</f>
        <v>Bronze</v>
      </c>
      <c r="AB1092" s="8">
        <f>Sales_DB[[#This Row],[Cost]]*Sales_DB[[#This Row],[Quantity]]</f>
        <v>680.78</v>
      </c>
      <c r="AC1092" s="8">
        <f>Sales_DB[[#This Row],[Total_Amount]]-Sales_DB[[#This Row],[Spend]]</f>
        <v>688.89440000000013</v>
      </c>
      <c r="AD1092" s="8">
        <f>MONTH(Sales_DB[[#This Row],[Order_Date]])</f>
        <v>6</v>
      </c>
    </row>
    <row r="1093" spans="1:30" x14ac:dyDescent="0.35">
      <c r="A1093" t="s">
        <v>3050</v>
      </c>
      <c r="B1093" s="2">
        <v>45867</v>
      </c>
      <c r="C1093" t="s">
        <v>824</v>
      </c>
      <c r="D1093" t="s">
        <v>1751</v>
      </c>
      <c r="E1093" t="s">
        <v>1930</v>
      </c>
      <c r="F1093">
        <v>2</v>
      </c>
      <c r="G1093" s="5">
        <v>714.21</v>
      </c>
      <c r="H1093">
        <v>0.14000000000000001</v>
      </c>
      <c r="I1093" t="s">
        <v>1957</v>
      </c>
      <c r="J1093">
        <v>1228.4412</v>
      </c>
      <c r="K1093" t="str">
        <f>_xlfn.XLOOKUP(Sales_DB[[#This Row],[Store_ID]],Store_DB[Store_ID],Store_DB[Region])</f>
        <v>East</v>
      </c>
      <c r="L1093" t="str">
        <f>_xlfn.XLOOKUP(Sales_DB[[#This Row],[Store_ID]],Store_DB[Store_ID],Store_DB[Store_Name])</f>
        <v>Gardner, Humphrey and Contreras</v>
      </c>
      <c r="M1093" t="str">
        <f>_xlfn.XLOOKUP(Sales_DB[[#This Row],[Store_ID]],Store_DB[Store_ID],Store_DB[City])</f>
        <v>Johnsonville</v>
      </c>
      <c r="N1093" t="str">
        <f>_xlfn.XLOOKUP(Sales_DB[[#This Row],[Store_ID]],Store_DB[Store_ID],Store_DB[Store_Type])</f>
        <v>Flagship</v>
      </c>
      <c r="O1093" t="str">
        <f>_xlfn.XLOOKUP(Sales_DB[[#This Row],[Product_ID]],Product_DB[Product_ID],Product_DB[Product_Name])</f>
        <v>Foam Roller</v>
      </c>
      <c r="P1093" t="str">
        <f>_xlfn.XLOOKUP(Sales_DB[[#This Row],[Product_ID]],Product_DB[Product_ID],Product_DB[Category])</f>
        <v>Sports</v>
      </c>
      <c r="Q1093" t="str">
        <f>_xlfn.XLOOKUP(Sales_DB[[#This Row],[Product_ID]],Product_DB[Product_ID],Product_DB[Sub_Category])</f>
        <v>Fitness</v>
      </c>
      <c r="R1093" t="str">
        <f>_xlfn.XLOOKUP(Sales_DB[[#This Row],[Product_ID]],Product_DB[Product_ID],Product_DB[Brand])</f>
        <v>Atkinson, Camacho and Oliver</v>
      </c>
      <c r="S1093">
        <f>_xlfn.XLOOKUP(Sales_DB[[#This Row],[Product_ID]],Product_DB[Product_ID],Product_DB[Cost])</f>
        <v>30.62</v>
      </c>
      <c r="T1093">
        <f>_xlfn.XLOOKUP(Sales_DB[[#This Row],[Product_ID]],Product_DB[Product_ID],Product_DB[Stock])</f>
        <v>138</v>
      </c>
      <c r="U1093" t="str">
        <f>_xlfn.XLOOKUP(Sales_DB[[#This Row],[Customer_ID]],Final_Cust_db[Customer_ID],Final_Cust_db[Name])</f>
        <v>Damon Perez</v>
      </c>
      <c r="V1093">
        <f>_xlfn.XLOOKUP(Sales_DB[[#This Row],[Customer_ID]],Final_Cust_db[Customer_ID],Final_Cust_db[Age])</f>
        <v>21</v>
      </c>
      <c r="W1093" t="str">
        <f>_xlfn.XLOOKUP(Sales_DB[[#This Row],[Customer_ID]],Final_Cust_db[Customer_ID],Final_Cust_db[Gender])</f>
        <v>Male</v>
      </c>
      <c r="X1093" t="str">
        <f>_xlfn.XLOOKUP(Sales_DB[[#This Row],[Customer_ID]],Final_Cust_db[Customer_ID],Final_Cust_db[City])</f>
        <v>Jasonton</v>
      </c>
      <c r="Y1093" t="str">
        <f>_xlfn.XLOOKUP(Sales_DB[[#This Row],[Customer_ID]],Final_Cust_db[Customer_ID],Final_Cust_db[State])</f>
        <v>Ohio</v>
      </c>
      <c r="Z1093" t="str">
        <f>_xlfn.XLOOKUP(Sales_DB[[#This Row],[Customer_ID]],Final_Cust_db[Customer_ID],Final_Cust_db[Country])</f>
        <v>USA</v>
      </c>
      <c r="AA1093" t="str">
        <f>_xlfn.XLOOKUP(Sales_DB[[#This Row],[Customer_ID]],Final_Cust_db[Customer_ID],Final_Cust_db[Loyality_Level])</f>
        <v>Gold</v>
      </c>
      <c r="AB1093" s="8">
        <f>Sales_DB[[#This Row],[Cost]]*Sales_DB[[#This Row],[Quantity]]</f>
        <v>61.24</v>
      </c>
      <c r="AC1093" s="8">
        <f>Sales_DB[[#This Row],[Total_Amount]]-Sales_DB[[#This Row],[Spend]]</f>
        <v>1167.2012</v>
      </c>
      <c r="AD1093" s="8">
        <f>MONTH(Sales_DB[[#This Row],[Order_Date]])</f>
        <v>7</v>
      </c>
    </row>
    <row r="1094" spans="1:30" x14ac:dyDescent="0.35">
      <c r="A1094" t="s">
        <v>3051</v>
      </c>
      <c r="B1094" s="2">
        <v>45578</v>
      </c>
      <c r="C1094" t="s">
        <v>872</v>
      </c>
      <c r="D1094" t="s">
        <v>1601</v>
      </c>
      <c r="E1094" t="s">
        <v>1934</v>
      </c>
      <c r="F1094">
        <v>4</v>
      </c>
      <c r="G1094" s="5">
        <v>632.24</v>
      </c>
      <c r="H1094">
        <v>0.25</v>
      </c>
      <c r="I1094" t="s">
        <v>1959</v>
      </c>
      <c r="J1094">
        <v>1896.72</v>
      </c>
      <c r="K1094" t="str">
        <f>_xlfn.XLOOKUP(Sales_DB[[#This Row],[Store_ID]],Store_DB[Store_ID],Store_DB[Region])</f>
        <v>North</v>
      </c>
      <c r="L1094" t="str">
        <f>_xlfn.XLOOKUP(Sales_DB[[#This Row],[Store_ID]],Store_DB[Store_ID],Store_DB[Store_Name])</f>
        <v>Shelton PLC</v>
      </c>
      <c r="M1094" t="str">
        <f>_xlfn.XLOOKUP(Sales_DB[[#This Row],[Store_ID]],Store_DB[Store_ID],Store_DB[City])</f>
        <v>East Jenniferstad</v>
      </c>
      <c r="N1094" t="str">
        <f>_xlfn.XLOOKUP(Sales_DB[[#This Row],[Store_ID]],Store_DB[Store_ID],Store_DB[Store_Type])</f>
        <v>Flagship</v>
      </c>
      <c r="O1094" t="str">
        <f>_xlfn.XLOOKUP(Sales_DB[[#This Row],[Product_ID]],Product_DB[Product_ID],Product_DB[Product_Name])</f>
        <v>Hd Smart Tv Stick</v>
      </c>
      <c r="P1094" t="str">
        <f>_xlfn.XLOOKUP(Sales_DB[[#This Row],[Product_ID]],Product_DB[Product_ID],Product_DB[Category])</f>
        <v>Electronics</v>
      </c>
      <c r="Q1094" t="str">
        <f>_xlfn.XLOOKUP(Sales_DB[[#This Row],[Product_ID]],Product_DB[Product_ID],Product_DB[Sub_Category])</f>
        <v>Accessories</v>
      </c>
      <c r="R1094" t="str">
        <f>_xlfn.XLOOKUP(Sales_DB[[#This Row],[Product_ID]],Product_DB[Product_ID],Product_DB[Brand])</f>
        <v>Gibson, Hobbs and Weaver</v>
      </c>
      <c r="S1094">
        <f>_xlfn.XLOOKUP(Sales_DB[[#This Row],[Product_ID]],Product_DB[Product_ID],Product_DB[Cost])</f>
        <v>449.4</v>
      </c>
      <c r="T1094">
        <f>_xlfn.XLOOKUP(Sales_DB[[#This Row],[Product_ID]],Product_DB[Product_ID],Product_DB[Stock])</f>
        <v>265</v>
      </c>
      <c r="U1094" t="str">
        <f>_xlfn.XLOOKUP(Sales_DB[[#This Row],[Customer_ID]],Final_Cust_db[Customer_ID],Final_Cust_db[Name])</f>
        <v>Daisy Johnson Dds</v>
      </c>
      <c r="V1094">
        <f>_xlfn.XLOOKUP(Sales_DB[[#This Row],[Customer_ID]],Final_Cust_db[Customer_ID],Final_Cust_db[Age])</f>
        <v>64</v>
      </c>
      <c r="W1094" t="str">
        <f>_xlfn.XLOOKUP(Sales_DB[[#This Row],[Customer_ID]],Final_Cust_db[Customer_ID],Final_Cust_db[Gender])</f>
        <v>Male</v>
      </c>
      <c r="X1094" t="str">
        <f>_xlfn.XLOOKUP(Sales_DB[[#This Row],[Customer_ID]],Final_Cust_db[Customer_ID],Final_Cust_db[City])</f>
        <v>North Stephanie</v>
      </c>
      <c r="Y1094" t="str">
        <f>_xlfn.XLOOKUP(Sales_DB[[#This Row],[Customer_ID]],Final_Cust_db[Customer_ID],Final_Cust_db[State])</f>
        <v>Nebraska</v>
      </c>
      <c r="Z1094" t="str">
        <f>_xlfn.XLOOKUP(Sales_DB[[#This Row],[Customer_ID]],Final_Cust_db[Customer_ID],Final_Cust_db[Country])</f>
        <v>USA</v>
      </c>
      <c r="AA1094" t="str">
        <f>_xlfn.XLOOKUP(Sales_DB[[#This Row],[Customer_ID]],Final_Cust_db[Customer_ID],Final_Cust_db[Loyality_Level])</f>
        <v>Platinum</v>
      </c>
      <c r="AB1094" s="8">
        <f>Sales_DB[[#This Row],[Cost]]*Sales_DB[[#This Row],[Quantity]]</f>
        <v>1797.6</v>
      </c>
      <c r="AC1094" s="8">
        <f>Sales_DB[[#This Row],[Total_Amount]]-Sales_DB[[#This Row],[Spend]]</f>
        <v>99.120000000000118</v>
      </c>
      <c r="AD1094" s="8">
        <f>MONTH(Sales_DB[[#This Row],[Order_Date]])</f>
        <v>10</v>
      </c>
    </row>
    <row r="1095" spans="1:30" x14ac:dyDescent="0.35">
      <c r="A1095" t="s">
        <v>3052</v>
      </c>
      <c r="B1095" s="2">
        <v>45575</v>
      </c>
      <c r="C1095" t="s">
        <v>544</v>
      </c>
      <c r="D1095" t="s">
        <v>1815</v>
      </c>
      <c r="E1095" t="s">
        <v>1899</v>
      </c>
      <c r="F1095">
        <v>2</v>
      </c>
      <c r="G1095" s="5">
        <v>845.27</v>
      </c>
      <c r="H1095">
        <v>0.18</v>
      </c>
      <c r="I1095" t="s">
        <v>1959</v>
      </c>
      <c r="J1095">
        <v>1386.2428</v>
      </c>
      <c r="K1095" t="str">
        <f>_xlfn.XLOOKUP(Sales_DB[[#This Row],[Store_ID]],Store_DB[Store_ID],Store_DB[Region])</f>
        <v>North</v>
      </c>
      <c r="L1095" t="str">
        <f>_xlfn.XLOOKUP(Sales_DB[[#This Row],[Store_ID]],Store_DB[Store_ID],Store_DB[Store_Name])</f>
        <v>Johnson-Wright</v>
      </c>
      <c r="M1095" t="str">
        <f>_xlfn.XLOOKUP(Sales_DB[[#This Row],[Store_ID]],Store_DB[Store_ID],Store_DB[City])</f>
        <v>Hoodberg</v>
      </c>
      <c r="N1095" t="str">
        <f>_xlfn.XLOOKUP(Sales_DB[[#This Row],[Store_ID]],Store_DB[Store_ID],Store_DB[Store_Type])</f>
        <v>Outlet</v>
      </c>
      <c r="O1095" t="str">
        <f>_xlfn.XLOOKUP(Sales_DB[[#This Row],[Product_ID]],Product_DB[Product_ID],Product_DB[Product_Name])</f>
        <v>Essential Oil Diffuser</v>
      </c>
      <c r="P1095" t="str">
        <f>_xlfn.XLOOKUP(Sales_DB[[#This Row],[Product_ID]],Product_DB[Product_ID],Product_DB[Category])</f>
        <v>Home</v>
      </c>
      <c r="Q1095" t="str">
        <f>_xlfn.XLOOKUP(Sales_DB[[#This Row],[Product_ID]],Product_DB[Product_ID],Product_DB[Sub_Category])</f>
        <v>Decor</v>
      </c>
      <c r="R1095" t="str">
        <f>_xlfn.XLOOKUP(Sales_DB[[#This Row],[Product_ID]],Product_DB[Product_ID],Product_DB[Brand])</f>
        <v>Hernandez Inc</v>
      </c>
      <c r="S1095">
        <f>_xlfn.XLOOKUP(Sales_DB[[#This Row],[Product_ID]],Product_DB[Product_ID],Product_DB[Cost])</f>
        <v>325.26</v>
      </c>
      <c r="T1095">
        <f>_xlfn.XLOOKUP(Sales_DB[[#This Row],[Product_ID]],Product_DB[Product_ID],Product_DB[Stock])</f>
        <v>400</v>
      </c>
      <c r="U1095" t="str">
        <f>_xlfn.XLOOKUP(Sales_DB[[#This Row],[Customer_ID]],Final_Cust_db[Customer_ID],Final_Cust_db[Name])</f>
        <v>Cynthia Morris</v>
      </c>
      <c r="V1095">
        <f>_xlfn.XLOOKUP(Sales_DB[[#This Row],[Customer_ID]],Final_Cust_db[Customer_ID],Final_Cust_db[Age])</f>
        <v>18</v>
      </c>
      <c r="W1095" t="str">
        <f>_xlfn.XLOOKUP(Sales_DB[[#This Row],[Customer_ID]],Final_Cust_db[Customer_ID],Final_Cust_db[Gender])</f>
        <v>Female</v>
      </c>
      <c r="X1095" t="str">
        <f>_xlfn.XLOOKUP(Sales_DB[[#This Row],[Customer_ID]],Final_Cust_db[Customer_ID],Final_Cust_db[City])</f>
        <v>Hessmouth</v>
      </c>
      <c r="Y1095" t="str">
        <f>_xlfn.XLOOKUP(Sales_DB[[#This Row],[Customer_ID]],Final_Cust_db[Customer_ID],Final_Cust_db[State])</f>
        <v>Arizona</v>
      </c>
      <c r="Z1095" t="str">
        <f>_xlfn.XLOOKUP(Sales_DB[[#This Row],[Customer_ID]],Final_Cust_db[Customer_ID],Final_Cust_db[Country])</f>
        <v>USA</v>
      </c>
      <c r="AA1095" t="str">
        <f>_xlfn.XLOOKUP(Sales_DB[[#This Row],[Customer_ID]],Final_Cust_db[Customer_ID],Final_Cust_db[Loyality_Level])</f>
        <v>Silver</v>
      </c>
      <c r="AB1095" s="8">
        <f>Sales_DB[[#This Row],[Cost]]*Sales_DB[[#This Row],[Quantity]]</f>
        <v>650.52</v>
      </c>
      <c r="AC1095" s="8">
        <f>Sales_DB[[#This Row],[Total_Amount]]-Sales_DB[[#This Row],[Spend]]</f>
        <v>735.72280000000001</v>
      </c>
      <c r="AD1095" s="8">
        <f>MONTH(Sales_DB[[#This Row],[Order_Date]])</f>
        <v>10</v>
      </c>
    </row>
    <row r="1096" spans="1:30" x14ac:dyDescent="0.35">
      <c r="A1096" t="s">
        <v>3053</v>
      </c>
      <c r="B1096" s="2">
        <v>45816</v>
      </c>
      <c r="C1096" t="s">
        <v>1537</v>
      </c>
      <c r="D1096" t="s">
        <v>1842</v>
      </c>
      <c r="E1096" t="s">
        <v>1930</v>
      </c>
      <c r="F1096">
        <v>1</v>
      </c>
      <c r="G1096" s="5">
        <v>575.94000000000005</v>
      </c>
      <c r="H1096">
        <v>0.17</v>
      </c>
      <c r="I1096" t="s">
        <v>1957</v>
      </c>
      <c r="J1096">
        <v>478.03019999999998</v>
      </c>
      <c r="K1096" t="str">
        <f>_xlfn.XLOOKUP(Sales_DB[[#This Row],[Store_ID]],Store_DB[Store_ID],Store_DB[Region])</f>
        <v>East</v>
      </c>
      <c r="L1096" t="str">
        <f>_xlfn.XLOOKUP(Sales_DB[[#This Row],[Store_ID]],Store_DB[Store_ID],Store_DB[Store_Name])</f>
        <v>Gardner, Humphrey and Contreras</v>
      </c>
      <c r="M1096" t="str">
        <f>_xlfn.XLOOKUP(Sales_DB[[#This Row],[Store_ID]],Store_DB[Store_ID],Store_DB[City])</f>
        <v>Johnsonville</v>
      </c>
      <c r="N1096" t="str">
        <f>_xlfn.XLOOKUP(Sales_DB[[#This Row],[Store_ID]],Store_DB[Store_ID],Store_DB[Store_Type])</f>
        <v>Flagship</v>
      </c>
      <c r="O1096" t="str">
        <f>_xlfn.XLOOKUP(Sales_DB[[#This Row],[Product_ID]],Product_DB[Product_ID],Product_DB[Product_Name])</f>
        <v>Led Bedside Lamp</v>
      </c>
      <c r="P1096" t="str">
        <f>_xlfn.XLOOKUP(Sales_DB[[#This Row],[Product_ID]],Product_DB[Product_ID],Product_DB[Category])</f>
        <v>Home</v>
      </c>
      <c r="Q1096" t="str">
        <f>_xlfn.XLOOKUP(Sales_DB[[#This Row],[Product_ID]],Product_DB[Product_ID],Product_DB[Sub_Category])</f>
        <v>Lighting</v>
      </c>
      <c r="R1096" t="str">
        <f>_xlfn.XLOOKUP(Sales_DB[[#This Row],[Product_ID]],Product_DB[Product_ID],Product_DB[Brand])</f>
        <v>Aguilar, Horton and Lewis</v>
      </c>
      <c r="S1096">
        <f>_xlfn.XLOOKUP(Sales_DB[[#This Row],[Product_ID]],Product_DB[Product_ID],Product_DB[Cost])</f>
        <v>371.38</v>
      </c>
      <c r="T1096">
        <f>_xlfn.XLOOKUP(Sales_DB[[#This Row],[Product_ID]],Product_DB[Product_ID],Product_DB[Stock])</f>
        <v>220</v>
      </c>
      <c r="U1096" t="str">
        <f>_xlfn.XLOOKUP(Sales_DB[[#This Row],[Customer_ID]],Final_Cust_db[Customer_ID],Final_Cust_db[Name])</f>
        <v>Sarah Marsh</v>
      </c>
      <c r="V1096">
        <f>_xlfn.XLOOKUP(Sales_DB[[#This Row],[Customer_ID]],Final_Cust_db[Customer_ID],Final_Cust_db[Age])</f>
        <v>47</v>
      </c>
      <c r="W1096" t="str">
        <f>_xlfn.XLOOKUP(Sales_DB[[#This Row],[Customer_ID]],Final_Cust_db[Customer_ID],Final_Cust_db[Gender])</f>
        <v>Female</v>
      </c>
      <c r="X1096" t="str">
        <f>_xlfn.XLOOKUP(Sales_DB[[#This Row],[Customer_ID]],Final_Cust_db[Customer_ID],Final_Cust_db[City])</f>
        <v>Port William</v>
      </c>
      <c r="Y1096" t="str">
        <f>_xlfn.XLOOKUP(Sales_DB[[#This Row],[Customer_ID]],Final_Cust_db[Customer_ID],Final_Cust_db[State])</f>
        <v>New York</v>
      </c>
      <c r="Z1096" t="str">
        <f>_xlfn.XLOOKUP(Sales_DB[[#This Row],[Customer_ID]],Final_Cust_db[Customer_ID],Final_Cust_db[Country])</f>
        <v>USA</v>
      </c>
      <c r="AA1096" t="str">
        <f>_xlfn.XLOOKUP(Sales_DB[[#This Row],[Customer_ID]],Final_Cust_db[Customer_ID],Final_Cust_db[Loyality_Level])</f>
        <v>Gold</v>
      </c>
      <c r="AB1096" s="8">
        <f>Sales_DB[[#This Row],[Cost]]*Sales_DB[[#This Row],[Quantity]]</f>
        <v>371.38</v>
      </c>
      <c r="AC1096" s="8">
        <f>Sales_DB[[#This Row],[Total_Amount]]-Sales_DB[[#This Row],[Spend]]</f>
        <v>106.65019999999998</v>
      </c>
      <c r="AD1096" s="8">
        <f>MONTH(Sales_DB[[#This Row],[Order_Date]])</f>
        <v>6</v>
      </c>
    </row>
    <row r="1097" spans="1:30" x14ac:dyDescent="0.35">
      <c r="A1097" t="s">
        <v>3054</v>
      </c>
      <c r="B1097" s="2">
        <v>45620</v>
      </c>
      <c r="C1097" t="s">
        <v>812</v>
      </c>
      <c r="D1097" t="s">
        <v>1833</v>
      </c>
      <c r="E1097" t="s">
        <v>1934</v>
      </c>
      <c r="F1097">
        <v>1</v>
      </c>
      <c r="G1097" s="5">
        <v>907.97</v>
      </c>
      <c r="H1097">
        <v>0.26</v>
      </c>
      <c r="I1097" t="s">
        <v>1962</v>
      </c>
      <c r="J1097">
        <v>671.89779999999996</v>
      </c>
      <c r="K1097" t="str">
        <f>_xlfn.XLOOKUP(Sales_DB[[#This Row],[Store_ID]],Store_DB[Store_ID],Store_DB[Region])</f>
        <v>North</v>
      </c>
      <c r="L1097" t="str">
        <f>_xlfn.XLOOKUP(Sales_DB[[#This Row],[Store_ID]],Store_DB[Store_ID],Store_DB[Store_Name])</f>
        <v>Shelton PLC</v>
      </c>
      <c r="M1097" t="str">
        <f>_xlfn.XLOOKUP(Sales_DB[[#This Row],[Store_ID]],Store_DB[Store_ID],Store_DB[City])</f>
        <v>East Jenniferstad</v>
      </c>
      <c r="N1097" t="str">
        <f>_xlfn.XLOOKUP(Sales_DB[[#This Row],[Store_ID]],Store_DB[Store_ID],Store_DB[Store_Type])</f>
        <v>Flagship</v>
      </c>
      <c r="O1097" t="str">
        <f>_xlfn.XLOOKUP(Sales_DB[[#This Row],[Product_ID]],Product_DB[Product_ID],Product_DB[Product_Name])</f>
        <v>Wooden Bookshelf</v>
      </c>
      <c r="P1097" t="str">
        <f>_xlfn.XLOOKUP(Sales_DB[[#This Row],[Product_ID]],Product_DB[Product_ID],Product_DB[Category])</f>
        <v>Home</v>
      </c>
      <c r="Q1097" t="str">
        <f>_xlfn.XLOOKUP(Sales_DB[[#This Row],[Product_ID]],Product_DB[Product_ID],Product_DB[Sub_Category])</f>
        <v>Furniture</v>
      </c>
      <c r="R1097" t="str">
        <f>_xlfn.XLOOKUP(Sales_DB[[#This Row],[Product_ID]],Product_DB[Product_ID],Product_DB[Brand])</f>
        <v>Collins-Stephenson</v>
      </c>
      <c r="S1097">
        <f>_xlfn.XLOOKUP(Sales_DB[[#This Row],[Product_ID]],Product_DB[Product_ID],Product_DB[Cost])</f>
        <v>388.46</v>
      </c>
      <c r="T1097">
        <f>_xlfn.XLOOKUP(Sales_DB[[#This Row],[Product_ID]],Product_DB[Product_ID],Product_DB[Stock])</f>
        <v>208</v>
      </c>
      <c r="U1097" t="str">
        <f>_xlfn.XLOOKUP(Sales_DB[[#This Row],[Customer_ID]],Final_Cust_db[Customer_ID],Final_Cust_db[Name])</f>
        <v>Tyler Garner</v>
      </c>
      <c r="V1097">
        <f>_xlfn.XLOOKUP(Sales_DB[[#This Row],[Customer_ID]],Final_Cust_db[Customer_ID],Final_Cust_db[Age])</f>
        <v>64</v>
      </c>
      <c r="W1097" t="str">
        <f>_xlfn.XLOOKUP(Sales_DB[[#This Row],[Customer_ID]],Final_Cust_db[Customer_ID],Final_Cust_db[Gender])</f>
        <v>Male</v>
      </c>
      <c r="X1097" t="str">
        <f>_xlfn.XLOOKUP(Sales_DB[[#This Row],[Customer_ID]],Final_Cust_db[Customer_ID],Final_Cust_db[City])</f>
        <v>Port Coreyfort</v>
      </c>
      <c r="Y1097" t="str">
        <f>_xlfn.XLOOKUP(Sales_DB[[#This Row],[Customer_ID]],Final_Cust_db[Customer_ID],Final_Cust_db[State])</f>
        <v>Alabama</v>
      </c>
      <c r="Z1097" t="str">
        <f>_xlfn.XLOOKUP(Sales_DB[[#This Row],[Customer_ID]],Final_Cust_db[Customer_ID],Final_Cust_db[Country])</f>
        <v>USA</v>
      </c>
      <c r="AA1097" t="str">
        <f>_xlfn.XLOOKUP(Sales_DB[[#This Row],[Customer_ID]],Final_Cust_db[Customer_ID],Final_Cust_db[Loyality_Level])</f>
        <v>Silver</v>
      </c>
      <c r="AB1097" s="8">
        <f>Sales_DB[[#This Row],[Cost]]*Sales_DB[[#This Row],[Quantity]]</f>
        <v>388.46</v>
      </c>
      <c r="AC1097" s="8">
        <f>Sales_DB[[#This Row],[Total_Amount]]-Sales_DB[[#This Row],[Spend]]</f>
        <v>283.43779999999998</v>
      </c>
      <c r="AD1097" s="8">
        <f>MONTH(Sales_DB[[#This Row],[Order_Date]])</f>
        <v>11</v>
      </c>
    </row>
    <row r="1098" spans="1:30" x14ac:dyDescent="0.35">
      <c r="A1098" t="s">
        <v>3055</v>
      </c>
      <c r="B1098" s="2">
        <v>45695</v>
      </c>
      <c r="C1098" t="s">
        <v>858</v>
      </c>
      <c r="D1098" t="s">
        <v>1633</v>
      </c>
      <c r="E1098" t="s">
        <v>1927</v>
      </c>
      <c r="F1098">
        <v>1</v>
      </c>
      <c r="G1098" s="5">
        <v>99.35</v>
      </c>
      <c r="H1098">
        <v>0.08</v>
      </c>
      <c r="I1098" t="s">
        <v>1962</v>
      </c>
      <c r="J1098">
        <v>91.402000000000001</v>
      </c>
      <c r="K1098" t="str">
        <f>_xlfn.XLOOKUP(Sales_DB[[#This Row],[Store_ID]],Store_DB[Store_ID],Store_DB[Region])</f>
        <v>North</v>
      </c>
      <c r="L1098" t="str">
        <f>_xlfn.XLOOKUP(Sales_DB[[#This Row],[Store_ID]],Store_DB[Store_ID],Store_DB[Store_Name])</f>
        <v>Thomas, Bridges and Harris</v>
      </c>
      <c r="M1098" t="str">
        <f>_xlfn.XLOOKUP(Sales_DB[[#This Row],[Store_ID]],Store_DB[Store_ID],Store_DB[City])</f>
        <v>Sabrinatown</v>
      </c>
      <c r="N1098" t="str">
        <f>_xlfn.XLOOKUP(Sales_DB[[#This Row],[Store_ID]],Store_DB[Store_ID],Store_DB[Store_Type])</f>
        <v>Online</v>
      </c>
      <c r="O1098" t="str">
        <f>_xlfn.XLOOKUP(Sales_DB[[#This Row],[Product_ID]],Product_DB[Product_ID],Product_DB[Product_Name])</f>
        <v>Outdoor Sports Water Bottle</v>
      </c>
      <c r="P1098" t="str">
        <f>_xlfn.XLOOKUP(Sales_DB[[#This Row],[Product_ID]],Product_DB[Product_ID],Product_DB[Category])</f>
        <v>Sports</v>
      </c>
      <c r="Q1098" t="str">
        <f>_xlfn.XLOOKUP(Sales_DB[[#This Row],[Product_ID]],Product_DB[Product_ID],Product_DB[Sub_Category])</f>
        <v>Accessories</v>
      </c>
      <c r="R1098" t="str">
        <f>_xlfn.XLOOKUP(Sales_DB[[#This Row],[Product_ID]],Product_DB[Product_ID],Product_DB[Brand])</f>
        <v>Soto-Ellis</v>
      </c>
      <c r="S1098">
        <f>_xlfn.XLOOKUP(Sales_DB[[#This Row],[Product_ID]],Product_DB[Product_ID],Product_DB[Cost])</f>
        <v>131.51</v>
      </c>
      <c r="T1098">
        <f>_xlfn.XLOOKUP(Sales_DB[[#This Row],[Product_ID]],Product_DB[Product_ID],Product_DB[Stock])</f>
        <v>265</v>
      </c>
      <c r="U1098" t="str">
        <f>_xlfn.XLOOKUP(Sales_DB[[#This Row],[Customer_ID]],Final_Cust_db[Customer_ID],Final_Cust_db[Name])</f>
        <v>Cynthia Payne</v>
      </c>
      <c r="V1098">
        <f>_xlfn.XLOOKUP(Sales_DB[[#This Row],[Customer_ID]],Final_Cust_db[Customer_ID],Final_Cust_db[Age])</f>
        <v>32</v>
      </c>
      <c r="W1098" t="str">
        <f>_xlfn.XLOOKUP(Sales_DB[[#This Row],[Customer_ID]],Final_Cust_db[Customer_ID],Final_Cust_db[Gender])</f>
        <v>Female</v>
      </c>
      <c r="X1098" t="str">
        <f>_xlfn.XLOOKUP(Sales_DB[[#This Row],[Customer_ID]],Final_Cust_db[Customer_ID],Final_Cust_db[City])</f>
        <v>South Gina</v>
      </c>
      <c r="Y1098" t="str">
        <f>_xlfn.XLOOKUP(Sales_DB[[#This Row],[Customer_ID]],Final_Cust_db[Customer_ID],Final_Cust_db[State])</f>
        <v>Kentucky</v>
      </c>
      <c r="Z1098" t="str">
        <f>_xlfn.XLOOKUP(Sales_DB[[#This Row],[Customer_ID]],Final_Cust_db[Customer_ID],Final_Cust_db[Country])</f>
        <v>USA</v>
      </c>
      <c r="AA1098" t="str">
        <f>_xlfn.XLOOKUP(Sales_DB[[#This Row],[Customer_ID]],Final_Cust_db[Customer_ID],Final_Cust_db[Loyality_Level])</f>
        <v>Bronze</v>
      </c>
      <c r="AB1098" s="8">
        <f>Sales_DB[[#This Row],[Cost]]*Sales_DB[[#This Row],[Quantity]]</f>
        <v>131.51</v>
      </c>
      <c r="AC1098" s="8">
        <f>Sales_DB[[#This Row],[Total_Amount]]-Sales_DB[[#This Row],[Spend]]</f>
        <v>-40.10799999999999</v>
      </c>
      <c r="AD1098" s="8">
        <f>MONTH(Sales_DB[[#This Row],[Order_Date]])</f>
        <v>2</v>
      </c>
    </row>
    <row r="1099" spans="1:30" x14ac:dyDescent="0.35">
      <c r="A1099" t="s">
        <v>3056</v>
      </c>
      <c r="B1099" s="2">
        <v>45596</v>
      </c>
      <c r="C1099" t="s">
        <v>265</v>
      </c>
      <c r="D1099" t="s">
        <v>1553</v>
      </c>
      <c r="E1099" t="s">
        <v>1899</v>
      </c>
      <c r="F1099">
        <v>2</v>
      </c>
      <c r="G1099" s="5">
        <v>374.42</v>
      </c>
      <c r="H1099">
        <v>0.21</v>
      </c>
      <c r="I1099" t="s">
        <v>1962</v>
      </c>
      <c r="J1099">
        <v>591.58360000000005</v>
      </c>
      <c r="K1099" t="str">
        <f>_xlfn.XLOOKUP(Sales_DB[[#This Row],[Store_ID]],Store_DB[Store_ID],Store_DB[Region])</f>
        <v>North</v>
      </c>
      <c r="L1099" t="str">
        <f>_xlfn.XLOOKUP(Sales_DB[[#This Row],[Store_ID]],Store_DB[Store_ID],Store_DB[Store_Name])</f>
        <v>Johnson-Wright</v>
      </c>
      <c r="M1099" t="str">
        <f>_xlfn.XLOOKUP(Sales_DB[[#This Row],[Store_ID]],Store_DB[Store_ID],Store_DB[City])</f>
        <v>Hoodberg</v>
      </c>
      <c r="N1099" t="str">
        <f>_xlfn.XLOOKUP(Sales_DB[[#This Row],[Store_ID]],Store_DB[Store_ID],Store_DB[Store_Type])</f>
        <v>Outlet</v>
      </c>
      <c r="O1099" t="str">
        <f>_xlfn.XLOOKUP(Sales_DB[[#This Row],[Product_ID]],Product_DB[Product_ID],Product_DB[Product_Name])</f>
        <v>Brother Laser Printer</v>
      </c>
      <c r="P1099" t="str">
        <f>_xlfn.XLOOKUP(Sales_DB[[#This Row],[Product_ID]],Product_DB[Product_ID],Product_DB[Category])</f>
        <v>Electronics</v>
      </c>
      <c r="Q1099" t="str">
        <f>_xlfn.XLOOKUP(Sales_DB[[#This Row],[Product_ID]],Product_DB[Product_ID],Product_DB[Sub_Category])</f>
        <v>Computer</v>
      </c>
      <c r="R1099" t="str">
        <f>_xlfn.XLOOKUP(Sales_DB[[#This Row],[Product_ID]],Product_DB[Product_ID],Product_DB[Brand])</f>
        <v>Hunt Inc</v>
      </c>
      <c r="S1099">
        <f>_xlfn.XLOOKUP(Sales_DB[[#This Row],[Product_ID]],Product_DB[Product_ID],Product_DB[Cost])</f>
        <v>112.42</v>
      </c>
      <c r="T1099">
        <f>_xlfn.XLOOKUP(Sales_DB[[#This Row],[Product_ID]],Product_DB[Product_ID],Product_DB[Stock])</f>
        <v>416</v>
      </c>
      <c r="U1099" t="str">
        <f>_xlfn.XLOOKUP(Sales_DB[[#This Row],[Customer_ID]],Final_Cust_db[Customer_ID],Final_Cust_db[Name])</f>
        <v>Andrea Perez</v>
      </c>
      <c r="V1099">
        <f>_xlfn.XLOOKUP(Sales_DB[[#This Row],[Customer_ID]],Final_Cust_db[Customer_ID],Final_Cust_db[Age])</f>
        <v>61</v>
      </c>
      <c r="W1099" t="str">
        <f>_xlfn.XLOOKUP(Sales_DB[[#This Row],[Customer_ID]],Final_Cust_db[Customer_ID],Final_Cust_db[Gender])</f>
        <v>Female</v>
      </c>
      <c r="X1099" t="str">
        <f>_xlfn.XLOOKUP(Sales_DB[[#This Row],[Customer_ID]],Final_Cust_db[Customer_ID],Final_Cust_db[City])</f>
        <v>South Shaun</v>
      </c>
      <c r="Y1099" t="str">
        <f>_xlfn.XLOOKUP(Sales_DB[[#This Row],[Customer_ID]],Final_Cust_db[Customer_ID],Final_Cust_db[State])</f>
        <v>New Mexico</v>
      </c>
      <c r="Z1099" t="str">
        <f>_xlfn.XLOOKUP(Sales_DB[[#This Row],[Customer_ID]],Final_Cust_db[Customer_ID],Final_Cust_db[Country])</f>
        <v>USA</v>
      </c>
      <c r="AA1099" t="str">
        <f>_xlfn.XLOOKUP(Sales_DB[[#This Row],[Customer_ID]],Final_Cust_db[Customer_ID],Final_Cust_db[Loyality_Level])</f>
        <v>Gold</v>
      </c>
      <c r="AB1099" s="8">
        <f>Sales_DB[[#This Row],[Cost]]*Sales_DB[[#This Row],[Quantity]]</f>
        <v>224.84</v>
      </c>
      <c r="AC1099" s="8">
        <f>Sales_DB[[#This Row],[Total_Amount]]-Sales_DB[[#This Row],[Spend]]</f>
        <v>366.74360000000001</v>
      </c>
      <c r="AD1099" s="8">
        <f>MONTH(Sales_DB[[#This Row],[Order_Date]])</f>
        <v>10</v>
      </c>
    </row>
    <row r="1100" spans="1:30" x14ac:dyDescent="0.35">
      <c r="A1100" t="s">
        <v>3057</v>
      </c>
      <c r="B1100" s="2">
        <v>45869</v>
      </c>
      <c r="C1100" t="s">
        <v>1491</v>
      </c>
      <c r="D1100" t="s">
        <v>1615</v>
      </c>
      <c r="E1100" t="s">
        <v>1934</v>
      </c>
      <c r="F1100">
        <v>3</v>
      </c>
      <c r="G1100" s="5">
        <v>248.43</v>
      </c>
      <c r="H1100">
        <v>0.24</v>
      </c>
      <c r="I1100" t="s">
        <v>1962</v>
      </c>
      <c r="J1100">
        <v>566.42039999999997</v>
      </c>
      <c r="K1100" t="str">
        <f>_xlfn.XLOOKUP(Sales_DB[[#This Row],[Store_ID]],Store_DB[Store_ID],Store_DB[Region])</f>
        <v>North</v>
      </c>
      <c r="L1100" t="str">
        <f>_xlfn.XLOOKUP(Sales_DB[[#This Row],[Store_ID]],Store_DB[Store_ID],Store_DB[Store_Name])</f>
        <v>Shelton PLC</v>
      </c>
      <c r="M1100" t="str">
        <f>_xlfn.XLOOKUP(Sales_DB[[#This Row],[Store_ID]],Store_DB[Store_ID],Store_DB[City])</f>
        <v>East Jenniferstad</v>
      </c>
      <c r="N1100" t="str">
        <f>_xlfn.XLOOKUP(Sales_DB[[#This Row],[Store_ID]],Store_DB[Store_ID],Store_DB[Store_Type])</f>
        <v>Flagship</v>
      </c>
      <c r="O1100" t="str">
        <f>_xlfn.XLOOKUP(Sales_DB[[#This Row],[Product_ID]],Product_DB[Product_ID],Product_DB[Product_Name])</f>
        <v>4K Home Projector</v>
      </c>
      <c r="P1100" t="str">
        <f>_xlfn.XLOOKUP(Sales_DB[[#This Row],[Product_ID]],Product_DB[Product_ID],Product_DB[Category])</f>
        <v>Electronics</v>
      </c>
      <c r="Q1100" t="str">
        <f>_xlfn.XLOOKUP(Sales_DB[[#This Row],[Product_ID]],Product_DB[Product_ID],Product_DB[Sub_Category])</f>
        <v>Appliances</v>
      </c>
      <c r="R1100" t="str">
        <f>_xlfn.XLOOKUP(Sales_DB[[#This Row],[Product_ID]],Product_DB[Product_ID],Product_DB[Brand])</f>
        <v>Thomas LLC</v>
      </c>
      <c r="S1100">
        <f>_xlfn.XLOOKUP(Sales_DB[[#This Row],[Product_ID]],Product_DB[Product_ID],Product_DB[Cost])</f>
        <v>465.34</v>
      </c>
      <c r="T1100">
        <f>_xlfn.XLOOKUP(Sales_DB[[#This Row],[Product_ID]],Product_DB[Product_ID],Product_DB[Stock])</f>
        <v>301</v>
      </c>
      <c r="U1100" t="str">
        <f>_xlfn.XLOOKUP(Sales_DB[[#This Row],[Customer_ID]],Final_Cust_db[Customer_ID],Final_Cust_db[Name])</f>
        <v>Bryan Tran</v>
      </c>
      <c r="V1100">
        <f>_xlfn.XLOOKUP(Sales_DB[[#This Row],[Customer_ID]],Final_Cust_db[Customer_ID],Final_Cust_db[Age])</f>
        <v>21</v>
      </c>
      <c r="W1100" t="str">
        <f>_xlfn.XLOOKUP(Sales_DB[[#This Row],[Customer_ID]],Final_Cust_db[Customer_ID],Final_Cust_db[Gender])</f>
        <v>Male</v>
      </c>
      <c r="X1100" t="str">
        <f>_xlfn.XLOOKUP(Sales_DB[[#This Row],[Customer_ID]],Final_Cust_db[Customer_ID],Final_Cust_db[City])</f>
        <v>Kelseybury</v>
      </c>
      <c r="Y1100" t="str">
        <f>_xlfn.XLOOKUP(Sales_DB[[#This Row],[Customer_ID]],Final_Cust_db[Customer_ID],Final_Cust_db[State])</f>
        <v>Georgia</v>
      </c>
      <c r="Z1100" t="str">
        <f>_xlfn.XLOOKUP(Sales_DB[[#This Row],[Customer_ID]],Final_Cust_db[Customer_ID],Final_Cust_db[Country])</f>
        <v>USA</v>
      </c>
      <c r="AA1100" t="str">
        <f>_xlfn.XLOOKUP(Sales_DB[[#This Row],[Customer_ID]],Final_Cust_db[Customer_ID],Final_Cust_db[Loyality_Level])</f>
        <v>Gold</v>
      </c>
      <c r="AB1100" s="8">
        <f>Sales_DB[[#This Row],[Cost]]*Sales_DB[[#This Row],[Quantity]]</f>
        <v>1396.02</v>
      </c>
      <c r="AC1100" s="8">
        <f>Sales_DB[[#This Row],[Total_Amount]]-Sales_DB[[#This Row],[Spend]]</f>
        <v>-829.59960000000001</v>
      </c>
      <c r="AD1100" s="8">
        <f>MONTH(Sales_DB[[#This Row],[Order_Date]])</f>
        <v>7</v>
      </c>
    </row>
    <row r="1101" spans="1:30" x14ac:dyDescent="0.35">
      <c r="A1101" t="s">
        <v>3058</v>
      </c>
      <c r="B1101" s="2">
        <v>45631</v>
      </c>
      <c r="C1101" t="s">
        <v>1453</v>
      </c>
      <c r="D1101" t="s">
        <v>1836</v>
      </c>
      <c r="E1101" t="s">
        <v>1890</v>
      </c>
      <c r="F1101">
        <v>1</v>
      </c>
      <c r="G1101" s="5">
        <v>784.46</v>
      </c>
      <c r="H1101">
        <v>0.14000000000000001</v>
      </c>
      <c r="I1101" t="s">
        <v>1962</v>
      </c>
      <c r="J1101">
        <v>674.63560000000007</v>
      </c>
      <c r="K1101" t="str">
        <f>_xlfn.XLOOKUP(Sales_DB[[#This Row],[Store_ID]],Store_DB[Store_ID],Store_DB[Region])</f>
        <v>North</v>
      </c>
      <c r="L1101" t="str">
        <f>_xlfn.XLOOKUP(Sales_DB[[#This Row],[Store_ID]],Store_DB[Store_ID],Store_DB[Store_Name])</f>
        <v>Martinez, Adkins and Johnson</v>
      </c>
      <c r="M1101" t="str">
        <f>_xlfn.XLOOKUP(Sales_DB[[#This Row],[Store_ID]],Store_DB[Store_ID],Store_DB[City])</f>
        <v>Danielmouth</v>
      </c>
      <c r="N1101" t="str">
        <f>_xlfn.XLOOKUP(Sales_DB[[#This Row],[Store_ID]],Store_DB[Store_ID],Store_DB[Store_Type])</f>
        <v>Flagship</v>
      </c>
      <c r="O1101" t="str">
        <f>_xlfn.XLOOKUP(Sales_DB[[#This Row],[Product_ID]],Product_DB[Product_ID],Product_DB[Product_Name])</f>
        <v>Women'S Beanie Hat</v>
      </c>
      <c r="P1101" t="str">
        <f>_xlfn.XLOOKUP(Sales_DB[[#This Row],[Product_ID]],Product_DB[Product_ID],Product_DB[Category])</f>
        <v>Clothing</v>
      </c>
      <c r="Q1101" t="str">
        <f>_xlfn.XLOOKUP(Sales_DB[[#This Row],[Product_ID]],Product_DB[Product_ID],Product_DB[Sub_Category])</f>
        <v>Accessories</v>
      </c>
      <c r="R1101" t="str">
        <f>_xlfn.XLOOKUP(Sales_DB[[#This Row],[Product_ID]],Product_DB[Product_ID],Product_DB[Brand])</f>
        <v>Richardson-Carrillo</v>
      </c>
      <c r="S1101">
        <f>_xlfn.XLOOKUP(Sales_DB[[#This Row],[Product_ID]],Product_DB[Product_ID],Product_DB[Cost])</f>
        <v>119.57</v>
      </c>
      <c r="T1101">
        <f>_xlfn.XLOOKUP(Sales_DB[[#This Row],[Product_ID]],Product_DB[Product_ID],Product_DB[Stock])</f>
        <v>210</v>
      </c>
      <c r="U1101" t="str">
        <f>_xlfn.XLOOKUP(Sales_DB[[#This Row],[Customer_ID]],Final_Cust_db[Customer_ID],Final_Cust_db[Name])</f>
        <v>Gregory Curtis</v>
      </c>
      <c r="V1101">
        <f>_xlfn.XLOOKUP(Sales_DB[[#This Row],[Customer_ID]],Final_Cust_db[Customer_ID],Final_Cust_db[Age])</f>
        <v>45</v>
      </c>
      <c r="W1101" t="str">
        <f>_xlfn.XLOOKUP(Sales_DB[[#This Row],[Customer_ID]],Final_Cust_db[Customer_ID],Final_Cust_db[Gender])</f>
        <v>Male</v>
      </c>
      <c r="X1101" t="str">
        <f>_xlfn.XLOOKUP(Sales_DB[[#This Row],[Customer_ID]],Final_Cust_db[Customer_ID],Final_Cust_db[City])</f>
        <v>Bergermouth</v>
      </c>
      <c r="Y1101" t="str">
        <f>_xlfn.XLOOKUP(Sales_DB[[#This Row],[Customer_ID]],Final_Cust_db[Customer_ID],Final_Cust_db[State])</f>
        <v>Vermont</v>
      </c>
      <c r="Z1101" t="str">
        <f>_xlfn.XLOOKUP(Sales_DB[[#This Row],[Customer_ID]],Final_Cust_db[Customer_ID],Final_Cust_db[Country])</f>
        <v>USA</v>
      </c>
      <c r="AA1101" t="str">
        <f>_xlfn.XLOOKUP(Sales_DB[[#This Row],[Customer_ID]],Final_Cust_db[Customer_ID],Final_Cust_db[Loyality_Level])</f>
        <v>Bronze</v>
      </c>
      <c r="AB1101" s="8">
        <f>Sales_DB[[#This Row],[Cost]]*Sales_DB[[#This Row],[Quantity]]</f>
        <v>119.57</v>
      </c>
      <c r="AC1101" s="8">
        <f>Sales_DB[[#This Row],[Total_Amount]]-Sales_DB[[#This Row],[Spend]]</f>
        <v>555.06560000000013</v>
      </c>
      <c r="AD1101" s="8">
        <f>MONTH(Sales_DB[[#This Row],[Order_Date]])</f>
        <v>12</v>
      </c>
    </row>
    <row r="1102" spans="1:30" x14ac:dyDescent="0.35">
      <c r="A1102" t="s">
        <v>3059</v>
      </c>
      <c r="B1102" s="2">
        <v>45379</v>
      </c>
      <c r="C1102" t="s">
        <v>836</v>
      </c>
      <c r="D1102" t="s">
        <v>1736</v>
      </c>
      <c r="E1102" t="s">
        <v>1922</v>
      </c>
      <c r="F1102">
        <v>3</v>
      </c>
      <c r="G1102" s="5">
        <v>70.88</v>
      </c>
      <c r="H1102">
        <v>0.27</v>
      </c>
      <c r="I1102" t="s">
        <v>1962</v>
      </c>
      <c r="J1102">
        <v>155.22720000000001</v>
      </c>
      <c r="K1102" t="str">
        <f>_xlfn.XLOOKUP(Sales_DB[[#This Row],[Store_ID]],Store_DB[Store_ID],Store_DB[Region])</f>
        <v>East</v>
      </c>
      <c r="L1102" t="str">
        <f>_xlfn.XLOOKUP(Sales_DB[[#This Row],[Store_ID]],Store_DB[Store_ID],Store_DB[Store_Name])</f>
        <v>Hill, Wagner and Ballard</v>
      </c>
      <c r="M1102" t="str">
        <f>_xlfn.XLOOKUP(Sales_DB[[#This Row],[Store_ID]],Store_DB[Store_ID],Store_DB[City])</f>
        <v>East Davidville</v>
      </c>
      <c r="N1102" t="str">
        <f>_xlfn.XLOOKUP(Sales_DB[[#This Row],[Store_ID]],Store_DB[Store_ID],Store_DB[Store_Type])</f>
        <v>Online</v>
      </c>
      <c r="O1102" t="str">
        <f>_xlfn.XLOOKUP(Sales_DB[[#This Row],[Product_ID]],Product_DB[Product_ID],Product_DB[Product_Name])</f>
        <v>Rugby Ball</v>
      </c>
      <c r="P1102" t="str">
        <f>_xlfn.XLOOKUP(Sales_DB[[#This Row],[Product_ID]],Product_DB[Product_ID],Product_DB[Category])</f>
        <v>Sports</v>
      </c>
      <c r="Q1102" t="str">
        <f>_xlfn.XLOOKUP(Sales_DB[[#This Row],[Product_ID]],Product_DB[Product_ID],Product_DB[Sub_Category])</f>
        <v>Team Sports</v>
      </c>
      <c r="R1102" t="str">
        <f>_xlfn.XLOOKUP(Sales_DB[[#This Row],[Product_ID]],Product_DB[Product_ID],Product_DB[Brand])</f>
        <v>Harris Inc</v>
      </c>
      <c r="S1102">
        <f>_xlfn.XLOOKUP(Sales_DB[[#This Row],[Product_ID]],Product_DB[Product_ID],Product_DB[Cost])</f>
        <v>212.26</v>
      </c>
      <c r="T1102">
        <f>_xlfn.XLOOKUP(Sales_DB[[#This Row],[Product_ID]],Product_DB[Product_ID],Product_DB[Stock])</f>
        <v>82</v>
      </c>
      <c r="U1102" t="str">
        <f>_xlfn.XLOOKUP(Sales_DB[[#This Row],[Customer_ID]],Final_Cust_db[Customer_ID],Final_Cust_db[Name])</f>
        <v>Beth Allen</v>
      </c>
      <c r="V1102">
        <f>_xlfn.XLOOKUP(Sales_DB[[#This Row],[Customer_ID]],Final_Cust_db[Customer_ID],Final_Cust_db[Age])</f>
        <v>32</v>
      </c>
      <c r="W1102" t="str">
        <f>_xlfn.XLOOKUP(Sales_DB[[#This Row],[Customer_ID]],Final_Cust_db[Customer_ID],Final_Cust_db[Gender])</f>
        <v>Female</v>
      </c>
      <c r="X1102" t="str">
        <f>_xlfn.XLOOKUP(Sales_DB[[#This Row],[Customer_ID]],Final_Cust_db[Customer_ID],Final_Cust_db[City])</f>
        <v>South Kathrynmouth</v>
      </c>
      <c r="Y1102" t="str">
        <f>_xlfn.XLOOKUP(Sales_DB[[#This Row],[Customer_ID]],Final_Cust_db[Customer_ID],Final_Cust_db[State])</f>
        <v>Oklahoma</v>
      </c>
      <c r="Z1102" t="str">
        <f>_xlfn.XLOOKUP(Sales_DB[[#This Row],[Customer_ID]],Final_Cust_db[Customer_ID],Final_Cust_db[Country])</f>
        <v>USA</v>
      </c>
      <c r="AA1102" t="str">
        <f>_xlfn.XLOOKUP(Sales_DB[[#This Row],[Customer_ID]],Final_Cust_db[Customer_ID],Final_Cust_db[Loyality_Level])</f>
        <v>Silver</v>
      </c>
      <c r="AB1102" s="8">
        <f>Sales_DB[[#This Row],[Cost]]*Sales_DB[[#This Row],[Quantity]]</f>
        <v>636.78</v>
      </c>
      <c r="AC1102" s="8">
        <f>Sales_DB[[#This Row],[Total_Amount]]-Sales_DB[[#This Row],[Spend]]</f>
        <v>-481.55279999999993</v>
      </c>
      <c r="AD1102" s="8">
        <f>MONTH(Sales_DB[[#This Row],[Order_Date]])</f>
        <v>3</v>
      </c>
    </row>
    <row r="1103" spans="1:30" x14ac:dyDescent="0.35">
      <c r="A1103" t="s">
        <v>3060</v>
      </c>
      <c r="B1103" s="2">
        <v>45641</v>
      </c>
      <c r="C1103" t="s">
        <v>391</v>
      </c>
      <c r="D1103" t="s">
        <v>1588</v>
      </c>
      <c r="E1103" t="s">
        <v>1890</v>
      </c>
      <c r="F1103">
        <v>3</v>
      </c>
      <c r="G1103" s="5">
        <v>324.29000000000002</v>
      </c>
      <c r="H1103">
        <v>0.16</v>
      </c>
      <c r="I1103" t="s">
        <v>1962</v>
      </c>
      <c r="J1103">
        <v>817.21080000000006</v>
      </c>
      <c r="K1103" t="str">
        <f>_xlfn.XLOOKUP(Sales_DB[[#This Row],[Store_ID]],Store_DB[Store_ID],Store_DB[Region])</f>
        <v>North</v>
      </c>
      <c r="L1103" t="str">
        <f>_xlfn.XLOOKUP(Sales_DB[[#This Row],[Store_ID]],Store_DB[Store_ID],Store_DB[Store_Name])</f>
        <v>Martinez, Adkins and Johnson</v>
      </c>
      <c r="M1103" t="str">
        <f>_xlfn.XLOOKUP(Sales_DB[[#This Row],[Store_ID]],Store_DB[Store_ID],Store_DB[City])</f>
        <v>Danielmouth</v>
      </c>
      <c r="N1103" t="str">
        <f>_xlfn.XLOOKUP(Sales_DB[[#This Row],[Store_ID]],Store_DB[Store_ID],Store_DB[Store_Type])</f>
        <v>Flagship</v>
      </c>
      <c r="O1103" t="str">
        <f>_xlfn.XLOOKUP(Sales_DB[[#This Row],[Product_ID]],Product_DB[Product_ID],Product_DB[Product_Name])</f>
        <v>Wireless Bluetooth Earbuds</v>
      </c>
      <c r="P1103" t="str">
        <f>_xlfn.XLOOKUP(Sales_DB[[#This Row],[Product_ID]],Product_DB[Product_ID],Product_DB[Category])</f>
        <v>Electronics</v>
      </c>
      <c r="Q1103" t="str">
        <f>_xlfn.XLOOKUP(Sales_DB[[#This Row],[Product_ID]],Product_DB[Product_ID],Product_DB[Sub_Category])</f>
        <v>Audio</v>
      </c>
      <c r="R1103" t="str">
        <f>_xlfn.XLOOKUP(Sales_DB[[#This Row],[Product_ID]],Product_DB[Product_ID],Product_DB[Brand])</f>
        <v>Perez-Johnston</v>
      </c>
      <c r="S1103">
        <f>_xlfn.XLOOKUP(Sales_DB[[#This Row],[Product_ID]],Product_DB[Product_ID],Product_DB[Cost])</f>
        <v>439.07</v>
      </c>
      <c r="T1103">
        <f>_xlfn.XLOOKUP(Sales_DB[[#This Row],[Product_ID]],Product_DB[Product_ID],Product_DB[Stock])</f>
        <v>142</v>
      </c>
      <c r="U1103" t="str">
        <f>_xlfn.XLOOKUP(Sales_DB[[#This Row],[Customer_ID]],Final_Cust_db[Customer_ID],Final_Cust_db[Name])</f>
        <v>Ashley Griffin</v>
      </c>
      <c r="V1103">
        <f>_xlfn.XLOOKUP(Sales_DB[[#This Row],[Customer_ID]],Final_Cust_db[Customer_ID],Final_Cust_db[Age])</f>
        <v>40</v>
      </c>
      <c r="W1103" t="str">
        <f>_xlfn.XLOOKUP(Sales_DB[[#This Row],[Customer_ID]],Final_Cust_db[Customer_ID],Final_Cust_db[Gender])</f>
        <v>Female</v>
      </c>
      <c r="X1103" t="str">
        <f>_xlfn.XLOOKUP(Sales_DB[[#This Row],[Customer_ID]],Final_Cust_db[Customer_ID],Final_Cust_db[City])</f>
        <v>New Dawnton</v>
      </c>
      <c r="Y1103" t="str">
        <f>_xlfn.XLOOKUP(Sales_DB[[#This Row],[Customer_ID]],Final_Cust_db[Customer_ID],Final_Cust_db[State])</f>
        <v>Maryland</v>
      </c>
      <c r="Z1103" t="str">
        <f>_xlfn.XLOOKUP(Sales_DB[[#This Row],[Customer_ID]],Final_Cust_db[Customer_ID],Final_Cust_db[Country])</f>
        <v>USA</v>
      </c>
      <c r="AA1103" t="str">
        <f>_xlfn.XLOOKUP(Sales_DB[[#This Row],[Customer_ID]],Final_Cust_db[Customer_ID],Final_Cust_db[Loyality_Level])</f>
        <v>Gold</v>
      </c>
      <c r="AB1103" s="8">
        <f>Sales_DB[[#This Row],[Cost]]*Sales_DB[[#This Row],[Quantity]]</f>
        <v>1317.21</v>
      </c>
      <c r="AC1103" s="8">
        <f>Sales_DB[[#This Row],[Total_Amount]]-Sales_DB[[#This Row],[Spend]]</f>
        <v>-499.99919999999997</v>
      </c>
      <c r="AD1103" s="8">
        <f>MONTH(Sales_DB[[#This Row],[Order_Date]])</f>
        <v>12</v>
      </c>
    </row>
    <row r="1104" spans="1:30" x14ac:dyDescent="0.35">
      <c r="A1104" t="s">
        <v>3061</v>
      </c>
      <c r="B1104" s="2">
        <v>45842</v>
      </c>
      <c r="C1104" t="s">
        <v>484</v>
      </c>
      <c r="D1104" t="s">
        <v>1615</v>
      </c>
      <c r="E1104" t="s">
        <v>1899</v>
      </c>
      <c r="F1104">
        <v>4</v>
      </c>
      <c r="G1104" s="5">
        <v>243.92</v>
      </c>
      <c r="H1104">
        <v>0.02</v>
      </c>
      <c r="I1104" t="s">
        <v>1959</v>
      </c>
      <c r="J1104">
        <v>956.16639999999995</v>
      </c>
      <c r="K1104" t="str">
        <f>_xlfn.XLOOKUP(Sales_DB[[#This Row],[Store_ID]],Store_DB[Store_ID],Store_DB[Region])</f>
        <v>North</v>
      </c>
      <c r="L1104" t="str">
        <f>_xlfn.XLOOKUP(Sales_DB[[#This Row],[Store_ID]],Store_DB[Store_ID],Store_DB[Store_Name])</f>
        <v>Johnson-Wright</v>
      </c>
      <c r="M1104" t="str">
        <f>_xlfn.XLOOKUP(Sales_DB[[#This Row],[Store_ID]],Store_DB[Store_ID],Store_DB[City])</f>
        <v>Hoodberg</v>
      </c>
      <c r="N1104" t="str">
        <f>_xlfn.XLOOKUP(Sales_DB[[#This Row],[Store_ID]],Store_DB[Store_ID],Store_DB[Store_Type])</f>
        <v>Outlet</v>
      </c>
      <c r="O1104" t="str">
        <f>_xlfn.XLOOKUP(Sales_DB[[#This Row],[Product_ID]],Product_DB[Product_ID],Product_DB[Product_Name])</f>
        <v>4K Home Projector</v>
      </c>
      <c r="P1104" t="str">
        <f>_xlfn.XLOOKUP(Sales_DB[[#This Row],[Product_ID]],Product_DB[Product_ID],Product_DB[Category])</f>
        <v>Electronics</v>
      </c>
      <c r="Q1104" t="str">
        <f>_xlfn.XLOOKUP(Sales_DB[[#This Row],[Product_ID]],Product_DB[Product_ID],Product_DB[Sub_Category])</f>
        <v>Appliances</v>
      </c>
      <c r="R1104" t="str">
        <f>_xlfn.XLOOKUP(Sales_DB[[#This Row],[Product_ID]],Product_DB[Product_ID],Product_DB[Brand])</f>
        <v>Thomas LLC</v>
      </c>
      <c r="S1104">
        <f>_xlfn.XLOOKUP(Sales_DB[[#This Row],[Product_ID]],Product_DB[Product_ID],Product_DB[Cost])</f>
        <v>465.34</v>
      </c>
      <c r="T1104">
        <f>_xlfn.XLOOKUP(Sales_DB[[#This Row],[Product_ID]],Product_DB[Product_ID],Product_DB[Stock])</f>
        <v>301</v>
      </c>
      <c r="U1104" t="str">
        <f>_xlfn.XLOOKUP(Sales_DB[[#This Row],[Customer_ID]],Final_Cust_db[Customer_ID],Final_Cust_db[Name])</f>
        <v>Cristian Wright</v>
      </c>
      <c r="V1104">
        <f>_xlfn.XLOOKUP(Sales_DB[[#This Row],[Customer_ID]],Final_Cust_db[Customer_ID],Final_Cust_db[Age])</f>
        <v>30</v>
      </c>
      <c r="W1104" t="str">
        <f>_xlfn.XLOOKUP(Sales_DB[[#This Row],[Customer_ID]],Final_Cust_db[Customer_ID],Final_Cust_db[Gender])</f>
        <v>Male</v>
      </c>
      <c r="X1104" t="str">
        <f>_xlfn.XLOOKUP(Sales_DB[[#This Row],[Customer_ID]],Final_Cust_db[Customer_ID],Final_Cust_db[City])</f>
        <v>Port Denise</v>
      </c>
      <c r="Y1104" t="str">
        <f>_xlfn.XLOOKUP(Sales_DB[[#This Row],[Customer_ID]],Final_Cust_db[Customer_ID],Final_Cust_db[State])</f>
        <v>California</v>
      </c>
      <c r="Z1104" t="str">
        <f>_xlfn.XLOOKUP(Sales_DB[[#This Row],[Customer_ID]],Final_Cust_db[Customer_ID],Final_Cust_db[Country])</f>
        <v>USA</v>
      </c>
      <c r="AA1104" t="str">
        <f>_xlfn.XLOOKUP(Sales_DB[[#This Row],[Customer_ID]],Final_Cust_db[Customer_ID],Final_Cust_db[Loyality_Level])</f>
        <v>Bronze</v>
      </c>
      <c r="AB1104" s="8">
        <f>Sales_DB[[#This Row],[Cost]]*Sales_DB[[#This Row],[Quantity]]</f>
        <v>1861.36</v>
      </c>
      <c r="AC1104" s="8">
        <f>Sales_DB[[#This Row],[Total_Amount]]-Sales_DB[[#This Row],[Spend]]</f>
        <v>-905.19359999999995</v>
      </c>
      <c r="AD1104" s="8">
        <f>MONTH(Sales_DB[[#This Row],[Order_Date]])</f>
        <v>7</v>
      </c>
    </row>
    <row r="1105" spans="1:30" x14ac:dyDescent="0.35">
      <c r="A1105" t="s">
        <v>3062</v>
      </c>
      <c r="B1105" s="2">
        <v>45257</v>
      </c>
      <c r="C1105" t="s">
        <v>1182</v>
      </c>
      <c r="D1105" t="s">
        <v>1659</v>
      </c>
      <c r="E1105" t="s">
        <v>1930</v>
      </c>
      <c r="F1105">
        <v>1</v>
      </c>
      <c r="G1105" s="5">
        <v>664.35</v>
      </c>
      <c r="H1105">
        <v>0.02</v>
      </c>
      <c r="I1105" t="s">
        <v>1957</v>
      </c>
      <c r="J1105">
        <v>664.35</v>
      </c>
      <c r="K1105" t="str">
        <f>_xlfn.XLOOKUP(Sales_DB[[#This Row],[Store_ID]],Store_DB[Store_ID],Store_DB[Region])</f>
        <v>East</v>
      </c>
      <c r="L1105" t="str">
        <f>_xlfn.XLOOKUP(Sales_DB[[#This Row],[Store_ID]],Store_DB[Store_ID],Store_DB[Store_Name])</f>
        <v>Gardner, Humphrey and Contreras</v>
      </c>
      <c r="M1105" t="str">
        <f>_xlfn.XLOOKUP(Sales_DB[[#This Row],[Store_ID]],Store_DB[Store_ID],Store_DB[City])</f>
        <v>Johnsonville</v>
      </c>
      <c r="N1105" t="str">
        <f>_xlfn.XLOOKUP(Sales_DB[[#This Row],[Store_ID]],Store_DB[Store_ID],Store_DB[Store_Type])</f>
        <v>Flagship</v>
      </c>
      <c r="O1105" t="str">
        <f>_xlfn.XLOOKUP(Sales_DB[[#This Row],[Product_ID]],Product_DB[Product_ID],Product_DB[Product_Name])</f>
        <v>Sports Stopwatch Timer</v>
      </c>
      <c r="P1105" t="str">
        <f>_xlfn.XLOOKUP(Sales_DB[[#This Row],[Product_ID]],Product_DB[Product_ID],Product_DB[Category])</f>
        <v>Sports</v>
      </c>
      <c r="Q1105" t="str">
        <f>_xlfn.XLOOKUP(Sales_DB[[#This Row],[Product_ID]],Product_DB[Product_ID],Product_DB[Sub_Category])</f>
        <v>Accessories</v>
      </c>
      <c r="R1105" t="str">
        <f>_xlfn.XLOOKUP(Sales_DB[[#This Row],[Product_ID]],Product_DB[Product_ID],Product_DB[Brand])</f>
        <v>Burns-Hansen</v>
      </c>
      <c r="S1105">
        <f>_xlfn.XLOOKUP(Sales_DB[[#This Row],[Product_ID]],Product_DB[Product_ID],Product_DB[Cost])</f>
        <v>38.76</v>
      </c>
      <c r="T1105">
        <f>_xlfn.XLOOKUP(Sales_DB[[#This Row],[Product_ID]],Product_DB[Product_ID],Product_DB[Stock])</f>
        <v>137</v>
      </c>
      <c r="U1105" t="str">
        <f>_xlfn.XLOOKUP(Sales_DB[[#This Row],[Customer_ID]],Final_Cust_db[Customer_ID],Final_Cust_db[Name])</f>
        <v>Joshua Bell</v>
      </c>
      <c r="V1105">
        <f>_xlfn.XLOOKUP(Sales_DB[[#This Row],[Customer_ID]],Final_Cust_db[Customer_ID],Final_Cust_db[Age])</f>
        <v>26</v>
      </c>
      <c r="W1105" t="str">
        <f>_xlfn.XLOOKUP(Sales_DB[[#This Row],[Customer_ID]],Final_Cust_db[Customer_ID],Final_Cust_db[Gender])</f>
        <v>Male</v>
      </c>
      <c r="X1105" t="str">
        <f>_xlfn.XLOOKUP(Sales_DB[[#This Row],[Customer_ID]],Final_Cust_db[Customer_ID],Final_Cust_db[City])</f>
        <v>Port Richardshire</v>
      </c>
      <c r="Y1105" t="str">
        <f>_xlfn.XLOOKUP(Sales_DB[[#This Row],[Customer_ID]],Final_Cust_db[Customer_ID],Final_Cust_db[State])</f>
        <v>Minnesota</v>
      </c>
      <c r="Z1105" t="str">
        <f>_xlfn.XLOOKUP(Sales_DB[[#This Row],[Customer_ID]],Final_Cust_db[Customer_ID],Final_Cust_db[Country])</f>
        <v>USA</v>
      </c>
      <c r="AA1105" t="str">
        <f>_xlfn.XLOOKUP(Sales_DB[[#This Row],[Customer_ID]],Final_Cust_db[Customer_ID],Final_Cust_db[Loyality_Level])</f>
        <v>Platinum</v>
      </c>
      <c r="AB1105" s="8">
        <f>Sales_DB[[#This Row],[Cost]]*Sales_DB[[#This Row],[Quantity]]</f>
        <v>38.76</v>
      </c>
      <c r="AC1105" s="8">
        <f>Sales_DB[[#This Row],[Total_Amount]]-Sales_DB[[#This Row],[Spend]]</f>
        <v>625.59</v>
      </c>
      <c r="AD1105" s="8">
        <f>MONTH(Sales_DB[[#This Row],[Order_Date]])</f>
        <v>11</v>
      </c>
    </row>
    <row r="1106" spans="1:30" x14ac:dyDescent="0.35">
      <c r="A1106" t="s">
        <v>3063</v>
      </c>
      <c r="B1106" s="2">
        <v>45468</v>
      </c>
      <c r="C1106" t="s">
        <v>1209</v>
      </c>
      <c r="D1106" t="s">
        <v>1636</v>
      </c>
      <c r="E1106" t="s">
        <v>1922</v>
      </c>
      <c r="F1106">
        <v>2</v>
      </c>
      <c r="G1106" s="5">
        <v>218.07</v>
      </c>
      <c r="H1106">
        <v>0.19</v>
      </c>
      <c r="I1106" t="s">
        <v>1959</v>
      </c>
      <c r="J1106">
        <v>353.27339999999998</v>
      </c>
      <c r="K1106" t="str">
        <f>_xlfn.XLOOKUP(Sales_DB[[#This Row],[Store_ID]],Store_DB[Store_ID],Store_DB[Region])</f>
        <v>East</v>
      </c>
      <c r="L1106" t="str">
        <f>_xlfn.XLOOKUP(Sales_DB[[#This Row],[Store_ID]],Store_DB[Store_ID],Store_DB[Store_Name])</f>
        <v>Hill, Wagner and Ballard</v>
      </c>
      <c r="M1106" t="str">
        <f>_xlfn.XLOOKUP(Sales_DB[[#This Row],[Store_ID]],Store_DB[Store_ID],Store_DB[City])</f>
        <v>East Davidville</v>
      </c>
      <c r="N1106" t="str">
        <f>_xlfn.XLOOKUP(Sales_DB[[#This Row],[Store_ID]],Store_DB[Store_ID],Store_DB[Store_Type])</f>
        <v>Online</v>
      </c>
      <c r="O1106" t="str">
        <f>_xlfn.XLOOKUP(Sales_DB[[#This Row],[Product_ID]],Product_DB[Product_ID],Product_DB[Product_Name])</f>
        <v>Multi-Purpose Storage Box</v>
      </c>
      <c r="P1106" t="str">
        <f>_xlfn.XLOOKUP(Sales_DB[[#This Row],[Product_ID]],Product_DB[Product_ID],Product_DB[Category])</f>
        <v>Home</v>
      </c>
      <c r="Q1106" t="str">
        <f>_xlfn.XLOOKUP(Sales_DB[[#This Row],[Product_ID]],Product_DB[Product_ID],Product_DB[Sub_Category])</f>
        <v>Storage</v>
      </c>
      <c r="R1106" t="str">
        <f>_xlfn.XLOOKUP(Sales_DB[[#This Row],[Product_ID]],Product_DB[Product_ID],Product_DB[Brand])</f>
        <v>Gardner-Montes</v>
      </c>
      <c r="S1106">
        <f>_xlfn.XLOOKUP(Sales_DB[[#This Row],[Product_ID]],Product_DB[Product_ID],Product_DB[Cost])</f>
        <v>123.46</v>
      </c>
      <c r="T1106">
        <f>_xlfn.XLOOKUP(Sales_DB[[#This Row],[Product_ID]],Product_DB[Product_ID],Product_DB[Stock])</f>
        <v>76</v>
      </c>
      <c r="U1106" t="str">
        <f>_xlfn.XLOOKUP(Sales_DB[[#This Row],[Customer_ID]],Final_Cust_db[Customer_ID],Final_Cust_db[Name])</f>
        <v>Andrew Mason</v>
      </c>
      <c r="V1106">
        <f>_xlfn.XLOOKUP(Sales_DB[[#This Row],[Customer_ID]],Final_Cust_db[Customer_ID],Final_Cust_db[Age])</f>
        <v>52</v>
      </c>
      <c r="W1106" t="str">
        <f>_xlfn.XLOOKUP(Sales_DB[[#This Row],[Customer_ID]],Final_Cust_db[Customer_ID],Final_Cust_db[Gender])</f>
        <v>Female</v>
      </c>
      <c r="X1106" t="str">
        <f>_xlfn.XLOOKUP(Sales_DB[[#This Row],[Customer_ID]],Final_Cust_db[Customer_ID],Final_Cust_db[City])</f>
        <v>North Michael</v>
      </c>
      <c r="Y1106" t="str">
        <f>_xlfn.XLOOKUP(Sales_DB[[#This Row],[Customer_ID]],Final_Cust_db[Customer_ID],Final_Cust_db[State])</f>
        <v>Iowa</v>
      </c>
      <c r="Z1106" t="str">
        <f>_xlfn.XLOOKUP(Sales_DB[[#This Row],[Customer_ID]],Final_Cust_db[Customer_ID],Final_Cust_db[Country])</f>
        <v>USA</v>
      </c>
      <c r="AA1106" t="str">
        <f>_xlfn.XLOOKUP(Sales_DB[[#This Row],[Customer_ID]],Final_Cust_db[Customer_ID],Final_Cust_db[Loyality_Level])</f>
        <v>Bronze</v>
      </c>
      <c r="AB1106" s="8">
        <f>Sales_DB[[#This Row],[Cost]]*Sales_DB[[#This Row],[Quantity]]</f>
        <v>246.92</v>
      </c>
      <c r="AC1106" s="8">
        <f>Sales_DB[[#This Row],[Total_Amount]]-Sales_DB[[#This Row],[Spend]]</f>
        <v>106.35339999999999</v>
      </c>
      <c r="AD1106" s="8">
        <f>MONTH(Sales_DB[[#This Row],[Order_Date]])</f>
        <v>6</v>
      </c>
    </row>
    <row r="1107" spans="1:30" x14ac:dyDescent="0.35">
      <c r="A1107" t="s">
        <v>3064</v>
      </c>
      <c r="B1107" s="2">
        <v>45228</v>
      </c>
      <c r="C1107" t="s">
        <v>1206</v>
      </c>
      <c r="D1107" t="s">
        <v>1615</v>
      </c>
      <c r="E1107" t="s">
        <v>1899</v>
      </c>
      <c r="F1107">
        <v>4</v>
      </c>
      <c r="G1107" s="5">
        <v>921.83</v>
      </c>
      <c r="H1107">
        <v>0.27</v>
      </c>
      <c r="I1107" t="s">
        <v>1957</v>
      </c>
      <c r="J1107">
        <v>2691.7435999999998</v>
      </c>
      <c r="K1107" t="str">
        <f>_xlfn.XLOOKUP(Sales_DB[[#This Row],[Store_ID]],Store_DB[Store_ID],Store_DB[Region])</f>
        <v>North</v>
      </c>
      <c r="L1107" t="str">
        <f>_xlfn.XLOOKUP(Sales_DB[[#This Row],[Store_ID]],Store_DB[Store_ID],Store_DB[Store_Name])</f>
        <v>Johnson-Wright</v>
      </c>
      <c r="M1107" t="str">
        <f>_xlfn.XLOOKUP(Sales_DB[[#This Row],[Store_ID]],Store_DB[Store_ID],Store_DB[City])</f>
        <v>Hoodberg</v>
      </c>
      <c r="N1107" t="str">
        <f>_xlfn.XLOOKUP(Sales_DB[[#This Row],[Store_ID]],Store_DB[Store_ID],Store_DB[Store_Type])</f>
        <v>Outlet</v>
      </c>
      <c r="O1107" t="str">
        <f>_xlfn.XLOOKUP(Sales_DB[[#This Row],[Product_ID]],Product_DB[Product_ID],Product_DB[Product_Name])</f>
        <v>4K Home Projector</v>
      </c>
      <c r="P1107" t="str">
        <f>_xlfn.XLOOKUP(Sales_DB[[#This Row],[Product_ID]],Product_DB[Product_ID],Product_DB[Category])</f>
        <v>Electronics</v>
      </c>
      <c r="Q1107" t="str">
        <f>_xlfn.XLOOKUP(Sales_DB[[#This Row],[Product_ID]],Product_DB[Product_ID],Product_DB[Sub_Category])</f>
        <v>Appliances</v>
      </c>
      <c r="R1107" t="str">
        <f>_xlfn.XLOOKUP(Sales_DB[[#This Row],[Product_ID]],Product_DB[Product_ID],Product_DB[Brand])</f>
        <v>Thomas LLC</v>
      </c>
      <c r="S1107">
        <f>_xlfn.XLOOKUP(Sales_DB[[#This Row],[Product_ID]],Product_DB[Product_ID],Product_DB[Cost])</f>
        <v>465.34</v>
      </c>
      <c r="T1107">
        <f>_xlfn.XLOOKUP(Sales_DB[[#This Row],[Product_ID]],Product_DB[Product_ID],Product_DB[Stock])</f>
        <v>301</v>
      </c>
      <c r="U1107" t="str">
        <f>_xlfn.XLOOKUP(Sales_DB[[#This Row],[Customer_ID]],Final_Cust_db[Customer_ID],Final_Cust_db[Name])</f>
        <v>Kristine Higgins</v>
      </c>
      <c r="V1107">
        <f>_xlfn.XLOOKUP(Sales_DB[[#This Row],[Customer_ID]],Final_Cust_db[Customer_ID],Final_Cust_db[Age])</f>
        <v>27</v>
      </c>
      <c r="W1107" t="str">
        <f>_xlfn.XLOOKUP(Sales_DB[[#This Row],[Customer_ID]],Final_Cust_db[Customer_ID],Final_Cust_db[Gender])</f>
        <v>Female</v>
      </c>
      <c r="X1107" t="str">
        <f>_xlfn.XLOOKUP(Sales_DB[[#This Row],[Customer_ID]],Final_Cust_db[Customer_ID],Final_Cust_db[City])</f>
        <v>Jennifertown</v>
      </c>
      <c r="Y1107" t="str">
        <f>_xlfn.XLOOKUP(Sales_DB[[#This Row],[Customer_ID]],Final_Cust_db[Customer_ID],Final_Cust_db[State])</f>
        <v>South Carolina</v>
      </c>
      <c r="Z1107" t="str">
        <f>_xlfn.XLOOKUP(Sales_DB[[#This Row],[Customer_ID]],Final_Cust_db[Customer_ID],Final_Cust_db[Country])</f>
        <v>USA</v>
      </c>
      <c r="AA1107" t="str">
        <f>_xlfn.XLOOKUP(Sales_DB[[#This Row],[Customer_ID]],Final_Cust_db[Customer_ID],Final_Cust_db[Loyality_Level])</f>
        <v>Silver</v>
      </c>
      <c r="AB1107" s="8">
        <f>Sales_DB[[#This Row],[Cost]]*Sales_DB[[#This Row],[Quantity]]</f>
        <v>1861.36</v>
      </c>
      <c r="AC1107" s="8">
        <f>Sales_DB[[#This Row],[Total_Amount]]-Sales_DB[[#This Row],[Spend]]</f>
        <v>830.38359999999989</v>
      </c>
      <c r="AD1107" s="8">
        <f>MONTH(Sales_DB[[#This Row],[Order_Date]])</f>
        <v>10</v>
      </c>
    </row>
    <row r="1108" spans="1:30" x14ac:dyDescent="0.35">
      <c r="A1108" t="s">
        <v>3065</v>
      </c>
      <c r="B1108" s="2">
        <v>45661</v>
      </c>
      <c r="C1108" t="s">
        <v>565</v>
      </c>
      <c r="D1108" t="s">
        <v>1730</v>
      </c>
      <c r="E1108" t="s">
        <v>1890</v>
      </c>
      <c r="F1108">
        <v>3</v>
      </c>
      <c r="G1108" s="5">
        <v>326.2</v>
      </c>
      <c r="H1108">
        <v>0.22</v>
      </c>
      <c r="I1108" t="s">
        <v>1962</v>
      </c>
      <c r="J1108">
        <v>763.30799999999999</v>
      </c>
      <c r="K1108" t="str">
        <f>_xlfn.XLOOKUP(Sales_DB[[#This Row],[Store_ID]],Store_DB[Store_ID],Store_DB[Region])</f>
        <v>North</v>
      </c>
      <c r="L1108" t="str">
        <f>_xlfn.XLOOKUP(Sales_DB[[#This Row],[Store_ID]],Store_DB[Store_ID],Store_DB[Store_Name])</f>
        <v>Martinez, Adkins and Johnson</v>
      </c>
      <c r="M1108" t="str">
        <f>_xlfn.XLOOKUP(Sales_DB[[#This Row],[Store_ID]],Store_DB[Store_ID],Store_DB[City])</f>
        <v>Danielmouth</v>
      </c>
      <c r="N1108" t="str">
        <f>_xlfn.XLOOKUP(Sales_DB[[#This Row],[Store_ID]],Store_DB[Store_ID],Store_DB[Store_Type])</f>
        <v>Flagship</v>
      </c>
      <c r="O1108" t="str">
        <f>_xlfn.XLOOKUP(Sales_DB[[#This Row],[Product_ID]],Product_DB[Product_ID],Product_DB[Product_Name])</f>
        <v>Boxing Hand Wraps</v>
      </c>
      <c r="P1108" t="str">
        <f>_xlfn.XLOOKUP(Sales_DB[[#This Row],[Product_ID]],Product_DB[Product_ID],Product_DB[Category])</f>
        <v>Sports</v>
      </c>
      <c r="Q1108" t="str">
        <f>_xlfn.XLOOKUP(Sales_DB[[#This Row],[Product_ID]],Product_DB[Product_ID],Product_DB[Sub_Category])</f>
        <v>Fitness</v>
      </c>
      <c r="R1108" t="str">
        <f>_xlfn.XLOOKUP(Sales_DB[[#This Row],[Product_ID]],Product_DB[Product_ID],Product_DB[Brand])</f>
        <v>Smith-King</v>
      </c>
      <c r="S1108">
        <f>_xlfn.XLOOKUP(Sales_DB[[#This Row],[Product_ID]],Product_DB[Product_ID],Product_DB[Cost])</f>
        <v>190.29</v>
      </c>
      <c r="T1108">
        <f>_xlfn.XLOOKUP(Sales_DB[[#This Row],[Product_ID]],Product_DB[Product_ID],Product_DB[Stock])</f>
        <v>260</v>
      </c>
      <c r="U1108" t="str">
        <f>_xlfn.XLOOKUP(Sales_DB[[#This Row],[Customer_ID]],Final_Cust_db[Customer_ID],Final_Cust_db[Name])</f>
        <v>Daniel Contreras</v>
      </c>
      <c r="V1108">
        <f>_xlfn.XLOOKUP(Sales_DB[[#This Row],[Customer_ID]],Final_Cust_db[Customer_ID],Final_Cust_db[Age])</f>
        <v>36</v>
      </c>
      <c r="W1108" t="str">
        <f>_xlfn.XLOOKUP(Sales_DB[[#This Row],[Customer_ID]],Final_Cust_db[Customer_ID],Final_Cust_db[Gender])</f>
        <v>Female</v>
      </c>
      <c r="X1108" t="str">
        <f>_xlfn.XLOOKUP(Sales_DB[[#This Row],[Customer_ID]],Final_Cust_db[Customer_ID],Final_Cust_db[City])</f>
        <v>Robertview</v>
      </c>
      <c r="Y1108" t="str">
        <f>_xlfn.XLOOKUP(Sales_DB[[#This Row],[Customer_ID]],Final_Cust_db[Customer_ID],Final_Cust_db[State])</f>
        <v>Florida</v>
      </c>
      <c r="Z1108" t="str">
        <f>_xlfn.XLOOKUP(Sales_DB[[#This Row],[Customer_ID]],Final_Cust_db[Customer_ID],Final_Cust_db[Country])</f>
        <v>USA</v>
      </c>
      <c r="AA1108" t="str">
        <f>_xlfn.XLOOKUP(Sales_DB[[#This Row],[Customer_ID]],Final_Cust_db[Customer_ID],Final_Cust_db[Loyality_Level])</f>
        <v>Platinum</v>
      </c>
      <c r="AB1108" s="8">
        <f>Sales_DB[[#This Row],[Cost]]*Sales_DB[[#This Row],[Quantity]]</f>
        <v>570.87</v>
      </c>
      <c r="AC1108" s="8">
        <f>Sales_DB[[#This Row],[Total_Amount]]-Sales_DB[[#This Row],[Spend]]</f>
        <v>192.43799999999999</v>
      </c>
      <c r="AD1108" s="8">
        <f>MONTH(Sales_DB[[#This Row],[Order_Date]])</f>
        <v>1</v>
      </c>
    </row>
    <row r="1109" spans="1:30" x14ac:dyDescent="0.35">
      <c r="A1109" t="s">
        <v>3066</v>
      </c>
      <c r="B1109" s="2">
        <v>45701</v>
      </c>
      <c r="C1109" t="s">
        <v>1424</v>
      </c>
      <c r="D1109" t="s">
        <v>1623</v>
      </c>
      <c r="E1109" t="s">
        <v>1946</v>
      </c>
      <c r="F1109">
        <v>1</v>
      </c>
      <c r="G1109" s="5">
        <v>244.25</v>
      </c>
      <c r="H1109">
        <v>0.09</v>
      </c>
      <c r="I1109" t="s">
        <v>1959</v>
      </c>
      <c r="J1109">
        <v>222.26750000000001</v>
      </c>
      <c r="K1109" t="str">
        <f>_xlfn.XLOOKUP(Sales_DB[[#This Row],[Store_ID]],Store_DB[Store_ID],Store_DB[Region])</f>
        <v>East</v>
      </c>
      <c r="L1109" t="str">
        <f>_xlfn.XLOOKUP(Sales_DB[[#This Row],[Store_ID]],Store_DB[Store_ID],Store_DB[Store_Name])</f>
        <v>Mann-Austin</v>
      </c>
      <c r="M1109" t="str">
        <f>_xlfn.XLOOKUP(Sales_DB[[#This Row],[Store_ID]],Store_DB[Store_ID],Store_DB[City])</f>
        <v>Vasquezborough</v>
      </c>
      <c r="N1109" t="str">
        <f>_xlfn.XLOOKUP(Sales_DB[[#This Row],[Store_ID]],Store_DB[Store_ID],Store_DB[Store_Type])</f>
        <v>Online</v>
      </c>
      <c r="O1109" t="str">
        <f>_xlfn.XLOOKUP(Sales_DB[[#This Row],[Product_ID]],Product_DB[Product_ID],Product_DB[Product_Name])</f>
        <v>Soccer Training Cone Set</v>
      </c>
      <c r="P1109" t="str">
        <f>_xlfn.XLOOKUP(Sales_DB[[#This Row],[Product_ID]],Product_DB[Product_ID],Product_DB[Category])</f>
        <v>Sports</v>
      </c>
      <c r="Q1109" t="str">
        <f>_xlfn.XLOOKUP(Sales_DB[[#This Row],[Product_ID]],Product_DB[Product_ID],Product_DB[Sub_Category])</f>
        <v>Accessories</v>
      </c>
      <c r="R1109" t="str">
        <f>_xlfn.XLOOKUP(Sales_DB[[#This Row],[Product_ID]],Product_DB[Product_ID],Product_DB[Brand])</f>
        <v>Ford, Murphy and Wilson</v>
      </c>
      <c r="S1109">
        <f>_xlfn.XLOOKUP(Sales_DB[[#This Row],[Product_ID]],Product_DB[Product_ID],Product_DB[Cost])</f>
        <v>144.53</v>
      </c>
      <c r="T1109">
        <f>_xlfn.XLOOKUP(Sales_DB[[#This Row],[Product_ID]],Product_DB[Product_ID],Product_DB[Stock])</f>
        <v>367</v>
      </c>
      <c r="U1109" t="str">
        <f>_xlfn.XLOOKUP(Sales_DB[[#This Row],[Customer_ID]],Final_Cust_db[Customer_ID],Final_Cust_db[Name])</f>
        <v>Kelly Garrett</v>
      </c>
      <c r="V1109">
        <f>_xlfn.XLOOKUP(Sales_DB[[#This Row],[Customer_ID]],Final_Cust_db[Customer_ID],Final_Cust_db[Age])</f>
        <v>62</v>
      </c>
      <c r="W1109" t="str">
        <f>_xlfn.XLOOKUP(Sales_DB[[#This Row],[Customer_ID]],Final_Cust_db[Customer_ID],Final_Cust_db[Gender])</f>
        <v>Female</v>
      </c>
      <c r="X1109" t="str">
        <f>_xlfn.XLOOKUP(Sales_DB[[#This Row],[Customer_ID]],Final_Cust_db[Customer_ID],Final_Cust_db[City])</f>
        <v>Port Taylorberg</v>
      </c>
      <c r="Y1109" t="str">
        <f>_xlfn.XLOOKUP(Sales_DB[[#This Row],[Customer_ID]],Final_Cust_db[Customer_ID],Final_Cust_db[State])</f>
        <v>Pennsylvania</v>
      </c>
      <c r="Z1109" t="str">
        <f>_xlfn.XLOOKUP(Sales_DB[[#This Row],[Customer_ID]],Final_Cust_db[Customer_ID],Final_Cust_db[Country])</f>
        <v>USA</v>
      </c>
      <c r="AA1109" t="str">
        <f>_xlfn.XLOOKUP(Sales_DB[[#This Row],[Customer_ID]],Final_Cust_db[Customer_ID],Final_Cust_db[Loyality_Level])</f>
        <v>Silver</v>
      </c>
      <c r="AB1109" s="8">
        <f>Sales_DB[[#This Row],[Cost]]*Sales_DB[[#This Row],[Quantity]]</f>
        <v>144.53</v>
      </c>
      <c r="AC1109" s="8">
        <f>Sales_DB[[#This Row],[Total_Amount]]-Sales_DB[[#This Row],[Spend]]</f>
        <v>77.737500000000011</v>
      </c>
      <c r="AD1109" s="8">
        <f>MONTH(Sales_DB[[#This Row],[Order_Date]])</f>
        <v>2</v>
      </c>
    </row>
    <row r="1110" spans="1:30" x14ac:dyDescent="0.35">
      <c r="A1110" t="s">
        <v>3067</v>
      </c>
      <c r="B1110" s="2">
        <v>45448</v>
      </c>
      <c r="C1110" t="s">
        <v>1164</v>
      </c>
      <c r="D1110" t="s">
        <v>1763</v>
      </c>
      <c r="E1110" t="s">
        <v>1922</v>
      </c>
      <c r="F1110">
        <v>3</v>
      </c>
      <c r="G1110" s="5">
        <v>808.87</v>
      </c>
      <c r="H1110">
        <v>0.12</v>
      </c>
      <c r="I1110" t="s">
        <v>1962</v>
      </c>
      <c r="J1110">
        <v>2135.4168</v>
      </c>
      <c r="K1110" t="str">
        <f>_xlfn.XLOOKUP(Sales_DB[[#This Row],[Store_ID]],Store_DB[Store_ID],Store_DB[Region])</f>
        <v>East</v>
      </c>
      <c r="L1110" t="str">
        <f>_xlfn.XLOOKUP(Sales_DB[[#This Row],[Store_ID]],Store_DB[Store_ID],Store_DB[Store_Name])</f>
        <v>Hill, Wagner and Ballard</v>
      </c>
      <c r="M1110" t="str">
        <f>_xlfn.XLOOKUP(Sales_DB[[#This Row],[Store_ID]],Store_DB[Store_ID],Store_DB[City])</f>
        <v>East Davidville</v>
      </c>
      <c r="N1110" t="str">
        <f>_xlfn.XLOOKUP(Sales_DB[[#This Row],[Store_ID]],Store_DB[Store_ID],Store_DB[Store_Type])</f>
        <v>Online</v>
      </c>
      <c r="O1110" t="str">
        <f>_xlfn.XLOOKUP(Sales_DB[[#This Row],[Product_ID]],Product_DB[Product_ID],Product_DB[Product_Name])</f>
        <v>Tennis Ball 3-Pack</v>
      </c>
      <c r="P1110" t="str">
        <f>_xlfn.XLOOKUP(Sales_DB[[#This Row],[Product_ID]],Product_DB[Product_ID],Product_DB[Category])</f>
        <v>Sports</v>
      </c>
      <c r="Q1110" t="str">
        <f>_xlfn.XLOOKUP(Sales_DB[[#This Row],[Product_ID]],Product_DB[Product_ID],Product_DB[Sub_Category])</f>
        <v>Equipment</v>
      </c>
      <c r="R1110" t="str">
        <f>_xlfn.XLOOKUP(Sales_DB[[#This Row],[Product_ID]],Product_DB[Product_ID],Product_DB[Brand])</f>
        <v>Lopez LLC</v>
      </c>
      <c r="S1110">
        <f>_xlfn.XLOOKUP(Sales_DB[[#This Row],[Product_ID]],Product_DB[Product_ID],Product_DB[Cost])</f>
        <v>103.45</v>
      </c>
      <c r="T1110">
        <f>_xlfn.XLOOKUP(Sales_DB[[#This Row],[Product_ID]],Product_DB[Product_ID],Product_DB[Stock])</f>
        <v>465</v>
      </c>
      <c r="U1110" t="str">
        <f>_xlfn.XLOOKUP(Sales_DB[[#This Row],[Customer_ID]],Final_Cust_db[Customer_ID],Final_Cust_db[Name])</f>
        <v>Gregory Allen</v>
      </c>
      <c r="V1110">
        <f>_xlfn.XLOOKUP(Sales_DB[[#This Row],[Customer_ID]],Final_Cust_db[Customer_ID],Final_Cust_db[Age])</f>
        <v>20</v>
      </c>
      <c r="W1110" t="str">
        <f>_xlfn.XLOOKUP(Sales_DB[[#This Row],[Customer_ID]],Final_Cust_db[Customer_ID],Final_Cust_db[Gender])</f>
        <v>Female</v>
      </c>
      <c r="X1110" t="str">
        <f>_xlfn.XLOOKUP(Sales_DB[[#This Row],[Customer_ID]],Final_Cust_db[Customer_ID],Final_Cust_db[City])</f>
        <v>West Bruce</v>
      </c>
      <c r="Y1110" t="str">
        <f>_xlfn.XLOOKUP(Sales_DB[[#This Row],[Customer_ID]],Final_Cust_db[Customer_ID],Final_Cust_db[State])</f>
        <v>Vermont</v>
      </c>
      <c r="Z1110" t="str">
        <f>_xlfn.XLOOKUP(Sales_DB[[#This Row],[Customer_ID]],Final_Cust_db[Customer_ID],Final_Cust_db[Country])</f>
        <v>USA</v>
      </c>
      <c r="AA1110" t="str">
        <f>_xlfn.XLOOKUP(Sales_DB[[#This Row],[Customer_ID]],Final_Cust_db[Customer_ID],Final_Cust_db[Loyality_Level])</f>
        <v>Platinum</v>
      </c>
      <c r="AB1110" s="8">
        <f>Sales_DB[[#This Row],[Cost]]*Sales_DB[[#This Row],[Quantity]]</f>
        <v>310.35000000000002</v>
      </c>
      <c r="AC1110" s="8">
        <f>Sales_DB[[#This Row],[Total_Amount]]-Sales_DB[[#This Row],[Spend]]</f>
        <v>1825.0668000000001</v>
      </c>
      <c r="AD1110" s="8">
        <f>MONTH(Sales_DB[[#This Row],[Order_Date]])</f>
        <v>6</v>
      </c>
    </row>
    <row r="1111" spans="1:30" x14ac:dyDescent="0.35">
      <c r="A1111" t="s">
        <v>3068</v>
      </c>
      <c r="B1111" s="2">
        <v>45387</v>
      </c>
      <c r="C1111" t="s">
        <v>1071</v>
      </c>
      <c r="D1111" t="s">
        <v>1668</v>
      </c>
      <c r="E1111" t="s">
        <v>1894</v>
      </c>
      <c r="F1111">
        <v>3</v>
      </c>
      <c r="G1111" s="5">
        <v>826.15</v>
      </c>
      <c r="H1111">
        <v>0.02</v>
      </c>
      <c r="I1111" t="s">
        <v>1959</v>
      </c>
      <c r="J1111">
        <v>2478.4499999999998</v>
      </c>
      <c r="K1111" t="str">
        <f>_xlfn.XLOOKUP(Sales_DB[[#This Row],[Store_ID]],Store_DB[Store_ID],Store_DB[Region])</f>
        <v>South</v>
      </c>
      <c r="L1111" t="str">
        <f>_xlfn.XLOOKUP(Sales_DB[[#This Row],[Store_ID]],Store_DB[Store_ID],Store_DB[Store_Name])</f>
        <v>Black-Horn</v>
      </c>
      <c r="M1111" t="str">
        <f>_xlfn.XLOOKUP(Sales_DB[[#This Row],[Store_ID]],Store_DB[Store_ID],Store_DB[City])</f>
        <v>North Nancyview</v>
      </c>
      <c r="N1111" t="str">
        <f>_xlfn.XLOOKUP(Sales_DB[[#This Row],[Store_ID]],Store_DB[Store_ID],Store_DB[Store_Type])</f>
        <v>Outlet</v>
      </c>
      <c r="O1111" t="str">
        <f>_xlfn.XLOOKUP(Sales_DB[[#This Row],[Product_ID]],Product_DB[Product_ID],Product_DB[Product_Name])</f>
        <v>Basketball</v>
      </c>
      <c r="P1111" t="str">
        <f>_xlfn.XLOOKUP(Sales_DB[[#This Row],[Product_ID]],Product_DB[Product_ID],Product_DB[Category])</f>
        <v>Sports</v>
      </c>
      <c r="Q1111" t="str">
        <f>_xlfn.XLOOKUP(Sales_DB[[#This Row],[Product_ID]],Product_DB[Product_ID],Product_DB[Sub_Category])</f>
        <v>Team Sports</v>
      </c>
      <c r="R1111" t="str">
        <f>_xlfn.XLOOKUP(Sales_DB[[#This Row],[Product_ID]],Product_DB[Product_ID],Product_DB[Brand])</f>
        <v>Nolan-Snow</v>
      </c>
      <c r="S1111">
        <f>_xlfn.XLOOKUP(Sales_DB[[#This Row],[Product_ID]],Product_DB[Product_ID],Product_DB[Cost])</f>
        <v>204.39</v>
      </c>
      <c r="T1111">
        <f>_xlfn.XLOOKUP(Sales_DB[[#This Row],[Product_ID]],Product_DB[Product_ID],Product_DB[Stock])</f>
        <v>281</v>
      </c>
      <c r="U1111" t="str">
        <f>_xlfn.XLOOKUP(Sales_DB[[#This Row],[Customer_ID]],Final_Cust_db[Customer_ID],Final_Cust_db[Name])</f>
        <v>Jasmine Snyder</v>
      </c>
      <c r="V1111">
        <f>_xlfn.XLOOKUP(Sales_DB[[#This Row],[Customer_ID]],Final_Cust_db[Customer_ID],Final_Cust_db[Age])</f>
        <v>46</v>
      </c>
      <c r="W1111" t="str">
        <f>_xlfn.XLOOKUP(Sales_DB[[#This Row],[Customer_ID]],Final_Cust_db[Customer_ID],Final_Cust_db[Gender])</f>
        <v>Female</v>
      </c>
      <c r="X1111" t="str">
        <f>_xlfn.XLOOKUP(Sales_DB[[#This Row],[Customer_ID]],Final_Cust_db[Customer_ID],Final_Cust_db[City])</f>
        <v>Hudsonfort</v>
      </c>
      <c r="Y1111" t="str">
        <f>_xlfn.XLOOKUP(Sales_DB[[#This Row],[Customer_ID]],Final_Cust_db[Customer_ID],Final_Cust_db[State])</f>
        <v>Connecticut</v>
      </c>
      <c r="Z1111" t="str">
        <f>_xlfn.XLOOKUP(Sales_DB[[#This Row],[Customer_ID]],Final_Cust_db[Customer_ID],Final_Cust_db[Country])</f>
        <v>USA</v>
      </c>
      <c r="AA1111" t="str">
        <f>_xlfn.XLOOKUP(Sales_DB[[#This Row],[Customer_ID]],Final_Cust_db[Customer_ID],Final_Cust_db[Loyality_Level])</f>
        <v>Silver</v>
      </c>
      <c r="AB1111" s="8">
        <f>Sales_DB[[#This Row],[Cost]]*Sales_DB[[#This Row],[Quantity]]</f>
        <v>613.16999999999996</v>
      </c>
      <c r="AC1111" s="8">
        <f>Sales_DB[[#This Row],[Total_Amount]]-Sales_DB[[#This Row],[Spend]]</f>
        <v>1865.2799999999997</v>
      </c>
      <c r="AD1111" s="8">
        <f>MONTH(Sales_DB[[#This Row],[Order_Date]])</f>
        <v>4</v>
      </c>
    </row>
    <row r="1112" spans="1:30" x14ac:dyDescent="0.35">
      <c r="A1112" t="s">
        <v>3069</v>
      </c>
      <c r="B1112" s="2">
        <v>45652</v>
      </c>
      <c r="C1112" t="s">
        <v>622</v>
      </c>
      <c r="D1112" t="s">
        <v>1646</v>
      </c>
      <c r="E1112" t="s">
        <v>1946</v>
      </c>
      <c r="F1112">
        <v>3</v>
      </c>
      <c r="G1112" s="5">
        <v>631.20000000000005</v>
      </c>
      <c r="H1112">
        <v>0.24</v>
      </c>
      <c r="I1112" t="s">
        <v>1957</v>
      </c>
      <c r="J1112">
        <v>1439.136</v>
      </c>
      <c r="K1112" t="str">
        <f>_xlfn.XLOOKUP(Sales_DB[[#This Row],[Store_ID]],Store_DB[Store_ID],Store_DB[Region])</f>
        <v>East</v>
      </c>
      <c r="L1112" t="str">
        <f>_xlfn.XLOOKUP(Sales_DB[[#This Row],[Store_ID]],Store_DB[Store_ID],Store_DB[Store_Name])</f>
        <v>Mann-Austin</v>
      </c>
      <c r="M1112" t="str">
        <f>_xlfn.XLOOKUP(Sales_DB[[#This Row],[Store_ID]],Store_DB[Store_ID],Store_DB[City])</f>
        <v>Vasquezborough</v>
      </c>
      <c r="N1112" t="str">
        <f>_xlfn.XLOOKUP(Sales_DB[[#This Row],[Store_ID]],Store_DB[Store_ID],Store_DB[Store_Type])</f>
        <v>Online</v>
      </c>
      <c r="O1112" t="str">
        <f>_xlfn.XLOOKUP(Sales_DB[[#This Row],[Product_ID]],Product_DB[Product_ID],Product_DB[Product_Name])</f>
        <v>Foldable Camping Chair</v>
      </c>
      <c r="P1112" t="str">
        <f>_xlfn.XLOOKUP(Sales_DB[[#This Row],[Product_ID]],Product_DB[Product_ID],Product_DB[Category])</f>
        <v>Sports</v>
      </c>
      <c r="Q1112" t="str">
        <f>_xlfn.XLOOKUP(Sales_DB[[#This Row],[Product_ID]],Product_DB[Product_ID],Product_DB[Sub_Category])</f>
        <v>Outdoor</v>
      </c>
      <c r="R1112" t="str">
        <f>_xlfn.XLOOKUP(Sales_DB[[#This Row],[Product_ID]],Product_DB[Product_ID],Product_DB[Brand])</f>
        <v>Cook Ltd</v>
      </c>
      <c r="S1112">
        <f>_xlfn.XLOOKUP(Sales_DB[[#This Row],[Product_ID]],Product_DB[Product_ID],Product_DB[Cost])</f>
        <v>166.06</v>
      </c>
      <c r="T1112">
        <f>_xlfn.XLOOKUP(Sales_DB[[#This Row],[Product_ID]],Product_DB[Product_ID],Product_DB[Stock])</f>
        <v>340</v>
      </c>
      <c r="U1112" t="str">
        <f>_xlfn.XLOOKUP(Sales_DB[[#This Row],[Customer_ID]],Final_Cust_db[Customer_ID],Final_Cust_db[Name])</f>
        <v>Dr.Suzanne Bullock</v>
      </c>
      <c r="V1112">
        <f>_xlfn.XLOOKUP(Sales_DB[[#This Row],[Customer_ID]],Final_Cust_db[Customer_ID],Final_Cust_db[Age])</f>
        <v>60</v>
      </c>
      <c r="W1112" t="str">
        <f>_xlfn.XLOOKUP(Sales_DB[[#This Row],[Customer_ID]],Final_Cust_db[Customer_ID],Final_Cust_db[Gender])</f>
        <v>Female</v>
      </c>
      <c r="X1112" t="str">
        <f>_xlfn.XLOOKUP(Sales_DB[[#This Row],[Customer_ID]],Final_Cust_db[Customer_ID],Final_Cust_db[City])</f>
        <v>Lake Blaketon</v>
      </c>
      <c r="Y1112" t="str">
        <f>_xlfn.XLOOKUP(Sales_DB[[#This Row],[Customer_ID]],Final_Cust_db[Customer_ID],Final_Cust_db[State])</f>
        <v>Alabama</v>
      </c>
      <c r="Z1112" t="str">
        <f>_xlfn.XLOOKUP(Sales_DB[[#This Row],[Customer_ID]],Final_Cust_db[Customer_ID],Final_Cust_db[Country])</f>
        <v>USA</v>
      </c>
      <c r="AA1112" t="str">
        <f>_xlfn.XLOOKUP(Sales_DB[[#This Row],[Customer_ID]],Final_Cust_db[Customer_ID],Final_Cust_db[Loyality_Level])</f>
        <v>Platinum</v>
      </c>
      <c r="AB1112" s="8">
        <f>Sales_DB[[#This Row],[Cost]]*Sales_DB[[#This Row],[Quantity]]</f>
        <v>498.18</v>
      </c>
      <c r="AC1112" s="8">
        <f>Sales_DB[[#This Row],[Total_Amount]]-Sales_DB[[#This Row],[Spend]]</f>
        <v>940.9559999999999</v>
      </c>
      <c r="AD1112" s="8">
        <f>MONTH(Sales_DB[[#This Row],[Order_Date]])</f>
        <v>12</v>
      </c>
    </row>
    <row r="1113" spans="1:30" x14ac:dyDescent="0.35">
      <c r="A1113" t="s">
        <v>3070</v>
      </c>
      <c r="B1113" s="2">
        <v>45316</v>
      </c>
      <c r="C1113" t="s">
        <v>881</v>
      </c>
      <c r="D1113" t="s">
        <v>1754</v>
      </c>
      <c r="E1113" t="s">
        <v>1922</v>
      </c>
      <c r="F1113">
        <v>1</v>
      </c>
      <c r="G1113" s="5">
        <v>937.01</v>
      </c>
      <c r="H1113">
        <v>7.0000000000000007E-2</v>
      </c>
      <c r="I1113" t="s">
        <v>1957</v>
      </c>
      <c r="J1113">
        <v>871.41929999999991</v>
      </c>
      <c r="K1113" t="str">
        <f>_xlfn.XLOOKUP(Sales_DB[[#This Row],[Store_ID]],Store_DB[Store_ID],Store_DB[Region])</f>
        <v>East</v>
      </c>
      <c r="L1113" t="str">
        <f>_xlfn.XLOOKUP(Sales_DB[[#This Row],[Store_ID]],Store_DB[Store_ID],Store_DB[Store_Name])</f>
        <v>Hill, Wagner and Ballard</v>
      </c>
      <c r="M1113" t="str">
        <f>_xlfn.XLOOKUP(Sales_DB[[#This Row],[Store_ID]],Store_DB[Store_ID],Store_DB[City])</f>
        <v>East Davidville</v>
      </c>
      <c r="N1113" t="str">
        <f>_xlfn.XLOOKUP(Sales_DB[[#This Row],[Store_ID]],Store_DB[Store_ID],Store_DB[Store_Type])</f>
        <v>Online</v>
      </c>
      <c r="O1113" t="str">
        <f>_xlfn.XLOOKUP(Sales_DB[[#This Row],[Product_ID]],Product_DB[Product_ID],Product_DB[Product_Name])</f>
        <v>Womens Cotton Scarf</v>
      </c>
      <c r="P1113" t="str">
        <f>_xlfn.XLOOKUP(Sales_DB[[#This Row],[Product_ID]],Product_DB[Product_ID],Product_DB[Category])</f>
        <v>Clothing</v>
      </c>
      <c r="Q1113" t="str">
        <f>_xlfn.XLOOKUP(Sales_DB[[#This Row],[Product_ID]],Product_DB[Product_ID],Product_DB[Sub_Category])</f>
        <v>Accessories</v>
      </c>
      <c r="R1113" t="str">
        <f>_xlfn.XLOOKUP(Sales_DB[[#This Row],[Product_ID]],Product_DB[Product_ID],Product_DB[Brand])</f>
        <v>Shepherd-Gould</v>
      </c>
      <c r="S1113">
        <f>_xlfn.XLOOKUP(Sales_DB[[#This Row],[Product_ID]],Product_DB[Product_ID],Product_DB[Cost])</f>
        <v>113.83</v>
      </c>
      <c r="T1113">
        <f>_xlfn.XLOOKUP(Sales_DB[[#This Row],[Product_ID]],Product_DB[Product_ID],Product_DB[Stock])</f>
        <v>485</v>
      </c>
      <c r="U1113" t="str">
        <f>_xlfn.XLOOKUP(Sales_DB[[#This Row],[Customer_ID]],Final_Cust_db[Customer_ID],Final_Cust_db[Name])</f>
        <v>Sarah Lane</v>
      </c>
      <c r="V1113">
        <f>_xlfn.XLOOKUP(Sales_DB[[#This Row],[Customer_ID]],Final_Cust_db[Customer_ID],Final_Cust_db[Age])</f>
        <v>38</v>
      </c>
      <c r="W1113" t="str">
        <f>_xlfn.XLOOKUP(Sales_DB[[#This Row],[Customer_ID]],Final_Cust_db[Customer_ID],Final_Cust_db[Gender])</f>
        <v>Male</v>
      </c>
      <c r="X1113" t="str">
        <f>_xlfn.XLOOKUP(Sales_DB[[#This Row],[Customer_ID]],Final_Cust_db[Customer_ID],Final_Cust_db[City])</f>
        <v>Edwardborough</v>
      </c>
      <c r="Y1113" t="str">
        <f>_xlfn.XLOOKUP(Sales_DB[[#This Row],[Customer_ID]],Final_Cust_db[Customer_ID],Final_Cust_db[State])</f>
        <v>Vermont</v>
      </c>
      <c r="Z1113" t="str">
        <f>_xlfn.XLOOKUP(Sales_DB[[#This Row],[Customer_ID]],Final_Cust_db[Customer_ID],Final_Cust_db[Country])</f>
        <v>USA</v>
      </c>
      <c r="AA1113" t="str">
        <f>_xlfn.XLOOKUP(Sales_DB[[#This Row],[Customer_ID]],Final_Cust_db[Customer_ID],Final_Cust_db[Loyality_Level])</f>
        <v>Silver</v>
      </c>
      <c r="AB1113" s="8">
        <f>Sales_DB[[#This Row],[Cost]]*Sales_DB[[#This Row],[Quantity]]</f>
        <v>113.83</v>
      </c>
      <c r="AC1113" s="8">
        <f>Sales_DB[[#This Row],[Total_Amount]]-Sales_DB[[#This Row],[Spend]]</f>
        <v>757.58929999999987</v>
      </c>
      <c r="AD1113" s="8">
        <f>MONTH(Sales_DB[[#This Row],[Order_Date]])</f>
        <v>1</v>
      </c>
    </row>
    <row r="1114" spans="1:30" x14ac:dyDescent="0.35">
      <c r="A1114" t="s">
        <v>3071</v>
      </c>
      <c r="B1114" s="2">
        <v>45316</v>
      </c>
      <c r="C1114" t="s">
        <v>514</v>
      </c>
      <c r="D1114" t="s">
        <v>1800</v>
      </c>
      <c r="E1114" t="s">
        <v>1906</v>
      </c>
      <c r="F1114">
        <v>2</v>
      </c>
      <c r="G1114" s="5">
        <v>644</v>
      </c>
      <c r="H1114">
        <v>0.04</v>
      </c>
      <c r="I1114" t="s">
        <v>1959</v>
      </c>
      <c r="J1114">
        <v>1236.48</v>
      </c>
      <c r="K1114" t="str">
        <f>_xlfn.XLOOKUP(Sales_DB[[#This Row],[Store_ID]],Store_DB[Store_ID],Store_DB[Region])</f>
        <v>North</v>
      </c>
      <c r="L1114" t="str">
        <f>_xlfn.XLOOKUP(Sales_DB[[#This Row],[Store_ID]],Store_DB[Store_ID],Store_DB[Store_Name])</f>
        <v>Gray Ltd</v>
      </c>
      <c r="M1114" t="str">
        <f>_xlfn.XLOOKUP(Sales_DB[[#This Row],[Store_ID]],Store_DB[Store_ID],Store_DB[City])</f>
        <v>New Michaelchester</v>
      </c>
      <c r="N1114" t="str">
        <f>_xlfn.XLOOKUP(Sales_DB[[#This Row],[Store_ID]],Store_DB[Store_ID],Store_DB[Store_Type])</f>
        <v>Outlet</v>
      </c>
      <c r="O1114" t="str">
        <f>_xlfn.XLOOKUP(Sales_DB[[#This Row],[Product_ID]],Product_DB[Product_ID],Product_DB[Product_Name])</f>
        <v>Shin Guards – Adult</v>
      </c>
      <c r="P1114" t="str">
        <f>_xlfn.XLOOKUP(Sales_DB[[#This Row],[Product_ID]],Product_DB[Product_ID],Product_DB[Category])</f>
        <v>Sports</v>
      </c>
      <c r="Q1114" t="str">
        <f>_xlfn.XLOOKUP(Sales_DB[[#This Row],[Product_ID]],Product_DB[Product_ID],Product_DB[Sub_Category])</f>
        <v>Team Sports</v>
      </c>
      <c r="R1114" t="str">
        <f>_xlfn.XLOOKUP(Sales_DB[[#This Row],[Product_ID]],Product_DB[Product_ID],Product_DB[Brand])</f>
        <v>French Ltd</v>
      </c>
      <c r="S1114">
        <f>_xlfn.XLOOKUP(Sales_DB[[#This Row],[Product_ID]],Product_DB[Product_ID],Product_DB[Cost])</f>
        <v>107.06</v>
      </c>
      <c r="T1114">
        <f>_xlfn.XLOOKUP(Sales_DB[[#This Row],[Product_ID]],Product_DB[Product_ID],Product_DB[Stock])</f>
        <v>359</v>
      </c>
      <c r="U1114" t="str">
        <f>_xlfn.XLOOKUP(Sales_DB[[#This Row],[Customer_ID]],Final_Cust_db[Customer_ID],Final_Cust_db[Name])</f>
        <v>Michael Davies</v>
      </c>
      <c r="V1114">
        <f>_xlfn.XLOOKUP(Sales_DB[[#This Row],[Customer_ID]],Final_Cust_db[Customer_ID],Final_Cust_db[Age])</f>
        <v>25</v>
      </c>
      <c r="W1114" t="str">
        <f>_xlfn.XLOOKUP(Sales_DB[[#This Row],[Customer_ID]],Final_Cust_db[Customer_ID],Final_Cust_db[Gender])</f>
        <v>Female</v>
      </c>
      <c r="X1114" t="str">
        <f>_xlfn.XLOOKUP(Sales_DB[[#This Row],[Customer_ID]],Final_Cust_db[Customer_ID],Final_Cust_db[City])</f>
        <v>Lake Stevenfort</v>
      </c>
      <c r="Y1114" t="str">
        <f>_xlfn.XLOOKUP(Sales_DB[[#This Row],[Customer_ID]],Final_Cust_db[Customer_ID],Final_Cust_db[State])</f>
        <v>Oregon</v>
      </c>
      <c r="Z1114" t="str">
        <f>_xlfn.XLOOKUP(Sales_DB[[#This Row],[Customer_ID]],Final_Cust_db[Customer_ID],Final_Cust_db[Country])</f>
        <v>USA</v>
      </c>
      <c r="AA1114" t="str">
        <f>_xlfn.XLOOKUP(Sales_DB[[#This Row],[Customer_ID]],Final_Cust_db[Customer_ID],Final_Cust_db[Loyality_Level])</f>
        <v>Gold</v>
      </c>
      <c r="AB1114" s="8">
        <f>Sales_DB[[#This Row],[Cost]]*Sales_DB[[#This Row],[Quantity]]</f>
        <v>214.12</v>
      </c>
      <c r="AC1114" s="8">
        <f>Sales_DB[[#This Row],[Total_Amount]]-Sales_DB[[#This Row],[Spend]]</f>
        <v>1022.36</v>
      </c>
      <c r="AD1114" s="8">
        <f>MONTH(Sales_DB[[#This Row],[Order_Date]])</f>
        <v>1</v>
      </c>
    </row>
    <row r="1115" spans="1:30" x14ac:dyDescent="0.35">
      <c r="A1115" t="s">
        <v>3072</v>
      </c>
      <c r="B1115" s="2">
        <v>45888</v>
      </c>
      <c r="C1115" t="s">
        <v>342</v>
      </c>
      <c r="D1115" t="s">
        <v>1854</v>
      </c>
      <c r="E1115" t="s">
        <v>1906</v>
      </c>
      <c r="F1115">
        <v>3</v>
      </c>
      <c r="G1115" s="5">
        <v>629.58000000000004</v>
      </c>
      <c r="H1115">
        <v>0.05</v>
      </c>
      <c r="I1115" t="s">
        <v>1957</v>
      </c>
      <c r="J1115">
        <v>1794.3030000000001</v>
      </c>
      <c r="K1115" t="str">
        <f>_xlfn.XLOOKUP(Sales_DB[[#This Row],[Store_ID]],Store_DB[Store_ID],Store_DB[Region])</f>
        <v>North</v>
      </c>
      <c r="L1115" t="str">
        <f>_xlfn.XLOOKUP(Sales_DB[[#This Row],[Store_ID]],Store_DB[Store_ID],Store_DB[Store_Name])</f>
        <v>Gray Ltd</v>
      </c>
      <c r="M1115" t="str">
        <f>_xlfn.XLOOKUP(Sales_DB[[#This Row],[Store_ID]],Store_DB[Store_ID],Store_DB[City])</f>
        <v>New Michaelchester</v>
      </c>
      <c r="N1115" t="str">
        <f>_xlfn.XLOOKUP(Sales_DB[[#This Row],[Store_ID]],Store_DB[Store_ID],Store_DB[Store_Type])</f>
        <v>Outlet</v>
      </c>
      <c r="O1115" t="str">
        <f>_xlfn.XLOOKUP(Sales_DB[[#This Row],[Product_ID]],Product_DB[Product_ID],Product_DB[Product_Name])</f>
        <v>Women'S High Heels</v>
      </c>
      <c r="P1115" t="str">
        <f>_xlfn.XLOOKUP(Sales_DB[[#This Row],[Product_ID]],Product_DB[Product_ID],Product_DB[Category])</f>
        <v>Clothing</v>
      </c>
      <c r="Q1115" t="str">
        <f>_xlfn.XLOOKUP(Sales_DB[[#This Row],[Product_ID]],Product_DB[Product_ID],Product_DB[Sub_Category])</f>
        <v>Footwear</v>
      </c>
      <c r="R1115" t="str">
        <f>_xlfn.XLOOKUP(Sales_DB[[#This Row],[Product_ID]],Product_DB[Product_ID],Product_DB[Brand])</f>
        <v>Smith-Charles</v>
      </c>
      <c r="S1115">
        <f>_xlfn.XLOOKUP(Sales_DB[[#This Row],[Product_ID]],Product_DB[Product_ID],Product_DB[Cost])</f>
        <v>438.25</v>
      </c>
      <c r="T1115">
        <f>_xlfn.XLOOKUP(Sales_DB[[#This Row],[Product_ID]],Product_DB[Product_ID],Product_DB[Stock])</f>
        <v>496</v>
      </c>
      <c r="U1115" t="str">
        <f>_xlfn.XLOOKUP(Sales_DB[[#This Row],[Customer_ID]],Final_Cust_db[Customer_ID],Final_Cust_db[Name])</f>
        <v>David Patterson</v>
      </c>
      <c r="V1115">
        <f>_xlfn.XLOOKUP(Sales_DB[[#This Row],[Customer_ID]],Final_Cust_db[Customer_ID],Final_Cust_db[Age])</f>
        <v>43</v>
      </c>
      <c r="W1115" t="str">
        <f>_xlfn.XLOOKUP(Sales_DB[[#This Row],[Customer_ID]],Final_Cust_db[Customer_ID],Final_Cust_db[Gender])</f>
        <v>Female</v>
      </c>
      <c r="X1115" t="str">
        <f>_xlfn.XLOOKUP(Sales_DB[[#This Row],[Customer_ID]],Final_Cust_db[Customer_ID],Final_Cust_db[City])</f>
        <v>New Amyport</v>
      </c>
      <c r="Y1115" t="str">
        <f>_xlfn.XLOOKUP(Sales_DB[[#This Row],[Customer_ID]],Final_Cust_db[Customer_ID],Final_Cust_db[State])</f>
        <v>Nevada</v>
      </c>
      <c r="Z1115" t="str">
        <f>_xlfn.XLOOKUP(Sales_DB[[#This Row],[Customer_ID]],Final_Cust_db[Customer_ID],Final_Cust_db[Country])</f>
        <v>USA</v>
      </c>
      <c r="AA1115" t="str">
        <f>_xlfn.XLOOKUP(Sales_DB[[#This Row],[Customer_ID]],Final_Cust_db[Customer_ID],Final_Cust_db[Loyality_Level])</f>
        <v>Gold</v>
      </c>
      <c r="AB1115" s="8">
        <f>Sales_DB[[#This Row],[Cost]]*Sales_DB[[#This Row],[Quantity]]</f>
        <v>1314.75</v>
      </c>
      <c r="AC1115" s="8">
        <f>Sales_DB[[#This Row],[Total_Amount]]-Sales_DB[[#This Row],[Spend]]</f>
        <v>479.55300000000011</v>
      </c>
      <c r="AD1115" s="8">
        <f>MONTH(Sales_DB[[#This Row],[Order_Date]])</f>
        <v>8</v>
      </c>
    </row>
    <row r="1116" spans="1:30" x14ac:dyDescent="0.35">
      <c r="A1116" t="s">
        <v>3073</v>
      </c>
      <c r="B1116" s="2">
        <v>45791</v>
      </c>
      <c r="C1116" t="s">
        <v>1447</v>
      </c>
      <c r="D1116" t="s">
        <v>1842</v>
      </c>
      <c r="E1116" t="s">
        <v>1894</v>
      </c>
      <c r="F1116">
        <v>2</v>
      </c>
      <c r="G1116" s="5">
        <v>121.52</v>
      </c>
      <c r="H1116">
        <v>0.18</v>
      </c>
      <c r="I1116" t="s">
        <v>1962</v>
      </c>
      <c r="J1116">
        <v>199.2928</v>
      </c>
      <c r="K1116" t="str">
        <f>_xlfn.XLOOKUP(Sales_DB[[#This Row],[Store_ID]],Store_DB[Store_ID],Store_DB[Region])</f>
        <v>South</v>
      </c>
      <c r="L1116" t="str">
        <f>_xlfn.XLOOKUP(Sales_DB[[#This Row],[Store_ID]],Store_DB[Store_ID],Store_DB[Store_Name])</f>
        <v>Black-Horn</v>
      </c>
      <c r="M1116" t="str">
        <f>_xlfn.XLOOKUP(Sales_DB[[#This Row],[Store_ID]],Store_DB[Store_ID],Store_DB[City])</f>
        <v>North Nancyview</v>
      </c>
      <c r="N1116" t="str">
        <f>_xlfn.XLOOKUP(Sales_DB[[#This Row],[Store_ID]],Store_DB[Store_ID],Store_DB[Store_Type])</f>
        <v>Outlet</v>
      </c>
      <c r="O1116" t="str">
        <f>_xlfn.XLOOKUP(Sales_DB[[#This Row],[Product_ID]],Product_DB[Product_ID],Product_DB[Product_Name])</f>
        <v>Led Bedside Lamp</v>
      </c>
      <c r="P1116" t="str">
        <f>_xlfn.XLOOKUP(Sales_DB[[#This Row],[Product_ID]],Product_DB[Product_ID],Product_DB[Category])</f>
        <v>Home</v>
      </c>
      <c r="Q1116" t="str">
        <f>_xlfn.XLOOKUP(Sales_DB[[#This Row],[Product_ID]],Product_DB[Product_ID],Product_DB[Sub_Category])</f>
        <v>Lighting</v>
      </c>
      <c r="R1116" t="str">
        <f>_xlfn.XLOOKUP(Sales_DB[[#This Row],[Product_ID]],Product_DB[Product_ID],Product_DB[Brand])</f>
        <v>Aguilar, Horton and Lewis</v>
      </c>
      <c r="S1116">
        <f>_xlfn.XLOOKUP(Sales_DB[[#This Row],[Product_ID]],Product_DB[Product_ID],Product_DB[Cost])</f>
        <v>371.38</v>
      </c>
      <c r="T1116">
        <f>_xlfn.XLOOKUP(Sales_DB[[#This Row],[Product_ID]],Product_DB[Product_ID],Product_DB[Stock])</f>
        <v>220</v>
      </c>
      <c r="U1116" t="str">
        <f>_xlfn.XLOOKUP(Sales_DB[[#This Row],[Customer_ID]],Final_Cust_db[Customer_ID],Final_Cust_db[Name])</f>
        <v>Cynthia Parrish</v>
      </c>
      <c r="V1116">
        <f>_xlfn.XLOOKUP(Sales_DB[[#This Row],[Customer_ID]],Final_Cust_db[Customer_ID],Final_Cust_db[Age])</f>
        <v>18</v>
      </c>
      <c r="W1116" t="str">
        <f>_xlfn.XLOOKUP(Sales_DB[[#This Row],[Customer_ID]],Final_Cust_db[Customer_ID],Final_Cust_db[Gender])</f>
        <v>Male</v>
      </c>
      <c r="X1116" t="str">
        <f>_xlfn.XLOOKUP(Sales_DB[[#This Row],[Customer_ID]],Final_Cust_db[Customer_ID],Final_Cust_db[City])</f>
        <v>Espinozaberg</v>
      </c>
      <c r="Y1116" t="str">
        <f>_xlfn.XLOOKUP(Sales_DB[[#This Row],[Customer_ID]],Final_Cust_db[Customer_ID],Final_Cust_db[State])</f>
        <v>Minnesota</v>
      </c>
      <c r="Z1116" t="str">
        <f>_xlfn.XLOOKUP(Sales_DB[[#This Row],[Customer_ID]],Final_Cust_db[Customer_ID],Final_Cust_db[Country])</f>
        <v>USA</v>
      </c>
      <c r="AA1116" t="str">
        <f>_xlfn.XLOOKUP(Sales_DB[[#This Row],[Customer_ID]],Final_Cust_db[Customer_ID],Final_Cust_db[Loyality_Level])</f>
        <v>Silver</v>
      </c>
      <c r="AB1116" s="8">
        <f>Sales_DB[[#This Row],[Cost]]*Sales_DB[[#This Row],[Quantity]]</f>
        <v>742.76</v>
      </c>
      <c r="AC1116" s="8">
        <f>Sales_DB[[#This Row],[Total_Amount]]-Sales_DB[[#This Row],[Spend]]</f>
        <v>-543.46720000000005</v>
      </c>
      <c r="AD1116" s="8">
        <f>MONTH(Sales_DB[[#This Row],[Order_Date]])</f>
        <v>5</v>
      </c>
    </row>
    <row r="1117" spans="1:30" x14ac:dyDescent="0.35">
      <c r="A1117" t="s">
        <v>3074</v>
      </c>
      <c r="B1117" s="2">
        <v>45420</v>
      </c>
      <c r="C1117" t="s">
        <v>1259</v>
      </c>
      <c r="D1117" t="s">
        <v>1775</v>
      </c>
      <c r="E1117" t="s">
        <v>1946</v>
      </c>
      <c r="F1117">
        <v>2</v>
      </c>
      <c r="G1117" s="5">
        <v>549.83000000000004</v>
      </c>
      <c r="H1117">
        <v>7.0000000000000007E-2</v>
      </c>
      <c r="I1117" t="s">
        <v>1959</v>
      </c>
      <c r="J1117">
        <v>1022.6838</v>
      </c>
      <c r="K1117" t="str">
        <f>_xlfn.XLOOKUP(Sales_DB[[#This Row],[Store_ID]],Store_DB[Store_ID],Store_DB[Region])</f>
        <v>East</v>
      </c>
      <c r="L1117" t="str">
        <f>_xlfn.XLOOKUP(Sales_DB[[#This Row],[Store_ID]],Store_DB[Store_ID],Store_DB[Store_Name])</f>
        <v>Mann-Austin</v>
      </c>
      <c r="M1117" t="str">
        <f>_xlfn.XLOOKUP(Sales_DB[[#This Row],[Store_ID]],Store_DB[Store_ID],Store_DB[City])</f>
        <v>Vasquezborough</v>
      </c>
      <c r="N1117" t="str">
        <f>_xlfn.XLOOKUP(Sales_DB[[#This Row],[Store_ID]],Store_DB[Store_ID],Store_DB[Store_Type])</f>
        <v>Online</v>
      </c>
      <c r="O1117" t="str">
        <f>_xlfn.XLOOKUP(Sales_DB[[#This Row],[Product_ID]],Product_DB[Product_ID],Product_DB[Product_Name])</f>
        <v>Adjustable Dumbbells 20Kg</v>
      </c>
      <c r="P1117" t="str">
        <f>_xlfn.XLOOKUP(Sales_DB[[#This Row],[Product_ID]],Product_DB[Product_ID],Product_DB[Category])</f>
        <v>Sports</v>
      </c>
      <c r="Q1117" t="str">
        <f>_xlfn.XLOOKUP(Sales_DB[[#This Row],[Product_ID]],Product_DB[Product_ID],Product_DB[Sub_Category])</f>
        <v>Fitness</v>
      </c>
      <c r="R1117" t="str">
        <f>_xlfn.XLOOKUP(Sales_DB[[#This Row],[Product_ID]],Product_DB[Product_ID],Product_DB[Brand])</f>
        <v>Montgomery, Benton and Miller</v>
      </c>
      <c r="S1117">
        <f>_xlfn.XLOOKUP(Sales_DB[[#This Row],[Product_ID]],Product_DB[Product_ID],Product_DB[Cost])</f>
        <v>240.63</v>
      </c>
      <c r="T1117">
        <f>_xlfn.XLOOKUP(Sales_DB[[#This Row],[Product_ID]],Product_DB[Product_ID],Product_DB[Stock])</f>
        <v>423</v>
      </c>
      <c r="U1117" t="str">
        <f>_xlfn.XLOOKUP(Sales_DB[[#This Row],[Customer_ID]],Final_Cust_db[Customer_ID],Final_Cust_db[Name])</f>
        <v>Terry Moses</v>
      </c>
      <c r="V1117">
        <f>_xlfn.XLOOKUP(Sales_DB[[#This Row],[Customer_ID]],Final_Cust_db[Customer_ID],Final_Cust_db[Age])</f>
        <v>51</v>
      </c>
      <c r="W1117" t="str">
        <f>_xlfn.XLOOKUP(Sales_DB[[#This Row],[Customer_ID]],Final_Cust_db[Customer_ID],Final_Cust_db[Gender])</f>
        <v>Female</v>
      </c>
      <c r="X1117" t="str">
        <f>_xlfn.XLOOKUP(Sales_DB[[#This Row],[Customer_ID]],Final_Cust_db[Customer_ID],Final_Cust_db[City])</f>
        <v>Leahmouth</v>
      </c>
      <c r="Y1117" t="str">
        <f>_xlfn.XLOOKUP(Sales_DB[[#This Row],[Customer_ID]],Final_Cust_db[Customer_ID],Final_Cust_db[State])</f>
        <v>Nevada</v>
      </c>
      <c r="Z1117" t="str">
        <f>_xlfn.XLOOKUP(Sales_DB[[#This Row],[Customer_ID]],Final_Cust_db[Customer_ID],Final_Cust_db[Country])</f>
        <v>USA</v>
      </c>
      <c r="AA1117" t="str">
        <f>_xlfn.XLOOKUP(Sales_DB[[#This Row],[Customer_ID]],Final_Cust_db[Customer_ID],Final_Cust_db[Loyality_Level])</f>
        <v>Platinum</v>
      </c>
      <c r="AB1117" s="8">
        <f>Sales_DB[[#This Row],[Cost]]*Sales_DB[[#This Row],[Quantity]]</f>
        <v>481.26</v>
      </c>
      <c r="AC1117" s="8">
        <f>Sales_DB[[#This Row],[Total_Amount]]-Sales_DB[[#This Row],[Spend]]</f>
        <v>541.42380000000003</v>
      </c>
      <c r="AD1117" s="8">
        <f>MONTH(Sales_DB[[#This Row],[Order_Date]])</f>
        <v>5</v>
      </c>
    </row>
    <row r="1118" spans="1:30" x14ac:dyDescent="0.35">
      <c r="A1118" t="s">
        <v>3075</v>
      </c>
      <c r="B1118" s="2">
        <v>45219</v>
      </c>
      <c r="C1118" t="s">
        <v>481</v>
      </c>
      <c r="D1118" t="s">
        <v>1608</v>
      </c>
      <c r="E1118" t="s">
        <v>1915</v>
      </c>
      <c r="F1118">
        <v>3</v>
      </c>
      <c r="G1118" s="5">
        <v>278.38</v>
      </c>
      <c r="H1118">
        <v>0.03</v>
      </c>
      <c r="I1118" t="s">
        <v>1957</v>
      </c>
      <c r="J1118">
        <v>810.08579999999995</v>
      </c>
      <c r="K1118" t="str">
        <f>_xlfn.XLOOKUP(Sales_DB[[#This Row],[Store_ID]],Store_DB[Store_ID],Store_DB[Region])</f>
        <v>West</v>
      </c>
      <c r="L1118" t="str">
        <f>_xlfn.XLOOKUP(Sales_DB[[#This Row],[Store_ID]],Store_DB[Store_ID],Store_DB[Store_Name])</f>
        <v>Bean, Jones and Park</v>
      </c>
      <c r="M1118" t="str">
        <f>_xlfn.XLOOKUP(Sales_DB[[#This Row],[Store_ID]],Store_DB[Store_ID],Store_DB[City])</f>
        <v>Thompsonborough</v>
      </c>
      <c r="N1118" t="str">
        <f>_xlfn.XLOOKUP(Sales_DB[[#This Row],[Store_ID]],Store_DB[Store_ID],Store_DB[Store_Type])</f>
        <v>Online</v>
      </c>
      <c r="O1118" t="str">
        <f>_xlfn.XLOOKUP(Sales_DB[[#This Row],[Product_ID]],Product_DB[Product_ID],Product_DB[Product_Name])</f>
        <v>Usb-C Fast Charger</v>
      </c>
      <c r="P1118" t="str">
        <f>_xlfn.XLOOKUP(Sales_DB[[#This Row],[Product_ID]],Product_DB[Product_ID],Product_DB[Category])</f>
        <v>Electronics</v>
      </c>
      <c r="Q1118" t="str">
        <f>_xlfn.XLOOKUP(Sales_DB[[#This Row],[Product_ID]],Product_DB[Product_ID],Product_DB[Sub_Category])</f>
        <v>Accessories</v>
      </c>
      <c r="R1118" t="str">
        <f>_xlfn.XLOOKUP(Sales_DB[[#This Row],[Product_ID]],Product_DB[Product_ID],Product_DB[Brand])</f>
        <v>Dawson-Perkins</v>
      </c>
      <c r="S1118">
        <f>_xlfn.XLOOKUP(Sales_DB[[#This Row],[Product_ID]],Product_DB[Product_ID],Product_DB[Cost])</f>
        <v>242.23</v>
      </c>
      <c r="T1118">
        <f>_xlfn.XLOOKUP(Sales_DB[[#This Row],[Product_ID]],Product_DB[Product_ID],Product_DB[Stock])</f>
        <v>453</v>
      </c>
      <c r="U1118" t="str">
        <f>_xlfn.XLOOKUP(Sales_DB[[#This Row],[Customer_ID]],Final_Cust_db[Customer_ID],Final_Cust_db[Name])</f>
        <v>Patty Francis</v>
      </c>
      <c r="V1118">
        <f>_xlfn.XLOOKUP(Sales_DB[[#This Row],[Customer_ID]],Final_Cust_db[Customer_ID],Final_Cust_db[Age])</f>
        <v>63</v>
      </c>
      <c r="W1118" t="str">
        <f>_xlfn.XLOOKUP(Sales_DB[[#This Row],[Customer_ID]],Final_Cust_db[Customer_ID],Final_Cust_db[Gender])</f>
        <v>Female</v>
      </c>
      <c r="X1118" t="str">
        <f>_xlfn.XLOOKUP(Sales_DB[[#This Row],[Customer_ID]],Final_Cust_db[Customer_ID],Final_Cust_db[City])</f>
        <v>South Brooke</v>
      </c>
      <c r="Y1118" t="str">
        <f>_xlfn.XLOOKUP(Sales_DB[[#This Row],[Customer_ID]],Final_Cust_db[Customer_ID],Final_Cust_db[State])</f>
        <v>Pennsylvania</v>
      </c>
      <c r="Z1118" t="str">
        <f>_xlfn.XLOOKUP(Sales_DB[[#This Row],[Customer_ID]],Final_Cust_db[Customer_ID],Final_Cust_db[Country])</f>
        <v>USA</v>
      </c>
      <c r="AA1118" t="str">
        <f>_xlfn.XLOOKUP(Sales_DB[[#This Row],[Customer_ID]],Final_Cust_db[Customer_ID],Final_Cust_db[Loyality_Level])</f>
        <v>Gold</v>
      </c>
      <c r="AB1118" s="8">
        <f>Sales_DB[[#This Row],[Cost]]*Sales_DB[[#This Row],[Quantity]]</f>
        <v>726.68999999999994</v>
      </c>
      <c r="AC1118" s="8">
        <f>Sales_DB[[#This Row],[Total_Amount]]-Sales_DB[[#This Row],[Spend]]</f>
        <v>83.395800000000008</v>
      </c>
      <c r="AD1118" s="8">
        <f>MONTH(Sales_DB[[#This Row],[Order_Date]])</f>
        <v>10</v>
      </c>
    </row>
    <row r="1119" spans="1:30" x14ac:dyDescent="0.35">
      <c r="A1119" t="s">
        <v>3076</v>
      </c>
      <c r="B1119" s="2">
        <v>45510</v>
      </c>
      <c r="C1119" t="s">
        <v>1365</v>
      </c>
      <c r="D1119" t="s">
        <v>1869</v>
      </c>
      <c r="E1119" t="s">
        <v>1899</v>
      </c>
      <c r="F1119">
        <v>4</v>
      </c>
      <c r="G1119" s="5">
        <v>723.66</v>
      </c>
      <c r="H1119">
        <v>0.03</v>
      </c>
      <c r="I1119" t="s">
        <v>1959</v>
      </c>
      <c r="J1119">
        <v>2807.8008</v>
      </c>
      <c r="K1119" t="str">
        <f>_xlfn.XLOOKUP(Sales_DB[[#This Row],[Store_ID]],Store_DB[Store_ID],Store_DB[Region])</f>
        <v>North</v>
      </c>
      <c r="L1119" t="str">
        <f>_xlfn.XLOOKUP(Sales_DB[[#This Row],[Store_ID]],Store_DB[Store_ID],Store_DB[Store_Name])</f>
        <v>Johnson-Wright</v>
      </c>
      <c r="M1119" t="str">
        <f>_xlfn.XLOOKUP(Sales_DB[[#This Row],[Store_ID]],Store_DB[Store_ID],Store_DB[City])</f>
        <v>Hoodberg</v>
      </c>
      <c r="N1119" t="str">
        <f>_xlfn.XLOOKUP(Sales_DB[[#This Row],[Store_ID]],Store_DB[Store_ID],Store_DB[Store_Type])</f>
        <v>Outlet</v>
      </c>
      <c r="O1119" t="str">
        <f>_xlfn.XLOOKUP(Sales_DB[[#This Row],[Product_ID]],Product_DB[Product_ID],Product_DB[Product_Name])</f>
        <v>Women'S Formal Blazer</v>
      </c>
      <c r="P1119" t="str">
        <f>_xlfn.XLOOKUP(Sales_DB[[#This Row],[Product_ID]],Product_DB[Product_ID],Product_DB[Category])</f>
        <v>Clothing</v>
      </c>
      <c r="Q1119" t="str">
        <f>_xlfn.XLOOKUP(Sales_DB[[#This Row],[Product_ID]],Product_DB[Product_ID],Product_DB[Sub_Category])</f>
        <v>Outerwear</v>
      </c>
      <c r="R1119" t="str">
        <f>_xlfn.XLOOKUP(Sales_DB[[#This Row],[Product_ID]],Product_DB[Product_ID],Product_DB[Brand])</f>
        <v>Phillips and Sons</v>
      </c>
      <c r="S1119">
        <f>_xlfn.XLOOKUP(Sales_DB[[#This Row],[Product_ID]],Product_DB[Product_ID],Product_DB[Cost])</f>
        <v>358.47</v>
      </c>
      <c r="T1119">
        <f>_xlfn.XLOOKUP(Sales_DB[[#This Row],[Product_ID]],Product_DB[Product_ID],Product_DB[Stock])</f>
        <v>143</v>
      </c>
      <c r="U1119" t="str">
        <f>_xlfn.XLOOKUP(Sales_DB[[#This Row],[Customer_ID]],Final_Cust_db[Customer_ID],Final_Cust_db[Name])</f>
        <v>Melinda Rivera</v>
      </c>
      <c r="V1119">
        <f>_xlfn.XLOOKUP(Sales_DB[[#This Row],[Customer_ID]],Final_Cust_db[Customer_ID],Final_Cust_db[Age])</f>
        <v>47</v>
      </c>
      <c r="W1119" t="str">
        <f>_xlfn.XLOOKUP(Sales_DB[[#This Row],[Customer_ID]],Final_Cust_db[Customer_ID],Final_Cust_db[Gender])</f>
        <v>Female</v>
      </c>
      <c r="X1119" t="str">
        <f>_xlfn.XLOOKUP(Sales_DB[[#This Row],[Customer_ID]],Final_Cust_db[Customer_ID],Final_Cust_db[City])</f>
        <v>East Davidmouth</v>
      </c>
      <c r="Y1119" t="str">
        <f>_xlfn.XLOOKUP(Sales_DB[[#This Row],[Customer_ID]],Final_Cust_db[Customer_ID],Final_Cust_db[State])</f>
        <v>New Hampshire</v>
      </c>
      <c r="Z1119" t="str">
        <f>_xlfn.XLOOKUP(Sales_DB[[#This Row],[Customer_ID]],Final_Cust_db[Customer_ID],Final_Cust_db[Country])</f>
        <v>USA</v>
      </c>
      <c r="AA1119" t="str">
        <f>_xlfn.XLOOKUP(Sales_DB[[#This Row],[Customer_ID]],Final_Cust_db[Customer_ID],Final_Cust_db[Loyality_Level])</f>
        <v>Platinum</v>
      </c>
      <c r="AB1119" s="8">
        <f>Sales_DB[[#This Row],[Cost]]*Sales_DB[[#This Row],[Quantity]]</f>
        <v>1433.88</v>
      </c>
      <c r="AC1119" s="8">
        <f>Sales_DB[[#This Row],[Total_Amount]]-Sales_DB[[#This Row],[Spend]]</f>
        <v>1373.9207999999999</v>
      </c>
      <c r="AD1119" s="8">
        <f>MONTH(Sales_DB[[#This Row],[Order_Date]])</f>
        <v>8</v>
      </c>
    </row>
    <row r="1120" spans="1:30" x14ac:dyDescent="0.35">
      <c r="A1120" t="s">
        <v>3077</v>
      </c>
      <c r="B1120" s="2">
        <v>45687</v>
      </c>
      <c r="C1120" t="s">
        <v>675</v>
      </c>
      <c r="D1120" t="s">
        <v>1797</v>
      </c>
      <c r="E1120" t="s">
        <v>1919</v>
      </c>
      <c r="F1120">
        <v>1</v>
      </c>
      <c r="G1120" s="5">
        <v>724.74</v>
      </c>
      <c r="H1120">
        <v>0.15</v>
      </c>
      <c r="I1120" t="s">
        <v>1959</v>
      </c>
      <c r="J1120">
        <v>616.029</v>
      </c>
      <c r="K1120" t="str">
        <f>_xlfn.XLOOKUP(Sales_DB[[#This Row],[Store_ID]],Store_DB[Store_ID],Store_DB[Region])</f>
        <v>South</v>
      </c>
      <c r="L1120" t="str">
        <f>_xlfn.XLOOKUP(Sales_DB[[#This Row],[Store_ID]],Store_DB[Store_ID],Store_DB[Store_Name])</f>
        <v>Moore, Padilla and Butler</v>
      </c>
      <c r="M1120" t="str">
        <f>_xlfn.XLOOKUP(Sales_DB[[#This Row],[Store_ID]],Store_DB[Store_ID],Store_DB[City])</f>
        <v>East Johnstad</v>
      </c>
      <c r="N1120" t="str">
        <f>_xlfn.XLOOKUP(Sales_DB[[#This Row],[Store_ID]],Store_DB[Store_ID],Store_DB[Store_Type])</f>
        <v>Flagship</v>
      </c>
      <c r="O1120" t="str">
        <f>_xlfn.XLOOKUP(Sales_DB[[#This Row],[Product_ID]],Product_DB[Product_ID],Product_DB[Product_Name])</f>
        <v>Professional Jump Rope</v>
      </c>
      <c r="P1120" t="str">
        <f>_xlfn.XLOOKUP(Sales_DB[[#This Row],[Product_ID]],Product_DB[Product_ID],Product_DB[Category])</f>
        <v>Sports</v>
      </c>
      <c r="Q1120" t="str">
        <f>_xlfn.XLOOKUP(Sales_DB[[#This Row],[Product_ID]],Product_DB[Product_ID],Product_DB[Sub_Category])</f>
        <v>Fitness</v>
      </c>
      <c r="R1120" t="str">
        <f>_xlfn.XLOOKUP(Sales_DB[[#This Row],[Product_ID]],Product_DB[Product_ID],Product_DB[Brand])</f>
        <v>Davis PLC</v>
      </c>
      <c r="S1120">
        <f>_xlfn.XLOOKUP(Sales_DB[[#This Row],[Product_ID]],Product_DB[Product_ID],Product_DB[Cost])</f>
        <v>477.61</v>
      </c>
      <c r="T1120">
        <f>_xlfn.XLOOKUP(Sales_DB[[#This Row],[Product_ID]],Product_DB[Product_ID],Product_DB[Stock])</f>
        <v>300</v>
      </c>
      <c r="U1120" t="str">
        <f>_xlfn.XLOOKUP(Sales_DB[[#This Row],[Customer_ID]],Final_Cust_db[Customer_ID],Final_Cust_db[Name])</f>
        <v>Michelle Carpenter</v>
      </c>
      <c r="V1120">
        <f>_xlfn.XLOOKUP(Sales_DB[[#This Row],[Customer_ID]],Final_Cust_db[Customer_ID],Final_Cust_db[Age])</f>
        <v>44</v>
      </c>
      <c r="W1120" t="str">
        <f>_xlfn.XLOOKUP(Sales_DB[[#This Row],[Customer_ID]],Final_Cust_db[Customer_ID],Final_Cust_db[Gender])</f>
        <v>Female</v>
      </c>
      <c r="X1120" t="str">
        <f>_xlfn.XLOOKUP(Sales_DB[[#This Row],[Customer_ID]],Final_Cust_db[Customer_ID],Final_Cust_db[City])</f>
        <v>Lake Danielleton</v>
      </c>
      <c r="Y1120" t="str">
        <f>_xlfn.XLOOKUP(Sales_DB[[#This Row],[Customer_ID]],Final_Cust_db[Customer_ID],Final_Cust_db[State])</f>
        <v>New Jersey</v>
      </c>
      <c r="Z1120" t="str">
        <f>_xlfn.XLOOKUP(Sales_DB[[#This Row],[Customer_ID]],Final_Cust_db[Customer_ID],Final_Cust_db[Country])</f>
        <v>USA</v>
      </c>
      <c r="AA1120" t="str">
        <f>_xlfn.XLOOKUP(Sales_DB[[#This Row],[Customer_ID]],Final_Cust_db[Customer_ID],Final_Cust_db[Loyality_Level])</f>
        <v>Gold</v>
      </c>
      <c r="AB1120" s="8">
        <f>Sales_DB[[#This Row],[Cost]]*Sales_DB[[#This Row],[Quantity]]</f>
        <v>477.61</v>
      </c>
      <c r="AC1120" s="8">
        <f>Sales_DB[[#This Row],[Total_Amount]]-Sales_DB[[#This Row],[Spend]]</f>
        <v>138.41899999999998</v>
      </c>
      <c r="AD1120" s="8">
        <f>MONTH(Sales_DB[[#This Row],[Order_Date]])</f>
        <v>1</v>
      </c>
    </row>
    <row r="1121" spans="1:30" x14ac:dyDescent="0.35">
      <c r="A1121" t="s">
        <v>3078</v>
      </c>
      <c r="B1121" s="2">
        <v>45271</v>
      </c>
      <c r="C1121" t="s">
        <v>1415</v>
      </c>
      <c r="D1121" t="s">
        <v>1636</v>
      </c>
      <c r="E1121" t="s">
        <v>1902</v>
      </c>
      <c r="F1121">
        <v>2</v>
      </c>
      <c r="G1121" s="5">
        <v>961.84</v>
      </c>
      <c r="H1121">
        <v>0.25</v>
      </c>
      <c r="I1121" t="s">
        <v>1959</v>
      </c>
      <c r="J1121">
        <v>1442.76</v>
      </c>
      <c r="K1121" t="str">
        <f>_xlfn.XLOOKUP(Sales_DB[[#This Row],[Store_ID]],Store_DB[Store_ID],Store_DB[Region])</f>
        <v>South</v>
      </c>
      <c r="L1121" t="str">
        <f>_xlfn.XLOOKUP(Sales_DB[[#This Row],[Store_ID]],Store_DB[Store_ID],Store_DB[Store_Name])</f>
        <v>Alexander Group</v>
      </c>
      <c r="M1121" t="str">
        <f>_xlfn.XLOOKUP(Sales_DB[[#This Row],[Store_ID]],Store_DB[Store_ID],Store_DB[City])</f>
        <v>Port Sharon</v>
      </c>
      <c r="N1121" t="str">
        <f>_xlfn.XLOOKUP(Sales_DB[[#This Row],[Store_ID]],Store_DB[Store_ID],Store_DB[Store_Type])</f>
        <v>Online</v>
      </c>
      <c r="O1121" t="str">
        <f>_xlfn.XLOOKUP(Sales_DB[[#This Row],[Product_ID]],Product_DB[Product_ID],Product_DB[Product_Name])</f>
        <v>Multi-Purpose Storage Box</v>
      </c>
      <c r="P1121" t="str">
        <f>_xlfn.XLOOKUP(Sales_DB[[#This Row],[Product_ID]],Product_DB[Product_ID],Product_DB[Category])</f>
        <v>Home</v>
      </c>
      <c r="Q1121" t="str">
        <f>_xlfn.XLOOKUP(Sales_DB[[#This Row],[Product_ID]],Product_DB[Product_ID],Product_DB[Sub_Category])</f>
        <v>Storage</v>
      </c>
      <c r="R1121" t="str">
        <f>_xlfn.XLOOKUP(Sales_DB[[#This Row],[Product_ID]],Product_DB[Product_ID],Product_DB[Brand])</f>
        <v>Gardner-Montes</v>
      </c>
      <c r="S1121">
        <f>_xlfn.XLOOKUP(Sales_DB[[#This Row],[Product_ID]],Product_DB[Product_ID],Product_DB[Cost])</f>
        <v>123.46</v>
      </c>
      <c r="T1121">
        <f>_xlfn.XLOOKUP(Sales_DB[[#This Row],[Product_ID]],Product_DB[Product_ID],Product_DB[Stock])</f>
        <v>76</v>
      </c>
      <c r="U1121" t="str">
        <f>_xlfn.XLOOKUP(Sales_DB[[#This Row],[Customer_ID]],Final_Cust_db[Customer_ID],Final_Cust_db[Name])</f>
        <v>Tyler Weber</v>
      </c>
      <c r="V1121">
        <f>_xlfn.XLOOKUP(Sales_DB[[#This Row],[Customer_ID]],Final_Cust_db[Customer_ID],Final_Cust_db[Age])</f>
        <v>54</v>
      </c>
      <c r="W1121" t="str">
        <f>_xlfn.XLOOKUP(Sales_DB[[#This Row],[Customer_ID]],Final_Cust_db[Customer_ID],Final_Cust_db[Gender])</f>
        <v>Male</v>
      </c>
      <c r="X1121" t="str">
        <f>_xlfn.XLOOKUP(Sales_DB[[#This Row],[Customer_ID]],Final_Cust_db[Customer_ID],Final_Cust_db[City])</f>
        <v>East Yvette</v>
      </c>
      <c r="Y1121" t="str">
        <f>_xlfn.XLOOKUP(Sales_DB[[#This Row],[Customer_ID]],Final_Cust_db[Customer_ID],Final_Cust_db[State])</f>
        <v>Illinois</v>
      </c>
      <c r="Z1121" t="str">
        <f>_xlfn.XLOOKUP(Sales_DB[[#This Row],[Customer_ID]],Final_Cust_db[Customer_ID],Final_Cust_db[Country])</f>
        <v>USA</v>
      </c>
      <c r="AA1121" t="str">
        <f>_xlfn.XLOOKUP(Sales_DB[[#This Row],[Customer_ID]],Final_Cust_db[Customer_ID],Final_Cust_db[Loyality_Level])</f>
        <v>Gold</v>
      </c>
      <c r="AB1121" s="8">
        <f>Sales_DB[[#This Row],[Cost]]*Sales_DB[[#This Row],[Quantity]]</f>
        <v>246.92</v>
      </c>
      <c r="AC1121" s="8">
        <f>Sales_DB[[#This Row],[Total_Amount]]-Sales_DB[[#This Row],[Spend]]</f>
        <v>1195.8399999999999</v>
      </c>
      <c r="AD1121" s="8">
        <f>MONTH(Sales_DB[[#This Row],[Order_Date]])</f>
        <v>12</v>
      </c>
    </row>
    <row r="1122" spans="1:30" x14ac:dyDescent="0.35">
      <c r="A1122" t="s">
        <v>3079</v>
      </c>
      <c r="B1122" s="2">
        <v>45446</v>
      </c>
      <c r="C1122" t="s">
        <v>92</v>
      </c>
      <c r="D1122" t="s">
        <v>1687</v>
      </c>
      <c r="E1122" t="s">
        <v>1937</v>
      </c>
      <c r="F1122">
        <v>4</v>
      </c>
      <c r="G1122" s="5">
        <v>21.12</v>
      </c>
      <c r="H1122">
        <v>0.18</v>
      </c>
      <c r="I1122" t="s">
        <v>1962</v>
      </c>
      <c r="J1122">
        <v>69.273600000000002</v>
      </c>
      <c r="K1122" t="str">
        <f>_xlfn.XLOOKUP(Sales_DB[[#This Row],[Store_ID]],Store_DB[Store_ID],Store_DB[Region])</f>
        <v>West</v>
      </c>
      <c r="L1122" t="str">
        <f>_xlfn.XLOOKUP(Sales_DB[[#This Row],[Store_ID]],Store_DB[Store_ID],Store_DB[Store_Name])</f>
        <v>Frederick-Wright</v>
      </c>
      <c r="M1122" t="str">
        <f>_xlfn.XLOOKUP(Sales_DB[[#This Row],[Store_ID]],Store_DB[Store_ID],Store_DB[City])</f>
        <v>New Jimmymouth</v>
      </c>
      <c r="N1122" t="str">
        <f>_xlfn.XLOOKUP(Sales_DB[[#This Row],[Store_ID]],Store_DB[Store_ID],Store_DB[Store_Type])</f>
        <v>Flagship</v>
      </c>
      <c r="O1122" t="str">
        <f>_xlfn.XLOOKUP(Sales_DB[[#This Row],[Product_ID]],Product_DB[Product_ID],Product_DB[Product_Name])</f>
        <v>Men'S Casual Sneakers</v>
      </c>
      <c r="P1122" t="str">
        <f>_xlfn.XLOOKUP(Sales_DB[[#This Row],[Product_ID]],Product_DB[Product_ID],Product_DB[Category])</f>
        <v>Clothing</v>
      </c>
      <c r="Q1122" t="str">
        <f>_xlfn.XLOOKUP(Sales_DB[[#This Row],[Product_ID]],Product_DB[Product_ID],Product_DB[Sub_Category])</f>
        <v>Footwear</v>
      </c>
      <c r="R1122" t="str">
        <f>_xlfn.XLOOKUP(Sales_DB[[#This Row],[Product_ID]],Product_DB[Product_ID],Product_DB[Brand])</f>
        <v>Hogan-Lee</v>
      </c>
      <c r="S1122">
        <f>_xlfn.XLOOKUP(Sales_DB[[#This Row],[Product_ID]],Product_DB[Product_ID],Product_DB[Cost])</f>
        <v>353.47</v>
      </c>
      <c r="T1122">
        <f>_xlfn.XLOOKUP(Sales_DB[[#This Row],[Product_ID]],Product_DB[Product_ID],Product_DB[Stock])</f>
        <v>214</v>
      </c>
      <c r="U1122" t="str">
        <f>_xlfn.XLOOKUP(Sales_DB[[#This Row],[Customer_ID]],Final_Cust_db[Customer_ID],Final_Cust_db[Name])</f>
        <v>Bridget Allen</v>
      </c>
      <c r="V1122">
        <f>_xlfn.XLOOKUP(Sales_DB[[#This Row],[Customer_ID]],Final_Cust_db[Customer_ID],Final_Cust_db[Age])</f>
        <v>59</v>
      </c>
      <c r="W1122" t="str">
        <f>_xlfn.XLOOKUP(Sales_DB[[#This Row],[Customer_ID]],Final_Cust_db[Customer_ID],Final_Cust_db[Gender])</f>
        <v>Male</v>
      </c>
      <c r="X1122" t="str">
        <f>_xlfn.XLOOKUP(Sales_DB[[#This Row],[Customer_ID]],Final_Cust_db[Customer_ID],Final_Cust_db[City])</f>
        <v>Lake Shaneburgh</v>
      </c>
      <c r="Y1122" t="str">
        <f>_xlfn.XLOOKUP(Sales_DB[[#This Row],[Customer_ID]],Final_Cust_db[Customer_ID],Final_Cust_db[State])</f>
        <v>Delaware</v>
      </c>
      <c r="Z1122" t="str">
        <f>_xlfn.XLOOKUP(Sales_DB[[#This Row],[Customer_ID]],Final_Cust_db[Customer_ID],Final_Cust_db[Country])</f>
        <v>USA</v>
      </c>
      <c r="AA1122" t="str">
        <f>_xlfn.XLOOKUP(Sales_DB[[#This Row],[Customer_ID]],Final_Cust_db[Customer_ID],Final_Cust_db[Loyality_Level])</f>
        <v>Silver</v>
      </c>
      <c r="AB1122" s="8">
        <f>Sales_DB[[#This Row],[Cost]]*Sales_DB[[#This Row],[Quantity]]</f>
        <v>1413.88</v>
      </c>
      <c r="AC1122" s="8">
        <f>Sales_DB[[#This Row],[Total_Amount]]-Sales_DB[[#This Row],[Spend]]</f>
        <v>-1344.6064000000001</v>
      </c>
      <c r="AD1122" s="8">
        <f>MONTH(Sales_DB[[#This Row],[Order_Date]])</f>
        <v>6</v>
      </c>
    </row>
    <row r="1123" spans="1:30" x14ac:dyDescent="0.35">
      <c r="A1123" t="s">
        <v>3080</v>
      </c>
      <c r="B1123" s="2">
        <v>45579</v>
      </c>
      <c r="C1123" t="s">
        <v>1014</v>
      </c>
      <c r="D1123" t="s">
        <v>1553</v>
      </c>
      <c r="E1123" t="s">
        <v>1902</v>
      </c>
      <c r="F1123">
        <v>3</v>
      </c>
      <c r="G1123" s="5">
        <v>819.93</v>
      </c>
      <c r="H1123">
        <v>0.08</v>
      </c>
      <c r="I1123" t="s">
        <v>1959</v>
      </c>
      <c r="J1123">
        <v>2263.0068000000001</v>
      </c>
      <c r="K1123" t="str">
        <f>_xlfn.XLOOKUP(Sales_DB[[#This Row],[Store_ID]],Store_DB[Store_ID],Store_DB[Region])</f>
        <v>South</v>
      </c>
      <c r="L1123" t="str">
        <f>_xlfn.XLOOKUP(Sales_DB[[#This Row],[Store_ID]],Store_DB[Store_ID],Store_DB[Store_Name])</f>
        <v>Alexander Group</v>
      </c>
      <c r="M1123" t="str">
        <f>_xlfn.XLOOKUP(Sales_DB[[#This Row],[Store_ID]],Store_DB[Store_ID],Store_DB[City])</f>
        <v>Port Sharon</v>
      </c>
      <c r="N1123" t="str">
        <f>_xlfn.XLOOKUP(Sales_DB[[#This Row],[Store_ID]],Store_DB[Store_ID],Store_DB[Store_Type])</f>
        <v>Online</v>
      </c>
      <c r="O1123" t="str">
        <f>_xlfn.XLOOKUP(Sales_DB[[#This Row],[Product_ID]],Product_DB[Product_ID],Product_DB[Product_Name])</f>
        <v>Brother Laser Printer</v>
      </c>
      <c r="P1123" t="str">
        <f>_xlfn.XLOOKUP(Sales_DB[[#This Row],[Product_ID]],Product_DB[Product_ID],Product_DB[Category])</f>
        <v>Electronics</v>
      </c>
      <c r="Q1123" t="str">
        <f>_xlfn.XLOOKUP(Sales_DB[[#This Row],[Product_ID]],Product_DB[Product_ID],Product_DB[Sub_Category])</f>
        <v>Computer</v>
      </c>
      <c r="R1123" t="str">
        <f>_xlfn.XLOOKUP(Sales_DB[[#This Row],[Product_ID]],Product_DB[Product_ID],Product_DB[Brand])</f>
        <v>Hunt Inc</v>
      </c>
      <c r="S1123">
        <f>_xlfn.XLOOKUP(Sales_DB[[#This Row],[Product_ID]],Product_DB[Product_ID],Product_DB[Cost])</f>
        <v>112.42</v>
      </c>
      <c r="T1123">
        <f>_xlfn.XLOOKUP(Sales_DB[[#This Row],[Product_ID]],Product_DB[Product_ID],Product_DB[Stock])</f>
        <v>416</v>
      </c>
      <c r="U1123" t="str">
        <f>_xlfn.XLOOKUP(Sales_DB[[#This Row],[Customer_ID]],Final_Cust_db[Customer_ID],Final_Cust_db[Name])</f>
        <v>Casey Simpson</v>
      </c>
      <c r="V1123">
        <f>_xlfn.XLOOKUP(Sales_DB[[#This Row],[Customer_ID]],Final_Cust_db[Customer_ID],Final_Cust_db[Age])</f>
        <v>54</v>
      </c>
      <c r="W1123" t="str">
        <f>_xlfn.XLOOKUP(Sales_DB[[#This Row],[Customer_ID]],Final_Cust_db[Customer_ID],Final_Cust_db[Gender])</f>
        <v>Male</v>
      </c>
      <c r="X1123" t="str">
        <f>_xlfn.XLOOKUP(Sales_DB[[#This Row],[Customer_ID]],Final_Cust_db[Customer_ID],Final_Cust_db[City])</f>
        <v>West Mathewside</v>
      </c>
      <c r="Y1123" t="str">
        <f>_xlfn.XLOOKUP(Sales_DB[[#This Row],[Customer_ID]],Final_Cust_db[Customer_ID],Final_Cust_db[State])</f>
        <v>Mississippi</v>
      </c>
      <c r="Z1123" t="str">
        <f>_xlfn.XLOOKUP(Sales_DB[[#This Row],[Customer_ID]],Final_Cust_db[Customer_ID],Final_Cust_db[Country])</f>
        <v>USA</v>
      </c>
      <c r="AA1123" t="str">
        <f>_xlfn.XLOOKUP(Sales_DB[[#This Row],[Customer_ID]],Final_Cust_db[Customer_ID],Final_Cust_db[Loyality_Level])</f>
        <v>Platinum</v>
      </c>
      <c r="AB1123" s="8">
        <f>Sales_DB[[#This Row],[Cost]]*Sales_DB[[#This Row],[Quantity]]</f>
        <v>337.26</v>
      </c>
      <c r="AC1123" s="8">
        <f>Sales_DB[[#This Row],[Total_Amount]]-Sales_DB[[#This Row],[Spend]]</f>
        <v>1925.7468000000001</v>
      </c>
      <c r="AD1123" s="8">
        <f>MONTH(Sales_DB[[#This Row],[Order_Date]])</f>
        <v>10</v>
      </c>
    </row>
    <row r="1124" spans="1:30" x14ac:dyDescent="0.35">
      <c r="A1124" t="s">
        <v>3081</v>
      </c>
      <c r="B1124" s="2">
        <v>45725</v>
      </c>
      <c r="C1124" t="s">
        <v>941</v>
      </c>
      <c r="D1124" t="s">
        <v>1704</v>
      </c>
      <c r="E1124" t="s">
        <v>1885</v>
      </c>
      <c r="F1124">
        <v>2</v>
      </c>
      <c r="G1124" s="5">
        <v>700.95</v>
      </c>
      <c r="H1124">
        <v>0.18</v>
      </c>
      <c r="I1124" t="s">
        <v>1957</v>
      </c>
      <c r="J1124">
        <v>1149.558</v>
      </c>
      <c r="K1124" t="str">
        <f>_xlfn.XLOOKUP(Sales_DB[[#This Row],[Store_ID]],Store_DB[Store_ID],Store_DB[Region])</f>
        <v>East</v>
      </c>
      <c r="L1124" t="str">
        <f>_xlfn.XLOOKUP(Sales_DB[[#This Row],[Store_ID]],Store_DB[Store_ID],Store_DB[Store_Name])</f>
        <v>Rivera-Warner</v>
      </c>
      <c r="M1124" t="str">
        <f>_xlfn.XLOOKUP(Sales_DB[[#This Row],[Store_ID]],Store_DB[Store_ID],Store_DB[City])</f>
        <v>Washingtonfurt</v>
      </c>
      <c r="N1124" t="str">
        <f>_xlfn.XLOOKUP(Sales_DB[[#This Row],[Store_ID]],Store_DB[Store_ID],Store_DB[Store_Type])</f>
        <v>Flagship</v>
      </c>
      <c r="O1124" t="str">
        <f>_xlfn.XLOOKUP(Sales_DB[[#This Row],[Product_ID]],Product_DB[Product_ID],Product_DB[Product_Name])</f>
        <v>Smart Home Wifi Camera</v>
      </c>
      <c r="P1124" t="str">
        <f>_xlfn.XLOOKUP(Sales_DB[[#This Row],[Product_ID]],Product_DB[Product_ID],Product_DB[Category])</f>
        <v>Electronics</v>
      </c>
      <c r="Q1124" t="str">
        <f>_xlfn.XLOOKUP(Sales_DB[[#This Row],[Product_ID]],Product_DB[Product_ID],Product_DB[Sub_Category])</f>
        <v>Accessories</v>
      </c>
      <c r="R1124" t="str">
        <f>_xlfn.XLOOKUP(Sales_DB[[#This Row],[Product_ID]],Product_DB[Product_ID],Product_DB[Brand])</f>
        <v>Holmes LLC</v>
      </c>
      <c r="S1124">
        <f>_xlfn.XLOOKUP(Sales_DB[[#This Row],[Product_ID]],Product_DB[Product_ID],Product_DB[Cost])</f>
        <v>450.71</v>
      </c>
      <c r="T1124">
        <f>_xlfn.XLOOKUP(Sales_DB[[#This Row],[Product_ID]],Product_DB[Product_ID],Product_DB[Stock])</f>
        <v>389</v>
      </c>
      <c r="U1124" t="str">
        <f>_xlfn.XLOOKUP(Sales_DB[[#This Row],[Customer_ID]],Final_Cust_db[Customer_ID],Final_Cust_db[Name])</f>
        <v>Lisa Chandler</v>
      </c>
      <c r="V1124">
        <f>_xlfn.XLOOKUP(Sales_DB[[#This Row],[Customer_ID]],Final_Cust_db[Customer_ID],Final_Cust_db[Age])</f>
        <v>29</v>
      </c>
      <c r="W1124" t="str">
        <f>_xlfn.XLOOKUP(Sales_DB[[#This Row],[Customer_ID]],Final_Cust_db[Customer_ID],Final_Cust_db[Gender])</f>
        <v>Male</v>
      </c>
      <c r="X1124" t="str">
        <f>_xlfn.XLOOKUP(Sales_DB[[#This Row],[Customer_ID]],Final_Cust_db[Customer_ID],Final_Cust_db[City])</f>
        <v>Port Richard</v>
      </c>
      <c r="Y1124" t="str">
        <f>_xlfn.XLOOKUP(Sales_DB[[#This Row],[Customer_ID]],Final_Cust_db[Customer_ID],Final_Cust_db[State])</f>
        <v>Montana</v>
      </c>
      <c r="Z1124" t="str">
        <f>_xlfn.XLOOKUP(Sales_DB[[#This Row],[Customer_ID]],Final_Cust_db[Customer_ID],Final_Cust_db[Country])</f>
        <v>USA</v>
      </c>
      <c r="AA1124" t="str">
        <f>_xlfn.XLOOKUP(Sales_DB[[#This Row],[Customer_ID]],Final_Cust_db[Customer_ID],Final_Cust_db[Loyality_Level])</f>
        <v>Platinum</v>
      </c>
      <c r="AB1124" s="8">
        <f>Sales_DB[[#This Row],[Cost]]*Sales_DB[[#This Row],[Quantity]]</f>
        <v>901.42</v>
      </c>
      <c r="AC1124" s="8">
        <f>Sales_DB[[#This Row],[Total_Amount]]-Sales_DB[[#This Row],[Spend]]</f>
        <v>248.13800000000003</v>
      </c>
      <c r="AD1124" s="8">
        <f>MONTH(Sales_DB[[#This Row],[Order_Date]])</f>
        <v>3</v>
      </c>
    </row>
    <row r="1125" spans="1:30" x14ac:dyDescent="0.35">
      <c r="A1125" t="s">
        <v>3082</v>
      </c>
      <c r="B1125" s="2">
        <v>45910</v>
      </c>
      <c r="C1125" t="s">
        <v>484</v>
      </c>
      <c r="D1125" t="s">
        <v>1623</v>
      </c>
      <c r="E1125" t="s">
        <v>1932</v>
      </c>
      <c r="F1125">
        <v>2</v>
      </c>
      <c r="G1125" s="5">
        <v>456.38</v>
      </c>
      <c r="H1125">
        <v>0.12</v>
      </c>
      <c r="I1125" t="s">
        <v>1957</v>
      </c>
      <c r="J1125">
        <v>803.22879999999998</v>
      </c>
      <c r="K1125" t="str">
        <f>_xlfn.XLOOKUP(Sales_DB[[#This Row],[Store_ID]],Store_DB[Store_ID],Store_DB[Region])</f>
        <v>South</v>
      </c>
      <c r="L1125" t="str">
        <f>_xlfn.XLOOKUP(Sales_DB[[#This Row],[Store_ID]],Store_DB[Store_ID],Store_DB[Store_Name])</f>
        <v>Mcdonald Inc</v>
      </c>
      <c r="M1125" t="str">
        <f>_xlfn.XLOOKUP(Sales_DB[[#This Row],[Store_ID]],Store_DB[Store_ID],Store_DB[City])</f>
        <v>Christopherland</v>
      </c>
      <c r="N1125" t="str">
        <f>_xlfn.XLOOKUP(Sales_DB[[#This Row],[Store_ID]],Store_DB[Store_ID],Store_DB[Store_Type])</f>
        <v>Outlet</v>
      </c>
      <c r="O1125" t="str">
        <f>_xlfn.XLOOKUP(Sales_DB[[#This Row],[Product_ID]],Product_DB[Product_ID],Product_DB[Product_Name])</f>
        <v>Soccer Training Cone Set</v>
      </c>
      <c r="P1125" t="str">
        <f>_xlfn.XLOOKUP(Sales_DB[[#This Row],[Product_ID]],Product_DB[Product_ID],Product_DB[Category])</f>
        <v>Sports</v>
      </c>
      <c r="Q1125" t="str">
        <f>_xlfn.XLOOKUP(Sales_DB[[#This Row],[Product_ID]],Product_DB[Product_ID],Product_DB[Sub_Category])</f>
        <v>Accessories</v>
      </c>
      <c r="R1125" t="str">
        <f>_xlfn.XLOOKUP(Sales_DB[[#This Row],[Product_ID]],Product_DB[Product_ID],Product_DB[Brand])</f>
        <v>Ford, Murphy and Wilson</v>
      </c>
      <c r="S1125">
        <f>_xlfn.XLOOKUP(Sales_DB[[#This Row],[Product_ID]],Product_DB[Product_ID],Product_DB[Cost])</f>
        <v>144.53</v>
      </c>
      <c r="T1125">
        <f>_xlfn.XLOOKUP(Sales_DB[[#This Row],[Product_ID]],Product_DB[Product_ID],Product_DB[Stock])</f>
        <v>367</v>
      </c>
      <c r="U1125" t="str">
        <f>_xlfn.XLOOKUP(Sales_DB[[#This Row],[Customer_ID]],Final_Cust_db[Customer_ID],Final_Cust_db[Name])</f>
        <v>Cristian Wright</v>
      </c>
      <c r="V1125">
        <f>_xlfn.XLOOKUP(Sales_DB[[#This Row],[Customer_ID]],Final_Cust_db[Customer_ID],Final_Cust_db[Age])</f>
        <v>30</v>
      </c>
      <c r="W1125" t="str">
        <f>_xlfn.XLOOKUP(Sales_DB[[#This Row],[Customer_ID]],Final_Cust_db[Customer_ID],Final_Cust_db[Gender])</f>
        <v>Male</v>
      </c>
      <c r="X1125" t="str">
        <f>_xlfn.XLOOKUP(Sales_DB[[#This Row],[Customer_ID]],Final_Cust_db[Customer_ID],Final_Cust_db[City])</f>
        <v>Port Denise</v>
      </c>
      <c r="Y1125" t="str">
        <f>_xlfn.XLOOKUP(Sales_DB[[#This Row],[Customer_ID]],Final_Cust_db[Customer_ID],Final_Cust_db[State])</f>
        <v>California</v>
      </c>
      <c r="Z1125" t="str">
        <f>_xlfn.XLOOKUP(Sales_DB[[#This Row],[Customer_ID]],Final_Cust_db[Customer_ID],Final_Cust_db[Country])</f>
        <v>USA</v>
      </c>
      <c r="AA1125" t="str">
        <f>_xlfn.XLOOKUP(Sales_DB[[#This Row],[Customer_ID]],Final_Cust_db[Customer_ID],Final_Cust_db[Loyality_Level])</f>
        <v>Bronze</v>
      </c>
      <c r="AB1125" s="8">
        <f>Sales_DB[[#This Row],[Cost]]*Sales_DB[[#This Row],[Quantity]]</f>
        <v>289.06</v>
      </c>
      <c r="AC1125" s="8">
        <f>Sales_DB[[#This Row],[Total_Amount]]-Sales_DB[[#This Row],[Spend]]</f>
        <v>514.16879999999992</v>
      </c>
      <c r="AD1125" s="8">
        <f>MONTH(Sales_DB[[#This Row],[Order_Date]])</f>
        <v>9</v>
      </c>
    </row>
    <row r="1126" spans="1:30" x14ac:dyDescent="0.35">
      <c r="A1126" t="s">
        <v>3083</v>
      </c>
      <c r="B1126" s="2">
        <v>45447</v>
      </c>
      <c r="C1126" t="s">
        <v>1140</v>
      </c>
      <c r="D1126" t="s">
        <v>1809</v>
      </c>
      <c r="E1126" t="s">
        <v>1932</v>
      </c>
      <c r="F1126">
        <v>3</v>
      </c>
      <c r="G1126" s="5">
        <v>291.05</v>
      </c>
      <c r="H1126">
        <v>0.3</v>
      </c>
      <c r="I1126" t="s">
        <v>1957</v>
      </c>
      <c r="J1126">
        <v>611.20500000000004</v>
      </c>
      <c r="K1126" t="str">
        <f>_xlfn.XLOOKUP(Sales_DB[[#This Row],[Store_ID]],Store_DB[Store_ID],Store_DB[Region])</f>
        <v>South</v>
      </c>
      <c r="L1126" t="str">
        <f>_xlfn.XLOOKUP(Sales_DB[[#This Row],[Store_ID]],Store_DB[Store_ID],Store_DB[Store_Name])</f>
        <v>Mcdonald Inc</v>
      </c>
      <c r="M1126" t="str">
        <f>_xlfn.XLOOKUP(Sales_DB[[#This Row],[Store_ID]],Store_DB[Store_ID],Store_DB[City])</f>
        <v>Christopherland</v>
      </c>
      <c r="N1126" t="str">
        <f>_xlfn.XLOOKUP(Sales_DB[[#This Row],[Store_ID]],Store_DB[Store_ID],Store_DB[Store_Type])</f>
        <v>Outlet</v>
      </c>
      <c r="O1126" t="str">
        <f>_xlfn.XLOOKUP(Sales_DB[[#This Row],[Product_ID]],Product_DB[Product_ID],Product_DB[Product_Name])</f>
        <v>Wireless Mouse</v>
      </c>
      <c r="P1126" t="str">
        <f>_xlfn.XLOOKUP(Sales_DB[[#This Row],[Product_ID]],Product_DB[Product_ID],Product_DB[Category])</f>
        <v>Electronics</v>
      </c>
      <c r="Q1126" t="str">
        <f>_xlfn.XLOOKUP(Sales_DB[[#This Row],[Product_ID]],Product_DB[Product_ID],Product_DB[Sub_Category])</f>
        <v>Computer</v>
      </c>
      <c r="R1126" t="str">
        <f>_xlfn.XLOOKUP(Sales_DB[[#This Row],[Product_ID]],Product_DB[Product_ID],Product_DB[Brand])</f>
        <v>Larson Ltd</v>
      </c>
      <c r="S1126">
        <f>_xlfn.XLOOKUP(Sales_DB[[#This Row],[Product_ID]],Product_DB[Product_ID],Product_DB[Cost])</f>
        <v>392.89</v>
      </c>
      <c r="T1126">
        <f>_xlfn.XLOOKUP(Sales_DB[[#This Row],[Product_ID]],Product_DB[Product_ID],Product_DB[Stock])</f>
        <v>320</v>
      </c>
      <c r="U1126" t="str">
        <f>_xlfn.XLOOKUP(Sales_DB[[#This Row],[Customer_ID]],Final_Cust_db[Customer_ID],Final_Cust_db[Name])</f>
        <v>Natalie Johnson</v>
      </c>
      <c r="V1126">
        <f>_xlfn.XLOOKUP(Sales_DB[[#This Row],[Customer_ID]],Final_Cust_db[Customer_ID],Final_Cust_db[Age])</f>
        <v>64</v>
      </c>
      <c r="W1126" t="str">
        <f>_xlfn.XLOOKUP(Sales_DB[[#This Row],[Customer_ID]],Final_Cust_db[Customer_ID],Final_Cust_db[Gender])</f>
        <v>Male</v>
      </c>
      <c r="X1126" t="str">
        <f>_xlfn.XLOOKUP(Sales_DB[[#This Row],[Customer_ID]],Final_Cust_db[Customer_ID],Final_Cust_db[City])</f>
        <v>New Jessechester</v>
      </c>
      <c r="Y1126" t="str">
        <f>_xlfn.XLOOKUP(Sales_DB[[#This Row],[Customer_ID]],Final_Cust_db[Customer_ID],Final_Cust_db[State])</f>
        <v>Indiana</v>
      </c>
      <c r="Z1126" t="str">
        <f>_xlfn.XLOOKUP(Sales_DB[[#This Row],[Customer_ID]],Final_Cust_db[Customer_ID],Final_Cust_db[Country])</f>
        <v>USA</v>
      </c>
      <c r="AA1126" t="str">
        <f>_xlfn.XLOOKUP(Sales_DB[[#This Row],[Customer_ID]],Final_Cust_db[Customer_ID],Final_Cust_db[Loyality_Level])</f>
        <v>Platinum</v>
      </c>
      <c r="AB1126" s="8">
        <f>Sales_DB[[#This Row],[Cost]]*Sales_DB[[#This Row],[Quantity]]</f>
        <v>1178.67</v>
      </c>
      <c r="AC1126" s="8">
        <f>Sales_DB[[#This Row],[Total_Amount]]-Sales_DB[[#This Row],[Spend]]</f>
        <v>-567.46500000000003</v>
      </c>
      <c r="AD1126" s="8">
        <f>MONTH(Sales_DB[[#This Row],[Order_Date]])</f>
        <v>6</v>
      </c>
    </row>
    <row r="1127" spans="1:30" x14ac:dyDescent="0.35">
      <c r="A1127" t="s">
        <v>3084</v>
      </c>
      <c r="B1127" s="2">
        <v>45307</v>
      </c>
      <c r="C1127" t="s">
        <v>758</v>
      </c>
      <c r="D1127" t="s">
        <v>1866</v>
      </c>
      <c r="E1127" t="s">
        <v>1934</v>
      </c>
      <c r="F1127">
        <v>2</v>
      </c>
      <c r="G1127" s="5">
        <v>463.52</v>
      </c>
      <c r="H1127">
        <v>0.27</v>
      </c>
      <c r="I1127" t="s">
        <v>1959</v>
      </c>
      <c r="J1127">
        <v>676.73919999999998</v>
      </c>
      <c r="K1127" t="str">
        <f>_xlfn.XLOOKUP(Sales_DB[[#This Row],[Store_ID]],Store_DB[Store_ID],Store_DB[Region])</f>
        <v>North</v>
      </c>
      <c r="L1127" t="str">
        <f>_xlfn.XLOOKUP(Sales_DB[[#This Row],[Store_ID]],Store_DB[Store_ID],Store_DB[Store_Name])</f>
        <v>Shelton PLC</v>
      </c>
      <c r="M1127" t="str">
        <f>_xlfn.XLOOKUP(Sales_DB[[#This Row],[Store_ID]],Store_DB[Store_ID],Store_DB[City])</f>
        <v>East Jenniferstad</v>
      </c>
      <c r="N1127" t="str">
        <f>_xlfn.XLOOKUP(Sales_DB[[#This Row],[Store_ID]],Store_DB[Store_ID],Store_DB[Store_Type])</f>
        <v>Flagship</v>
      </c>
      <c r="O1127" t="str">
        <f>_xlfn.XLOOKUP(Sales_DB[[#This Row],[Product_ID]],Product_DB[Product_ID],Product_DB[Product_Name])</f>
        <v>Sports Stopwatch Basic</v>
      </c>
      <c r="P1127" t="str">
        <f>_xlfn.XLOOKUP(Sales_DB[[#This Row],[Product_ID]],Product_DB[Product_ID],Product_DB[Category])</f>
        <v>Sports</v>
      </c>
      <c r="Q1127" t="str">
        <f>_xlfn.XLOOKUP(Sales_DB[[#This Row],[Product_ID]],Product_DB[Product_ID],Product_DB[Sub_Category])</f>
        <v>Accessories</v>
      </c>
      <c r="R1127" t="str">
        <f>_xlfn.XLOOKUP(Sales_DB[[#This Row],[Product_ID]],Product_DB[Product_ID],Product_DB[Brand])</f>
        <v>Wilson Group</v>
      </c>
      <c r="S1127">
        <f>_xlfn.XLOOKUP(Sales_DB[[#This Row],[Product_ID]],Product_DB[Product_ID],Product_DB[Cost])</f>
        <v>60.65</v>
      </c>
      <c r="T1127">
        <f>_xlfn.XLOOKUP(Sales_DB[[#This Row],[Product_ID]],Product_DB[Product_ID],Product_DB[Stock])</f>
        <v>75</v>
      </c>
      <c r="U1127" t="str">
        <f>_xlfn.XLOOKUP(Sales_DB[[#This Row],[Customer_ID]],Final_Cust_db[Customer_ID],Final_Cust_db[Name])</f>
        <v>Michelle Gonzalez</v>
      </c>
      <c r="V1127">
        <f>_xlfn.XLOOKUP(Sales_DB[[#This Row],[Customer_ID]],Final_Cust_db[Customer_ID],Final_Cust_db[Age])</f>
        <v>59</v>
      </c>
      <c r="W1127" t="str">
        <f>_xlfn.XLOOKUP(Sales_DB[[#This Row],[Customer_ID]],Final_Cust_db[Customer_ID],Final_Cust_db[Gender])</f>
        <v>Male</v>
      </c>
      <c r="X1127" t="str">
        <f>_xlfn.XLOOKUP(Sales_DB[[#This Row],[Customer_ID]],Final_Cust_db[Customer_ID],Final_Cust_db[City])</f>
        <v>Clarkport</v>
      </c>
      <c r="Y1127" t="str">
        <f>_xlfn.XLOOKUP(Sales_DB[[#This Row],[Customer_ID]],Final_Cust_db[Customer_ID],Final_Cust_db[State])</f>
        <v>West Virginia</v>
      </c>
      <c r="Z1127" t="str">
        <f>_xlfn.XLOOKUP(Sales_DB[[#This Row],[Customer_ID]],Final_Cust_db[Customer_ID],Final_Cust_db[Country])</f>
        <v>USA</v>
      </c>
      <c r="AA1127" t="str">
        <f>_xlfn.XLOOKUP(Sales_DB[[#This Row],[Customer_ID]],Final_Cust_db[Customer_ID],Final_Cust_db[Loyality_Level])</f>
        <v>Silver</v>
      </c>
      <c r="AB1127" s="8">
        <f>Sales_DB[[#This Row],[Cost]]*Sales_DB[[#This Row],[Quantity]]</f>
        <v>121.3</v>
      </c>
      <c r="AC1127" s="8">
        <f>Sales_DB[[#This Row],[Total_Amount]]-Sales_DB[[#This Row],[Spend]]</f>
        <v>555.43920000000003</v>
      </c>
      <c r="AD1127" s="8">
        <f>MONTH(Sales_DB[[#This Row],[Order_Date]])</f>
        <v>1</v>
      </c>
    </row>
    <row r="1128" spans="1:30" x14ac:dyDescent="0.35">
      <c r="A1128" t="s">
        <v>3085</v>
      </c>
      <c r="B1128" s="2">
        <v>45653</v>
      </c>
      <c r="C1128" t="s">
        <v>1194</v>
      </c>
      <c r="D1128" t="s">
        <v>1553</v>
      </c>
      <c r="E1128" t="s">
        <v>1940</v>
      </c>
      <c r="F1128">
        <v>3</v>
      </c>
      <c r="G1128" s="5">
        <v>241.64</v>
      </c>
      <c r="H1128">
        <v>0.28999999999999998</v>
      </c>
      <c r="I1128" t="s">
        <v>1959</v>
      </c>
      <c r="J1128">
        <v>514.69319999999993</v>
      </c>
      <c r="K1128" t="str">
        <f>_xlfn.XLOOKUP(Sales_DB[[#This Row],[Store_ID]],Store_DB[Store_ID],Store_DB[Region])</f>
        <v>North</v>
      </c>
      <c r="L1128" t="str">
        <f>_xlfn.XLOOKUP(Sales_DB[[#This Row],[Store_ID]],Store_DB[Store_ID],Store_DB[Store_Name])</f>
        <v>Holloway Ltd</v>
      </c>
      <c r="M1128" t="str">
        <f>_xlfn.XLOOKUP(Sales_DB[[#This Row],[Store_ID]],Store_DB[Store_ID],Store_DB[City])</f>
        <v>Bensonhaven</v>
      </c>
      <c r="N1128" t="str">
        <f>_xlfn.XLOOKUP(Sales_DB[[#This Row],[Store_ID]],Store_DB[Store_ID],Store_DB[Store_Type])</f>
        <v>Flagship</v>
      </c>
      <c r="O1128" t="str">
        <f>_xlfn.XLOOKUP(Sales_DB[[#This Row],[Product_ID]],Product_DB[Product_ID],Product_DB[Product_Name])</f>
        <v>Brother Laser Printer</v>
      </c>
      <c r="P1128" t="str">
        <f>_xlfn.XLOOKUP(Sales_DB[[#This Row],[Product_ID]],Product_DB[Product_ID],Product_DB[Category])</f>
        <v>Electronics</v>
      </c>
      <c r="Q1128" t="str">
        <f>_xlfn.XLOOKUP(Sales_DB[[#This Row],[Product_ID]],Product_DB[Product_ID],Product_DB[Sub_Category])</f>
        <v>Computer</v>
      </c>
      <c r="R1128" t="str">
        <f>_xlfn.XLOOKUP(Sales_DB[[#This Row],[Product_ID]],Product_DB[Product_ID],Product_DB[Brand])</f>
        <v>Hunt Inc</v>
      </c>
      <c r="S1128">
        <f>_xlfn.XLOOKUP(Sales_DB[[#This Row],[Product_ID]],Product_DB[Product_ID],Product_DB[Cost])</f>
        <v>112.42</v>
      </c>
      <c r="T1128">
        <f>_xlfn.XLOOKUP(Sales_DB[[#This Row],[Product_ID]],Product_DB[Product_ID],Product_DB[Stock])</f>
        <v>416</v>
      </c>
      <c r="U1128" t="str">
        <f>_xlfn.XLOOKUP(Sales_DB[[#This Row],[Customer_ID]],Final_Cust_db[Customer_ID],Final_Cust_db[Name])</f>
        <v>Tanya Lopez</v>
      </c>
      <c r="V1128">
        <f>_xlfn.XLOOKUP(Sales_DB[[#This Row],[Customer_ID]],Final_Cust_db[Customer_ID],Final_Cust_db[Age])</f>
        <v>34</v>
      </c>
      <c r="W1128" t="str">
        <f>_xlfn.XLOOKUP(Sales_DB[[#This Row],[Customer_ID]],Final_Cust_db[Customer_ID],Final_Cust_db[Gender])</f>
        <v>Female</v>
      </c>
      <c r="X1128" t="str">
        <f>_xlfn.XLOOKUP(Sales_DB[[#This Row],[Customer_ID]],Final_Cust_db[Customer_ID],Final_Cust_db[City])</f>
        <v>West Jeffreyburgh</v>
      </c>
      <c r="Y1128" t="str">
        <f>_xlfn.XLOOKUP(Sales_DB[[#This Row],[Customer_ID]],Final_Cust_db[Customer_ID],Final_Cust_db[State])</f>
        <v>Iowa</v>
      </c>
      <c r="Z1128" t="str">
        <f>_xlfn.XLOOKUP(Sales_DB[[#This Row],[Customer_ID]],Final_Cust_db[Customer_ID],Final_Cust_db[Country])</f>
        <v>USA</v>
      </c>
      <c r="AA1128" t="str">
        <f>_xlfn.XLOOKUP(Sales_DB[[#This Row],[Customer_ID]],Final_Cust_db[Customer_ID],Final_Cust_db[Loyality_Level])</f>
        <v>Gold</v>
      </c>
      <c r="AB1128" s="8">
        <f>Sales_DB[[#This Row],[Cost]]*Sales_DB[[#This Row],[Quantity]]</f>
        <v>337.26</v>
      </c>
      <c r="AC1128" s="8">
        <f>Sales_DB[[#This Row],[Total_Amount]]-Sales_DB[[#This Row],[Spend]]</f>
        <v>177.43319999999994</v>
      </c>
      <c r="AD1128" s="8">
        <f>MONTH(Sales_DB[[#This Row],[Order_Date]])</f>
        <v>12</v>
      </c>
    </row>
    <row r="1129" spans="1:30" x14ac:dyDescent="0.35">
      <c r="A1129" t="s">
        <v>3086</v>
      </c>
      <c r="B1129" s="2">
        <v>45817</v>
      </c>
      <c r="C1129" t="s">
        <v>1497</v>
      </c>
      <c r="D1129" t="s">
        <v>1665</v>
      </c>
      <c r="E1129" t="s">
        <v>1922</v>
      </c>
      <c r="F1129">
        <v>2</v>
      </c>
      <c r="G1129" s="5">
        <v>47.86</v>
      </c>
      <c r="H1129">
        <v>0.03</v>
      </c>
      <c r="I1129" t="s">
        <v>1959</v>
      </c>
      <c r="J1129">
        <v>92.848399999999998</v>
      </c>
      <c r="K1129" t="str">
        <f>_xlfn.XLOOKUP(Sales_DB[[#This Row],[Store_ID]],Store_DB[Store_ID],Store_DB[Region])</f>
        <v>East</v>
      </c>
      <c r="L1129" t="str">
        <f>_xlfn.XLOOKUP(Sales_DB[[#This Row],[Store_ID]],Store_DB[Store_ID],Store_DB[Store_Name])</f>
        <v>Hill, Wagner and Ballard</v>
      </c>
      <c r="M1129" t="str">
        <f>_xlfn.XLOOKUP(Sales_DB[[#This Row],[Store_ID]],Store_DB[Store_ID],Store_DB[City])</f>
        <v>East Davidville</v>
      </c>
      <c r="N1129" t="str">
        <f>_xlfn.XLOOKUP(Sales_DB[[#This Row],[Store_ID]],Store_DB[Store_ID],Store_DB[Store_Type])</f>
        <v>Online</v>
      </c>
      <c r="O1129" t="str">
        <f>_xlfn.XLOOKUP(Sales_DB[[#This Row],[Product_ID]],Product_DB[Product_ID],Product_DB[Product_Name])</f>
        <v>Stainless Steel Cutlery Set</v>
      </c>
      <c r="P1129" t="str">
        <f>_xlfn.XLOOKUP(Sales_DB[[#This Row],[Product_ID]],Product_DB[Product_ID],Product_DB[Category])</f>
        <v>Home</v>
      </c>
      <c r="Q1129" t="str">
        <f>_xlfn.XLOOKUP(Sales_DB[[#This Row],[Product_ID]],Product_DB[Product_ID],Product_DB[Sub_Category])</f>
        <v>Kitchen</v>
      </c>
      <c r="R1129" t="str">
        <f>_xlfn.XLOOKUP(Sales_DB[[#This Row],[Product_ID]],Product_DB[Product_ID],Product_DB[Brand])</f>
        <v>Stevens, Fernandez and Martin</v>
      </c>
      <c r="S1129">
        <f>_xlfn.XLOOKUP(Sales_DB[[#This Row],[Product_ID]],Product_DB[Product_ID],Product_DB[Cost])</f>
        <v>19.52</v>
      </c>
      <c r="T1129">
        <f>_xlfn.XLOOKUP(Sales_DB[[#This Row],[Product_ID]],Product_DB[Product_ID],Product_DB[Stock])</f>
        <v>57</v>
      </c>
      <c r="U1129" t="str">
        <f>_xlfn.XLOOKUP(Sales_DB[[#This Row],[Customer_ID]],Final_Cust_db[Customer_ID],Final_Cust_db[Name])</f>
        <v>Sarah Smith</v>
      </c>
      <c r="V1129">
        <f>_xlfn.XLOOKUP(Sales_DB[[#This Row],[Customer_ID]],Final_Cust_db[Customer_ID],Final_Cust_db[Age])</f>
        <v>48</v>
      </c>
      <c r="W1129" t="str">
        <f>_xlfn.XLOOKUP(Sales_DB[[#This Row],[Customer_ID]],Final_Cust_db[Customer_ID],Final_Cust_db[Gender])</f>
        <v>Male</v>
      </c>
      <c r="X1129" t="str">
        <f>_xlfn.XLOOKUP(Sales_DB[[#This Row],[Customer_ID]],Final_Cust_db[Customer_ID],Final_Cust_db[City])</f>
        <v>East Rodney</v>
      </c>
      <c r="Y1129" t="str">
        <f>_xlfn.XLOOKUP(Sales_DB[[#This Row],[Customer_ID]],Final_Cust_db[Customer_ID],Final_Cust_db[State])</f>
        <v>Nevada</v>
      </c>
      <c r="Z1129" t="str">
        <f>_xlfn.XLOOKUP(Sales_DB[[#This Row],[Customer_ID]],Final_Cust_db[Customer_ID],Final_Cust_db[Country])</f>
        <v>USA</v>
      </c>
      <c r="AA1129" t="str">
        <f>_xlfn.XLOOKUP(Sales_DB[[#This Row],[Customer_ID]],Final_Cust_db[Customer_ID],Final_Cust_db[Loyality_Level])</f>
        <v>Gold</v>
      </c>
      <c r="AB1129" s="8">
        <f>Sales_DB[[#This Row],[Cost]]*Sales_DB[[#This Row],[Quantity]]</f>
        <v>39.04</v>
      </c>
      <c r="AC1129" s="8">
        <f>Sales_DB[[#This Row],[Total_Amount]]-Sales_DB[[#This Row],[Spend]]</f>
        <v>53.808399999999999</v>
      </c>
      <c r="AD1129" s="8">
        <f>MONTH(Sales_DB[[#This Row],[Order_Date]])</f>
        <v>6</v>
      </c>
    </row>
    <row r="1130" spans="1:30" x14ac:dyDescent="0.35">
      <c r="A1130" t="s">
        <v>3087</v>
      </c>
      <c r="B1130" s="2">
        <v>45509</v>
      </c>
      <c r="C1130" t="s">
        <v>1089</v>
      </c>
      <c r="D1130" t="s">
        <v>1857</v>
      </c>
      <c r="E1130" t="s">
        <v>1899</v>
      </c>
      <c r="F1130">
        <v>1</v>
      </c>
      <c r="G1130" s="5">
        <v>805.07</v>
      </c>
      <c r="H1130">
        <v>0.06</v>
      </c>
      <c r="I1130" t="s">
        <v>1962</v>
      </c>
      <c r="J1130">
        <v>756.76580000000001</v>
      </c>
      <c r="K1130" t="str">
        <f>_xlfn.XLOOKUP(Sales_DB[[#This Row],[Store_ID]],Store_DB[Store_ID],Store_DB[Region])</f>
        <v>North</v>
      </c>
      <c r="L1130" t="str">
        <f>_xlfn.XLOOKUP(Sales_DB[[#This Row],[Store_ID]],Store_DB[Store_ID],Store_DB[Store_Name])</f>
        <v>Johnson-Wright</v>
      </c>
      <c r="M1130" t="str">
        <f>_xlfn.XLOOKUP(Sales_DB[[#This Row],[Store_ID]],Store_DB[Store_ID],Store_DB[City])</f>
        <v>Hoodberg</v>
      </c>
      <c r="N1130" t="str">
        <f>_xlfn.XLOOKUP(Sales_DB[[#This Row],[Store_ID]],Store_DB[Store_ID],Store_DB[Store_Type])</f>
        <v>Outlet</v>
      </c>
      <c r="O1130" t="str">
        <f>_xlfn.XLOOKUP(Sales_DB[[#This Row],[Product_ID]],Product_DB[Product_ID],Product_DB[Product_Name])</f>
        <v>Microwave Oven</v>
      </c>
      <c r="P1130" t="str">
        <f>_xlfn.XLOOKUP(Sales_DB[[#This Row],[Product_ID]],Product_DB[Product_ID],Product_DB[Category])</f>
        <v>Home</v>
      </c>
      <c r="Q1130" t="str">
        <f>_xlfn.XLOOKUP(Sales_DB[[#This Row],[Product_ID]],Product_DB[Product_ID],Product_DB[Sub_Category])</f>
        <v>Appliances</v>
      </c>
      <c r="R1130" t="str">
        <f>_xlfn.XLOOKUP(Sales_DB[[#This Row],[Product_ID]],Product_DB[Product_ID],Product_DB[Brand])</f>
        <v>Green, Powell and Palmer</v>
      </c>
      <c r="S1130">
        <f>_xlfn.XLOOKUP(Sales_DB[[#This Row],[Product_ID]],Product_DB[Product_ID],Product_DB[Cost])</f>
        <v>447.43</v>
      </c>
      <c r="T1130">
        <f>_xlfn.XLOOKUP(Sales_DB[[#This Row],[Product_ID]],Product_DB[Product_ID],Product_DB[Stock])</f>
        <v>191</v>
      </c>
      <c r="U1130" t="str">
        <f>_xlfn.XLOOKUP(Sales_DB[[#This Row],[Customer_ID]],Final_Cust_db[Customer_ID],Final_Cust_db[Name])</f>
        <v>Evelyn Brown</v>
      </c>
      <c r="V1130">
        <f>_xlfn.XLOOKUP(Sales_DB[[#This Row],[Customer_ID]],Final_Cust_db[Customer_ID],Final_Cust_db[Age])</f>
        <v>39</v>
      </c>
      <c r="W1130" t="str">
        <f>_xlfn.XLOOKUP(Sales_DB[[#This Row],[Customer_ID]],Final_Cust_db[Customer_ID],Final_Cust_db[Gender])</f>
        <v>Male</v>
      </c>
      <c r="X1130" t="str">
        <f>_xlfn.XLOOKUP(Sales_DB[[#This Row],[Customer_ID]],Final_Cust_db[Customer_ID],Final_Cust_db[City])</f>
        <v>West Victoriaborough</v>
      </c>
      <c r="Y1130" t="str">
        <f>_xlfn.XLOOKUP(Sales_DB[[#This Row],[Customer_ID]],Final_Cust_db[Customer_ID],Final_Cust_db[State])</f>
        <v>New Mexico</v>
      </c>
      <c r="Z1130" t="str">
        <f>_xlfn.XLOOKUP(Sales_DB[[#This Row],[Customer_ID]],Final_Cust_db[Customer_ID],Final_Cust_db[Country])</f>
        <v>USA</v>
      </c>
      <c r="AA1130" t="str">
        <f>_xlfn.XLOOKUP(Sales_DB[[#This Row],[Customer_ID]],Final_Cust_db[Customer_ID],Final_Cust_db[Loyality_Level])</f>
        <v>Gold</v>
      </c>
      <c r="AB1130" s="8">
        <f>Sales_DB[[#This Row],[Cost]]*Sales_DB[[#This Row],[Quantity]]</f>
        <v>447.43</v>
      </c>
      <c r="AC1130" s="8">
        <f>Sales_DB[[#This Row],[Total_Amount]]-Sales_DB[[#This Row],[Spend]]</f>
        <v>309.33580000000001</v>
      </c>
      <c r="AD1130" s="8">
        <f>MONTH(Sales_DB[[#This Row],[Order_Date]])</f>
        <v>8</v>
      </c>
    </row>
    <row r="1131" spans="1:30" x14ac:dyDescent="0.35">
      <c r="A1131" t="s">
        <v>3088</v>
      </c>
      <c r="B1131" s="2">
        <v>45753</v>
      </c>
      <c r="C1131" t="s">
        <v>1176</v>
      </c>
      <c r="D1131" t="s">
        <v>1678</v>
      </c>
      <c r="E1131" t="s">
        <v>1890</v>
      </c>
      <c r="F1131">
        <v>3</v>
      </c>
      <c r="G1131" s="5">
        <v>848.48</v>
      </c>
      <c r="H1131">
        <v>0.02</v>
      </c>
      <c r="I1131" t="s">
        <v>1962</v>
      </c>
      <c r="J1131">
        <v>2545.44</v>
      </c>
      <c r="K1131" t="str">
        <f>_xlfn.XLOOKUP(Sales_DB[[#This Row],[Store_ID]],Store_DB[Store_ID],Store_DB[Region])</f>
        <v>North</v>
      </c>
      <c r="L1131" t="str">
        <f>_xlfn.XLOOKUP(Sales_DB[[#This Row],[Store_ID]],Store_DB[Store_ID],Store_DB[Store_Name])</f>
        <v>Martinez, Adkins and Johnson</v>
      </c>
      <c r="M1131" t="str">
        <f>_xlfn.XLOOKUP(Sales_DB[[#This Row],[Store_ID]],Store_DB[Store_ID],Store_DB[City])</f>
        <v>Danielmouth</v>
      </c>
      <c r="N1131" t="str">
        <f>_xlfn.XLOOKUP(Sales_DB[[#This Row],[Store_ID]],Store_DB[Store_ID],Store_DB[Store_Type])</f>
        <v>Flagship</v>
      </c>
      <c r="O1131" t="str">
        <f>_xlfn.XLOOKUP(Sales_DB[[#This Row],[Product_ID]],Product_DB[Product_ID],Product_DB[Product_Name])</f>
        <v>Gaming Mechanical Keyboard</v>
      </c>
      <c r="P1131" t="str">
        <f>_xlfn.XLOOKUP(Sales_DB[[#This Row],[Product_ID]],Product_DB[Product_ID],Product_DB[Category])</f>
        <v>Electronics</v>
      </c>
      <c r="Q1131" t="str">
        <f>_xlfn.XLOOKUP(Sales_DB[[#This Row],[Product_ID]],Product_DB[Product_ID],Product_DB[Sub_Category])</f>
        <v>Computer</v>
      </c>
      <c r="R1131" t="str">
        <f>_xlfn.XLOOKUP(Sales_DB[[#This Row],[Product_ID]],Product_DB[Product_ID],Product_DB[Brand])</f>
        <v>Lucero LLC</v>
      </c>
      <c r="S1131">
        <f>_xlfn.XLOOKUP(Sales_DB[[#This Row],[Product_ID]],Product_DB[Product_ID],Product_DB[Cost])</f>
        <v>419.28</v>
      </c>
      <c r="T1131">
        <f>_xlfn.XLOOKUP(Sales_DB[[#This Row],[Product_ID]],Product_DB[Product_ID],Product_DB[Stock])</f>
        <v>86</v>
      </c>
      <c r="U1131" t="str">
        <f>_xlfn.XLOOKUP(Sales_DB[[#This Row],[Customer_ID]],Final_Cust_db[Customer_ID],Final_Cust_db[Name])</f>
        <v>James Orozco</v>
      </c>
      <c r="V1131">
        <f>_xlfn.XLOOKUP(Sales_DB[[#This Row],[Customer_ID]],Final_Cust_db[Customer_ID],Final_Cust_db[Age])</f>
        <v>37</v>
      </c>
      <c r="W1131" t="str">
        <f>_xlfn.XLOOKUP(Sales_DB[[#This Row],[Customer_ID]],Final_Cust_db[Customer_ID],Final_Cust_db[Gender])</f>
        <v>Female</v>
      </c>
      <c r="X1131" t="str">
        <f>_xlfn.XLOOKUP(Sales_DB[[#This Row],[Customer_ID]],Final_Cust_db[Customer_ID],Final_Cust_db[City])</f>
        <v>Simpsonfort</v>
      </c>
      <c r="Y1131" t="str">
        <f>_xlfn.XLOOKUP(Sales_DB[[#This Row],[Customer_ID]],Final_Cust_db[Customer_ID],Final_Cust_db[State])</f>
        <v>Maine</v>
      </c>
      <c r="Z1131" t="str">
        <f>_xlfn.XLOOKUP(Sales_DB[[#This Row],[Customer_ID]],Final_Cust_db[Customer_ID],Final_Cust_db[Country])</f>
        <v>USA</v>
      </c>
      <c r="AA1131" t="str">
        <f>_xlfn.XLOOKUP(Sales_DB[[#This Row],[Customer_ID]],Final_Cust_db[Customer_ID],Final_Cust_db[Loyality_Level])</f>
        <v>Gold</v>
      </c>
      <c r="AB1131" s="8">
        <f>Sales_DB[[#This Row],[Cost]]*Sales_DB[[#This Row],[Quantity]]</f>
        <v>1257.8399999999999</v>
      </c>
      <c r="AC1131" s="8">
        <f>Sales_DB[[#This Row],[Total_Amount]]-Sales_DB[[#This Row],[Spend]]</f>
        <v>1287.6000000000001</v>
      </c>
      <c r="AD1131" s="8">
        <f>MONTH(Sales_DB[[#This Row],[Order_Date]])</f>
        <v>4</v>
      </c>
    </row>
    <row r="1132" spans="1:30" x14ac:dyDescent="0.35">
      <c r="A1132" t="s">
        <v>3089</v>
      </c>
      <c r="B1132" s="2">
        <v>45512</v>
      </c>
      <c r="C1132" t="s">
        <v>791</v>
      </c>
      <c r="D1132" t="s">
        <v>1739</v>
      </c>
      <c r="E1132" t="s">
        <v>1915</v>
      </c>
      <c r="F1132">
        <v>2</v>
      </c>
      <c r="G1132" s="5">
        <v>568.95000000000005</v>
      </c>
      <c r="H1132">
        <v>0.22</v>
      </c>
      <c r="I1132" t="s">
        <v>1957</v>
      </c>
      <c r="J1132">
        <v>887.56200000000013</v>
      </c>
      <c r="K1132" t="str">
        <f>_xlfn.XLOOKUP(Sales_DB[[#This Row],[Store_ID]],Store_DB[Store_ID],Store_DB[Region])</f>
        <v>West</v>
      </c>
      <c r="L1132" t="str">
        <f>_xlfn.XLOOKUP(Sales_DB[[#This Row],[Store_ID]],Store_DB[Store_ID],Store_DB[Store_Name])</f>
        <v>Bean, Jones and Park</v>
      </c>
      <c r="M1132" t="str">
        <f>_xlfn.XLOOKUP(Sales_DB[[#This Row],[Store_ID]],Store_DB[Store_ID],Store_DB[City])</f>
        <v>Thompsonborough</v>
      </c>
      <c r="N1132" t="str">
        <f>_xlfn.XLOOKUP(Sales_DB[[#This Row],[Store_ID]],Store_DB[Store_ID],Store_DB[Store_Type])</f>
        <v>Online</v>
      </c>
      <c r="O1132" t="str">
        <f>_xlfn.XLOOKUP(Sales_DB[[#This Row],[Product_ID]],Product_DB[Product_ID],Product_DB[Product_Name])</f>
        <v>Men'S Track Pants</v>
      </c>
      <c r="P1132" t="str">
        <f>_xlfn.XLOOKUP(Sales_DB[[#This Row],[Product_ID]],Product_DB[Product_ID],Product_DB[Category])</f>
        <v>Clothing</v>
      </c>
      <c r="Q1132" t="str">
        <f>_xlfn.XLOOKUP(Sales_DB[[#This Row],[Product_ID]],Product_DB[Product_ID],Product_DB[Sub_Category])</f>
        <v>Bottoms</v>
      </c>
      <c r="R1132" t="str">
        <f>_xlfn.XLOOKUP(Sales_DB[[#This Row],[Product_ID]],Product_DB[Product_ID],Product_DB[Brand])</f>
        <v>Hamilton, Woods and Walker</v>
      </c>
      <c r="S1132">
        <f>_xlfn.XLOOKUP(Sales_DB[[#This Row],[Product_ID]],Product_DB[Product_ID],Product_DB[Cost])</f>
        <v>386.56</v>
      </c>
      <c r="T1132">
        <f>_xlfn.XLOOKUP(Sales_DB[[#This Row],[Product_ID]],Product_DB[Product_ID],Product_DB[Stock])</f>
        <v>125</v>
      </c>
      <c r="U1132" t="str">
        <f>_xlfn.XLOOKUP(Sales_DB[[#This Row],[Customer_ID]],Final_Cust_db[Customer_ID],Final_Cust_db[Name])</f>
        <v>Nancy Page</v>
      </c>
      <c r="V1132">
        <f>_xlfn.XLOOKUP(Sales_DB[[#This Row],[Customer_ID]],Final_Cust_db[Customer_ID],Final_Cust_db[Age])</f>
        <v>19</v>
      </c>
      <c r="W1132" t="str">
        <f>_xlfn.XLOOKUP(Sales_DB[[#This Row],[Customer_ID]],Final_Cust_db[Customer_ID],Final_Cust_db[Gender])</f>
        <v>Male</v>
      </c>
      <c r="X1132" t="str">
        <f>_xlfn.XLOOKUP(Sales_DB[[#This Row],[Customer_ID]],Final_Cust_db[Customer_ID],Final_Cust_db[City])</f>
        <v>West Julia</v>
      </c>
      <c r="Y1132" t="str">
        <f>_xlfn.XLOOKUP(Sales_DB[[#This Row],[Customer_ID]],Final_Cust_db[Customer_ID],Final_Cust_db[State])</f>
        <v>Utah</v>
      </c>
      <c r="Z1132" t="str">
        <f>_xlfn.XLOOKUP(Sales_DB[[#This Row],[Customer_ID]],Final_Cust_db[Customer_ID],Final_Cust_db[Country])</f>
        <v>USA</v>
      </c>
      <c r="AA1132" t="str">
        <f>_xlfn.XLOOKUP(Sales_DB[[#This Row],[Customer_ID]],Final_Cust_db[Customer_ID],Final_Cust_db[Loyality_Level])</f>
        <v>Bronze</v>
      </c>
      <c r="AB1132" s="8">
        <f>Sales_DB[[#This Row],[Cost]]*Sales_DB[[#This Row],[Quantity]]</f>
        <v>773.12</v>
      </c>
      <c r="AC1132" s="8">
        <f>Sales_DB[[#This Row],[Total_Amount]]-Sales_DB[[#This Row],[Spend]]</f>
        <v>114.44200000000012</v>
      </c>
      <c r="AD1132" s="8">
        <f>MONTH(Sales_DB[[#This Row],[Order_Date]])</f>
        <v>8</v>
      </c>
    </row>
    <row r="1133" spans="1:30" x14ac:dyDescent="0.35">
      <c r="A1133" t="s">
        <v>3090</v>
      </c>
      <c r="B1133" s="2">
        <v>45764</v>
      </c>
      <c r="C1133" t="s">
        <v>547</v>
      </c>
      <c r="D1133" t="s">
        <v>1739</v>
      </c>
      <c r="E1133" t="s">
        <v>1925</v>
      </c>
      <c r="F1133">
        <v>3</v>
      </c>
      <c r="G1133" s="5">
        <v>269.83999999999997</v>
      </c>
      <c r="H1133">
        <v>0.05</v>
      </c>
      <c r="I1133" t="s">
        <v>1959</v>
      </c>
      <c r="J1133">
        <v>769.04399999999998</v>
      </c>
      <c r="K1133" t="str">
        <f>_xlfn.XLOOKUP(Sales_DB[[#This Row],[Store_ID]],Store_DB[Store_ID],Store_DB[Region])</f>
        <v>South</v>
      </c>
      <c r="L1133" t="str">
        <f>_xlfn.XLOOKUP(Sales_DB[[#This Row],[Store_ID]],Store_DB[Store_ID],Store_DB[Store_Name])</f>
        <v>Aguirre-Keller</v>
      </c>
      <c r="M1133" t="str">
        <f>_xlfn.XLOOKUP(Sales_DB[[#This Row],[Store_ID]],Store_DB[Store_ID],Store_DB[City])</f>
        <v>Lake Michael</v>
      </c>
      <c r="N1133" t="str">
        <f>_xlfn.XLOOKUP(Sales_DB[[#This Row],[Store_ID]],Store_DB[Store_ID],Store_DB[Store_Type])</f>
        <v>Online</v>
      </c>
      <c r="O1133" t="str">
        <f>_xlfn.XLOOKUP(Sales_DB[[#This Row],[Product_ID]],Product_DB[Product_ID],Product_DB[Product_Name])</f>
        <v>Men'S Track Pants</v>
      </c>
      <c r="P1133" t="str">
        <f>_xlfn.XLOOKUP(Sales_DB[[#This Row],[Product_ID]],Product_DB[Product_ID],Product_DB[Category])</f>
        <v>Clothing</v>
      </c>
      <c r="Q1133" t="str">
        <f>_xlfn.XLOOKUP(Sales_DB[[#This Row],[Product_ID]],Product_DB[Product_ID],Product_DB[Sub_Category])</f>
        <v>Bottoms</v>
      </c>
      <c r="R1133" t="str">
        <f>_xlfn.XLOOKUP(Sales_DB[[#This Row],[Product_ID]],Product_DB[Product_ID],Product_DB[Brand])</f>
        <v>Hamilton, Woods and Walker</v>
      </c>
      <c r="S1133">
        <f>_xlfn.XLOOKUP(Sales_DB[[#This Row],[Product_ID]],Product_DB[Product_ID],Product_DB[Cost])</f>
        <v>386.56</v>
      </c>
      <c r="T1133">
        <f>_xlfn.XLOOKUP(Sales_DB[[#This Row],[Product_ID]],Product_DB[Product_ID],Product_DB[Stock])</f>
        <v>125</v>
      </c>
      <c r="U1133" t="str">
        <f>_xlfn.XLOOKUP(Sales_DB[[#This Row],[Customer_ID]],Final_Cust_db[Customer_ID],Final_Cust_db[Name])</f>
        <v>Mariah Brown</v>
      </c>
      <c r="V1133">
        <f>_xlfn.XLOOKUP(Sales_DB[[#This Row],[Customer_ID]],Final_Cust_db[Customer_ID],Final_Cust_db[Age])</f>
        <v>37</v>
      </c>
      <c r="W1133" t="str">
        <f>_xlfn.XLOOKUP(Sales_DB[[#This Row],[Customer_ID]],Final_Cust_db[Customer_ID],Final_Cust_db[Gender])</f>
        <v>Male</v>
      </c>
      <c r="X1133" t="str">
        <f>_xlfn.XLOOKUP(Sales_DB[[#This Row],[Customer_ID]],Final_Cust_db[Customer_ID],Final_Cust_db[City])</f>
        <v>Palmerbury</v>
      </c>
      <c r="Y1133" t="str">
        <f>_xlfn.XLOOKUP(Sales_DB[[#This Row],[Customer_ID]],Final_Cust_db[Customer_ID],Final_Cust_db[State])</f>
        <v>Tennessee</v>
      </c>
      <c r="Z1133" t="str">
        <f>_xlfn.XLOOKUP(Sales_DB[[#This Row],[Customer_ID]],Final_Cust_db[Customer_ID],Final_Cust_db[Country])</f>
        <v>USA</v>
      </c>
      <c r="AA1133" t="str">
        <f>_xlfn.XLOOKUP(Sales_DB[[#This Row],[Customer_ID]],Final_Cust_db[Customer_ID],Final_Cust_db[Loyality_Level])</f>
        <v>Silver</v>
      </c>
      <c r="AB1133" s="8">
        <f>Sales_DB[[#This Row],[Cost]]*Sales_DB[[#This Row],[Quantity]]</f>
        <v>1159.68</v>
      </c>
      <c r="AC1133" s="8">
        <f>Sales_DB[[#This Row],[Total_Amount]]-Sales_DB[[#This Row],[Spend]]</f>
        <v>-390.63600000000008</v>
      </c>
      <c r="AD1133" s="8">
        <f>MONTH(Sales_DB[[#This Row],[Order_Date]])</f>
        <v>4</v>
      </c>
    </row>
    <row r="1134" spans="1:30" x14ac:dyDescent="0.35">
      <c r="A1134" t="s">
        <v>3091</v>
      </c>
      <c r="B1134" s="2">
        <v>45746</v>
      </c>
      <c r="C1134" t="s">
        <v>984</v>
      </c>
      <c r="D1134" t="s">
        <v>1766</v>
      </c>
      <c r="E1134" t="s">
        <v>1930</v>
      </c>
      <c r="F1134">
        <v>4</v>
      </c>
      <c r="G1134" s="5">
        <v>267.36</v>
      </c>
      <c r="H1134">
        <v>0.27</v>
      </c>
      <c r="I1134" t="s">
        <v>1959</v>
      </c>
      <c r="J1134">
        <v>780.69119999999998</v>
      </c>
      <c r="K1134" t="str">
        <f>_xlfn.XLOOKUP(Sales_DB[[#This Row],[Store_ID]],Store_DB[Store_ID],Store_DB[Region])</f>
        <v>East</v>
      </c>
      <c r="L1134" t="str">
        <f>_xlfn.XLOOKUP(Sales_DB[[#This Row],[Store_ID]],Store_DB[Store_ID],Store_DB[Store_Name])</f>
        <v>Gardner, Humphrey and Contreras</v>
      </c>
      <c r="M1134" t="str">
        <f>_xlfn.XLOOKUP(Sales_DB[[#This Row],[Store_ID]],Store_DB[Store_ID],Store_DB[City])</f>
        <v>Johnsonville</v>
      </c>
      <c r="N1134" t="str">
        <f>_xlfn.XLOOKUP(Sales_DB[[#This Row],[Store_ID]],Store_DB[Store_ID],Store_DB[Store_Type])</f>
        <v>Flagship</v>
      </c>
      <c r="O1134" t="str">
        <f>_xlfn.XLOOKUP(Sales_DB[[#This Row],[Product_ID]],Product_DB[Product_ID],Product_DB[Product_Name])</f>
        <v>Laptop Cooling Pad</v>
      </c>
      <c r="P1134" t="str">
        <f>_xlfn.XLOOKUP(Sales_DB[[#This Row],[Product_ID]],Product_DB[Product_ID],Product_DB[Category])</f>
        <v>Electronics</v>
      </c>
      <c r="Q1134" t="str">
        <f>_xlfn.XLOOKUP(Sales_DB[[#This Row],[Product_ID]],Product_DB[Product_ID],Product_DB[Sub_Category])</f>
        <v>Computer</v>
      </c>
      <c r="R1134" t="str">
        <f>_xlfn.XLOOKUP(Sales_DB[[#This Row],[Product_ID]],Product_DB[Product_ID],Product_DB[Brand])</f>
        <v>Murray, Gould and Ware</v>
      </c>
      <c r="S1134">
        <f>_xlfn.XLOOKUP(Sales_DB[[#This Row],[Product_ID]],Product_DB[Product_ID],Product_DB[Cost])</f>
        <v>86.42</v>
      </c>
      <c r="T1134">
        <f>_xlfn.XLOOKUP(Sales_DB[[#This Row],[Product_ID]],Product_DB[Product_ID],Product_DB[Stock])</f>
        <v>222</v>
      </c>
      <c r="U1134" t="str">
        <f>_xlfn.XLOOKUP(Sales_DB[[#This Row],[Customer_ID]],Final_Cust_db[Customer_ID],Final_Cust_db[Name])</f>
        <v>Stacy Collins</v>
      </c>
      <c r="V1134">
        <f>_xlfn.XLOOKUP(Sales_DB[[#This Row],[Customer_ID]],Final_Cust_db[Customer_ID],Final_Cust_db[Age])</f>
        <v>41</v>
      </c>
      <c r="W1134" t="str">
        <f>_xlfn.XLOOKUP(Sales_DB[[#This Row],[Customer_ID]],Final_Cust_db[Customer_ID],Final_Cust_db[Gender])</f>
        <v>Female</v>
      </c>
      <c r="X1134" t="str">
        <f>_xlfn.XLOOKUP(Sales_DB[[#This Row],[Customer_ID]],Final_Cust_db[Customer_ID],Final_Cust_db[City])</f>
        <v>Randychester</v>
      </c>
      <c r="Y1134" t="str">
        <f>_xlfn.XLOOKUP(Sales_DB[[#This Row],[Customer_ID]],Final_Cust_db[Customer_ID],Final_Cust_db[State])</f>
        <v>California</v>
      </c>
      <c r="Z1134" t="str">
        <f>_xlfn.XLOOKUP(Sales_DB[[#This Row],[Customer_ID]],Final_Cust_db[Customer_ID],Final_Cust_db[Country])</f>
        <v>USA</v>
      </c>
      <c r="AA1134" t="str">
        <f>_xlfn.XLOOKUP(Sales_DB[[#This Row],[Customer_ID]],Final_Cust_db[Customer_ID],Final_Cust_db[Loyality_Level])</f>
        <v>Bronze</v>
      </c>
      <c r="AB1134" s="8">
        <f>Sales_DB[[#This Row],[Cost]]*Sales_DB[[#This Row],[Quantity]]</f>
        <v>345.68</v>
      </c>
      <c r="AC1134" s="8">
        <f>Sales_DB[[#This Row],[Total_Amount]]-Sales_DB[[#This Row],[Spend]]</f>
        <v>435.01119999999997</v>
      </c>
      <c r="AD1134" s="8">
        <f>MONTH(Sales_DB[[#This Row],[Order_Date]])</f>
        <v>3</v>
      </c>
    </row>
    <row r="1135" spans="1:30" x14ac:dyDescent="0.35">
      <c r="A1135" t="s">
        <v>3092</v>
      </c>
      <c r="B1135" s="2">
        <v>45647</v>
      </c>
      <c r="C1135" t="s">
        <v>403</v>
      </c>
      <c r="D1135" t="s">
        <v>1687</v>
      </c>
      <c r="E1135" t="s">
        <v>1890</v>
      </c>
      <c r="F1135">
        <v>1</v>
      </c>
      <c r="G1135" s="5">
        <v>438.41</v>
      </c>
      <c r="H1135">
        <v>0.09</v>
      </c>
      <c r="I1135" t="s">
        <v>1957</v>
      </c>
      <c r="J1135">
        <v>398.95310000000012</v>
      </c>
      <c r="K1135" t="str">
        <f>_xlfn.XLOOKUP(Sales_DB[[#This Row],[Store_ID]],Store_DB[Store_ID],Store_DB[Region])</f>
        <v>North</v>
      </c>
      <c r="L1135" t="str">
        <f>_xlfn.XLOOKUP(Sales_DB[[#This Row],[Store_ID]],Store_DB[Store_ID],Store_DB[Store_Name])</f>
        <v>Martinez, Adkins and Johnson</v>
      </c>
      <c r="M1135" t="str">
        <f>_xlfn.XLOOKUP(Sales_DB[[#This Row],[Store_ID]],Store_DB[Store_ID],Store_DB[City])</f>
        <v>Danielmouth</v>
      </c>
      <c r="N1135" t="str">
        <f>_xlfn.XLOOKUP(Sales_DB[[#This Row],[Store_ID]],Store_DB[Store_ID],Store_DB[Store_Type])</f>
        <v>Flagship</v>
      </c>
      <c r="O1135" t="str">
        <f>_xlfn.XLOOKUP(Sales_DB[[#This Row],[Product_ID]],Product_DB[Product_ID],Product_DB[Product_Name])</f>
        <v>Men'S Casual Sneakers</v>
      </c>
      <c r="P1135" t="str">
        <f>_xlfn.XLOOKUP(Sales_DB[[#This Row],[Product_ID]],Product_DB[Product_ID],Product_DB[Category])</f>
        <v>Clothing</v>
      </c>
      <c r="Q1135" t="str">
        <f>_xlfn.XLOOKUP(Sales_DB[[#This Row],[Product_ID]],Product_DB[Product_ID],Product_DB[Sub_Category])</f>
        <v>Footwear</v>
      </c>
      <c r="R1135" t="str">
        <f>_xlfn.XLOOKUP(Sales_DB[[#This Row],[Product_ID]],Product_DB[Product_ID],Product_DB[Brand])</f>
        <v>Hogan-Lee</v>
      </c>
      <c r="S1135">
        <f>_xlfn.XLOOKUP(Sales_DB[[#This Row],[Product_ID]],Product_DB[Product_ID],Product_DB[Cost])</f>
        <v>353.47</v>
      </c>
      <c r="T1135">
        <f>_xlfn.XLOOKUP(Sales_DB[[#This Row],[Product_ID]],Product_DB[Product_ID],Product_DB[Stock])</f>
        <v>214</v>
      </c>
      <c r="U1135" t="str">
        <f>_xlfn.XLOOKUP(Sales_DB[[#This Row],[Customer_ID]],Final_Cust_db[Customer_ID],Final_Cust_db[Name])</f>
        <v>Ryan Hernandez</v>
      </c>
      <c r="V1135">
        <f>_xlfn.XLOOKUP(Sales_DB[[#This Row],[Customer_ID]],Final_Cust_db[Customer_ID],Final_Cust_db[Age])</f>
        <v>30</v>
      </c>
      <c r="W1135" t="str">
        <f>_xlfn.XLOOKUP(Sales_DB[[#This Row],[Customer_ID]],Final_Cust_db[Customer_ID],Final_Cust_db[Gender])</f>
        <v>Male</v>
      </c>
      <c r="X1135" t="str">
        <f>_xlfn.XLOOKUP(Sales_DB[[#This Row],[Customer_ID]],Final_Cust_db[Customer_ID],Final_Cust_db[City])</f>
        <v>East Donna</v>
      </c>
      <c r="Y1135" t="str">
        <f>_xlfn.XLOOKUP(Sales_DB[[#This Row],[Customer_ID]],Final_Cust_db[Customer_ID],Final_Cust_db[State])</f>
        <v>Nevada</v>
      </c>
      <c r="Z1135" t="str">
        <f>_xlfn.XLOOKUP(Sales_DB[[#This Row],[Customer_ID]],Final_Cust_db[Customer_ID],Final_Cust_db[Country])</f>
        <v>USA</v>
      </c>
      <c r="AA1135" t="str">
        <f>_xlfn.XLOOKUP(Sales_DB[[#This Row],[Customer_ID]],Final_Cust_db[Customer_ID],Final_Cust_db[Loyality_Level])</f>
        <v>Bronze</v>
      </c>
      <c r="AB1135" s="8">
        <f>Sales_DB[[#This Row],[Cost]]*Sales_DB[[#This Row],[Quantity]]</f>
        <v>353.47</v>
      </c>
      <c r="AC1135" s="8">
        <f>Sales_DB[[#This Row],[Total_Amount]]-Sales_DB[[#This Row],[Spend]]</f>
        <v>45.483100000000093</v>
      </c>
      <c r="AD1135" s="8">
        <f>MONTH(Sales_DB[[#This Row],[Order_Date]])</f>
        <v>12</v>
      </c>
    </row>
    <row r="1136" spans="1:30" x14ac:dyDescent="0.35">
      <c r="A1136" t="s">
        <v>3093</v>
      </c>
      <c r="B1136" s="2">
        <v>45443</v>
      </c>
      <c r="C1136" t="s">
        <v>553</v>
      </c>
      <c r="D1136" t="s">
        <v>1733</v>
      </c>
      <c r="E1136" t="s">
        <v>1943</v>
      </c>
      <c r="F1136">
        <v>2</v>
      </c>
      <c r="G1136" s="5">
        <v>86.72</v>
      </c>
      <c r="H1136">
        <v>0.28000000000000003</v>
      </c>
      <c r="I1136" t="s">
        <v>1962</v>
      </c>
      <c r="J1136">
        <v>124.8768</v>
      </c>
      <c r="K1136" t="str">
        <f>_xlfn.XLOOKUP(Sales_DB[[#This Row],[Store_ID]],Store_DB[Store_ID],Store_DB[Region])</f>
        <v>East</v>
      </c>
      <c r="L1136" t="str">
        <f>_xlfn.XLOOKUP(Sales_DB[[#This Row],[Store_ID]],Store_DB[Store_ID],Store_DB[Store_Name])</f>
        <v>Guerrero-Schmitt</v>
      </c>
      <c r="M1136" t="str">
        <f>_xlfn.XLOOKUP(Sales_DB[[#This Row],[Store_ID]],Store_DB[Store_ID],Store_DB[City])</f>
        <v>East Stevechester</v>
      </c>
      <c r="N1136" t="str">
        <f>_xlfn.XLOOKUP(Sales_DB[[#This Row],[Store_ID]],Store_DB[Store_ID],Store_DB[Store_Type])</f>
        <v>Flagship</v>
      </c>
      <c r="O1136" t="str">
        <f>_xlfn.XLOOKUP(Sales_DB[[#This Row],[Product_ID]],Product_DB[Product_ID],Product_DB[Product_Name])</f>
        <v>Hdmi Cable – 2M</v>
      </c>
      <c r="P1136" t="str">
        <f>_xlfn.XLOOKUP(Sales_DB[[#This Row],[Product_ID]],Product_DB[Product_ID],Product_DB[Category])</f>
        <v>Electronics</v>
      </c>
      <c r="Q1136" t="str">
        <f>_xlfn.XLOOKUP(Sales_DB[[#This Row],[Product_ID]],Product_DB[Product_ID],Product_DB[Sub_Category])</f>
        <v>Accessories</v>
      </c>
      <c r="R1136" t="str">
        <f>_xlfn.XLOOKUP(Sales_DB[[#This Row],[Product_ID]],Product_DB[Product_ID],Product_DB[Brand])</f>
        <v>Bautista, Green and Hale</v>
      </c>
      <c r="S1136">
        <f>_xlfn.XLOOKUP(Sales_DB[[#This Row],[Product_ID]],Product_DB[Product_ID],Product_DB[Cost])</f>
        <v>88.49</v>
      </c>
      <c r="T1136">
        <f>_xlfn.XLOOKUP(Sales_DB[[#This Row],[Product_ID]],Product_DB[Product_ID],Product_DB[Stock])</f>
        <v>246</v>
      </c>
      <c r="U1136" t="str">
        <f>_xlfn.XLOOKUP(Sales_DB[[#This Row],[Customer_ID]],Final_Cust_db[Customer_ID],Final_Cust_db[Name])</f>
        <v>Daniel Rivas</v>
      </c>
      <c r="V1136">
        <f>_xlfn.XLOOKUP(Sales_DB[[#This Row],[Customer_ID]],Final_Cust_db[Customer_ID],Final_Cust_db[Age])</f>
        <v>39</v>
      </c>
      <c r="W1136" t="str">
        <f>_xlfn.XLOOKUP(Sales_DB[[#This Row],[Customer_ID]],Final_Cust_db[Customer_ID],Final_Cust_db[Gender])</f>
        <v>Female</v>
      </c>
      <c r="X1136" t="str">
        <f>_xlfn.XLOOKUP(Sales_DB[[#This Row],[Customer_ID]],Final_Cust_db[Customer_ID],Final_Cust_db[City])</f>
        <v>Dominiquefort</v>
      </c>
      <c r="Y1136" t="str">
        <f>_xlfn.XLOOKUP(Sales_DB[[#This Row],[Customer_ID]],Final_Cust_db[Customer_ID],Final_Cust_db[State])</f>
        <v>Georgia</v>
      </c>
      <c r="Z1136" t="str">
        <f>_xlfn.XLOOKUP(Sales_DB[[#This Row],[Customer_ID]],Final_Cust_db[Customer_ID],Final_Cust_db[Country])</f>
        <v>USA</v>
      </c>
      <c r="AA1136" t="str">
        <f>_xlfn.XLOOKUP(Sales_DB[[#This Row],[Customer_ID]],Final_Cust_db[Customer_ID],Final_Cust_db[Loyality_Level])</f>
        <v>Silver</v>
      </c>
      <c r="AB1136" s="8">
        <f>Sales_DB[[#This Row],[Cost]]*Sales_DB[[#This Row],[Quantity]]</f>
        <v>176.98</v>
      </c>
      <c r="AC1136" s="8">
        <f>Sales_DB[[#This Row],[Total_Amount]]-Sales_DB[[#This Row],[Spend]]</f>
        <v>-52.103199999999987</v>
      </c>
      <c r="AD1136" s="8">
        <f>MONTH(Sales_DB[[#This Row],[Order_Date]])</f>
        <v>5</v>
      </c>
    </row>
    <row r="1137" spans="1:30" x14ac:dyDescent="0.35">
      <c r="A1137" t="s">
        <v>3094</v>
      </c>
      <c r="B1137" s="2">
        <v>45722</v>
      </c>
      <c r="C1137" t="s">
        <v>1329</v>
      </c>
      <c r="D1137" t="s">
        <v>1848</v>
      </c>
      <c r="E1137" t="s">
        <v>1909</v>
      </c>
      <c r="F1137">
        <v>4</v>
      </c>
      <c r="G1137" s="5">
        <v>630.21</v>
      </c>
      <c r="H1137">
        <v>0.14000000000000001</v>
      </c>
      <c r="I1137" t="s">
        <v>1962</v>
      </c>
      <c r="J1137">
        <v>2167.9223999999999</v>
      </c>
      <c r="K1137" t="str">
        <f>_xlfn.XLOOKUP(Sales_DB[[#This Row],[Store_ID]],Store_DB[Store_ID],Store_DB[Region])</f>
        <v>East</v>
      </c>
      <c r="L1137" t="str">
        <f>_xlfn.XLOOKUP(Sales_DB[[#This Row],[Store_ID]],Store_DB[Store_ID],Store_DB[Store_Name])</f>
        <v>Benson-Elliott</v>
      </c>
      <c r="M1137" t="str">
        <f>_xlfn.XLOOKUP(Sales_DB[[#This Row],[Store_ID]],Store_DB[Store_ID],Store_DB[City])</f>
        <v>Port Josephberg</v>
      </c>
      <c r="N1137" t="str">
        <f>_xlfn.XLOOKUP(Sales_DB[[#This Row],[Store_ID]],Store_DB[Store_ID],Store_DB[Store_Type])</f>
        <v>Online</v>
      </c>
      <c r="O1137" t="str">
        <f>_xlfn.XLOOKUP(Sales_DB[[#This Row],[Product_ID]],Product_DB[Product_ID],Product_DB[Product_Name])</f>
        <v>Face Foundation Kit</v>
      </c>
      <c r="P1137" t="str">
        <f>_xlfn.XLOOKUP(Sales_DB[[#This Row],[Product_ID]],Product_DB[Product_ID],Product_DB[Category])</f>
        <v>Beauty</v>
      </c>
      <c r="Q1137" t="str">
        <f>_xlfn.XLOOKUP(Sales_DB[[#This Row],[Product_ID]],Product_DB[Product_ID],Product_DB[Sub_Category])</f>
        <v>Makeup</v>
      </c>
      <c r="R1137" t="str">
        <f>_xlfn.XLOOKUP(Sales_DB[[#This Row],[Product_ID]],Product_DB[Product_ID],Product_DB[Brand])</f>
        <v>Taylor-Elliott</v>
      </c>
      <c r="S1137">
        <f>_xlfn.XLOOKUP(Sales_DB[[#This Row],[Product_ID]],Product_DB[Product_ID],Product_DB[Cost])</f>
        <v>183.04</v>
      </c>
      <c r="T1137">
        <f>_xlfn.XLOOKUP(Sales_DB[[#This Row],[Product_ID]],Product_DB[Product_ID],Product_DB[Stock])</f>
        <v>457</v>
      </c>
      <c r="U1137" t="str">
        <f>_xlfn.XLOOKUP(Sales_DB[[#This Row],[Customer_ID]],Final_Cust_db[Customer_ID],Final_Cust_db[Name])</f>
        <v>Bryce Hawkins</v>
      </c>
      <c r="V1137">
        <f>_xlfn.XLOOKUP(Sales_DB[[#This Row],[Customer_ID]],Final_Cust_db[Customer_ID],Final_Cust_db[Age])</f>
        <v>40</v>
      </c>
      <c r="W1137" t="str">
        <f>_xlfn.XLOOKUP(Sales_DB[[#This Row],[Customer_ID]],Final_Cust_db[Customer_ID],Final_Cust_db[Gender])</f>
        <v>Male</v>
      </c>
      <c r="X1137" t="str">
        <f>_xlfn.XLOOKUP(Sales_DB[[#This Row],[Customer_ID]],Final_Cust_db[Customer_ID],Final_Cust_db[City])</f>
        <v>Lake Monique</v>
      </c>
      <c r="Y1137" t="str">
        <f>_xlfn.XLOOKUP(Sales_DB[[#This Row],[Customer_ID]],Final_Cust_db[Customer_ID],Final_Cust_db[State])</f>
        <v>Utah</v>
      </c>
      <c r="Z1137" t="str">
        <f>_xlfn.XLOOKUP(Sales_DB[[#This Row],[Customer_ID]],Final_Cust_db[Customer_ID],Final_Cust_db[Country])</f>
        <v>USA</v>
      </c>
      <c r="AA1137" t="str">
        <f>_xlfn.XLOOKUP(Sales_DB[[#This Row],[Customer_ID]],Final_Cust_db[Customer_ID],Final_Cust_db[Loyality_Level])</f>
        <v>Bronze</v>
      </c>
      <c r="AB1137" s="8">
        <f>Sales_DB[[#This Row],[Cost]]*Sales_DB[[#This Row],[Quantity]]</f>
        <v>732.16</v>
      </c>
      <c r="AC1137" s="8">
        <f>Sales_DB[[#This Row],[Total_Amount]]-Sales_DB[[#This Row],[Spend]]</f>
        <v>1435.7624000000001</v>
      </c>
      <c r="AD1137" s="8">
        <f>MONTH(Sales_DB[[#This Row],[Order_Date]])</f>
        <v>3</v>
      </c>
    </row>
    <row r="1138" spans="1:30" x14ac:dyDescent="0.35">
      <c r="A1138" t="s">
        <v>3095</v>
      </c>
      <c r="B1138" s="2">
        <v>45575</v>
      </c>
      <c r="C1138" t="s">
        <v>1134</v>
      </c>
      <c r="D1138" t="s">
        <v>1757</v>
      </c>
      <c r="E1138" t="s">
        <v>1909</v>
      </c>
      <c r="F1138">
        <v>3</v>
      </c>
      <c r="G1138" s="5">
        <v>180.84</v>
      </c>
      <c r="H1138">
        <v>0.03</v>
      </c>
      <c r="I1138" t="s">
        <v>1959</v>
      </c>
      <c r="J1138">
        <v>526.24439999999993</v>
      </c>
      <c r="K1138" t="str">
        <f>_xlfn.XLOOKUP(Sales_DB[[#This Row],[Store_ID]],Store_DB[Store_ID],Store_DB[Region])</f>
        <v>East</v>
      </c>
      <c r="L1138" t="str">
        <f>_xlfn.XLOOKUP(Sales_DB[[#This Row],[Store_ID]],Store_DB[Store_ID],Store_DB[Store_Name])</f>
        <v>Benson-Elliott</v>
      </c>
      <c r="M1138" t="str">
        <f>_xlfn.XLOOKUP(Sales_DB[[#This Row],[Store_ID]],Store_DB[Store_ID],Store_DB[City])</f>
        <v>Port Josephberg</v>
      </c>
      <c r="N1138" t="str">
        <f>_xlfn.XLOOKUP(Sales_DB[[#This Row],[Store_ID]],Store_DB[Store_ID],Store_DB[Store_Type])</f>
        <v>Online</v>
      </c>
      <c r="O1138" t="str">
        <f>_xlfn.XLOOKUP(Sales_DB[[#This Row],[Product_ID]],Product_DB[Product_ID],Product_DB[Product_Name])</f>
        <v>Men'S Hair Styling Gel</v>
      </c>
      <c r="P1138" t="str">
        <f>_xlfn.XLOOKUP(Sales_DB[[#This Row],[Product_ID]],Product_DB[Product_ID],Product_DB[Category])</f>
        <v>Beauty</v>
      </c>
      <c r="Q1138" t="str">
        <f>_xlfn.XLOOKUP(Sales_DB[[#This Row],[Product_ID]],Product_DB[Product_ID],Product_DB[Sub_Category])</f>
        <v>Haircare</v>
      </c>
      <c r="R1138" t="str">
        <f>_xlfn.XLOOKUP(Sales_DB[[#This Row],[Product_ID]],Product_DB[Product_ID],Product_DB[Brand])</f>
        <v>Cline-Mccarthy</v>
      </c>
      <c r="S1138">
        <f>_xlfn.XLOOKUP(Sales_DB[[#This Row],[Product_ID]],Product_DB[Product_ID],Product_DB[Cost])</f>
        <v>17.309999999999999</v>
      </c>
      <c r="T1138">
        <f>_xlfn.XLOOKUP(Sales_DB[[#This Row],[Product_ID]],Product_DB[Product_ID],Product_DB[Stock])</f>
        <v>399</v>
      </c>
      <c r="U1138" t="str">
        <f>_xlfn.XLOOKUP(Sales_DB[[#This Row],[Customer_ID]],Final_Cust_db[Customer_ID],Final_Cust_db[Name])</f>
        <v>Melanie Lam</v>
      </c>
      <c r="V1138">
        <f>_xlfn.XLOOKUP(Sales_DB[[#This Row],[Customer_ID]],Final_Cust_db[Customer_ID],Final_Cust_db[Age])</f>
        <v>32</v>
      </c>
      <c r="W1138" t="str">
        <f>_xlfn.XLOOKUP(Sales_DB[[#This Row],[Customer_ID]],Final_Cust_db[Customer_ID],Final_Cust_db[Gender])</f>
        <v>Male</v>
      </c>
      <c r="X1138" t="str">
        <f>_xlfn.XLOOKUP(Sales_DB[[#This Row],[Customer_ID]],Final_Cust_db[Customer_ID],Final_Cust_db[City])</f>
        <v>East Michaelton</v>
      </c>
      <c r="Y1138" t="str">
        <f>_xlfn.XLOOKUP(Sales_DB[[#This Row],[Customer_ID]],Final_Cust_db[Customer_ID],Final_Cust_db[State])</f>
        <v>Kansas</v>
      </c>
      <c r="Z1138" t="str">
        <f>_xlfn.XLOOKUP(Sales_DB[[#This Row],[Customer_ID]],Final_Cust_db[Customer_ID],Final_Cust_db[Country])</f>
        <v>USA</v>
      </c>
      <c r="AA1138" t="str">
        <f>_xlfn.XLOOKUP(Sales_DB[[#This Row],[Customer_ID]],Final_Cust_db[Customer_ID],Final_Cust_db[Loyality_Level])</f>
        <v>Silver</v>
      </c>
      <c r="AB1138" s="8">
        <f>Sales_DB[[#This Row],[Cost]]*Sales_DB[[#This Row],[Quantity]]</f>
        <v>51.929999999999993</v>
      </c>
      <c r="AC1138" s="8">
        <f>Sales_DB[[#This Row],[Total_Amount]]-Sales_DB[[#This Row],[Spend]]</f>
        <v>474.31439999999992</v>
      </c>
      <c r="AD1138" s="8">
        <f>MONTH(Sales_DB[[#This Row],[Order_Date]])</f>
        <v>10</v>
      </c>
    </row>
    <row r="1139" spans="1:30" x14ac:dyDescent="0.35">
      <c r="A1139" t="s">
        <v>3096</v>
      </c>
      <c r="B1139" s="2">
        <v>45441</v>
      </c>
      <c r="C1139" t="s">
        <v>29</v>
      </c>
      <c r="D1139" t="s">
        <v>1772</v>
      </c>
      <c r="E1139" t="s">
        <v>1937</v>
      </c>
      <c r="F1139">
        <v>1</v>
      </c>
      <c r="G1139" s="5">
        <v>453.41</v>
      </c>
      <c r="H1139">
        <v>0.04</v>
      </c>
      <c r="I1139" t="s">
        <v>1962</v>
      </c>
      <c r="J1139">
        <v>435.27359999999999</v>
      </c>
      <c r="K1139" t="str">
        <f>_xlfn.XLOOKUP(Sales_DB[[#This Row],[Store_ID]],Store_DB[Store_ID],Store_DB[Region])</f>
        <v>West</v>
      </c>
      <c r="L1139" t="str">
        <f>_xlfn.XLOOKUP(Sales_DB[[#This Row],[Store_ID]],Store_DB[Store_ID],Store_DB[Store_Name])</f>
        <v>Frederick-Wright</v>
      </c>
      <c r="M1139" t="str">
        <f>_xlfn.XLOOKUP(Sales_DB[[#This Row],[Store_ID]],Store_DB[Store_ID],Store_DB[City])</f>
        <v>New Jimmymouth</v>
      </c>
      <c r="N1139" t="str">
        <f>_xlfn.XLOOKUP(Sales_DB[[#This Row],[Store_ID]],Store_DB[Store_ID],Store_DB[Store_Type])</f>
        <v>Flagship</v>
      </c>
      <c r="O1139" t="str">
        <f>_xlfn.XLOOKUP(Sales_DB[[#This Row],[Product_ID]],Product_DB[Product_ID],Product_DB[Product_Name])</f>
        <v>Matte Lipstick Set</v>
      </c>
      <c r="P1139" t="str">
        <f>_xlfn.XLOOKUP(Sales_DB[[#This Row],[Product_ID]],Product_DB[Product_ID],Product_DB[Category])</f>
        <v>Beauty</v>
      </c>
      <c r="Q1139" t="str">
        <f>_xlfn.XLOOKUP(Sales_DB[[#This Row],[Product_ID]],Product_DB[Product_ID],Product_DB[Sub_Category])</f>
        <v>Makeup</v>
      </c>
      <c r="R1139" t="str">
        <f>_xlfn.XLOOKUP(Sales_DB[[#This Row],[Product_ID]],Product_DB[Product_ID],Product_DB[Brand])</f>
        <v>Zhang Inc</v>
      </c>
      <c r="S1139">
        <f>_xlfn.XLOOKUP(Sales_DB[[#This Row],[Product_ID]],Product_DB[Product_ID],Product_DB[Cost])</f>
        <v>299.11</v>
      </c>
      <c r="T1139">
        <f>_xlfn.XLOOKUP(Sales_DB[[#This Row],[Product_ID]],Product_DB[Product_ID],Product_DB[Stock])</f>
        <v>118</v>
      </c>
      <c r="U1139" t="str">
        <f>_xlfn.XLOOKUP(Sales_DB[[#This Row],[Customer_ID]],Final_Cust_db[Customer_ID],Final_Cust_db[Name])</f>
        <v>Caroline Collins</v>
      </c>
      <c r="V1139">
        <f>_xlfn.XLOOKUP(Sales_DB[[#This Row],[Customer_ID]],Final_Cust_db[Customer_ID],Final_Cust_db[Age])</f>
        <v>64</v>
      </c>
      <c r="W1139" t="str">
        <f>_xlfn.XLOOKUP(Sales_DB[[#This Row],[Customer_ID]],Final_Cust_db[Customer_ID],Final_Cust_db[Gender])</f>
        <v>Female</v>
      </c>
      <c r="X1139" t="str">
        <f>_xlfn.XLOOKUP(Sales_DB[[#This Row],[Customer_ID]],Final_Cust_db[Customer_ID],Final_Cust_db[City])</f>
        <v>Nicholasshire</v>
      </c>
      <c r="Y1139" t="str">
        <f>_xlfn.XLOOKUP(Sales_DB[[#This Row],[Customer_ID]],Final_Cust_db[Customer_ID],Final_Cust_db[State])</f>
        <v>California</v>
      </c>
      <c r="Z1139" t="str">
        <f>_xlfn.XLOOKUP(Sales_DB[[#This Row],[Customer_ID]],Final_Cust_db[Customer_ID],Final_Cust_db[Country])</f>
        <v>USA</v>
      </c>
      <c r="AA1139" t="str">
        <f>_xlfn.XLOOKUP(Sales_DB[[#This Row],[Customer_ID]],Final_Cust_db[Customer_ID],Final_Cust_db[Loyality_Level])</f>
        <v>Silver</v>
      </c>
      <c r="AB1139" s="8">
        <f>Sales_DB[[#This Row],[Cost]]*Sales_DB[[#This Row],[Quantity]]</f>
        <v>299.11</v>
      </c>
      <c r="AC1139" s="8">
        <f>Sales_DB[[#This Row],[Total_Amount]]-Sales_DB[[#This Row],[Spend]]</f>
        <v>136.16359999999997</v>
      </c>
      <c r="AD1139" s="8">
        <f>MONTH(Sales_DB[[#This Row],[Order_Date]])</f>
        <v>5</v>
      </c>
    </row>
    <row r="1140" spans="1:30" x14ac:dyDescent="0.35">
      <c r="A1140" t="s">
        <v>3097</v>
      </c>
      <c r="B1140" s="2">
        <v>45940</v>
      </c>
      <c r="C1140" t="s">
        <v>107</v>
      </c>
      <c r="D1140" t="s">
        <v>1733</v>
      </c>
      <c r="E1140" t="s">
        <v>1909</v>
      </c>
      <c r="F1140">
        <v>1</v>
      </c>
      <c r="G1140" s="5">
        <v>629.09</v>
      </c>
      <c r="H1140">
        <v>0.02</v>
      </c>
      <c r="I1140" t="s">
        <v>1957</v>
      </c>
      <c r="J1140">
        <v>616.50819999999999</v>
      </c>
      <c r="K1140" t="str">
        <f>_xlfn.XLOOKUP(Sales_DB[[#This Row],[Store_ID]],Store_DB[Store_ID],Store_DB[Region])</f>
        <v>East</v>
      </c>
      <c r="L1140" t="str">
        <f>_xlfn.XLOOKUP(Sales_DB[[#This Row],[Store_ID]],Store_DB[Store_ID],Store_DB[Store_Name])</f>
        <v>Benson-Elliott</v>
      </c>
      <c r="M1140" t="str">
        <f>_xlfn.XLOOKUP(Sales_DB[[#This Row],[Store_ID]],Store_DB[Store_ID],Store_DB[City])</f>
        <v>Port Josephberg</v>
      </c>
      <c r="N1140" t="str">
        <f>_xlfn.XLOOKUP(Sales_DB[[#This Row],[Store_ID]],Store_DB[Store_ID],Store_DB[Store_Type])</f>
        <v>Online</v>
      </c>
      <c r="O1140" t="str">
        <f>_xlfn.XLOOKUP(Sales_DB[[#This Row],[Product_ID]],Product_DB[Product_ID],Product_DB[Product_Name])</f>
        <v>Hdmi Cable – 2M</v>
      </c>
      <c r="P1140" t="str">
        <f>_xlfn.XLOOKUP(Sales_DB[[#This Row],[Product_ID]],Product_DB[Product_ID],Product_DB[Category])</f>
        <v>Electronics</v>
      </c>
      <c r="Q1140" t="str">
        <f>_xlfn.XLOOKUP(Sales_DB[[#This Row],[Product_ID]],Product_DB[Product_ID],Product_DB[Sub_Category])</f>
        <v>Accessories</v>
      </c>
      <c r="R1140" t="str">
        <f>_xlfn.XLOOKUP(Sales_DB[[#This Row],[Product_ID]],Product_DB[Product_ID],Product_DB[Brand])</f>
        <v>Bautista, Green and Hale</v>
      </c>
      <c r="S1140">
        <f>_xlfn.XLOOKUP(Sales_DB[[#This Row],[Product_ID]],Product_DB[Product_ID],Product_DB[Cost])</f>
        <v>88.49</v>
      </c>
      <c r="T1140">
        <f>_xlfn.XLOOKUP(Sales_DB[[#This Row],[Product_ID]],Product_DB[Product_ID],Product_DB[Stock])</f>
        <v>246</v>
      </c>
      <c r="U1140" t="str">
        <f>_xlfn.XLOOKUP(Sales_DB[[#This Row],[Customer_ID]],Final_Cust_db[Customer_ID],Final_Cust_db[Name])</f>
        <v>Heather Collins</v>
      </c>
      <c r="V1140">
        <f>_xlfn.XLOOKUP(Sales_DB[[#This Row],[Customer_ID]],Final_Cust_db[Customer_ID],Final_Cust_db[Age])</f>
        <v>40</v>
      </c>
      <c r="W1140" t="str">
        <f>_xlfn.XLOOKUP(Sales_DB[[#This Row],[Customer_ID]],Final_Cust_db[Customer_ID],Final_Cust_db[Gender])</f>
        <v>Male</v>
      </c>
      <c r="X1140" t="str">
        <f>_xlfn.XLOOKUP(Sales_DB[[#This Row],[Customer_ID]],Final_Cust_db[Customer_ID],Final_Cust_db[City])</f>
        <v>Rogerschester</v>
      </c>
      <c r="Y1140" t="str">
        <f>_xlfn.XLOOKUP(Sales_DB[[#This Row],[Customer_ID]],Final_Cust_db[Customer_ID],Final_Cust_db[State])</f>
        <v>Idaho</v>
      </c>
      <c r="Z1140" t="str">
        <f>_xlfn.XLOOKUP(Sales_DB[[#This Row],[Customer_ID]],Final_Cust_db[Customer_ID],Final_Cust_db[Country])</f>
        <v>USA</v>
      </c>
      <c r="AA1140" t="str">
        <f>_xlfn.XLOOKUP(Sales_DB[[#This Row],[Customer_ID]],Final_Cust_db[Customer_ID],Final_Cust_db[Loyality_Level])</f>
        <v>Platinum</v>
      </c>
      <c r="AB1140" s="8">
        <f>Sales_DB[[#This Row],[Cost]]*Sales_DB[[#This Row],[Quantity]]</f>
        <v>88.49</v>
      </c>
      <c r="AC1140" s="8">
        <f>Sales_DB[[#This Row],[Total_Amount]]-Sales_DB[[#This Row],[Spend]]</f>
        <v>528.01819999999998</v>
      </c>
      <c r="AD1140" s="8">
        <f>MONTH(Sales_DB[[#This Row],[Order_Date]])</f>
        <v>10</v>
      </c>
    </row>
    <row r="1141" spans="1:30" x14ac:dyDescent="0.35">
      <c r="A1141" t="s">
        <v>3098</v>
      </c>
      <c r="B1141" s="2">
        <v>45518</v>
      </c>
      <c r="C1141" t="s">
        <v>100</v>
      </c>
      <c r="D1141" t="s">
        <v>1812</v>
      </c>
      <c r="E1141" t="s">
        <v>1894</v>
      </c>
      <c r="F1141">
        <v>2</v>
      </c>
      <c r="G1141" s="5">
        <v>257.45</v>
      </c>
      <c r="H1141">
        <v>0.02</v>
      </c>
      <c r="I1141" t="s">
        <v>1962</v>
      </c>
      <c r="J1141">
        <v>514.9</v>
      </c>
      <c r="K1141" t="str">
        <f>_xlfn.XLOOKUP(Sales_DB[[#This Row],[Store_ID]],Store_DB[Store_ID],Store_DB[Region])</f>
        <v>South</v>
      </c>
      <c r="L1141" t="str">
        <f>_xlfn.XLOOKUP(Sales_DB[[#This Row],[Store_ID]],Store_DB[Store_ID],Store_DB[Store_Name])</f>
        <v>Black-Horn</v>
      </c>
      <c r="M1141" t="str">
        <f>_xlfn.XLOOKUP(Sales_DB[[#This Row],[Store_ID]],Store_DB[Store_ID],Store_DB[City])</f>
        <v>North Nancyview</v>
      </c>
      <c r="N1141" t="str">
        <f>_xlfn.XLOOKUP(Sales_DB[[#This Row],[Store_ID]],Store_DB[Store_ID],Store_DB[Store_Type])</f>
        <v>Outlet</v>
      </c>
      <c r="O1141" t="str">
        <f>_xlfn.XLOOKUP(Sales_DB[[#This Row],[Product_ID]],Product_DB[Product_ID],Product_DB[Product_Name])</f>
        <v>Wifi Mesh Router</v>
      </c>
      <c r="P1141" t="str">
        <f>_xlfn.XLOOKUP(Sales_DB[[#This Row],[Product_ID]],Product_DB[Product_ID],Product_DB[Category])</f>
        <v>Electronics</v>
      </c>
      <c r="Q1141" t="str">
        <f>_xlfn.XLOOKUP(Sales_DB[[#This Row],[Product_ID]],Product_DB[Product_ID],Product_DB[Sub_Category])</f>
        <v>Appliances</v>
      </c>
      <c r="R1141" t="str">
        <f>_xlfn.XLOOKUP(Sales_DB[[#This Row],[Product_ID]],Product_DB[Product_ID],Product_DB[Brand])</f>
        <v>White, Reeves and Woods</v>
      </c>
      <c r="S1141">
        <f>_xlfn.XLOOKUP(Sales_DB[[#This Row],[Product_ID]],Product_DB[Product_ID],Product_DB[Cost])</f>
        <v>480.9</v>
      </c>
      <c r="T1141">
        <f>_xlfn.XLOOKUP(Sales_DB[[#This Row],[Product_ID]],Product_DB[Product_ID],Product_DB[Stock])</f>
        <v>104</v>
      </c>
      <c r="U1141" t="str">
        <f>_xlfn.XLOOKUP(Sales_DB[[#This Row],[Customer_ID]],Final_Cust_db[Customer_ID],Final_Cust_db[Name])</f>
        <v>Paul Fox</v>
      </c>
      <c r="V1141">
        <f>_xlfn.XLOOKUP(Sales_DB[[#This Row],[Customer_ID]],Final_Cust_db[Customer_ID],Final_Cust_db[Age])</f>
        <v>33</v>
      </c>
      <c r="W1141" t="str">
        <f>_xlfn.XLOOKUP(Sales_DB[[#This Row],[Customer_ID]],Final_Cust_db[Customer_ID],Final_Cust_db[Gender])</f>
        <v>Female</v>
      </c>
      <c r="X1141" t="str">
        <f>_xlfn.XLOOKUP(Sales_DB[[#This Row],[Customer_ID]],Final_Cust_db[Customer_ID],Final_Cust_db[City])</f>
        <v>Michaelton</v>
      </c>
      <c r="Y1141" t="str">
        <f>_xlfn.XLOOKUP(Sales_DB[[#This Row],[Customer_ID]],Final_Cust_db[Customer_ID],Final_Cust_db[State])</f>
        <v>Hawaii</v>
      </c>
      <c r="Z1141" t="str">
        <f>_xlfn.XLOOKUP(Sales_DB[[#This Row],[Customer_ID]],Final_Cust_db[Customer_ID],Final_Cust_db[Country])</f>
        <v>USA</v>
      </c>
      <c r="AA1141" t="str">
        <f>_xlfn.XLOOKUP(Sales_DB[[#This Row],[Customer_ID]],Final_Cust_db[Customer_ID],Final_Cust_db[Loyality_Level])</f>
        <v>Silver</v>
      </c>
      <c r="AB1141" s="8">
        <f>Sales_DB[[#This Row],[Cost]]*Sales_DB[[#This Row],[Quantity]]</f>
        <v>961.8</v>
      </c>
      <c r="AC1141" s="8">
        <f>Sales_DB[[#This Row],[Total_Amount]]-Sales_DB[[#This Row],[Spend]]</f>
        <v>-446.9</v>
      </c>
      <c r="AD1141" s="8">
        <f>MONTH(Sales_DB[[#This Row],[Order_Date]])</f>
        <v>8</v>
      </c>
    </row>
    <row r="1142" spans="1:30" x14ac:dyDescent="0.35">
      <c r="A1142" t="s">
        <v>3099</v>
      </c>
      <c r="B1142" s="2">
        <v>45861</v>
      </c>
      <c r="C1142" t="s">
        <v>598</v>
      </c>
      <c r="D1142" t="s">
        <v>1678</v>
      </c>
      <c r="E1142" t="s">
        <v>1934</v>
      </c>
      <c r="F1142">
        <v>2</v>
      </c>
      <c r="G1142" s="5">
        <v>696.61</v>
      </c>
      <c r="H1142">
        <v>0.17</v>
      </c>
      <c r="I1142" t="s">
        <v>1959</v>
      </c>
      <c r="J1142">
        <v>1156.3725999999999</v>
      </c>
      <c r="K1142" t="str">
        <f>_xlfn.XLOOKUP(Sales_DB[[#This Row],[Store_ID]],Store_DB[Store_ID],Store_DB[Region])</f>
        <v>North</v>
      </c>
      <c r="L1142" t="str">
        <f>_xlfn.XLOOKUP(Sales_DB[[#This Row],[Store_ID]],Store_DB[Store_ID],Store_DB[Store_Name])</f>
        <v>Shelton PLC</v>
      </c>
      <c r="M1142" t="str">
        <f>_xlfn.XLOOKUP(Sales_DB[[#This Row],[Store_ID]],Store_DB[Store_ID],Store_DB[City])</f>
        <v>East Jenniferstad</v>
      </c>
      <c r="N1142" t="str">
        <f>_xlfn.XLOOKUP(Sales_DB[[#This Row],[Store_ID]],Store_DB[Store_ID],Store_DB[Store_Type])</f>
        <v>Flagship</v>
      </c>
      <c r="O1142" t="str">
        <f>_xlfn.XLOOKUP(Sales_DB[[#This Row],[Product_ID]],Product_DB[Product_ID],Product_DB[Product_Name])</f>
        <v>Gaming Mechanical Keyboard</v>
      </c>
      <c r="P1142" t="str">
        <f>_xlfn.XLOOKUP(Sales_DB[[#This Row],[Product_ID]],Product_DB[Product_ID],Product_DB[Category])</f>
        <v>Electronics</v>
      </c>
      <c r="Q1142" t="str">
        <f>_xlfn.XLOOKUP(Sales_DB[[#This Row],[Product_ID]],Product_DB[Product_ID],Product_DB[Sub_Category])</f>
        <v>Computer</v>
      </c>
      <c r="R1142" t="str">
        <f>_xlfn.XLOOKUP(Sales_DB[[#This Row],[Product_ID]],Product_DB[Product_ID],Product_DB[Brand])</f>
        <v>Lucero LLC</v>
      </c>
      <c r="S1142">
        <f>_xlfn.XLOOKUP(Sales_DB[[#This Row],[Product_ID]],Product_DB[Product_ID],Product_DB[Cost])</f>
        <v>419.28</v>
      </c>
      <c r="T1142">
        <f>_xlfn.XLOOKUP(Sales_DB[[#This Row],[Product_ID]],Product_DB[Product_ID],Product_DB[Stock])</f>
        <v>86</v>
      </c>
      <c r="U1142" t="str">
        <f>_xlfn.XLOOKUP(Sales_DB[[#This Row],[Customer_ID]],Final_Cust_db[Customer_ID],Final_Cust_db[Name])</f>
        <v>Nicholas Bradshaw</v>
      </c>
      <c r="V1142">
        <f>_xlfn.XLOOKUP(Sales_DB[[#This Row],[Customer_ID]],Final_Cust_db[Customer_ID],Final_Cust_db[Age])</f>
        <v>43</v>
      </c>
      <c r="W1142" t="str">
        <f>_xlfn.XLOOKUP(Sales_DB[[#This Row],[Customer_ID]],Final_Cust_db[Customer_ID],Final_Cust_db[Gender])</f>
        <v>Female</v>
      </c>
      <c r="X1142" t="str">
        <f>_xlfn.XLOOKUP(Sales_DB[[#This Row],[Customer_ID]],Final_Cust_db[Customer_ID],Final_Cust_db[City])</f>
        <v>Murphyfurt</v>
      </c>
      <c r="Y1142" t="str">
        <f>_xlfn.XLOOKUP(Sales_DB[[#This Row],[Customer_ID]],Final_Cust_db[Customer_ID],Final_Cust_db[State])</f>
        <v>Utah</v>
      </c>
      <c r="Z1142" t="str">
        <f>_xlfn.XLOOKUP(Sales_DB[[#This Row],[Customer_ID]],Final_Cust_db[Customer_ID],Final_Cust_db[Country])</f>
        <v>USA</v>
      </c>
      <c r="AA1142" t="str">
        <f>_xlfn.XLOOKUP(Sales_DB[[#This Row],[Customer_ID]],Final_Cust_db[Customer_ID],Final_Cust_db[Loyality_Level])</f>
        <v>Silver</v>
      </c>
      <c r="AB1142" s="8">
        <f>Sales_DB[[#This Row],[Cost]]*Sales_DB[[#This Row],[Quantity]]</f>
        <v>838.56</v>
      </c>
      <c r="AC1142" s="8">
        <f>Sales_DB[[#This Row],[Total_Amount]]-Sales_DB[[#This Row],[Spend]]</f>
        <v>317.81259999999997</v>
      </c>
      <c r="AD1142" s="8">
        <f>MONTH(Sales_DB[[#This Row],[Order_Date]])</f>
        <v>7</v>
      </c>
    </row>
    <row r="1143" spans="1:30" x14ac:dyDescent="0.35">
      <c r="A1143" t="s">
        <v>3100</v>
      </c>
      <c r="B1143" s="2">
        <v>45416</v>
      </c>
      <c r="C1143" t="s">
        <v>1176</v>
      </c>
      <c r="D1143" t="s">
        <v>1716</v>
      </c>
      <c r="E1143" t="s">
        <v>1912</v>
      </c>
      <c r="F1143">
        <v>2</v>
      </c>
      <c r="G1143" s="5">
        <v>143.79</v>
      </c>
      <c r="H1143">
        <v>0.1</v>
      </c>
      <c r="I1143" t="s">
        <v>1959</v>
      </c>
      <c r="J1143">
        <v>258.822</v>
      </c>
      <c r="K1143" t="str">
        <f>_xlfn.XLOOKUP(Sales_DB[[#This Row],[Store_ID]],Store_DB[Store_ID],Store_DB[Region])</f>
        <v>South</v>
      </c>
      <c r="L1143" t="str">
        <f>_xlfn.XLOOKUP(Sales_DB[[#This Row],[Store_ID]],Store_DB[Store_ID],Store_DB[Store_Name])</f>
        <v>Martinez-Mullins</v>
      </c>
      <c r="M1143" t="str">
        <f>_xlfn.XLOOKUP(Sales_DB[[#This Row],[Store_ID]],Store_DB[Store_ID],Store_DB[City])</f>
        <v>Williamsfurt</v>
      </c>
      <c r="N1143" t="str">
        <f>_xlfn.XLOOKUP(Sales_DB[[#This Row],[Store_ID]],Store_DB[Store_ID],Store_DB[Store_Type])</f>
        <v>Online</v>
      </c>
      <c r="O1143" t="str">
        <f>_xlfn.XLOOKUP(Sales_DB[[#This Row],[Product_ID]],Product_DB[Product_ID],Product_DB[Product_Name])</f>
        <v>Men'S Winter Jacket</v>
      </c>
      <c r="P1143" t="str">
        <f>_xlfn.XLOOKUP(Sales_DB[[#This Row],[Product_ID]],Product_DB[Product_ID],Product_DB[Category])</f>
        <v>Clothing</v>
      </c>
      <c r="Q1143" t="str">
        <f>_xlfn.XLOOKUP(Sales_DB[[#This Row],[Product_ID]],Product_DB[Product_ID],Product_DB[Sub_Category])</f>
        <v>Outerwear</v>
      </c>
      <c r="R1143" t="str">
        <f>_xlfn.XLOOKUP(Sales_DB[[#This Row],[Product_ID]],Product_DB[Product_ID],Product_DB[Brand])</f>
        <v>Kelly, Smith and Perez</v>
      </c>
      <c r="S1143">
        <f>_xlfn.XLOOKUP(Sales_DB[[#This Row],[Product_ID]],Product_DB[Product_ID],Product_DB[Cost])</f>
        <v>167.34</v>
      </c>
      <c r="T1143">
        <f>_xlfn.XLOOKUP(Sales_DB[[#This Row],[Product_ID]],Product_DB[Product_ID],Product_DB[Stock])</f>
        <v>296</v>
      </c>
      <c r="U1143" t="str">
        <f>_xlfn.XLOOKUP(Sales_DB[[#This Row],[Customer_ID]],Final_Cust_db[Customer_ID],Final_Cust_db[Name])</f>
        <v>James Orozco</v>
      </c>
      <c r="V1143">
        <f>_xlfn.XLOOKUP(Sales_DB[[#This Row],[Customer_ID]],Final_Cust_db[Customer_ID],Final_Cust_db[Age])</f>
        <v>37</v>
      </c>
      <c r="W1143" t="str">
        <f>_xlfn.XLOOKUP(Sales_DB[[#This Row],[Customer_ID]],Final_Cust_db[Customer_ID],Final_Cust_db[Gender])</f>
        <v>Female</v>
      </c>
      <c r="X1143" t="str">
        <f>_xlfn.XLOOKUP(Sales_DB[[#This Row],[Customer_ID]],Final_Cust_db[Customer_ID],Final_Cust_db[City])</f>
        <v>Simpsonfort</v>
      </c>
      <c r="Y1143" t="str">
        <f>_xlfn.XLOOKUP(Sales_DB[[#This Row],[Customer_ID]],Final_Cust_db[Customer_ID],Final_Cust_db[State])</f>
        <v>Maine</v>
      </c>
      <c r="Z1143" t="str">
        <f>_xlfn.XLOOKUP(Sales_DB[[#This Row],[Customer_ID]],Final_Cust_db[Customer_ID],Final_Cust_db[Country])</f>
        <v>USA</v>
      </c>
      <c r="AA1143" t="str">
        <f>_xlfn.XLOOKUP(Sales_DB[[#This Row],[Customer_ID]],Final_Cust_db[Customer_ID],Final_Cust_db[Loyality_Level])</f>
        <v>Gold</v>
      </c>
      <c r="AB1143" s="8">
        <f>Sales_DB[[#This Row],[Cost]]*Sales_DB[[#This Row],[Quantity]]</f>
        <v>334.68</v>
      </c>
      <c r="AC1143" s="8">
        <f>Sales_DB[[#This Row],[Total_Amount]]-Sales_DB[[#This Row],[Spend]]</f>
        <v>-75.858000000000004</v>
      </c>
      <c r="AD1143" s="8">
        <f>MONTH(Sales_DB[[#This Row],[Order_Date]])</f>
        <v>5</v>
      </c>
    </row>
    <row r="1144" spans="1:30" x14ac:dyDescent="0.35">
      <c r="A1144" t="s">
        <v>3101</v>
      </c>
      <c r="B1144" s="2">
        <v>45608</v>
      </c>
      <c r="C1144" t="s">
        <v>946</v>
      </c>
      <c r="D1144" t="s">
        <v>1830</v>
      </c>
      <c r="E1144" t="s">
        <v>1890</v>
      </c>
      <c r="F1144">
        <v>3</v>
      </c>
      <c r="G1144" s="5">
        <v>460.93</v>
      </c>
      <c r="H1144">
        <v>0.19</v>
      </c>
      <c r="I1144" t="s">
        <v>1962</v>
      </c>
      <c r="J1144">
        <v>1120.0599</v>
      </c>
      <c r="K1144" t="str">
        <f>_xlfn.XLOOKUP(Sales_DB[[#This Row],[Store_ID]],Store_DB[Store_ID],Store_DB[Region])</f>
        <v>North</v>
      </c>
      <c r="L1144" t="str">
        <f>_xlfn.XLOOKUP(Sales_DB[[#This Row],[Store_ID]],Store_DB[Store_ID],Store_DB[Store_Name])</f>
        <v>Martinez, Adkins and Johnson</v>
      </c>
      <c r="M1144" t="str">
        <f>_xlfn.XLOOKUP(Sales_DB[[#This Row],[Store_ID]],Store_DB[Store_ID],Store_DB[City])</f>
        <v>Danielmouth</v>
      </c>
      <c r="N1144" t="str">
        <f>_xlfn.XLOOKUP(Sales_DB[[#This Row],[Store_ID]],Store_DB[Store_ID],Store_DB[Store_Type])</f>
        <v>Flagship</v>
      </c>
      <c r="O1144" t="str">
        <f>_xlfn.XLOOKUP(Sales_DB[[#This Row],[Product_ID]],Product_DB[Product_ID],Product_DB[Product_Name])</f>
        <v>Hydrating Face Cleanser</v>
      </c>
      <c r="P1144" t="str">
        <f>_xlfn.XLOOKUP(Sales_DB[[#This Row],[Product_ID]],Product_DB[Product_ID],Product_DB[Category])</f>
        <v>Beauty</v>
      </c>
      <c r="Q1144" t="str">
        <f>_xlfn.XLOOKUP(Sales_DB[[#This Row],[Product_ID]],Product_DB[Product_ID],Product_DB[Sub_Category])</f>
        <v>Skincare</v>
      </c>
      <c r="R1144" t="str">
        <f>_xlfn.XLOOKUP(Sales_DB[[#This Row],[Product_ID]],Product_DB[Product_ID],Product_DB[Brand])</f>
        <v>Butler Group</v>
      </c>
      <c r="S1144">
        <f>_xlfn.XLOOKUP(Sales_DB[[#This Row],[Product_ID]],Product_DB[Product_ID],Product_DB[Cost])</f>
        <v>238.8</v>
      </c>
      <c r="T1144">
        <f>_xlfn.XLOOKUP(Sales_DB[[#This Row],[Product_ID]],Product_DB[Product_ID],Product_DB[Stock])</f>
        <v>159</v>
      </c>
      <c r="U1144" t="str">
        <f>_xlfn.XLOOKUP(Sales_DB[[#This Row],[Customer_ID]],Final_Cust_db[Customer_ID],Final_Cust_db[Name])</f>
        <v>Jared Moran</v>
      </c>
      <c r="V1144">
        <f>_xlfn.XLOOKUP(Sales_DB[[#This Row],[Customer_ID]],Final_Cust_db[Customer_ID],Final_Cust_db[Age])</f>
        <v>28</v>
      </c>
      <c r="W1144" t="str">
        <f>_xlfn.XLOOKUP(Sales_DB[[#This Row],[Customer_ID]],Final_Cust_db[Customer_ID],Final_Cust_db[Gender])</f>
        <v>Female</v>
      </c>
      <c r="X1144" t="str">
        <f>_xlfn.XLOOKUP(Sales_DB[[#This Row],[Customer_ID]],Final_Cust_db[Customer_ID],Final_Cust_db[City])</f>
        <v>South David</v>
      </c>
      <c r="Y1144" t="str">
        <f>_xlfn.XLOOKUP(Sales_DB[[#This Row],[Customer_ID]],Final_Cust_db[Customer_ID],Final_Cust_db[State])</f>
        <v>West Virginia</v>
      </c>
      <c r="Z1144" t="str">
        <f>_xlfn.XLOOKUP(Sales_DB[[#This Row],[Customer_ID]],Final_Cust_db[Customer_ID],Final_Cust_db[Country])</f>
        <v>USA</v>
      </c>
      <c r="AA1144" t="str">
        <f>_xlfn.XLOOKUP(Sales_DB[[#This Row],[Customer_ID]],Final_Cust_db[Customer_ID],Final_Cust_db[Loyality_Level])</f>
        <v>Bronze</v>
      </c>
      <c r="AB1144" s="8">
        <f>Sales_DB[[#This Row],[Cost]]*Sales_DB[[#This Row],[Quantity]]</f>
        <v>716.40000000000009</v>
      </c>
      <c r="AC1144" s="8">
        <f>Sales_DB[[#This Row],[Total_Amount]]-Sales_DB[[#This Row],[Spend]]</f>
        <v>403.65989999999988</v>
      </c>
      <c r="AD1144" s="8">
        <f>MONTH(Sales_DB[[#This Row],[Order_Date]])</f>
        <v>11</v>
      </c>
    </row>
    <row r="1145" spans="1:30" x14ac:dyDescent="0.35">
      <c r="A1145" t="s">
        <v>3102</v>
      </c>
      <c r="B1145" s="2">
        <v>45301</v>
      </c>
      <c r="C1145" t="s">
        <v>1543</v>
      </c>
      <c r="D1145" t="s">
        <v>1659</v>
      </c>
      <c r="E1145" t="s">
        <v>1919</v>
      </c>
      <c r="F1145">
        <v>2</v>
      </c>
      <c r="G1145" s="5">
        <v>67.55</v>
      </c>
      <c r="H1145">
        <v>0.03</v>
      </c>
      <c r="I1145" t="s">
        <v>1957</v>
      </c>
      <c r="J1145">
        <v>131.047</v>
      </c>
      <c r="K1145" t="str">
        <f>_xlfn.XLOOKUP(Sales_DB[[#This Row],[Store_ID]],Store_DB[Store_ID],Store_DB[Region])</f>
        <v>South</v>
      </c>
      <c r="L1145" t="str">
        <f>_xlfn.XLOOKUP(Sales_DB[[#This Row],[Store_ID]],Store_DB[Store_ID],Store_DB[Store_Name])</f>
        <v>Moore, Padilla and Butler</v>
      </c>
      <c r="M1145" t="str">
        <f>_xlfn.XLOOKUP(Sales_DB[[#This Row],[Store_ID]],Store_DB[Store_ID],Store_DB[City])</f>
        <v>East Johnstad</v>
      </c>
      <c r="N1145" t="str">
        <f>_xlfn.XLOOKUP(Sales_DB[[#This Row],[Store_ID]],Store_DB[Store_ID],Store_DB[Store_Type])</f>
        <v>Flagship</v>
      </c>
      <c r="O1145" t="str">
        <f>_xlfn.XLOOKUP(Sales_DB[[#This Row],[Product_ID]],Product_DB[Product_ID],Product_DB[Product_Name])</f>
        <v>Sports Stopwatch Timer</v>
      </c>
      <c r="P1145" t="str">
        <f>_xlfn.XLOOKUP(Sales_DB[[#This Row],[Product_ID]],Product_DB[Product_ID],Product_DB[Category])</f>
        <v>Sports</v>
      </c>
      <c r="Q1145" t="str">
        <f>_xlfn.XLOOKUP(Sales_DB[[#This Row],[Product_ID]],Product_DB[Product_ID],Product_DB[Sub_Category])</f>
        <v>Accessories</v>
      </c>
      <c r="R1145" t="str">
        <f>_xlfn.XLOOKUP(Sales_DB[[#This Row],[Product_ID]],Product_DB[Product_ID],Product_DB[Brand])</f>
        <v>Burns-Hansen</v>
      </c>
      <c r="S1145">
        <f>_xlfn.XLOOKUP(Sales_DB[[#This Row],[Product_ID]],Product_DB[Product_ID],Product_DB[Cost])</f>
        <v>38.76</v>
      </c>
      <c r="T1145">
        <f>_xlfn.XLOOKUP(Sales_DB[[#This Row],[Product_ID]],Product_DB[Product_ID],Product_DB[Stock])</f>
        <v>137</v>
      </c>
      <c r="U1145" t="str">
        <f>_xlfn.XLOOKUP(Sales_DB[[#This Row],[Customer_ID]],Final_Cust_db[Customer_ID],Final_Cust_db[Name])</f>
        <v>Philip Pennington</v>
      </c>
      <c r="V1145">
        <f>_xlfn.XLOOKUP(Sales_DB[[#This Row],[Customer_ID]],Final_Cust_db[Customer_ID],Final_Cust_db[Age])</f>
        <v>27</v>
      </c>
      <c r="W1145" t="str">
        <f>_xlfn.XLOOKUP(Sales_DB[[#This Row],[Customer_ID]],Final_Cust_db[Customer_ID],Final_Cust_db[Gender])</f>
        <v>Female</v>
      </c>
      <c r="X1145" t="str">
        <f>_xlfn.XLOOKUP(Sales_DB[[#This Row],[Customer_ID]],Final_Cust_db[Customer_ID],Final_Cust_db[City])</f>
        <v>East Valerieview</v>
      </c>
      <c r="Y1145" t="str">
        <f>_xlfn.XLOOKUP(Sales_DB[[#This Row],[Customer_ID]],Final_Cust_db[Customer_ID],Final_Cust_db[State])</f>
        <v>Oregon</v>
      </c>
      <c r="Z1145" t="str">
        <f>_xlfn.XLOOKUP(Sales_DB[[#This Row],[Customer_ID]],Final_Cust_db[Customer_ID],Final_Cust_db[Country])</f>
        <v>USA</v>
      </c>
      <c r="AA1145" t="str">
        <f>_xlfn.XLOOKUP(Sales_DB[[#This Row],[Customer_ID]],Final_Cust_db[Customer_ID],Final_Cust_db[Loyality_Level])</f>
        <v>Platinum</v>
      </c>
      <c r="AB1145" s="8">
        <f>Sales_DB[[#This Row],[Cost]]*Sales_DB[[#This Row],[Quantity]]</f>
        <v>77.52</v>
      </c>
      <c r="AC1145" s="8">
        <f>Sales_DB[[#This Row],[Total_Amount]]-Sales_DB[[#This Row],[Spend]]</f>
        <v>53.527000000000001</v>
      </c>
      <c r="AD1145" s="8">
        <f>MONTH(Sales_DB[[#This Row],[Order_Date]])</f>
        <v>1</v>
      </c>
    </row>
    <row r="1146" spans="1:30" x14ac:dyDescent="0.35">
      <c r="A1146" t="s">
        <v>3103</v>
      </c>
      <c r="B1146" s="2">
        <v>45433</v>
      </c>
      <c r="C1146" t="s">
        <v>690</v>
      </c>
      <c r="D1146" t="s">
        <v>1726</v>
      </c>
      <c r="E1146" t="s">
        <v>1890</v>
      </c>
      <c r="F1146">
        <v>3</v>
      </c>
      <c r="G1146" s="5">
        <v>803.31</v>
      </c>
      <c r="H1146">
        <v>0.1</v>
      </c>
      <c r="I1146" t="s">
        <v>1959</v>
      </c>
      <c r="J1146">
        <v>2168.9369999999999</v>
      </c>
      <c r="K1146" t="str">
        <f>_xlfn.XLOOKUP(Sales_DB[[#This Row],[Store_ID]],Store_DB[Store_ID],Store_DB[Region])</f>
        <v>North</v>
      </c>
      <c r="L1146" t="str">
        <f>_xlfn.XLOOKUP(Sales_DB[[#This Row],[Store_ID]],Store_DB[Store_ID],Store_DB[Store_Name])</f>
        <v>Martinez, Adkins and Johnson</v>
      </c>
      <c r="M1146" t="str">
        <f>_xlfn.XLOOKUP(Sales_DB[[#This Row],[Store_ID]],Store_DB[Store_ID],Store_DB[City])</f>
        <v>Danielmouth</v>
      </c>
      <c r="N1146" t="str">
        <f>_xlfn.XLOOKUP(Sales_DB[[#This Row],[Store_ID]],Store_DB[Store_ID],Store_DB[Store_Type])</f>
        <v>Flagship</v>
      </c>
      <c r="O1146" t="str">
        <f>_xlfn.XLOOKUP(Sales_DB[[#This Row],[Product_ID]],Product_DB[Product_ID],Product_DB[Product_Name])</f>
        <v>Men'S Roll-On Perfume</v>
      </c>
      <c r="P1146" t="str">
        <f>_xlfn.XLOOKUP(Sales_DB[[#This Row],[Product_ID]],Product_DB[Product_ID],Product_DB[Category])</f>
        <v>Beauty</v>
      </c>
      <c r="Q1146" t="str">
        <f>_xlfn.XLOOKUP(Sales_DB[[#This Row],[Product_ID]],Product_DB[Product_ID],Product_DB[Sub_Category])</f>
        <v>Fragrance</v>
      </c>
      <c r="R1146" t="str">
        <f>_xlfn.XLOOKUP(Sales_DB[[#This Row],[Product_ID]],Product_DB[Product_ID],Product_DB[Brand])</f>
        <v>Sullivan and Sons</v>
      </c>
      <c r="S1146">
        <f>_xlfn.XLOOKUP(Sales_DB[[#This Row],[Product_ID]],Product_DB[Product_ID],Product_DB[Cost])</f>
        <v>43.29</v>
      </c>
      <c r="T1146">
        <f>_xlfn.XLOOKUP(Sales_DB[[#This Row],[Product_ID]],Product_DB[Product_ID],Product_DB[Stock])</f>
        <v>267</v>
      </c>
      <c r="U1146" t="str">
        <f>_xlfn.XLOOKUP(Sales_DB[[#This Row],[Customer_ID]],Final_Cust_db[Customer_ID],Final_Cust_db[Name])</f>
        <v>Antonio Jones</v>
      </c>
      <c r="V1146">
        <f>_xlfn.XLOOKUP(Sales_DB[[#This Row],[Customer_ID]],Final_Cust_db[Customer_ID],Final_Cust_db[Age])</f>
        <v>48</v>
      </c>
      <c r="W1146" t="str">
        <f>_xlfn.XLOOKUP(Sales_DB[[#This Row],[Customer_ID]],Final_Cust_db[Customer_ID],Final_Cust_db[Gender])</f>
        <v>Male</v>
      </c>
      <c r="X1146" t="str">
        <f>_xlfn.XLOOKUP(Sales_DB[[#This Row],[Customer_ID]],Final_Cust_db[Customer_ID],Final_Cust_db[City])</f>
        <v>Matthewborough</v>
      </c>
      <c r="Y1146" t="str">
        <f>_xlfn.XLOOKUP(Sales_DB[[#This Row],[Customer_ID]],Final_Cust_db[Customer_ID],Final_Cust_db[State])</f>
        <v>Georgia</v>
      </c>
      <c r="Z1146" t="str">
        <f>_xlfn.XLOOKUP(Sales_DB[[#This Row],[Customer_ID]],Final_Cust_db[Customer_ID],Final_Cust_db[Country])</f>
        <v>USA</v>
      </c>
      <c r="AA1146" t="str">
        <f>_xlfn.XLOOKUP(Sales_DB[[#This Row],[Customer_ID]],Final_Cust_db[Customer_ID],Final_Cust_db[Loyality_Level])</f>
        <v>Silver</v>
      </c>
      <c r="AB1146" s="8">
        <f>Sales_DB[[#This Row],[Cost]]*Sales_DB[[#This Row],[Quantity]]</f>
        <v>129.87</v>
      </c>
      <c r="AC1146" s="8">
        <f>Sales_DB[[#This Row],[Total_Amount]]-Sales_DB[[#This Row],[Spend]]</f>
        <v>2039.067</v>
      </c>
      <c r="AD1146" s="8">
        <f>MONTH(Sales_DB[[#This Row],[Order_Date]])</f>
        <v>5</v>
      </c>
    </row>
    <row r="1147" spans="1:30" x14ac:dyDescent="0.35">
      <c r="A1147" t="s">
        <v>3104</v>
      </c>
      <c r="B1147" s="2">
        <v>45821</v>
      </c>
      <c r="C1147" t="s">
        <v>1350</v>
      </c>
      <c r="D1147" t="s">
        <v>1619</v>
      </c>
      <c r="E1147" t="s">
        <v>1930</v>
      </c>
      <c r="F1147">
        <v>4</v>
      </c>
      <c r="G1147" s="5">
        <v>254.71</v>
      </c>
      <c r="H1147">
        <v>0.2</v>
      </c>
      <c r="I1147" t="s">
        <v>1962</v>
      </c>
      <c r="J1147">
        <v>815.07200000000012</v>
      </c>
      <c r="K1147" t="str">
        <f>_xlfn.XLOOKUP(Sales_DB[[#This Row],[Store_ID]],Store_DB[Store_ID],Store_DB[Region])</f>
        <v>East</v>
      </c>
      <c r="L1147" t="str">
        <f>_xlfn.XLOOKUP(Sales_DB[[#This Row],[Store_ID]],Store_DB[Store_ID],Store_DB[Store_Name])</f>
        <v>Gardner, Humphrey and Contreras</v>
      </c>
      <c r="M1147" t="str">
        <f>_xlfn.XLOOKUP(Sales_DB[[#This Row],[Store_ID]],Store_DB[Store_ID],Store_DB[City])</f>
        <v>Johnsonville</v>
      </c>
      <c r="N1147" t="str">
        <f>_xlfn.XLOOKUP(Sales_DB[[#This Row],[Store_ID]],Store_DB[Store_ID],Store_DB[Store_Type])</f>
        <v>Flagship</v>
      </c>
      <c r="O1147" t="str">
        <f>_xlfn.XLOOKUP(Sales_DB[[#This Row],[Product_ID]],Product_DB[Product_ID],Product_DB[Product_Name])</f>
        <v>Beard Grooming Kit</v>
      </c>
      <c r="P1147" t="str">
        <f>_xlfn.XLOOKUP(Sales_DB[[#This Row],[Product_ID]],Product_DB[Product_ID],Product_DB[Category])</f>
        <v>Beauty</v>
      </c>
      <c r="Q1147" t="str">
        <f>_xlfn.XLOOKUP(Sales_DB[[#This Row],[Product_ID]],Product_DB[Product_ID],Product_DB[Sub_Category])</f>
        <v>Grooming</v>
      </c>
      <c r="R1147" t="str">
        <f>_xlfn.XLOOKUP(Sales_DB[[#This Row],[Product_ID]],Product_DB[Product_ID],Product_DB[Brand])</f>
        <v>Erickson-Green</v>
      </c>
      <c r="S1147">
        <f>_xlfn.XLOOKUP(Sales_DB[[#This Row],[Product_ID]],Product_DB[Product_ID],Product_DB[Cost])</f>
        <v>337.42</v>
      </c>
      <c r="T1147">
        <f>_xlfn.XLOOKUP(Sales_DB[[#This Row],[Product_ID]],Product_DB[Product_ID],Product_DB[Stock])</f>
        <v>256</v>
      </c>
      <c r="U1147" t="str">
        <f>_xlfn.XLOOKUP(Sales_DB[[#This Row],[Customer_ID]],Final_Cust_db[Customer_ID],Final_Cust_db[Name])</f>
        <v>Summer Weiss</v>
      </c>
      <c r="V1147">
        <f>_xlfn.XLOOKUP(Sales_DB[[#This Row],[Customer_ID]],Final_Cust_db[Customer_ID],Final_Cust_db[Age])</f>
        <v>37</v>
      </c>
      <c r="W1147" t="str">
        <f>_xlfn.XLOOKUP(Sales_DB[[#This Row],[Customer_ID]],Final_Cust_db[Customer_ID],Final_Cust_db[Gender])</f>
        <v>Male</v>
      </c>
      <c r="X1147" t="str">
        <f>_xlfn.XLOOKUP(Sales_DB[[#This Row],[Customer_ID]],Final_Cust_db[Customer_ID],Final_Cust_db[City])</f>
        <v>Phyllisport</v>
      </c>
      <c r="Y1147" t="str">
        <f>_xlfn.XLOOKUP(Sales_DB[[#This Row],[Customer_ID]],Final_Cust_db[Customer_ID],Final_Cust_db[State])</f>
        <v>New Jersey</v>
      </c>
      <c r="Z1147" t="str">
        <f>_xlfn.XLOOKUP(Sales_DB[[#This Row],[Customer_ID]],Final_Cust_db[Customer_ID],Final_Cust_db[Country])</f>
        <v>USA</v>
      </c>
      <c r="AA1147" t="str">
        <f>_xlfn.XLOOKUP(Sales_DB[[#This Row],[Customer_ID]],Final_Cust_db[Customer_ID],Final_Cust_db[Loyality_Level])</f>
        <v>Bronze</v>
      </c>
      <c r="AB1147" s="8">
        <f>Sales_DB[[#This Row],[Cost]]*Sales_DB[[#This Row],[Quantity]]</f>
        <v>1349.68</v>
      </c>
      <c r="AC1147" s="8">
        <f>Sales_DB[[#This Row],[Total_Amount]]-Sales_DB[[#This Row],[Spend]]</f>
        <v>-534.60799999999995</v>
      </c>
      <c r="AD1147" s="8">
        <f>MONTH(Sales_DB[[#This Row],[Order_Date]])</f>
        <v>6</v>
      </c>
    </row>
    <row r="1148" spans="1:30" x14ac:dyDescent="0.35">
      <c r="A1148" t="s">
        <v>3105</v>
      </c>
      <c r="B1148" s="2">
        <v>45508</v>
      </c>
      <c r="C1148" t="s">
        <v>199</v>
      </c>
      <c r="D1148" t="s">
        <v>1730</v>
      </c>
      <c r="E1148" t="s">
        <v>1902</v>
      </c>
      <c r="F1148">
        <v>4</v>
      </c>
      <c r="G1148" s="5">
        <v>594.89</v>
      </c>
      <c r="H1148">
        <v>0.3</v>
      </c>
      <c r="I1148" t="s">
        <v>1959</v>
      </c>
      <c r="J1148">
        <v>1665.692</v>
      </c>
      <c r="K1148" t="str">
        <f>_xlfn.XLOOKUP(Sales_DB[[#This Row],[Store_ID]],Store_DB[Store_ID],Store_DB[Region])</f>
        <v>South</v>
      </c>
      <c r="L1148" t="str">
        <f>_xlfn.XLOOKUP(Sales_DB[[#This Row],[Store_ID]],Store_DB[Store_ID],Store_DB[Store_Name])</f>
        <v>Alexander Group</v>
      </c>
      <c r="M1148" t="str">
        <f>_xlfn.XLOOKUP(Sales_DB[[#This Row],[Store_ID]],Store_DB[Store_ID],Store_DB[City])</f>
        <v>Port Sharon</v>
      </c>
      <c r="N1148" t="str">
        <f>_xlfn.XLOOKUP(Sales_DB[[#This Row],[Store_ID]],Store_DB[Store_ID],Store_DB[Store_Type])</f>
        <v>Online</v>
      </c>
      <c r="O1148" t="str">
        <f>_xlfn.XLOOKUP(Sales_DB[[#This Row],[Product_ID]],Product_DB[Product_ID],Product_DB[Product_Name])</f>
        <v>Boxing Hand Wraps</v>
      </c>
      <c r="P1148" t="str">
        <f>_xlfn.XLOOKUP(Sales_DB[[#This Row],[Product_ID]],Product_DB[Product_ID],Product_DB[Category])</f>
        <v>Sports</v>
      </c>
      <c r="Q1148" t="str">
        <f>_xlfn.XLOOKUP(Sales_DB[[#This Row],[Product_ID]],Product_DB[Product_ID],Product_DB[Sub_Category])</f>
        <v>Fitness</v>
      </c>
      <c r="R1148" t="str">
        <f>_xlfn.XLOOKUP(Sales_DB[[#This Row],[Product_ID]],Product_DB[Product_ID],Product_DB[Brand])</f>
        <v>Smith-King</v>
      </c>
      <c r="S1148">
        <f>_xlfn.XLOOKUP(Sales_DB[[#This Row],[Product_ID]],Product_DB[Product_ID],Product_DB[Cost])</f>
        <v>190.29</v>
      </c>
      <c r="T1148">
        <f>_xlfn.XLOOKUP(Sales_DB[[#This Row],[Product_ID]],Product_DB[Product_ID],Product_DB[Stock])</f>
        <v>260</v>
      </c>
      <c r="U1148" t="str">
        <f>_xlfn.XLOOKUP(Sales_DB[[#This Row],[Customer_ID]],Final_Cust_db[Customer_ID],Final_Cust_db[Name])</f>
        <v>Sarah Rodgers</v>
      </c>
      <c r="V1148">
        <f>_xlfn.XLOOKUP(Sales_DB[[#This Row],[Customer_ID]],Final_Cust_db[Customer_ID],Final_Cust_db[Age])</f>
        <v>23</v>
      </c>
      <c r="W1148" t="str">
        <f>_xlfn.XLOOKUP(Sales_DB[[#This Row],[Customer_ID]],Final_Cust_db[Customer_ID],Final_Cust_db[Gender])</f>
        <v>Female</v>
      </c>
      <c r="X1148" t="str">
        <f>_xlfn.XLOOKUP(Sales_DB[[#This Row],[Customer_ID]],Final_Cust_db[Customer_ID],Final_Cust_db[City])</f>
        <v>New Julia</v>
      </c>
      <c r="Y1148" t="str">
        <f>_xlfn.XLOOKUP(Sales_DB[[#This Row],[Customer_ID]],Final_Cust_db[Customer_ID],Final_Cust_db[State])</f>
        <v>West Virginia</v>
      </c>
      <c r="Z1148" t="str">
        <f>_xlfn.XLOOKUP(Sales_DB[[#This Row],[Customer_ID]],Final_Cust_db[Customer_ID],Final_Cust_db[Country])</f>
        <v>USA</v>
      </c>
      <c r="AA1148" t="str">
        <f>_xlfn.XLOOKUP(Sales_DB[[#This Row],[Customer_ID]],Final_Cust_db[Customer_ID],Final_Cust_db[Loyality_Level])</f>
        <v>Gold</v>
      </c>
      <c r="AB1148" s="8">
        <f>Sales_DB[[#This Row],[Cost]]*Sales_DB[[#This Row],[Quantity]]</f>
        <v>761.16</v>
      </c>
      <c r="AC1148" s="8">
        <f>Sales_DB[[#This Row],[Total_Amount]]-Sales_DB[[#This Row],[Spend]]</f>
        <v>904.53200000000004</v>
      </c>
      <c r="AD1148" s="8">
        <f>MONTH(Sales_DB[[#This Row],[Order_Date]])</f>
        <v>8</v>
      </c>
    </row>
    <row r="1149" spans="1:30" x14ac:dyDescent="0.35">
      <c r="A1149" t="s">
        <v>3106</v>
      </c>
      <c r="B1149" s="2">
        <v>45854</v>
      </c>
      <c r="C1149" t="s">
        <v>717</v>
      </c>
      <c r="D1149" t="s">
        <v>1854</v>
      </c>
      <c r="E1149" t="s">
        <v>1885</v>
      </c>
      <c r="F1149">
        <v>2</v>
      </c>
      <c r="G1149" s="5">
        <v>844.31</v>
      </c>
      <c r="H1149">
        <v>7.0000000000000007E-2</v>
      </c>
      <c r="I1149" t="s">
        <v>1959</v>
      </c>
      <c r="J1149">
        <v>1570.4166</v>
      </c>
      <c r="K1149" t="str">
        <f>_xlfn.XLOOKUP(Sales_DB[[#This Row],[Store_ID]],Store_DB[Store_ID],Store_DB[Region])</f>
        <v>East</v>
      </c>
      <c r="L1149" t="str">
        <f>_xlfn.XLOOKUP(Sales_DB[[#This Row],[Store_ID]],Store_DB[Store_ID],Store_DB[Store_Name])</f>
        <v>Rivera-Warner</v>
      </c>
      <c r="M1149" t="str">
        <f>_xlfn.XLOOKUP(Sales_DB[[#This Row],[Store_ID]],Store_DB[Store_ID],Store_DB[City])</f>
        <v>Washingtonfurt</v>
      </c>
      <c r="N1149" t="str">
        <f>_xlfn.XLOOKUP(Sales_DB[[#This Row],[Store_ID]],Store_DB[Store_ID],Store_DB[Store_Type])</f>
        <v>Flagship</v>
      </c>
      <c r="O1149" t="str">
        <f>_xlfn.XLOOKUP(Sales_DB[[#This Row],[Product_ID]],Product_DB[Product_ID],Product_DB[Product_Name])</f>
        <v>Women'S High Heels</v>
      </c>
      <c r="P1149" t="str">
        <f>_xlfn.XLOOKUP(Sales_DB[[#This Row],[Product_ID]],Product_DB[Product_ID],Product_DB[Category])</f>
        <v>Clothing</v>
      </c>
      <c r="Q1149" t="str">
        <f>_xlfn.XLOOKUP(Sales_DB[[#This Row],[Product_ID]],Product_DB[Product_ID],Product_DB[Sub_Category])</f>
        <v>Footwear</v>
      </c>
      <c r="R1149" t="str">
        <f>_xlfn.XLOOKUP(Sales_DB[[#This Row],[Product_ID]],Product_DB[Product_ID],Product_DB[Brand])</f>
        <v>Smith-Charles</v>
      </c>
      <c r="S1149">
        <f>_xlfn.XLOOKUP(Sales_DB[[#This Row],[Product_ID]],Product_DB[Product_ID],Product_DB[Cost])</f>
        <v>438.25</v>
      </c>
      <c r="T1149">
        <f>_xlfn.XLOOKUP(Sales_DB[[#This Row],[Product_ID]],Product_DB[Product_ID],Product_DB[Stock])</f>
        <v>496</v>
      </c>
      <c r="U1149" t="str">
        <f>_xlfn.XLOOKUP(Sales_DB[[#This Row],[Customer_ID]],Final_Cust_db[Customer_ID],Final_Cust_db[Name])</f>
        <v>Jordan Wells</v>
      </c>
      <c r="V1149">
        <f>_xlfn.XLOOKUP(Sales_DB[[#This Row],[Customer_ID]],Final_Cust_db[Customer_ID],Final_Cust_db[Age])</f>
        <v>47</v>
      </c>
      <c r="W1149" t="str">
        <f>_xlfn.XLOOKUP(Sales_DB[[#This Row],[Customer_ID]],Final_Cust_db[Customer_ID],Final_Cust_db[Gender])</f>
        <v>Female</v>
      </c>
      <c r="X1149" t="str">
        <f>_xlfn.XLOOKUP(Sales_DB[[#This Row],[Customer_ID]],Final_Cust_db[Customer_ID],Final_Cust_db[City])</f>
        <v xml:space="preserve">Phillipschester   </v>
      </c>
      <c r="Y1149" t="str">
        <f>_xlfn.XLOOKUP(Sales_DB[[#This Row],[Customer_ID]],Final_Cust_db[Customer_ID],Final_Cust_db[State])</f>
        <v>New Jersey</v>
      </c>
      <c r="Z1149" t="str">
        <f>_xlfn.XLOOKUP(Sales_DB[[#This Row],[Customer_ID]],Final_Cust_db[Customer_ID],Final_Cust_db[Country])</f>
        <v>USA</v>
      </c>
      <c r="AA1149" t="str">
        <f>_xlfn.XLOOKUP(Sales_DB[[#This Row],[Customer_ID]],Final_Cust_db[Customer_ID],Final_Cust_db[Loyality_Level])</f>
        <v>Gold</v>
      </c>
      <c r="AB1149" s="8">
        <f>Sales_DB[[#This Row],[Cost]]*Sales_DB[[#This Row],[Quantity]]</f>
        <v>876.5</v>
      </c>
      <c r="AC1149" s="8">
        <f>Sales_DB[[#This Row],[Total_Amount]]-Sales_DB[[#This Row],[Spend]]</f>
        <v>693.91660000000002</v>
      </c>
      <c r="AD1149" s="8">
        <f>MONTH(Sales_DB[[#This Row],[Order_Date]])</f>
        <v>7</v>
      </c>
    </row>
    <row r="1150" spans="1:30" x14ac:dyDescent="0.35">
      <c r="A1150" t="s">
        <v>3107</v>
      </c>
      <c r="B1150" s="2">
        <v>45569</v>
      </c>
      <c r="C1150" t="s">
        <v>464</v>
      </c>
      <c r="D1150" t="s">
        <v>1615</v>
      </c>
      <c r="E1150" t="s">
        <v>1909</v>
      </c>
      <c r="F1150">
        <v>4</v>
      </c>
      <c r="G1150" s="5">
        <v>101.33</v>
      </c>
      <c r="H1150">
        <v>0.02</v>
      </c>
      <c r="I1150" t="s">
        <v>1957</v>
      </c>
      <c r="J1150">
        <v>405.32</v>
      </c>
      <c r="K1150" t="str">
        <f>_xlfn.XLOOKUP(Sales_DB[[#This Row],[Store_ID]],Store_DB[Store_ID],Store_DB[Region])</f>
        <v>East</v>
      </c>
      <c r="L1150" t="str">
        <f>_xlfn.XLOOKUP(Sales_DB[[#This Row],[Store_ID]],Store_DB[Store_ID],Store_DB[Store_Name])</f>
        <v>Benson-Elliott</v>
      </c>
      <c r="M1150" t="str">
        <f>_xlfn.XLOOKUP(Sales_DB[[#This Row],[Store_ID]],Store_DB[Store_ID],Store_DB[City])</f>
        <v>Port Josephberg</v>
      </c>
      <c r="N1150" t="str">
        <f>_xlfn.XLOOKUP(Sales_DB[[#This Row],[Store_ID]],Store_DB[Store_ID],Store_DB[Store_Type])</f>
        <v>Online</v>
      </c>
      <c r="O1150" t="str">
        <f>_xlfn.XLOOKUP(Sales_DB[[#This Row],[Product_ID]],Product_DB[Product_ID],Product_DB[Product_Name])</f>
        <v>4K Home Projector</v>
      </c>
      <c r="P1150" t="str">
        <f>_xlfn.XLOOKUP(Sales_DB[[#This Row],[Product_ID]],Product_DB[Product_ID],Product_DB[Category])</f>
        <v>Electronics</v>
      </c>
      <c r="Q1150" t="str">
        <f>_xlfn.XLOOKUP(Sales_DB[[#This Row],[Product_ID]],Product_DB[Product_ID],Product_DB[Sub_Category])</f>
        <v>Appliances</v>
      </c>
      <c r="R1150" t="str">
        <f>_xlfn.XLOOKUP(Sales_DB[[#This Row],[Product_ID]],Product_DB[Product_ID],Product_DB[Brand])</f>
        <v>Thomas LLC</v>
      </c>
      <c r="S1150">
        <f>_xlfn.XLOOKUP(Sales_DB[[#This Row],[Product_ID]],Product_DB[Product_ID],Product_DB[Cost])</f>
        <v>465.34</v>
      </c>
      <c r="T1150">
        <f>_xlfn.XLOOKUP(Sales_DB[[#This Row],[Product_ID]],Product_DB[Product_ID],Product_DB[Stock])</f>
        <v>301</v>
      </c>
      <c r="U1150" t="str">
        <f>_xlfn.XLOOKUP(Sales_DB[[#This Row],[Customer_ID]],Final_Cust_db[Customer_ID],Final_Cust_db[Name])</f>
        <v>Morgan Bowen</v>
      </c>
      <c r="V1150">
        <f>_xlfn.XLOOKUP(Sales_DB[[#This Row],[Customer_ID]],Final_Cust_db[Customer_ID],Final_Cust_db[Age])</f>
        <v>54</v>
      </c>
      <c r="W1150" t="str">
        <f>_xlfn.XLOOKUP(Sales_DB[[#This Row],[Customer_ID]],Final_Cust_db[Customer_ID],Final_Cust_db[Gender])</f>
        <v>Male</v>
      </c>
      <c r="X1150" t="str">
        <f>_xlfn.XLOOKUP(Sales_DB[[#This Row],[Customer_ID]],Final_Cust_db[Customer_ID],Final_Cust_db[City])</f>
        <v>Parksfort</v>
      </c>
      <c r="Y1150" t="str">
        <f>_xlfn.XLOOKUP(Sales_DB[[#This Row],[Customer_ID]],Final_Cust_db[Customer_ID],Final_Cust_db[State])</f>
        <v>Washington</v>
      </c>
      <c r="Z1150" t="str">
        <f>_xlfn.XLOOKUP(Sales_DB[[#This Row],[Customer_ID]],Final_Cust_db[Customer_ID],Final_Cust_db[Country])</f>
        <v>USA</v>
      </c>
      <c r="AA1150" t="str">
        <f>_xlfn.XLOOKUP(Sales_DB[[#This Row],[Customer_ID]],Final_Cust_db[Customer_ID],Final_Cust_db[Loyality_Level])</f>
        <v>Gold</v>
      </c>
      <c r="AB1150" s="8">
        <f>Sales_DB[[#This Row],[Cost]]*Sales_DB[[#This Row],[Quantity]]</f>
        <v>1861.36</v>
      </c>
      <c r="AC1150" s="8">
        <f>Sales_DB[[#This Row],[Total_Amount]]-Sales_DB[[#This Row],[Spend]]</f>
        <v>-1456.04</v>
      </c>
      <c r="AD1150" s="8">
        <f>MONTH(Sales_DB[[#This Row],[Order_Date]])</f>
        <v>10</v>
      </c>
    </row>
    <row r="1151" spans="1:30" x14ac:dyDescent="0.35">
      <c r="A1151" t="s">
        <v>3108</v>
      </c>
      <c r="B1151" s="2">
        <v>45824</v>
      </c>
      <c r="C1151" t="s">
        <v>455</v>
      </c>
      <c r="D1151" t="s">
        <v>1653</v>
      </c>
      <c r="E1151" t="s">
        <v>1915</v>
      </c>
      <c r="F1151">
        <v>3</v>
      </c>
      <c r="G1151" s="5">
        <v>922.56</v>
      </c>
      <c r="H1151">
        <v>0.18</v>
      </c>
      <c r="I1151" t="s">
        <v>1959</v>
      </c>
      <c r="J1151">
        <v>2269.4976000000001</v>
      </c>
      <c r="K1151" t="str">
        <f>_xlfn.XLOOKUP(Sales_DB[[#This Row],[Store_ID]],Store_DB[Store_ID],Store_DB[Region])</f>
        <v>West</v>
      </c>
      <c r="L1151" t="str">
        <f>_xlfn.XLOOKUP(Sales_DB[[#This Row],[Store_ID]],Store_DB[Store_ID],Store_DB[Store_Name])</f>
        <v>Bean, Jones and Park</v>
      </c>
      <c r="M1151" t="str">
        <f>_xlfn.XLOOKUP(Sales_DB[[#This Row],[Store_ID]],Store_DB[Store_ID],Store_DB[City])</f>
        <v>Thompsonborough</v>
      </c>
      <c r="N1151" t="str">
        <f>_xlfn.XLOOKUP(Sales_DB[[#This Row],[Store_ID]],Store_DB[Store_ID],Store_DB[Store_Type])</f>
        <v>Online</v>
      </c>
      <c r="O1151" t="str">
        <f>_xlfn.XLOOKUP(Sales_DB[[#This Row],[Product_ID]],Product_DB[Product_ID],Product_DB[Product_Name])</f>
        <v>Wireless Bluetooth Speaker</v>
      </c>
      <c r="P1151" t="str">
        <f>_xlfn.XLOOKUP(Sales_DB[[#This Row],[Product_ID]],Product_DB[Product_ID],Product_DB[Category])</f>
        <v>Electronics</v>
      </c>
      <c r="Q1151" t="str">
        <f>_xlfn.XLOOKUP(Sales_DB[[#This Row],[Product_ID]],Product_DB[Product_ID],Product_DB[Sub_Category])</f>
        <v>Audio</v>
      </c>
      <c r="R1151" t="str">
        <f>_xlfn.XLOOKUP(Sales_DB[[#This Row],[Product_ID]],Product_DB[Product_ID],Product_DB[Brand])</f>
        <v>Reed-Schmidt</v>
      </c>
      <c r="S1151">
        <f>_xlfn.XLOOKUP(Sales_DB[[#This Row],[Product_ID]],Product_DB[Product_ID],Product_DB[Cost])</f>
        <v>322.41000000000003</v>
      </c>
      <c r="T1151">
        <f>_xlfn.XLOOKUP(Sales_DB[[#This Row],[Product_ID]],Product_DB[Product_ID],Product_DB[Stock])</f>
        <v>213</v>
      </c>
      <c r="U1151" t="str">
        <f>_xlfn.XLOOKUP(Sales_DB[[#This Row],[Customer_ID]],Final_Cust_db[Customer_ID],Final_Cust_db[Name])</f>
        <v>Joseph Richards</v>
      </c>
      <c r="V1151">
        <f>_xlfn.XLOOKUP(Sales_DB[[#This Row],[Customer_ID]],Final_Cust_db[Customer_ID],Final_Cust_db[Age])</f>
        <v>34</v>
      </c>
      <c r="W1151" t="str">
        <f>_xlfn.XLOOKUP(Sales_DB[[#This Row],[Customer_ID]],Final_Cust_db[Customer_ID],Final_Cust_db[Gender])</f>
        <v>Female</v>
      </c>
      <c r="X1151" t="str">
        <f>_xlfn.XLOOKUP(Sales_DB[[#This Row],[Customer_ID]],Final_Cust_db[Customer_ID],Final_Cust_db[City])</f>
        <v>Wigginsville</v>
      </c>
      <c r="Y1151" t="str">
        <f>_xlfn.XLOOKUP(Sales_DB[[#This Row],[Customer_ID]],Final_Cust_db[Customer_ID],Final_Cust_db[State])</f>
        <v>Alabama</v>
      </c>
      <c r="Z1151" t="str">
        <f>_xlfn.XLOOKUP(Sales_DB[[#This Row],[Customer_ID]],Final_Cust_db[Customer_ID],Final_Cust_db[Country])</f>
        <v>USA</v>
      </c>
      <c r="AA1151" t="str">
        <f>_xlfn.XLOOKUP(Sales_DB[[#This Row],[Customer_ID]],Final_Cust_db[Customer_ID],Final_Cust_db[Loyality_Level])</f>
        <v>Bronze</v>
      </c>
      <c r="AB1151" s="8">
        <f>Sales_DB[[#This Row],[Cost]]*Sales_DB[[#This Row],[Quantity]]</f>
        <v>967.23</v>
      </c>
      <c r="AC1151" s="8">
        <f>Sales_DB[[#This Row],[Total_Amount]]-Sales_DB[[#This Row],[Spend]]</f>
        <v>1302.2676000000001</v>
      </c>
      <c r="AD1151" s="8">
        <f>MONTH(Sales_DB[[#This Row],[Order_Date]])</f>
        <v>6</v>
      </c>
    </row>
    <row r="1152" spans="1:30" x14ac:dyDescent="0.35">
      <c r="A1152" t="s">
        <v>3109</v>
      </c>
      <c r="B1152" s="2">
        <v>45352</v>
      </c>
      <c r="C1152" t="s">
        <v>1350</v>
      </c>
      <c r="D1152" t="s">
        <v>1691</v>
      </c>
      <c r="E1152" t="s">
        <v>1932</v>
      </c>
      <c r="F1152">
        <v>4</v>
      </c>
      <c r="G1152" s="5">
        <v>867.19</v>
      </c>
      <c r="H1152">
        <v>7.0000000000000007E-2</v>
      </c>
      <c r="I1152" t="s">
        <v>1962</v>
      </c>
      <c r="J1152">
        <v>3225.9468000000002</v>
      </c>
      <c r="K1152" t="str">
        <f>_xlfn.XLOOKUP(Sales_DB[[#This Row],[Store_ID]],Store_DB[Store_ID],Store_DB[Region])</f>
        <v>South</v>
      </c>
      <c r="L1152" t="str">
        <f>_xlfn.XLOOKUP(Sales_DB[[#This Row],[Store_ID]],Store_DB[Store_ID],Store_DB[Store_Name])</f>
        <v>Mcdonald Inc</v>
      </c>
      <c r="M1152" t="str">
        <f>_xlfn.XLOOKUP(Sales_DB[[#This Row],[Store_ID]],Store_DB[Store_ID],Store_DB[City])</f>
        <v>Christopherland</v>
      </c>
      <c r="N1152" t="str">
        <f>_xlfn.XLOOKUP(Sales_DB[[#This Row],[Store_ID]],Store_DB[Store_ID],Store_DB[Store_Type])</f>
        <v>Outlet</v>
      </c>
      <c r="O1152" t="str">
        <f>_xlfn.XLOOKUP(Sales_DB[[#This Row],[Product_ID]],Product_DB[Product_ID],Product_DB[Product_Name])</f>
        <v>Sports Water Hydration Pack</v>
      </c>
      <c r="P1152" t="str">
        <f>_xlfn.XLOOKUP(Sales_DB[[#This Row],[Product_ID]],Product_DB[Product_ID],Product_DB[Category])</f>
        <v>Sports</v>
      </c>
      <c r="Q1152" t="str">
        <f>_xlfn.XLOOKUP(Sales_DB[[#This Row],[Product_ID]],Product_DB[Product_ID],Product_DB[Sub_Category])</f>
        <v>Outdoor</v>
      </c>
      <c r="R1152" t="str">
        <f>_xlfn.XLOOKUP(Sales_DB[[#This Row],[Product_ID]],Product_DB[Product_ID],Product_DB[Brand])</f>
        <v>Sims-Smith</v>
      </c>
      <c r="S1152">
        <f>_xlfn.XLOOKUP(Sales_DB[[#This Row],[Product_ID]],Product_DB[Product_ID],Product_DB[Cost])</f>
        <v>135.61000000000001</v>
      </c>
      <c r="T1152">
        <f>_xlfn.XLOOKUP(Sales_DB[[#This Row],[Product_ID]],Product_DB[Product_ID],Product_DB[Stock])</f>
        <v>394</v>
      </c>
      <c r="U1152" t="str">
        <f>_xlfn.XLOOKUP(Sales_DB[[#This Row],[Customer_ID]],Final_Cust_db[Customer_ID],Final_Cust_db[Name])</f>
        <v>Summer Weiss</v>
      </c>
      <c r="V1152">
        <f>_xlfn.XLOOKUP(Sales_DB[[#This Row],[Customer_ID]],Final_Cust_db[Customer_ID],Final_Cust_db[Age])</f>
        <v>37</v>
      </c>
      <c r="W1152" t="str">
        <f>_xlfn.XLOOKUP(Sales_DB[[#This Row],[Customer_ID]],Final_Cust_db[Customer_ID],Final_Cust_db[Gender])</f>
        <v>Male</v>
      </c>
      <c r="X1152" t="str">
        <f>_xlfn.XLOOKUP(Sales_DB[[#This Row],[Customer_ID]],Final_Cust_db[Customer_ID],Final_Cust_db[City])</f>
        <v>Phyllisport</v>
      </c>
      <c r="Y1152" t="str">
        <f>_xlfn.XLOOKUP(Sales_DB[[#This Row],[Customer_ID]],Final_Cust_db[Customer_ID],Final_Cust_db[State])</f>
        <v>New Jersey</v>
      </c>
      <c r="Z1152" t="str">
        <f>_xlfn.XLOOKUP(Sales_DB[[#This Row],[Customer_ID]],Final_Cust_db[Customer_ID],Final_Cust_db[Country])</f>
        <v>USA</v>
      </c>
      <c r="AA1152" t="str">
        <f>_xlfn.XLOOKUP(Sales_DB[[#This Row],[Customer_ID]],Final_Cust_db[Customer_ID],Final_Cust_db[Loyality_Level])</f>
        <v>Bronze</v>
      </c>
      <c r="AB1152" s="8">
        <f>Sales_DB[[#This Row],[Cost]]*Sales_DB[[#This Row],[Quantity]]</f>
        <v>542.44000000000005</v>
      </c>
      <c r="AC1152" s="8">
        <f>Sales_DB[[#This Row],[Total_Amount]]-Sales_DB[[#This Row],[Spend]]</f>
        <v>2683.5068000000001</v>
      </c>
      <c r="AD1152" s="8">
        <f>MONTH(Sales_DB[[#This Row],[Order_Date]])</f>
        <v>3</v>
      </c>
    </row>
    <row r="1153" spans="1:30" x14ac:dyDescent="0.35">
      <c r="A1153" t="s">
        <v>3110</v>
      </c>
      <c r="B1153" s="2">
        <v>45454</v>
      </c>
      <c r="C1153" t="s">
        <v>38</v>
      </c>
      <c r="D1153" t="s">
        <v>1830</v>
      </c>
      <c r="E1153" t="s">
        <v>1940</v>
      </c>
      <c r="F1153">
        <v>3</v>
      </c>
      <c r="G1153" s="5">
        <v>816.87</v>
      </c>
      <c r="H1153">
        <v>0.14000000000000001</v>
      </c>
      <c r="I1153" t="s">
        <v>1959</v>
      </c>
      <c r="J1153">
        <v>2107.5246000000002</v>
      </c>
      <c r="K1153" t="str">
        <f>_xlfn.XLOOKUP(Sales_DB[[#This Row],[Store_ID]],Store_DB[Store_ID],Store_DB[Region])</f>
        <v>North</v>
      </c>
      <c r="L1153" t="str">
        <f>_xlfn.XLOOKUP(Sales_DB[[#This Row],[Store_ID]],Store_DB[Store_ID],Store_DB[Store_Name])</f>
        <v>Holloway Ltd</v>
      </c>
      <c r="M1153" t="str">
        <f>_xlfn.XLOOKUP(Sales_DB[[#This Row],[Store_ID]],Store_DB[Store_ID],Store_DB[City])</f>
        <v>Bensonhaven</v>
      </c>
      <c r="N1153" t="str">
        <f>_xlfn.XLOOKUP(Sales_DB[[#This Row],[Store_ID]],Store_DB[Store_ID],Store_DB[Store_Type])</f>
        <v>Flagship</v>
      </c>
      <c r="O1153" t="str">
        <f>_xlfn.XLOOKUP(Sales_DB[[#This Row],[Product_ID]],Product_DB[Product_ID],Product_DB[Product_Name])</f>
        <v>Hydrating Face Cleanser</v>
      </c>
      <c r="P1153" t="str">
        <f>_xlfn.XLOOKUP(Sales_DB[[#This Row],[Product_ID]],Product_DB[Product_ID],Product_DB[Category])</f>
        <v>Beauty</v>
      </c>
      <c r="Q1153" t="str">
        <f>_xlfn.XLOOKUP(Sales_DB[[#This Row],[Product_ID]],Product_DB[Product_ID],Product_DB[Sub_Category])</f>
        <v>Skincare</v>
      </c>
      <c r="R1153" t="str">
        <f>_xlfn.XLOOKUP(Sales_DB[[#This Row],[Product_ID]],Product_DB[Product_ID],Product_DB[Brand])</f>
        <v>Butler Group</v>
      </c>
      <c r="S1153">
        <f>_xlfn.XLOOKUP(Sales_DB[[#This Row],[Product_ID]],Product_DB[Product_ID],Product_DB[Cost])</f>
        <v>238.8</v>
      </c>
      <c r="T1153">
        <f>_xlfn.XLOOKUP(Sales_DB[[#This Row],[Product_ID]],Product_DB[Product_ID],Product_DB[Stock])</f>
        <v>159</v>
      </c>
      <c r="U1153" t="str">
        <f>_xlfn.XLOOKUP(Sales_DB[[#This Row],[Customer_ID]],Final_Cust_db[Customer_ID],Final_Cust_db[Name])</f>
        <v>Amber Jackson</v>
      </c>
      <c r="V1153">
        <f>_xlfn.XLOOKUP(Sales_DB[[#This Row],[Customer_ID]],Final_Cust_db[Customer_ID],Final_Cust_db[Age])</f>
        <v>29</v>
      </c>
      <c r="W1153" t="str">
        <f>_xlfn.XLOOKUP(Sales_DB[[#This Row],[Customer_ID]],Final_Cust_db[Customer_ID],Final_Cust_db[Gender])</f>
        <v>Female</v>
      </c>
      <c r="X1153" t="str">
        <f>_xlfn.XLOOKUP(Sales_DB[[#This Row],[Customer_ID]],Final_Cust_db[Customer_ID],Final_Cust_db[City])</f>
        <v>Deborahborough</v>
      </c>
      <c r="Y1153" t="str">
        <f>_xlfn.XLOOKUP(Sales_DB[[#This Row],[Customer_ID]],Final_Cust_db[Customer_ID],Final_Cust_db[State])</f>
        <v>South Dakota</v>
      </c>
      <c r="Z1153" t="str">
        <f>_xlfn.XLOOKUP(Sales_DB[[#This Row],[Customer_ID]],Final_Cust_db[Customer_ID],Final_Cust_db[Country])</f>
        <v>USA</v>
      </c>
      <c r="AA1153" t="str">
        <f>_xlfn.XLOOKUP(Sales_DB[[#This Row],[Customer_ID]],Final_Cust_db[Customer_ID],Final_Cust_db[Loyality_Level])</f>
        <v>Platinum</v>
      </c>
      <c r="AB1153" s="8">
        <f>Sales_DB[[#This Row],[Cost]]*Sales_DB[[#This Row],[Quantity]]</f>
        <v>716.40000000000009</v>
      </c>
      <c r="AC1153" s="8">
        <f>Sales_DB[[#This Row],[Total_Amount]]-Sales_DB[[#This Row],[Spend]]</f>
        <v>1391.1246000000001</v>
      </c>
      <c r="AD1153" s="8">
        <f>MONTH(Sales_DB[[#This Row],[Order_Date]])</f>
        <v>6</v>
      </c>
    </row>
    <row r="1154" spans="1:30" x14ac:dyDescent="0.35">
      <c r="A1154" t="s">
        <v>3111</v>
      </c>
      <c r="B1154" s="2">
        <v>45924</v>
      </c>
      <c r="C1154" t="s">
        <v>1488</v>
      </c>
      <c r="D1154" t="s">
        <v>1775</v>
      </c>
      <c r="E1154" t="s">
        <v>1899</v>
      </c>
      <c r="F1154">
        <v>3</v>
      </c>
      <c r="G1154" s="5">
        <v>258.06</v>
      </c>
      <c r="H1154">
        <v>0.02</v>
      </c>
      <c r="I1154" t="s">
        <v>1959</v>
      </c>
      <c r="J1154">
        <v>774.18000000000006</v>
      </c>
      <c r="K1154" t="str">
        <f>_xlfn.XLOOKUP(Sales_DB[[#This Row],[Store_ID]],Store_DB[Store_ID],Store_DB[Region])</f>
        <v>North</v>
      </c>
      <c r="L1154" t="str">
        <f>_xlfn.XLOOKUP(Sales_DB[[#This Row],[Store_ID]],Store_DB[Store_ID],Store_DB[Store_Name])</f>
        <v>Johnson-Wright</v>
      </c>
      <c r="M1154" t="str">
        <f>_xlfn.XLOOKUP(Sales_DB[[#This Row],[Store_ID]],Store_DB[Store_ID],Store_DB[City])</f>
        <v>Hoodberg</v>
      </c>
      <c r="N1154" t="str">
        <f>_xlfn.XLOOKUP(Sales_DB[[#This Row],[Store_ID]],Store_DB[Store_ID],Store_DB[Store_Type])</f>
        <v>Outlet</v>
      </c>
      <c r="O1154" t="str">
        <f>_xlfn.XLOOKUP(Sales_DB[[#This Row],[Product_ID]],Product_DB[Product_ID],Product_DB[Product_Name])</f>
        <v>Adjustable Dumbbells 20Kg</v>
      </c>
      <c r="P1154" t="str">
        <f>_xlfn.XLOOKUP(Sales_DB[[#This Row],[Product_ID]],Product_DB[Product_ID],Product_DB[Category])</f>
        <v>Sports</v>
      </c>
      <c r="Q1154" t="str">
        <f>_xlfn.XLOOKUP(Sales_DB[[#This Row],[Product_ID]],Product_DB[Product_ID],Product_DB[Sub_Category])</f>
        <v>Fitness</v>
      </c>
      <c r="R1154" t="str">
        <f>_xlfn.XLOOKUP(Sales_DB[[#This Row],[Product_ID]],Product_DB[Product_ID],Product_DB[Brand])</f>
        <v>Montgomery, Benton and Miller</v>
      </c>
      <c r="S1154">
        <f>_xlfn.XLOOKUP(Sales_DB[[#This Row],[Product_ID]],Product_DB[Product_ID],Product_DB[Cost])</f>
        <v>240.63</v>
      </c>
      <c r="T1154">
        <f>_xlfn.XLOOKUP(Sales_DB[[#This Row],[Product_ID]],Product_DB[Product_ID],Product_DB[Stock])</f>
        <v>423</v>
      </c>
      <c r="U1154" t="str">
        <f>_xlfn.XLOOKUP(Sales_DB[[#This Row],[Customer_ID]],Final_Cust_db[Customer_ID],Final_Cust_db[Name])</f>
        <v>Jordan Medina</v>
      </c>
      <c r="V1154">
        <f>_xlfn.XLOOKUP(Sales_DB[[#This Row],[Customer_ID]],Final_Cust_db[Customer_ID],Final_Cust_db[Age])</f>
        <v>33</v>
      </c>
      <c r="W1154" t="str">
        <f>_xlfn.XLOOKUP(Sales_DB[[#This Row],[Customer_ID]],Final_Cust_db[Customer_ID],Final_Cust_db[Gender])</f>
        <v>Male</v>
      </c>
      <c r="X1154" t="str">
        <f>_xlfn.XLOOKUP(Sales_DB[[#This Row],[Customer_ID]],Final_Cust_db[Customer_ID],Final_Cust_db[City])</f>
        <v>Robinchester</v>
      </c>
      <c r="Y1154" t="str">
        <f>_xlfn.XLOOKUP(Sales_DB[[#This Row],[Customer_ID]],Final_Cust_db[Customer_ID],Final_Cust_db[State])</f>
        <v>Florida</v>
      </c>
      <c r="Z1154" t="str">
        <f>_xlfn.XLOOKUP(Sales_DB[[#This Row],[Customer_ID]],Final_Cust_db[Customer_ID],Final_Cust_db[Country])</f>
        <v>USA</v>
      </c>
      <c r="AA1154" t="str">
        <f>_xlfn.XLOOKUP(Sales_DB[[#This Row],[Customer_ID]],Final_Cust_db[Customer_ID],Final_Cust_db[Loyality_Level])</f>
        <v>Bronze</v>
      </c>
      <c r="AB1154" s="8">
        <f>Sales_DB[[#This Row],[Cost]]*Sales_DB[[#This Row],[Quantity]]</f>
        <v>721.89</v>
      </c>
      <c r="AC1154" s="8">
        <f>Sales_DB[[#This Row],[Total_Amount]]-Sales_DB[[#This Row],[Spend]]</f>
        <v>52.290000000000077</v>
      </c>
      <c r="AD1154" s="8">
        <f>MONTH(Sales_DB[[#This Row],[Order_Date]])</f>
        <v>9</v>
      </c>
    </row>
    <row r="1155" spans="1:30" x14ac:dyDescent="0.35">
      <c r="A1155" t="s">
        <v>3112</v>
      </c>
      <c r="B1155" s="2">
        <v>45694</v>
      </c>
      <c r="C1155" t="s">
        <v>993</v>
      </c>
      <c r="D1155" t="s">
        <v>1691</v>
      </c>
      <c r="E1155" t="s">
        <v>1932</v>
      </c>
      <c r="F1155">
        <v>2</v>
      </c>
      <c r="G1155" s="5">
        <v>574.58000000000004</v>
      </c>
      <c r="H1155">
        <v>0.06</v>
      </c>
      <c r="I1155" t="s">
        <v>1957</v>
      </c>
      <c r="J1155">
        <v>1080.2103999999999</v>
      </c>
      <c r="K1155" t="str">
        <f>_xlfn.XLOOKUP(Sales_DB[[#This Row],[Store_ID]],Store_DB[Store_ID],Store_DB[Region])</f>
        <v>South</v>
      </c>
      <c r="L1155" t="str">
        <f>_xlfn.XLOOKUP(Sales_DB[[#This Row],[Store_ID]],Store_DB[Store_ID],Store_DB[Store_Name])</f>
        <v>Mcdonald Inc</v>
      </c>
      <c r="M1155" t="str">
        <f>_xlfn.XLOOKUP(Sales_DB[[#This Row],[Store_ID]],Store_DB[Store_ID],Store_DB[City])</f>
        <v>Christopherland</v>
      </c>
      <c r="N1155" t="str">
        <f>_xlfn.XLOOKUP(Sales_DB[[#This Row],[Store_ID]],Store_DB[Store_ID],Store_DB[Store_Type])</f>
        <v>Outlet</v>
      </c>
      <c r="O1155" t="str">
        <f>_xlfn.XLOOKUP(Sales_DB[[#This Row],[Product_ID]],Product_DB[Product_ID],Product_DB[Product_Name])</f>
        <v>Sports Water Hydration Pack</v>
      </c>
      <c r="P1155" t="str">
        <f>_xlfn.XLOOKUP(Sales_DB[[#This Row],[Product_ID]],Product_DB[Product_ID],Product_DB[Category])</f>
        <v>Sports</v>
      </c>
      <c r="Q1155" t="str">
        <f>_xlfn.XLOOKUP(Sales_DB[[#This Row],[Product_ID]],Product_DB[Product_ID],Product_DB[Sub_Category])</f>
        <v>Outdoor</v>
      </c>
      <c r="R1155" t="str">
        <f>_xlfn.XLOOKUP(Sales_DB[[#This Row],[Product_ID]],Product_DB[Product_ID],Product_DB[Brand])</f>
        <v>Sims-Smith</v>
      </c>
      <c r="S1155">
        <f>_xlfn.XLOOKUP(Sales_DB[[#This Row],[Product_ID]],Product_DB[Product_ID],Product_DB[Cost])</f>
        <v>135.61000000000001</v>
      </c>
      <c r="T1155">
        <f>_xlfn.XLOOKUP(Sales_DB[[#This Row],[Product_ID]],Product_DB[Product_ID],Product_DB[Stock])</f>
        <v>394</v>
      </c>
      <c r="U1155" t="str">
        <f>_xlfn.XLOOKUP(Sales_DB[[#This Row],[Customer_ID]],Final_Cust_db[Customer_ID],Final_Cust_db[Name])</f>
        <v>Jason Mullins</v>
      </c>
      <c r="V1155">
        <f>_xlfn.XLOOKUP(Sales_DB[[#This Row],[Customer_ID]],Final_Cust_db[Customer_ID],Final_Cust_db[Age])</f>
        <v>47</v>
      </c>
      <c r="W1155" t="str">
        <f>_xlfn.XLOOKUP(Sales_DB[[#This Row],[Customer_ID]],Final_Cust_db[Customer_ID],Final_Cust_db[Gender])</f>
        <v>Female</v>
      </c>
      <c r="X1155" t="str">
        <f>_xlfn.XLOOKUP(Sales_DB[[#This Row],[Customer_ID]],Final_Cust_db[Customer_ID],Final_Cust_db[City])</f>
        <v>Brianchester</v>
      </c>
      <c r="Y1155" t="str">
        <f>_xlfn.XLOOKUP(Sales_DB[[#This Row],[Customer_ID]],Final_Cust_db[Customer_ID],Final_Cust_db[State])</f>
        <v>Delaware</v>
      </c>
      <c r="Z1155" t="str">
        <f>_xlfn.XLOOKUP(Sales_DB[[#This Row],[Customer_ID]],Final_Cust_db[Customer_ID],Final_Cust_db[Country])</f>
        <v>USA</v>
      </c>
      <c r="AA1155" t="str">
        <f>_xlfn.XLOOKUP(Sales_DB[[#This Row],[Customer_ID]],Final_Cust_db[Customer_ID],Final_Cust_db[Loyality_Level])</f>
        <v>Silver</v>
      </c>
      <c r="AB1155" s="8">
        <f>Sales_DB[[#This Row],[Cost]]*Sales_DB[[#This Row],[Quantity]]</f>
        <v>271.22000000000003</v>
      </c>
      <c r="AC1155" s="8">
        <f>Sales_DB[[#This Row],[Total_Amount]]-Sales_DB[[#This Row],[Spend]]</f>
        <v>808.99039999999991</v>
      </c>
      <c r="AD1155" s="8">
        <f>MONTH(Sales_DB[[#This Row],[Order_Date]])</f>
        <v>2</v>
      </c>
    </row>
    <row r="1156" spans="1:30" x14ac:dyDescent="0.35">
      <c r="A1156" t="s">
        <v>3113</v>
      </c>
      <c r="B1156" s="2">
        <v>45587</v>
      </c>
      <c r="C1156" t="s">
        <v>100</v>
      </c>
      <c r="D1156" t="s">
        <v>1830</v>
      </c>
      <c r="E1156" t="s">
        <v>1909</v>
      </c>
      <c r="F1156">
        <v>2</v>
      </c>
      <c r="G1156" s="5">
        <v>472.18</v>
      </c>
      <c r="H1156">
        <v>0.27</v>
      </c>
      <c r="I1156" t="s">
        <v>1959</v>
      </c>
      <c r="J1156">
        <v>689.38279999999997</v>
      </c>
      <c r="K1156" t="str">
        <f>_xlfn.XLOOKUP(Sales_DB[[#This Row],[Store_ID]],Store_DB[Store_ID],Store_DB[Region])</f>
        <v>East</v>
      </c>
      <c r="L1156" t="str">
        <f>_xlfn.XLOOKUP(Sales_DB[[#This Row],[Store_ID]],Store_DB[Store_ID],Store_DB[Store_Name])</f>
        <v>Benson-Elliott</v>
      </c>
      <c r="M1156" t="str">
        <f>_xlfn.XLOOKUP(Sales_DB[[#This Row],[Store_ID]],Store_DB[Store_ID],Store_DB[City])</f>
        <v>Port Josephberg</v>
      </c>
      <c r="N1156" t="str">
        <f>_xlfn.XLOOKUP(Sales_DB[[#This Row],[Store_ID]],Store_DB[Store_ID],Store_DB[Store_Type])</f>
        <v>Online</v>
      </c>
      <c r="O1156" t="str">
        <f>_xlfn.XLOOKUP(Sales_DB[[#This Row],[Product_ID]],Product_DB[Product_ID],Product_DB[Product_Name])</f>
        <v>Hydrating Face Cleanser</v>
      </c>
      <c r="P1156" t="str">
        <f>_xlfn.XLOOKUP(Sales_DB[[#This Row],[Product_ID]],Product_DB[Product_ID],Product_DB[Category])</f>
        <v>Beauty</v>
      </c>
      <c r="Q1156" t="str">
        <f>_xlfn.XLOOKUP(Sales_DB[[#This Row],[Product_ID]],Product_DB[Product_ID],Product_DB[Sub_Category])</f>
        <v>Skincare</v>
      </c>
      <c r="R1156" t="str">
        <f>_xlfn.XLOOKUP(Sales_DB[[#This Row],[Product_ID]],Product_DB[Product_ID],Product_DB[Brand])</f>
        <v>Butler Group</v>
      </c>
      <c r="S1156">
        <f>_xlfn.XLOOKUP(Sales_DB[[#This Row],[Product_ID]],Product_DB[Product_ID],Product_DB[Cost])</f>
        <v>238.8</v>
      </c>
      <c r="T1156">
        <f>_xlfn.XLOOKUP(Sales_DB[[#This Row],[Product_ID]],Product_DB[Product_ID],Product_DB[Stock])</f>
        <v>159</v>
      </c>
      <c r="U1156" t="str">
        <f>_xlfn.XLOOKUP(Sales_DB[[#This Row],[Customer_ID]],Final_Cust_db[Customer_ID],Final_Cust_db[Name])</f>
        <v>Paul Fox</v>
      </c>
      <c r="V1156">
        <f>_xlfn.XLOOKUP(Sales_DB[[#This Row],[Customer_ID]],Final_Cust_db[Customer_ID],Final_Cust_db[Age])</f>
        <v>33</v>
      </c>
      <c r="W1156" t="str">
        <f>_xlfn.XLOOKUP(Sales_DB[[#This Row],[Customer_ID]],Final_Cust_db[Customer_ID],Final_Cust_db[Gender])</f>
        <v>Female</v>
      </c>
      <c r="X1156" t="str">
        <f>_xlfn.XLOOKUP(Sales_DB[[#This Row],[Customer_ID]],Final_Cust_db[Customer_ID],Final_Cust_db[City])</f>
        <v>Michaelton</v>
      </c>
      <c r="Y1156" t="str">
        <f>_xlfn.XLOOKUP(Sales_DB[[#This Row],[Customer_ID]],Final_Cust_db[Customer_ID],Final_Cust_db[State])</f>
        <v>Hawaii</v>
      </c>
      <c r="Z1156" t="str">
        <f>_xlfn.XLOOKUP(Sales_DB[[#This Row],[Customer_ID]],Final_Cust_db[Customer_ID],Final_Cust_db[Country])</f>
        <v>USA</v>
      </c>
      <c r="AA1156" t="str">
        <f>_xlfn.XLOOKUP(Sales_DB[[#This Row],[Customer_ID]],Final_Cust_db[Customer_ID],Final_Cust_db[Loyality_Level])</f>
        <v>Silver</v>
      </c>
      <c r="AB1156" s="8">
        <f>Sales_DB[[#This Row],[Cost]]*Sales_DB[[#This Row],[Quantity]]</f>
        <v>477.6</v>
      </c>
      <c r="AC1156" s="8">
        <f>Sales_DB[[#This Row],[Total_Amount]]-Sales_DB[[#This Row],[Spend]]</f>
        <v>211.78279999999995</v>
      </c>
      <c r="AD1156" s="8">
        <f>MONTH(Sales_DB[[#This Row],[Order_Date]])</f>
        <v>10</v>
      </c>
    </row>
    <row r="1157" spans="1:30" x14ac:dyDescent="0.35">
      <c r="A1157" t="s">
        <v>3114</v>
      </c>
      <c r="B1157" s="2">
        <v>45556</v>
      </c>
      <c r="C1157" t="s">
        <v>1077</v>
      </c>
      <c r="D1157" t="s">
        <v>1701</v>
      </c>
      <c r="E1157" t="s">
        <v>1906</v>
      </c>
      <c r="F1157">
        <v>2</v>
      </c>
      <c r="G1157" s="5">
        <v>20.47</v>
      </c>
      <c r="H1157">
        <v>0.12</v>
      </c>
      <c r="I1157" t="s">
        <v>1962</v>
      </c>
      <c r="J1157">
        <v>36.027200000000001</v>
      </c>
      <c r="K1157" t="str">
        <f>_xlfn.XLOOKUP(Sales_DB[[#This Row],[Store_ID]],Store_DB[Store_ID],Store_DB[Region])</f>
        <v>North</v>
      </c>
      <c r="L1157" t="str">
        <f>_xlfn.XLOOKUP(Sales_DB[[#This Row],[Store_ID]],Store_DB[Store_ID],Store_DB[Store_Name])</f>
        <v>Gray Ltd</v>
      </c>
      <c r="M1157" t="str">
        <f>_xlfn.XLOOKUP(Sales_DB[[#This Row],[Store_ID]],Store_DB[Store_ID],Store_DB[City])</f>
        <v>New Michaelchester</v>
      </c>
      <c r="N1157" t="str">
        <f>_xlfn.XLOOKUP(Sales_DB[[#This Row],[Store_ID]],Store_DB[Store_ID],Store_DB[Store_Type])</f>
        <v>Outlet</v>
      </c>
      <c r="O1157" t="str">
        <f>_xlfn.XLOOKUP(Sales_DB[[#This Row],[Product_ID]],Product_DB[Product_ID],Product_DB[Product_Name])</f>
        <v>Yoga Exercise Mat</v>
      </c>
      <c r="P1157" t="str">
        <f>_xlfn.XLOOKUP(Sales_DB[[#This Row],[Product_ID]],Product_DB[Product_ID],Product_DB[Category])</f>
        <v>Sports</v>
      </c>
      <c r="Q1157" t="str">
        <f>_xlfn.XLOOKUP(Sales_DB[[#This Row],[Product_ID]],Product_DB[Product_ID],Product_DB[Sub_Category])</f>
        <v>Fitness</v>
      </c>
      <c r="R1157" t="str">
        <f>_xlfn.XLOOKUP(Sales_DB[[#This Row],[Product_ID]],Product_DB[Product_ID],Product_DB[Brand])</f>
        <v>Carroll, Long and Mendoza</v>
      </c>
      <c r="S1157">
        <f>_xlfn.XLOOKUP(Sales_DB[[#This Row],[Product_ID]],Product_DB[Product_ID],Product_DB[Cost])</f>
        <v>313.26</v>
      </c>
      <c r="T1157">
        <f>_xlfn.XLOOKUP(Sales_DB[[#This Row],[Product_ID]],Product_DB[Product_ID],Product_DB[Stock])</f>
        <v>369</v>
      </c>
      <c r="U1157" t="str">
        <f>_xlfn.XLOOKUP(Sales_DB[[#This Row],[Customer_ID]],Final_Cust_db[Customer_ID],Final_Cust_db[Name])</f>
        <v>Eric Davis</v>
      </c>
      <c r="V1157">
        <f>_xlfn.XLOOKUP(Sales_DB[[#This Row],[Customer_ID]],Final_Cust_db[Customer_ID],Final_Cust_db[Age])</f>
        <v>27</v>
      </c>
      <c r="W1157" t="str">
        <f>_xlfn.XLOOKUP(Sales_DB[[#This Row],[Customer_ID]],Final_Cust_db[Customer_ID],Final_Cust_db[Gender])</f>
        <v>Male</v>
      </c>
      <c r="X1157" t="str">
        <f>_xlfn.XLOOKUP(Sales_DB[[#This Row],[Customer_ID]],Final_Cust_db[Customer_ID],Final_Cust_db[City])</f>
        <v>Johntown</v>
      </c>
      <c r="Y1157" t="str">
        <f>_xlfn.XLOOKUP(Sales_DB[[#This Row],[Customer_ID]],Final_Cust_db[Customer_ID],Final_Cust_db[State])</f>
        <v>Colorado</v>
      </c>
      <c r="Z1157" t="str">
        <f>_xlfn.XLOOKUP(Sales_DB[[#This Row],[Customer_ID]],Final_Cust_db[Customer_ID],Final_Cust_db[Country])</f>
        <v>USA</v>
      </c>
      <c r="AA1157" t="str">
        <f>_xlfn.XLOOKUP(Sales_DB[[#This Row],[Customer_ID]],Final_Cust_db[Customer_ID],Final_Cust_db[Loyality_Level])</f>
        <v>Bronze</v>
      </c>
      <c r="AB1157" s="8">
        <f>Sales_DB[[#This Row],[Cost]]*Sales_DB[[#This Row],[Quantity]]</f>
        <v>626.52</v>
      </c>
      <c r="AC1157" s="8">
        <f>Sales_DB[[#This Row],[Total_Amount]]-Sales_DB[[#This Row],[Spend]]</f>
        <v>-590.49279999999999</v>
      </c>
      <c r="AD1157" s="8">
        <f>MONTH(Sales_DB[[#This Row],[Order_Date]])</f>
        <v>9</v>
      </c>
    </row>
    <row r="1158" spans="1:30" x14ac:dyDescent="0.35">
      <c r="A1158" t="s">
        <v>3115</v>
      </c>
      <c r="B1158" s="2">
        <v>45923</v>
      </c>
      <c r="C1158" t="s">
        <v>104</v>
      </c>
      <c r="D1158" t="s">
        <v>1640</v>
      </c>
      <c r="E1158" t="s">
        <v>1912</v>
      </c>
      <c r="F1158">
        <v>3</v>
      </c>
      <c r="G1158" s="5">
        <v>235.41</v>
      </c>
      <c r="H1158">
        <v>0.15</v>
      </c>
      <c r="I1158" t="s">
        <v>1959</v>
      </c>
      <c r="J1158">
        <v>600.29549999999995</v>
      </c>
      <c r="K1158" t="str">
        <f>_xlfn.XLOOKUP(Sales_DB[[#This Row],[Store_ID]],Store_DB[Store_ID],Store_DB[Region])</f>
        <v>South</v>
      </c>
      <c r="L1158" t="str">
        <f>_xlfn.XLOOKUP(Sales_DB[[#This Row],[Store_ID]],Store_DB[Store_ID],Store_DB[Store_Name])</f>
        <v>Martinez-Mullins</v>
      </c>
      <c r="M1158" t="str">
        <f>_xlfn.XLOOKUP(Sales_DB[[#This Row],[Store_ID]],Store_DB[Store_ID],Store_DB[City])</f>
        <v>Williamsfurt</v>
      </c>
      <c r="N1158" t="str">
        <f>_xlfn.XLOOKUP(Sales_DB[[#This Row],[Store_ID]],Store_DB[Store_ID],Store_DB[Store_Type])</f>
        <v>Online</v>
      </c>
      <c r="O1158" t="str">
        <f>_xlfn.XLOOKUP(Sales_DB[[#This Row],[Product_ID]],Product_DB[Product_ID],Product_DB[Product_Name])</f>
        <v>Carbon Fiber Tennis Racket</v>
      </c>
      <c r="P1158" t="str">
        <f>_xlfn.XLOOKUP(Sales_DB[[#This Row],[Product_ID]],Product_DB[Product_ID],Product_DB[Category])</f>
        <v>Sports</v>
      </c>
      <c r="Q1158" t="str">
        <f>_xlfn.XLOOKUP(Sales_DB[[#This Row],[Product_ID]],Product_DB[Product_ID],Product_DB[Sub_Category])</f>
        <v>Equipment</v>
      </c>
      <c r="R1158" t="str">
        <f>_xlfn.XLOOKUP(Sales_DB[[#This Row],[Product_ID]],Product_DB[Product_ID],Product_DB[Brand])</f>
        <v>Flores, Pineda and Rodriguez</v>
      </c>
      <c r="S1158">
        <f>_xlfn.XLOOKUP(Sales_DB[[#This Row],[Product_ID]],Product_DB[Product_ID],Product_DB[Cost])</f>
        <v>484.62</v>
      </c>
      <c r="T1158">
        <f>_xlfn.XLOOKUP(Sales_DB[[#This Row],[Product_ID]],Product_DB[Product_ID],Product_DB[Stock])</f>
        <v>432</v>
      </c>
      <c r="U1158" t="str">
        <f>_xlfn.XLOOKUP(Sales_DB[[#This Row],[Customer_ID]],Final_Cust_db[Customer_ID],Final_Cust_db[Name])</f>
        <v>Jonathan Steele</v>
      </c>
      <c r="V1158">
        <f>_xlfn.XLOOKUP(Sales_DB[[#This Row],[Customer_ID]],Final_Cust_db[Customer_ID],Final_Cust_db[Age])</f>
        <v>52</v>
      </c>
      <c r="W1158" t="str">
        <f>_xlfn.XLOOKUP(Sales_DB[[#This Row],[Customer_ID]],Final_Cust_db[Customer_ID],Final_Cust_db[Gender])</f>
        <v>Female</v>
      </c>
      <c r="X1158" t="str">
        <f>_xlfn.XLOOKUP(Sales_DB[[#This Row],[Customer_ID]],Final_Cust_db[Customer_ID],Final_Cust_db[City])</f>
        <v>Molinabury</v>
      </c>
      <c r="Y1158" t="str">
        <f>_xlfn.XLOOKUP(Sales_DB[[#This Row],[Customer_ID]],Final_Cust_db[Customer_ID],Final_Cust_db[State])</f>
        <v>Oregon</v>
      </c>
      <c r="Z1158" t="str">
        <f>_xlfn.XLOOKUP(Sales_DB[[#This Row],[Customer_ID]],Final_Cust_db[Customer_ID],Final_Cust_db[Country])</f>
        <v>USA</v>
      </c>
      <c r="AA1158" t="str">
        <f>_xlfn.XLOOKUP(Sales_DB[[#This Row],[Customer_ID]],Final_Cust_db[Customer_ID],Final_Cust_db[Loyality_Level])</f>
        <v>Silver</v>
      </c>
      <c r="AB1158" s="8">
        <f>Sales_DB[[#This Row],[Cost]]*Sales_DB[[#This Row],[Quantity]]</f>
        <v>1453.8600000000001</v>
      </c>
      <c r="AC1158" s="8">
        <f>Sales_DB[[#This Row],[Total_Amount]]-Sales_DB[[#This Row],[Spend]]</f>
        <v>-853.56450000000018</v>
      </c>
      <c r="AD1158" s="8">
        <f>MONTH(Sales_DB[[#This Row],[Order_Date]])</f>
        <v>9</v>
      </c>
    </row>
    <row r="1159" spans="1:30" x14ac:dyDescent="0.35">
      <c r="A1159" t="s">
        <v>3116</v>
      </c>
      <c r="B1159" s="2">
        <v>45811</v>
      </c>
      <c r="C1159" t="s">
        <v>749</v>
      </c>
      <c r="D1159" t="s">
        <v>1815</v>
      </c>
      <c r="E1159" t="s">
        <v>1912</v>
      </c>
      <c r="F1159">
        <v>3</v>
      </c>
      <c r="G1159" s="5">
        <v>744.9</v>
      </c>
      <c r="H1159">
        <v>0.27</v>
      </c>
      <c r="I1159" t="s">
        <v>1959</v>
      </c>
      <c r="J1159">
        <v>1631.3309999999999</v>
      </c>
      <c r="K1159" t="str">
        <f>_xlfn.XLOOKUP(Sales_DB[[#This Row],[Store_ID]],Store_DB[Store_ID],Store_DB[Region])</f>
        <v>South</v>
      </c>
      <c r="L1159" t="str">
        <f>_xlfn.XLOOKUP(Sales_DB[[#This Row],[Store_ID]],Store_DB[Store_ID],Store_DB[Store_Name])</f>
        <v>Martinez-Mullins</v>
      </c>
      <c r="M1159" t="str">
        <f>_xlfn.XLOOKUP(Sales_DB[[#This Row],[Store_ID]],Store_DB[Store_ID],Store_DB[City])</f>
        <v>Williamsfurt</v>
      </c>
      <c r="N1159" t="str">
        <f>_xlfn.XLOOKUP(Sales_DB[[#This Row],[Store_ID]],Store_DB[Store_ID],Store_DB[Store_Type])</f>
        <v>Online</v>
      </c>
      <c r="O1159" t="str">
        <f>_xlfn.XLOOKUP(Sales_DB[[#This Row],[Product_ID]],Product_DB[Product_ID],Product_DB[Product_Name])</f>
        <v>Essential Oil Diffuser</v>
      </c>
      <c r="P1159" t="str">
        <f>_xlfn.XLOOKUP(Sales_DB[[#This Row],[Product_ID]],Product_DB[Product_ID],Product_DB[Category])</f>
        <v>Home</v>
      </c>
      <c r="Q1159" t="str">
        <f>_xlfn.XLOOKUP(Sales_DB[[#This Row],[Product_ID]],Product_DB[Product_ID],Product_DB[Sub_Category])</f>
        <v>Decor</v>
      </c>
      <c r="R1159" t="str">
        <f>_xlfn.XLOOKUP(Sales_DB[[#This Row],[Product_ID]],Product_DB[Product_ID],Product_DB[Brand])</f>
        <v>Hernandez Inc</v>
      </c>
      <c r="S1159">
        <f>_xlfn.XLOOKUP(Sales_DB[[#This Row],[Product_ID]],Product_DB[Product_ID],Product_DB[Cost])</f>
        <v>325.26</v>
      </c>
      <c r="T1159">
        <f>_xlfn.XLOOKUP(Sales_DB[[#This Row],[Product_ID]],Product_DB[Product_ID],Product_DB[Stock])</f>
        <v>400</v>
      </c>
      <c r="U1159" t="str">
        <f>_xlfn.XLOOKUP(Sales_DB[[#This Row],[Customer_ID]],Final_Cust_db[Customer_ID],Final_Cust_db[Name])</f>
        <v>Timothy Sanders</v>
      </c>
      <c r="V1159">
        <f>_xlfn.XLOOKUP(Sales_DB[[#This Row],[Customer_ID]],Final_Cust_db[Customer_ID],Final_Cust_db[Age])</f>
        <v>29</v>
      </c>
      <c r="W1159" t="str">
        <f>_xlfn.XLOOKUP(Sales_DB[[#This Row],[Customer_ID]],Final_Cust_db[Customer_ID],Final_Cust_db[Gender])</f>
        <v>Male</v>
      </c>
      <c r="X1159" t="str">
        <f>_xlfn.XLOOKUP(Sales_DB[[#This Row],[Customer_ID]],Final_Cust_db[Customer_ID],Final_Cust_db[City])</f>
        <v>Aaronmouth</v>
      </c>
      <c r="Y1159" t="str">
        <f>_xlfn.XLOOKUP(Sales_DB[[#This Row],[Customer_ID]],Final_Cust_db[Customer_ID],Final_Cust_db[State])</f>
        <v>Florida</v>
      </c>
      <c r="Z1159" t="str">
        <f>_xlfn.XLOOKUP(Sales_DB[[#This Row],[Customer_ID]],Final_Cust_db[Customer_ID],Final_Cust_db[Country])</f>
        <v>USA</v>
      </c>
      <c r="AA1159" t="str">
        <f>_xlfn.XLOOKUP(Sales_DB[[#This Row],[Customer_ID]],Final_Cust_db[Customer_ID],Final_Cust_db[Loyality_Level])</f>
        <v>Bronze</v>
      </c>
      <c r="AB1159" s="8">
        <f>Sales_DB[[#This Row],[Cost]]*Sales_DB[[#This Row],[Quantity]]</f>
        <v>975.78</v>
      </c>
      <c r="AC1159" s="8">
        <f>Sales_DB[[#This Row],[Total_Amount]]-Sales_DB[[#This Row],[Spend]]</f>
        <v>655.55099999999993</v>
      </c>
      <c r="AD1159" s="8">
        <f>MONTH(Sales_DB[[#This Row],[Order_Date]])</f>
        <v>6</v>
      </c>
    </row>
    <row r="1160" spans="1:30" x14ac:dyDescent="0.35">
      <c r="A1160" t="s">
        <v>3117</v>
      </c>
      <c r="B1160" s="2">
        <v>45559</v>
      </c>
      <c r="C1160" t="s">
        <v>185</v>
      </c>
      <c r="D1160" t="s">
        <v>1626</v>
      </c>
      <c r="E1160" t="s">
        <v>1899</v>
      </c>
      <c r="F1160">
        <v>2</v>
      </c>
      <c r="G1160" s="5">
        <v>382.2</v>
      </c>
      <c r="H1160">
        <v>0.15</v>
      </c>
      <c r="I1160" t="s">
        <v>1957</v>
      </c>
      <c r="J1160">
        <v>649.74</v>
      </c>
      <c r="K1160" t="str">
        <f>_xlfn.XLOOKUP(Sales_DB[[#This Row],[Store_ID]],Store_DB[Store_ID],Store_DB[Region])</f>
        <v>North</v>
      </c>
      <c r="L1160" t="str">
        <f>_xlfn.XLOOKUP(Sales_DB[[#This Row],[Store_ID]],Store_DB[Store_ID],Store_DB[Store_Name])</f>
        <v>Johnson-Wright</v>
      </c>
      <c r="M1160" t="str">
        <f>_xlfn.XLOOKUP(Sales_DB[[#This Row],[Store_ID]],Store_DB[Store_ID],Store_DB[City])</f>
        <v>Hoodberg</v>
      </c>
      <c r="N1160" t="str">
        <f>_xlfn.XLOOKUP(Sales_DB[[#This Row],[Store_ID]],Store_DB[Store_ID],Store_DB[Store_Type])</f>
        <v>Outlet</v>
      </c>
      <c r="O1160" t="str">
        <f>_xlfn.XLOOKUP(Sales_DB[[#This Row],[Product_ID]],Product_DB[Product_ID],Product_DB[Product_Name])</f>
        <v>Women'S Denim Jeans</v>
      </c>
      <c r="P1160" t="str">
        <f>_xlfn.XLOOKUP(Sales_DB[[#This Row],[Product_ID]],Product_DB[Product_ID],Product_DB[Category])</f>
        <v>Clothing</v>
      </c>
      <c r="Q1160" t="str">
        <f>_xlfn.XLOOKUP(Sales_DB[[#This Row],[Product_ID]],Product_DB[Product_ID],Product_DB[Sub_Category])</f>
        <v>Bottoms</v>
      </c>
      <c r="R1160" t="str">
        <f>_xlfn.XLOOKUP(Sales_DB[[#This Row],[Product_ID]],Product_DB[Product_ID],Product_DB[Brand])</f>
        <v>Guerra-Hendrix</v>
      </c>
      <c r="S1160">
        <f>_xlfn.XLOOKUP(Sales_DB[[#This Row],[Product_ID]],Product_DB[Product_ID],Product_DB[Cost])</f>
        <v>238.8</v>
      </c>
      <c r="T1160">
        <f>_xlfn.XLOOKUP(Sales_DB[[#This Row],[Product_ID]],Product_DB[Product_ID],Product_DB[Stock])</f>
        <v>343</v>
      </c>
      <c r="U1160" t="str">
        <f>_xlfn.XLOOKUP(Sales_DB[[#This Row],[Customer_ID]],Final_Cust_db[Customer_ID],Final_Cust_db[Name])</f>
        <v>Gina Knight</v>
      </c>
      <c r="V1160">
        <f>_xlfn.XLOOKUP(Sales_DB[[#This Row],[Customer_ID]],Final_Cust_db[Customer_ID],Final_Cust_db[Age])</f>
        <v>54</v>
      </c>
      <c r="W1160" t="str">
        <f>_xlfn.XLOOKUP(Sales_DB[[#This Row],[Customer_ID]],Final_Cust_db[Customer_ID],Final_Cust_db[Gender])</f>
        <v>Female</v>
      </c>
      <c r="X1160" t="str">
        <f>_xlfn.XLOOKUP(Sales_DB[[#This Row],[Customer_ID]],Final_Cust_db[Customer_ID],Final_Cust_db[City])</f>
        <v>Lake Roberthaven</v>
      </c>
      <c r="Y1160" t="str">
        <f>_xlfn.XLOOKUP(Sales_DB[[#This Row],[Customer_ID]],Final_Cust_db[Customer_ID],Final_Cust_db[State])</f>
        <v>Nevada</v>
      </c>
      <c r="Z1160" t="str">
        <f>_xlfn.XLOOKUP(Sales_DB[[#This Row],[Customer_ID]],Final_Cust_db[Customer_ID],Final_Cust_db[Country])</f>
        <v>USA</v>
      </c>
      <c r="AA1160" t="str">
        <f>_xlfn.XLOOKUP(Sales_DB[[#This Row],[Customer_ID]],Final_Cust_db[Customer_ID],Final_Cust_db[Loyality_Level])</f>
        <v>Silver</v>
      </c>
      <c r="AB1160" s="8">
        <f>Sales_DB[[#This Row],[Cost]]*Sales_DB[[#This Row],[Quantity]]</f>
        <v>477.6</v>
      </c>
      <c r="AC1160" s="8">
        <f>Sales_DB[[#This Row],[Total_Amount]]-Sales_DB[[#This Row],[Spend]]</f>
        <v>172.14</v>
      </c>
      <c r="AD1160" s="8">
        <f>MONTH(Sales_DB[[#This Row],[Order_Date]])</f>
        <v>9</v>
      </c>
    </row>
    <row r="1161" spans="1:30" x14ac:dyDescent="0.35">
      <c r="A1161" t="s">
        <v>3118</v>
      </c>
      <c r="B1161" s="2">
        <v>45881</v>
      </c>
      <c r="C1161" t="s">
        <v>1095</v>
      </c>
      <c r="D1161" t="s">
        <v>1851</v>
      </c>
      <c r="E1161" t="s">
        <v>1937</v>
      </c>
      <c r="F1161">
        <v>1</v>
      </c>
      <c r="G1161" s="5">
        <v>269.25</v>
      </c>
      <c r="H1161">
        <v>0.14000000000000001</v>
      </c>
      <c r="I1161" t="s">
        <v>1959</v>
      </c>
      <c r="J1161">
        <v>231.55500000000001</v>
      </c>
      <c r="K1161" t="str">
        <f>_xlfn.XLOOKUP(Sales_DB[[#This Row],[Store_ID]],Store_DB[Store_ID],Store_DB[Region])</f>
        <v>West</v>
      </c>
      <c r="L1161" t="str">
        <f>_xlfn.XLOOKUP(Sales_DB[[#This Row],[Store_ID]],Store_DB[Store_ID],Store_DB[Store_Name])</f>
        <v>Frederick-Wright</v>
      </c>
      <c r="M1161" t="str">
        <f>_xlfn.XLOOKUP(Sales_DB[[#This Row],[Store_ID]],Store_DB[Store_ID],Store_DB[City])</f>
        <v>New Jimmymouth</v>
      </c>
      <c r="N1161" t="str">
        <f>_xlfn.XLOOKUP(Sales_DB[[#This Row],[Store_ID]],Store_DB[Store_ID],Store_DB[Store_Type])</f>
        <v>Flagship</v>
      </c>
      <c r="O1161" t="str">
        <f>_xlfn.XLOOKUP(Sales_DB[[#This Row],[Product_ID]],Product_DB[Product_ID],Product_DB[Product_Name])</f>
        <v>Gaming Mouse Pad Xl</v>
      </c>
      <c r="P1161" t="str">
        <f>_xlfn.XLOOKUP(Sales_DB[[#This Row],[Product_ID]],Product_DB[Product_ID],Product_DB[Category])</f>
        <v>Electronics</v>
      </c>
      <c r="Q1161" t="str">
        <f>_xlfn.XLOOKUP(Sales_DB[[#This Row],[Product_ID]],Product_DB[Product_ID],Product_DB[Sub_Category])</f>
        <v>Accessories</v>
      </c>
      <c r="R1161" t="str">
        <f>_xlfn.XLOOKUP(Sales_DB[[#This Row],[Product_ID]],Product_DB[Product_ID],Product_DB[Brand])</f>
        <v>Sharp, Taylor and Rodriguez</v>
      </c>
      <c r="S1161">
        <f>_xlfn.XLOOKUP(Sales_DB[[#This Row],[Product_ID]],Product_DB[Product_ID],Product_DB[Cost])</f>
        <v>340.14</v>
      </c>
      <c r="T1161">
        <f>_xlfn.XLOOKUP(Sales_DB[[#This Row],[Product_ID]],Product_DB[Product_ID],Product_DB[Stock])</f>
        <v>361</v>
      </c>
      <c r="U1161" t="str">
        <f>_xlfn.XLOOKUP(Sales_DB[[#This Row],[Customer_ID]],Final_Cust_db[Customer_ID],Final_Cust_db[Name])</f>
        <v>John Jordan</v>
      </c>
      <c r="V1161">
        <f>_xlfn.XLOOKUP(Sales_DB[[#This Row],[Customer_ID]],Final_Cust_db[Customer_ID],Final_Cust_db[Age])</f>
        <v>58</v>
      </c>
      <c r="W1161" t="str">
        <f>_xlfn.XLOOKUP(Sales_DB[[#This Row],[Customer_ID]],Final_Cust_db[Customer_ID],Final_Cust_db[Gender])</f>
        <v>Female</v>
      </c>
      <c r="X1161" t="str">
        <f>_xlfn.XLOOKUP(Sales_DB[[#This Row],[Customer_ID]],Final_Cust_db[Customer_ID],Final_Cust_db[City])</f>
        <v>Port Crystalberg</v>
      </c>
      <c r="Y1161" t="str">
        <f>_xlfn.XLOOKUP(Sales_DB[[#This Row],[Customer_ID]],Final_Cust_db[Customer_ID],Final_Cust_db[State])</f>
        <v>Tennessee</v>
      </c>
      <c r="Z1161" t="str">
        <f>_xlfn.XLOOKUP(Sales_DB[[#This Row],[Customer_ID]],Final_Cust_db[Customer_ID],Final_Cust_db[Country])</f>
        <v>USA</v>
      </c>
      <c r="AA1161" t="str">
        <f>_xlfn.XLOOKUP(Sales_DB[[#This Row],[Customer_ID]],Final_Cust_db[Customer_ID],Final_Cust_db[Loyality_Level])</f>
        <v>Platinum</v>
      </c>
      <c r="AB1161" s="8">
        <f>Sales_DB[[#This Row],[Cost]]*Sales_DB[[#This Row],[Quantity]]</f>
        <v>340.14</v>
      </c>
      <c r="AC1161" s="8">
        <f>Sales_DB[[#This Row],[Total_Amount]]-Sales_DB[[#This Row],[Spend]]</f>
        <v>-108.58499999999998</v>
      </c>
      <c r="AD1161" s="8">
        <f>MONTH(Sales_DB[[#This Row],[Order_Date]])</f>
        <v>8</v>
      </c>
    </row>
    <row r="1162" spans="1:30" x14ac:dyDescent="0.35">
      <c r="A1162" t="s">
        <v>3119</v>
      </c>
      <c r="B1162" s="2">
        <v>45367</v>
      </c>
      <c r="C1162" t="s">
        <v>1152</v>
      </c>
      <c r="D1162" t="s">
        <v>1665</v>
      </c>
      <c r="E1162" t="s">
        <v>1925</v>
      </c>
      <c r="F1162">
        <v>2</v>
      </c>
      <c r="G1162" s="5">
        <v>723.75</v>
      </c>
      <c r="H1162">
        <v>0.03</v>
      </c>
      <c r="I1162" t="s">
        <v>1959</v>
      </c>
      <c r="J1162">
        <v>1404.075</v>
      </c>
      <c r="K1162" t="str">
        <f>_xlfn.XLOOKUP(Sales_DB[[#This Row],[Store_ID]],Store_DB[Store_ID],Store_DB[Region])</f>
        <v>South</v>
      </c>
      <c r="L1162" t="str">
        <f>_xlfn.XLOOKUP(Sales_DB[[#This Row],[Store_ID]],Store_DB[Store_ID],Store_DB[Store_Name])</f>
        <v>Aguirre-Keller</v>
      </c>
      <c r="M1162" t="str">
        <f>_xlfn.XLOOKUP(Sales_DB[[#This Row],[Store_ID]],Store_DB[Store_ID],Store_DB[City])</f>
        <v>Lake Michael</v>
      </c>
      <c r="N1162" t="str">
        <f>_xlfn.XLOOKUP(Sales_DB[[#This Row],[Store_ID]],Store_DB[Store_ID],Store_DB[Store_Type])</f>
        <v>Online</v>
      </c>
      <c r="O1162" t="str">
        <f>_xlfn.XLOOKUP(Sales_DB[[#This Row],[Product_ID]],Product_DB[Product_ID],Product_DB[Product_Name])</f>
        <v>Stainless Steel Cutlery Set</v>
      </c>
      <c r="P1162" t="str">
        <f>_xlfn.XLOOKUP(Sales_DB[[#This Row],[Product_ID]],Product_DB[Product_ID],Product_DB[Category])</f>
        <v>Home</v>
      </c>
      <c r="Q1162" t="str">
        <f>_xlfn.XLOOKUP(Sales_DB[[#This Row],[Product_ID]],Product_DB[Product_ID],Product_DB[Sub_Category])</f>
        <v>Kitchen</v>
      </c>
      <c r="R1162" t="str">
        <f>_xlfn.XLOOKUP(Sales_DB[[#This Row],[Product_ID]],Product_DB[Product_ID],Product_DB[Brand])</f>
        <v>Stevens, Fernandez and Martin</v>
      </c>
      <c r="S1162">
        <f>_xlfn.XLOOKUP(Sales_DB[[#This Row],[Product_ID]],Product_DB[Product_ID],Product_DB[Cost])</f>
        <v>19.52</v>
      </c>
      <c r="T1162">
        <f>_xlfn.XLOOKUP(Sales_DB[[#This Row],[Product_ID]],Product_DB[Product_ID],Product_DB[Stock])</f>
        <v>57</v>
      </c>
      <c r="U1162" t="str">
        <f>_xlfn.XLOOKUP(Sales_DB[[#This Row],[Customer_ID]],Final_Cust_db[Customer_ID],Final_Cust_db[Name])</f>
        <v>Brandon Mcbride</v>
      </c>
      <c r="V1162">
        <f>_xlfn.XLOOKUP(Sales_DB[[#This Row],[Customer_ID]],Final_Cust_db[Customer_ID],Final_Cust_db[Age])</f>
        <v>63</v>
      </c>
      <c r="W1162" t="str">
        <f>_xlfn.XLOOKUP(Sales_DB[[#This Row],[Customer_ID]],Final_Cust_db[Customer_ID],Final_Cust_db[Gender])</f>
        <v>Female</v>
      </c>
      <c r="X1162" t="str">
        <f>_xlfn.XLOOKUP(Sales_DB[[#This Row],[Customer_ID]],Final_Cust_db[Customer_ID],Final_Cust_db[City])</f>
        <v>Kellyside</v>
      </c>
      <c r="Y1162" t="str">
        <f>_xlfn.XLOOKUP(Sales_DB[[#This Row],[Customer_ID]],Final_Cust_db[Customer_ID],Final_Cust_db[State])</f>
        <v>Alaska</v>
      </c>
      <c r="Z1162" t="str">
        <f>_xlfn.XLOOKUP(Sales_DB[[#This Row],[Customer_ID]],Final_Cust_db[Customer_ID],Final_Cust_db[Country])</f>
        <v>USA</v>
      </c>
      <c r="AA1162" t="str">
        <f>_xlfn.XLOOKUP(Sales_DB[[#This Row],[Customer_ID]],Final_Cust_db[Customer_ID],Final_Cust_db[Loyality_Level])</f>
        <v>Platinum</v>
      </c>
      <c r="AB1162" s="8">
        <f>Sales_DB[[#This Row],[Cost]]*Sales_DB[[#This Row],[Quantity]]</f>
        <v>39.04</v>
      </c>
      <c r="AC1162" s="8">
        <f>Sales_DB[[#This Row],[Total_Amount]]-Sales_DB[[#This Row],[Spend]]</f>
        <v>1365.0350000000001</v>
      </c>
      <c r="AD1162" s="8">
        <f>MONTH(Sales_DB[[#This Row],[Order_Date]])</f>
        <v>3</v>
      </c>
    </row>
    <row r="1163" spans="1:30" x14ac:dyDescent="0.35">
      <c r="A1163" t="s">
        <v>3120</v>
      </c>
      <c r="B1163" s="2">
        <v>45832</v>
      </c>
      <c r="C1163" t="s">
        <v>902</v>
      </c>
      <c r="D1163" t="s">
        <v>1629</v>
      </c>
      <c r="E1163" t="s">
        <v>1946</v>
      </c>
      <c r="F1163">
        <v>4</v>
      </c>
      <c r="G1163" s="5">
        <v>58.92</v>
      </c>
      <c r="H1163">
        <v>0.18</v>
      </c>
      <c r="I1163" t="s">
        <v>1957</v>
      </c>
      <c r="J1163">
        <v>193.2576</v>
      </c>
      <c r="K1163" t="str">
        <f>_xlfn.XLOOKUP(Sales_DB[[#This Row],[Store_ID]],Store_DB[Store_ID],Store_DB[Region])</f>
        <v>East</v>
      </c>
      <c r="L1163" t="str">
        <f>_xlfn.XLOOKUP(Sales_DB[[#This Row],[Store_ID]],Store_DB[Store_ID],Store_DB[Store_Name])</f>
        <v>Mann-Austin</v>
      </c>
      <c r="M1163" t="str">
        <f>_xlfn.XLOOKUP(Sales_DB[[#This Row],[Store_ID]],Store_DB[Store_ID],Store_DB[City])</f>
        <v>Vasquezborough</v>
      </c>
      <c r="N1163" t="str">
        <f>_xlfn.XLOOKUP(Sales_DB[[#This Row],[Store_ID]],Store_DB[Store_ID],Store_DB[Store_Type])</f>
        <v>Online</v>
      </c>
      <c r="O1163" t="str">
        <f>_xlfn.XLOOKUP(Sales_DB[[#This Row],[Product_ID]],Product_DB[Product_ID],Product_DB[Product_Name])</f>
        <v>Knee Support Brace</v>
      </c>
      <c r="P1163" t="str">
        <f>_xlfn.XLOOKUP(Sales_DB[[#This Row],[Product_ID]],Product_DB[Product_ID],Product_DB[Category])</f>
        <v>Sports</v>
      </c>
      <c r="Q1163" t="str">
        <f>_xlfn.XLOOKUP(Sales_DB[[#This Row],[Product_ID]],Product_DB[Product_ID],Product_DB[Sub_Category])</f>
        <v>Equipment</v>
      </c>
      <c r="R1163" t="str">
        <f>_xlfn.XLOOKUP(Sales_DB[[#This Row],[Product_ID]],Product_DB[Product_ID],Product_DB[Brand])</f>
        <v>May-Reese</v>
      </c>
      <c r="S1163">
        <f>_xlfn.XLOOKUP(Sales_DB[[#This Row],[Product_ID]],Product_DB[Product_ID],Product_DB[Cost])</f>
        <v>21.34</v>
      </c>
      <c r="T1163">
        <f>_xlfn.XLOOKUP(Sales_DB[[#This Row],[Product_ID]],Product_DB[Product_ID],Product_DB[Stock])</f>
        <v>65</v>
      </c>
      <c r="U1163" t="str">
        <f>_xlfn.XLOOKUP(Sales_DB[[#This Row],[Customer_ID]],Final_Cust_db[Customer_ID],Final_Cust_db[Name])</f>
        <v>Brittany Watson</v>
      </c>
      <c r="V1163">
        <f>_xlfn.XLOOKUP(Sales_DB[[#This Row],[Customer_ID]],Final_Cust_db[Customer_ID],Final_Cust_db[Age])</f>
        <v>59</v>
      </c>
      <c r="W1163" t="str">
        <f>_xlfn.XLOOKUP(Sales_DB[[#This Row],[Customer_ID]],Final_Cust_db[Customer_ID],Final_Cust_db[Gender])</f>
        <v>Male</v>
      </c>
      <c r="X1163" t="str">
        <f>_xlfn.XLOOKUP(Sales_DB[[#This Row],[Customer_ID]],Final_Cust_db[Customer_ID],Final_Cust_db[City])</f>
        <v>North Joshualand</v>
      </c>
      <c r="Y1163" t="str">
        <f>_xlfn.XLOOKUP(Sales_DB[[#This Row],[Customer_ID]],Final_Cust_db[Customer_ID],Final_Cust_db[State])</f>
        <v>Connecticut</v>
      </c>
      <c r="Z1163" t="str">
        <f>_xlfn.XLOOKUP(Sales_DB[[#This Row],[Customer_ID]],Final_Cust_db[Customer_ID],Final_Cust_db[Country])</f>
        <v>USA</v>
      </c>
      <c r="AA1163" t="str">
        <f>_xlfn.XLOOKUP(Sales_DB[[#This Row],[Customer_ID]],Final_Cust_db[Customer_ID],Final_Cust_db[Loyality_Level])</f>
        <v>Platinum</v>
      </c>
      <c r="AB1163" s="8">
        <f>Sales_DB[[#This Row],[Cost]]*Sales_DB[[#This Row],[Quantity]]</f>
        <v>85.36</v>
      </c>
      <c r="AC1163" s="8">
        <f>Sales_DB[[#This Row],[Total_Amount]]-Sales_DB[[#This Row],[Spend]]</f>
        <v>107.8976</v>
      </c>
      <c r="AD1163" s="8">
        <f>MONTH(Sales_DB[[#This Row],[Order_Date]])</f>
        <v>6</v>
      </c>
    </row>
    <row r="1164" spans="1:30" x14ac:dyDescent="0.35">
      <c r="A1164" t="s">
        <v>3121</v>
      </c>
      <c r="B1164" s="2">
        <v>45438</v>
      </c>
      <c r="C1164" t="s">
        <v>625</v>
      </c>
      <c r="D1164" t="s">
        <v>1794</v>
      </c>
      <c r="E1164" t="s">
        <v>1922</v>
      </c>
      <c r="F1164">
        <v>2</v>
      </c>
      <c r="G1164" s="5">
        <v>913.08</v>
      </c>
      <c r="H1164">
        <v>0.26</v>
      </c>
      <c r="I1164" t="s">
        <v>1957</v>
      </c>
      <c r="J1164">
        <v>1351.3584000000001</v>
      </c>
      <c r="K1164" t="str">
        <f>_xlfn.XLOOKUP(Sales_DB[[#This Row],[Store_ID]],Store_DB[Store_ID],Store_DB[Region])</f>
        <v>East</v>
      </c>
      <c r="L1164" t="str">
        <f>_xlfn.XLOOKUP(Sales_DB[[#This Row],[Store_ID]],Store_DB[Store_ID],Store_DB[Store_Name])</f>
        <v>Hill, Wagner and Ballard</v>
      </c>
      <c r="M1164" t="str">
        <f>_xlfn.XLOOKUP(Sales_DB[[#This Row],[Store_ID]],Store_DB[Store_ID],Store_DB[City])</f>
        <v>East Davidville</v>
      </c>
      <c r="N1164" t="str">
        <f>_xlfn.XLOOKUP(Sales_DB[[#This Row],[Store_ID]],Store_DB[Store_ID],Store_DB[Store_Type])</f>
        <v>Online</v>
      </c>
      <c r="O1164" t="str">
        <f>_xlfn.XLOOKUP(Sales_DB[[#This Row],[Product_ID]],Product_DB[Product_ID],Product_DB[Product_Name])</f>
        <v>Hair Repair Oil Treatment</v>
      </c>
      <c r="P1164" t="str">
        <f>_xlfn.XLOOKUP(Sales_DB[[#This Row],[Product_ID]],Product_DB[Product_ID],Product_DB[Category])</f>
        <v>Beauty</v>
      </c>
      <c r="Q1164" t="str">
        <f>_xlfn.XLOOKUP(Sales_DB[[#This Row],[Product_ID]],Product_DB[Product_ID],Product_DB[Sub_Category])</f>
        <v>Haircare</v>
      </c>
      <c r="R1164" t="str">
        <f>_xlfn.XLOOKUP(Sales_DB[[#This Row],[Product_ID]],Product_DB[Product_ID],Product_DB[Brand])</f>
        <v>Hopkins Ltd</v>
      </c>
      <c r="S1164">
        <f>_xlfn.XLOOKUP(Sales_DB[[#This Row],[Product_ID]],Product_DB[Product_ID],Product_DB[Cost])</f>
        <v>214.32</v>
      </c>
      <c r="T1164">
        <f>_xlfn.XLOOKUP(Sales_DB[[#This Row],[Product_ID]],Product_DB[Product_ID],Product_DB[Stock])</f>
        <v>383</v>
      </c>
      <c r="U1164" t="str">
        <f>_xlfn.XLOOKUP(Sales_DB[[#This Row],[Customer_ID]],Final_Cust_db[Customer_ID],Final_Cust_db[Name])</f>
        <v>Kimberly Brooks</v>
      </c>
      <c r="V1164">
        <f>_xlfn.XLOOKUP(Sales_DB[[#This Row],[Customer_ID]],Final_Cust_db[Customer_ID],Final_Cust_db[Age])</f>
        <v>42</v>
      </c>
      <c r="W1164" t="str">
        <f>_xlfn.XLOOKUP(Sales_DB[[#This Row],[Customer_ID]],Final_Cust_db[Customer_ID],Final_Cust_db[Gender])</f>
        <v>Male</v>
      </c>
      <c r="X1164" t="str">
        <f>_xlfn.XLOOKUP(Sales_DB[[#This Row],[Customer_ID]],Final_Cust_db[Customer_ID],Final_Cust_db[City])</f>
        <v>Kingfort</v>
      </c>
      <c r="Y1164" t="str">
        <f>_xlfn.XLOOKUP(Sales_DB[[#This Row],[Customer_ID]],Final_Cust_db[Customer_ID],Final_Cust_db[State])</f>
        <v>New Mexico</v>
      </c>
      <c r="Z1164" t="str">
        <f>_xlfn.XLOOKUP(Sales_DB[[#This Row],[Customer_ID]],Final_Cust_db[Customer_ID],Final_Cust_db[Country])</f>
        <v>USA</v>
      </c>
      <c r="AA1164" t="str">
        <f>_xlfn.XLOOKUP(Sales_DB[[#This Row],[Customer_ID]],Final_Cust_db[Customer_ID],Final_Cust_db[Loyality_Level])</f>
        <v>Silver</v>
      </c>
      <c r="AB1164" s="8">
        <f>Sales_DB[[#This Row],[Cost]]*Sales_DB[[#This Row],[Quantity]]</f>
        <v>428.64</v>
      </c>
      <c r="AC1164" s="8">
        <f>Sales_DB[[#This Row],[Total_Amount]]-Sales_DB[[#This Row],[Spend]]</f>
        <v>922.71840000000009</v>
      </c>
      <c r="AD1164" s="8">
        <f>MONTH(Sales_DB[[#This Row],[Order_Date]])</f>
        <v>5</v>
      </c>
    </row>
    <row r="1165" spans="1:30" x14ac:dyDescent="0.35">
      <c r="A1165" t="s">
        <v>3122</v>
      </c>
      <c r="B1165" s="2">
        <v>45691</v>
      </c>
      <c r="C1165" t="s">
        <v>785</v>
      </c>
      <c r="D1165" t="s">
        <v>1824</v>
      </c>
      <c r="E1165" t="s">
        <v>1890</v>
      </c>
      <c r="F1165">
        <v>1</v>
      </c>
      <c r="G1165" s="5">
        <v>791.83</v>
      </c>
      <c r="H1165">
        <v>0.28000000000000003</v>
      </c>
      <c r="I1165" t="s">
        <v>1959</v>
      </c>
      <c r="J1165">
        <v>570.11760000000004</v>
      </c>
      <c r="K1165" t="str">
        <f>_xlfn.XLOOKUP(Sales_DB[[#This Row],[Store_ID]],Store_DB[Store_ID],Store_DB[Region])</f>
        <v>North</v>
      </c>
      <c r="L1165" t="str">
        <f>_xlfn.XLOOKUP(Sales_DB[[#This Row],[Store_ID]],Store_DB[Store_ID],Store_DB[Store_Name])</f>
        <v>Martinez, Adkins and Johnson</v>
      </c>
      <c r="M1165" t="str">
        <f>_xlfn.XLOOKUP(Sales_DB[[#This Row],[Store_ID]],Store_DB[Store_ID],Store_DB[City])</f>
        <v>Danielmouth</v>
      </c>
      <c r="N1165" t="str">
        <f>_xlfn.XLOOKUP(Sales_DB[[#This Row],[Store_ID]],Store_DB[Store_ID],Store_DB[Store_Type])</f>
        <v>Flagship</v>
      </c>
      <c r="O1165" t="str">
        <f>_xlfn.XLOOKUP(Sales_DB[[#This Row],[Product_ID]],Product_DB[Product_ID],Product_DB[Product_Name])</f>
        <v>Badminton Racket Set</v>
      </c>
      <c r="P1165" t="str">
        <f>_xlfn.XLOOKUP(Sales_DB[[#This Row],[Product_ID]],Product_DB[Product_ID],Product_DB[Category])</f>
        <v>Sports</v>
      </c>
      <c r="Q1165" t="str">
        <f>_xlfn.XLOOKUP(Sales_DB[[#This Row],[Product_ID]],Product_DB[Product_ID],Product_DB[Sub_Category])</f>
        <v>Equipment</v>
      </c>
      <c r="R1165" t="str">
        <f>_xlfn.XLOOKUP(Sales_DB[[#This Row],[Product_ID]],Product_DB[Product_ID],Product_DB[Brand])</f>
        <v>Robinson-Brown</v>
      </c>
      <c r="S1165">
        <f>_xlfn.XLOOKUP(Sales_DB[[#This Row],[Product_ID]],Product_DB[Product_ID],Product_DB[Cost])</f>
        <v>285.54000000000002</v>
      </c>
      <c r="T1165">
        <f>_xlfn.XLOOKUP(Sales_DB[[#This Row],[Product_ID]],Product_DB[Product_ID],Product_DB[Stock])</f>
        <v>358</v>
      </c>
      <c r="U1165" t="str">
        <f>_xlfn.XLOOKUP(Sales_DB[[#This Row],[Customer_ID]],Final_Cust_db[Customer_ID],Final_Cust_db[Name])</f>
        <v>William Jackson</v>
      </c>
      <c r="V1165">
        <f>_xlfn.XLOOKUP(Sales_DB[[#This Row],[Customer_ID]],Final_Cust_db[Customer_ID],Final_Cust_db[Age])</f>
        <v>58</v>
      </c>
      <c r="W1165" t="str">
        <f>_xlfn.XLOOKUP(Sales_DB[[#This Row],[Customer_ID]],Final_Cust_db[Customer_ID],Final_Cust_db[Gender])</f>
        <v>Female</v>
      </c>
      <c r="X1165" t="str">
        <f>_xlfn.XLOOKUP(Sales_DB[[#This Row],[Customer_ID]],Final_Cust_db[Customer_ID],Final_Cust_db[City])</f>
        <v>New Tina</v>
      </c>
      <c r="Y1165" t="str">
        <f>_xlfn.XLOOKUP(Sales_DB[[#This Row],[Customer_ID]],Final_Cust_db[Customer_ID],Final_Cust_db[State])</f>
        <v>Connecticut</v>
      </c>
      <c r="Z1165" t="str">
        <f>_xlfn.XLOOKUP(Sales_DB[[#This Row],[Customer_ID]],Final_Cust_db[Customer_ID],Final_Cust_db[Country])</f>
        <v>USA</v>
      </c>
      <c r="AA1165" t="str">
        <f>_xlfn.XLOOKUP(Sales_DB[[#This Row],[Customer_ID]],Final_Cust_db[Customer_ID],Final_Cust_db[Loyality_Level])</f>
        <v>Silver</v>
      </c>
      <c r="AB1165" s="8">
        <f>Sales_DB[[#This Row],[Cost]]*Sales_DB[[#This Row],[Quantity]]</f>
        <v>285.54000000000002</v>
      </c>
      <c r="AC1165" s="8">
        <f>Sales_DB[[#This Row],[Total_Amount]]-Sales_DB[[#This Row],[Spend]]</f>
        <v>284.57760000000002</v>
      </c>
      <c r="AD1165" s="8">
        <f>MONTH(Sales_DB[[#This Row],[Order_Date]])</f>
        <v>2</v>
      </c>
    </row>
    <row r="1166" spans="1:30" x14ac:dyDescent="0.35">
      <c r="A1166" t="s">
        <v>3123</v>
      </c>
      <c r="B1166" s="2">
        <v>45506</v>
      </c>
      <c r="C1166" t="s">
        <v>1462</v>
      </c>
      <c r="D1166" t="s">
        <v>1567</v>
      </c>
      <c r="E1166" t="s">
        <v>1934</v>
      </c>
      <c r="F1166">
        <v>1</v>
      </c>
      <c r="G1166" s="5">
        <v>74.290000000000006</v>
      </c>
      <c r="H1166">
        <v>0.3</v>
      </c>
      <c r="I1166" t="s">
        <v>1962</v>
      </c>
      <c r="J1166">
        <v>52.003</v>
      </c>
      <c r="K1166" t="str">
        <f>_xlfn.XLOOKUP(Sales_DB[[#This Row],[Store_ID]],Store_DB[Store_ID],Store_DB[Region])</f>
        <v>North</v>
      </c>
      <c r="L1166" t="str">
        <f>_xlfn.XLOOKUP(Sales_DB[[#This Row],[Store_ID]],Store_DB[Store_ID],Store_DB[Store_Name])</f>
        <v>Shelton PLC</v>
      </c>
      <c r="M1166" t="str">
        <f>_xlfn.XLOOKUP(Sales_DB[[#This Row],[Store_ID]],Store_DB[Store_ID],Store_DB[City])</f>
        <v>East Jenniferstad</v>
      </c>
      <c r="N1166" t="str">
        <f>_xlfn.XLOOKUP(Sales_DB[[#This Row],[Store_ID]],Store_DB[Store_ID],Store_DB[Store_Type])</f>
        <v>Flagship</v>
      </c>
      <c r="O1166" t="str">
        <f>_xlfn.XLOOKUP(Sales_DB[[#This Row],[Product_ID]],Product_DB[Product_ID],Product_DB[Product_Name])</f>
        <v>Men'S Running Jacket</v>
      </c>
      <c r="P1166" t="str">
        <f>_xlfn.XLOOKUP(Sales_DB[[#This Row],[Product_ID]],Product_DB[Product_ID],Product_DB[Category])</f>
        <v>Clothing</v>
      </c>
      <c r="Q1166" t="str">
        <f>_xlfn.XLOOKUP(Sales_DB[[#This Row],[Product_ID]],Product_DB[Product_ID],Product_DB[Sub_Category])</f>
        <v>Outerwear</v>
      </c>
      <c r="R1166" t="str">
        <f>_xlfn.XLOOKUP(Sales_DB[[#This Row],[Product_ID]],Product_DB[Product_ID],Product_DB[Brand])</f>
        <v>Pineda Ltd</v>
      </c>
      <c r="S1166">
        <f>_xlfn.XLOOKUP(Sales_DB[[#This Row],[Product_ID]],Product_DB[Product_ID],Product_DB[Cost])</f>
        <v>364.67</v>
      </c>
      <c r="T1166">
        <f>_xlfn.XLOOKUP(Sales_DB[[#This Row],[Product_ID]],Product_DB[Product_ID],Product_DB[Stock])</f>
        <v>452</v>
      </c>
      <c r="U1166" t="str">
        <f>_xlfn.XLOOKUP(Sales_DB[[#This Row],[Customer_ID]],Final_Cust_db[Customer_ID],Final_Cust_db[Name])</f>
        <v>Debra Mccullough</v>
      </c>
      <c r="V1166">
        <f>_xlfn.XLOOKUP(Sales_DB[[#This Row],[Customer_ID]],Final_Cust_db[Customer_ID],Final_Cust_db[Age])</f>
        <v>42</v>
      </c>
      <c r="W1166" t="str">
        <f>_xlfn.XLOOKUP(Sales_DB[[#This Row],[Customer_ID]],Final_Cust_db[Customer_ID],Final_Cust_db[Gender])</f>
        <v>Male</v>
      </c>
      <c r="X1166" t="str">
        <f>_xlfn.XLOOKUP(Sales_DB[[#This Row],[Customer_ID]],Final_Cust_db[Customer_ID],Final_Cust_db[City])</f>
        <v>Mcdanielfurt</v>
      </c>
      <c r="Y1166" t="str">
        <f>_xlfn.XLOOKUP(Sales_DB[[#This Row],[Customer_ID]],Final_Cust_db[Customer_ID],Final_Cust_db[State])</f>
        <v>Montana</v>
      </c>
      <c r="Z1166" t="str">
        <f>_xlfn.XLOOKUP(Sales_DB[[#This Row],[Customer_ID]],Final_Cust_db[Customer_ID],Final_Cust_db[Country])</f>
        <v>USA</v>
      </c>
      <c r="AA1166" t="str">
        <f>_xlfn.XLOOKUP(Sales_DB[[#This Row],[Customer_ID]],Final_Cust_db[Customer_ID],Final_Cust_db[Loyality_Level])</f>
        <v>Platinum</v>
      </c>
      <c r="AB1166" s="8">
        <f>Sales_DB[[#This Row],[Cost]]*Sales_DB[[#This Row],[Quantity]]</f>
        <v>364.67</v>
      </c>
      <c r="AC1166" s="8">
        <f>Sales_DB[[#This Row],[Total_Amount]]-Sales_DB[[#This Row],[Spend]]</f>
        <v>-312.66700000000003</v>
      </c>
      <c r="AD1166" s="8">
        <f>MONTH(Sales_DB[[#This Row],[Order_Date]])</f>
        <v>8</v>
      </c>
    </row>
    <row r="1167" spans="1:30" x14ac:dyDescent="0.35">
      <c r="A1167" t="s">
        <v>3124</v>
      </c>
      <c r="B1167" s="2">
        <v>45251</v>
      </c>
      <c r="C1167" t="s">
        <v>788</v>
      </c>
      <c r="D1167" t="s">
        <v>1681</v>
      </c>
      <c r="E1167" t="s">
        <v>1885</v>
      </c>
      <c r="F1167">
        <v>2</v>
      </c>
      <c r="G1167" s="5">
        <v>961.68</v>
      </c>
      <c r="H1167">
        <v>0.27</v>
      </c>
      <c r="I1167" t="s">
        <v>1959</v>
      </c>
      <c r="J1167">
        <v>1404.0527999999999</v>
      </c>
      <c r="K1167" t="str">
        <f>_xlfn.XLOOKUP(Sales_DB[[#This Row],[Store_ID]],Store_DB[Store_ID],Store_DB[Region])</f>
        <v>East</v>
      </c>
      <c r="L1167" t="str">
        <f>_xlfn.XLOOKUP(Sales_DB[[#This Row],[Store_ID]],Store_DB[Store_ID],Store_DB[Store_Name])</f>
        <v>Rivera-Warner</v>
      </c>
      <c r="M1167" t="str">
        <f>_xlfn.XLOOKUP(Sales_DB[[#This Row],[Store_ID]],Store_DB[Store_ID],Store_DB[City])</f>
        <v>Washingtonfurt</v>
      </c>
      <c r="N1167" t="str">
        <f>_xlfn.XLOOKUP(Sales_DB[[#This Row],[Store_ID]],Store_DB[Store_ID],Store_DB[Store_Type])</f>
        <v>Flagship</v>
      </c>
      <c r="O1167" t="str">
        <f>_xlfn.XLOOKUP(Sales_DB[[#This Row],[Product_ID]],Product_DB[Product_ID],Product_DB[Product_Name])</f>
        <v>Bedroom Table Lamp</v>
      </c>
      <c r="P1167" t="str">
        <f>_xlfn.XLOOKUP(Sales_DB[[#This Row],[Product_ID]],Product_DB[Product_ID],Product_DB[Category])</f>
        <v>Home</v>
      </c>
      <c r="Q1167" t="str">
        <f>_xlfn.XLOOKUP(Sales_DB[[#This Row],[Product_ID]],Product_DB[Product_ID],Product_DB[Sub_Category])</f>
        <v>Lighting</v>
      </c>
      <c r="R1167" t="str">
        <f>_xlfn.XLOOKUP(Sales_DB[[#This Row],[Product_ID]],Product_DB[Product_ID],Product_DB[Brand])</f>
        <v>Jones LLC</v>
      </c>
      <c r="S1167">
        <f>_xlfn.XLOOKUP(Sales_DB[[#This Row],[Product_ID]],Product_DB[Product_ID],Product_DB[Cost])</f>
        <v>382.22</v>
      </c>
      <c r="T1167">
        <f>_xlfn.XLOOKUP(Sales_DB[[#This Row],[Product_ID]],Product_DB[Product_ID],Product_DB[Stock])</f>
        <v>329</v>
      </c>
      <c r="U1167" t="str">
        <f>_xlfn.XLOOKUP(Sales_DB[[#This Row],[Customer_ID]],Final_Cust_db[Customer_ID],Final_Cust_db[Name])</f>
        <v>Brian Hammond</v>
      </c>
      <c r="V1167">
        <f>_xlfn.XLOOKUP(Sales_DB[[#This Row],[Customer_ID]],Final_Cust_db[Customer_ID],Final_Cust_db[Age])</f>
        <v>56</v>
      </c>
      <c r="W1167" t="str">
        <f>_xlfn.XLOOKUP(Sales_DB[[#This Row],[Customer_ID]],Final_Cust_db[Customer_ID],Final_Cust_db[Gender])</f>
        <v>Female</v>
      </c>
      <c r="X1167" t="str">
        <f>_xlfn.XLOOKUP(Sales_DB[[#This Row],[Customer_ID]],Final_Cust_db[Customer_ID],Final_Cust_db[City])</f>
        <v>North Nicholas</v>
      </c>
      <c r="Y1167" t="str">
        <f>_xlfn.XLOOKUP(Sales_DB[[#This Row],[Customer_ID]],Final_Cust_db[Customer_ID],Final_Cust_db[State])</f>
        <v>Texas</v>
      </c>
      <c r="Z1167" t="str">
        <f>_xlfn.XLOOKUP(Sales_DB[[#This Row],[Customer_ID]],Final_Cust_db[Customer_ID],Final_Cust_db[Country])</f>
        <v>USA</v>
      </c>
      <c r="AA1167" t="str">
        <f>_xlfn.XLOOKUP(Sales_DB[[#This Row],[Customer_ID]],Final_Cust_db[Customer_ID],Final_Cust_db[Loyality_Level])</f>
        <v>Gold</v>
      </c>
      <c r="AB1167" s="8">
        <f>Sales_DB[[#This Row],[Cost]]*Sales_DB[[#This Row],[Quantity]]</f>
        <v>764.44</v>
      </c>
      <c r="AC1167" s="8">
        <f>Sales_DB[[#This Row],[Total_Amount]]-Sales_DB[[#This Row],[Spend]]</f>
        <v>639.61279999999988</v>
      </c>
      <c r="AD1167" s="8">
        <f>MONTH(Sales_DB[[#This Row],[Order_Date]])</f>
        <v>11</v>
      </c>
    </row>
    <row r="1168" spans="1:30" x14ac:dyDescent="0.35">
      <c r="A1168" t="s">
        <v>3125</v>
      </c>
      <c r="B1168" s="2">
        <v>45722</v>
      </c>
      <c r="C1168" t="s">
        <v>1528</v>
      </c>
      <c r="D1168" t="s">
        <v>1629</v>
      </c>
      <c r="E1168" t="s">
        <v>1932</v>
      </c>
      <c r="F1168">
        <v>1</v>
      </c>
      <c r="G1168" s="5">
        <v>90.72</v>
      </c>
      <c r="H1168">
        <v>0.1</v>
      </c>
      <c r="I1168" t="s">
        <v>1959</v>
      </c>
      <c r="J1168">
        <v>81.647999999999996</v>
      </c>
      <c r="K1168" t="str">
        <f>_xlfn.XLOOKUP(Sales_DB[[#This Row],[Store_ID]],Store_DB[Store_ID],Store_DB[Region])</f>
        <v>South</v>
      </c>
      <c r="L1168" t="str">
        <f>_xlfn.XLOOKUP(Sales_DB[[#This Row],[Store_ID]],Store_DB[Store_ID],Store_DB[Store_Name])</f>
        <v>Mcdonald Inc</v>
      </c>
      <c r="M1168" t="str">
        <f>_xlfn.XLOOKUP(Sales_DB[[#This Row],[Store_ID]],Store_DB[Store_ID],Store_DB[City])</f>
        <v>Christopherland</v>
      </c>
      <c r="N1168" t="str">
        <f>_xlfn.XLOOKUP(Sales_DB[[#This Row],[Store_ID]],Store_DB[Store_ID],Store_DB[Store_Type])</f>
        <v>Outlet</v>
      </c>
      <c r="O1168" t="str">
        <f>_xlfn.XLOOKUP(Sales_DB[[#This Row],[Product_ID]],Product_DB[Product_ID],Product_DB[Product_Name])</f>
        <v>Knee Support Brace</v>
      </c>
      <c r="P1168" t="str">
        <f>_xlfn.XLOOKUP(Sales_DB[[#This Row],[Product_ID]],Product_DB[Product_ID],Product_DB[Category])</f>
        <v>Sports</v>
      </c>
      <c r="Q1168" t="str">
        <f>_xlfn.XLOOKUP(Sales_DB[[#This Row],[Product_ID]],Product_DB[Product_ID],Product_DB[Sub_Category])</f>
        <v>Equipment</v>
      </c>
      <c r="R1168" t="str">
        <f>_xlfn.XLOOKUP(Sales_DB[[#This Row],[Product_ID]],Product_DB[Product_ID],Product_DB[Brand])</f>
        <v>May-Reese</v>
      </c>
      <c r="S1168">
        <f>_xlfn.XLOOKUP(Sales_DB[[#This Row],[Product_ID]],Product_DB[Product_ID],Product_DB[Cost])</f>
        <v>21.34</v>
      </c>
      <c r="T1168">
        <f>_xlfn.XLOOKUP(Sales_DB[[#This Row],[Product_ID]],Product_DB[Product_ID],Product_DB[Stock])</f>
        <v>65</v>
      </c>
      <c r="U1168" t="str">
        <f>_xlfn.XLOOKUP(Sales_DB[[#This Row],[Customer_ID]],Final_Cust_db[Customer_ID],Final_Cust_db[Name])</f>
        <v>Justin Lopez</v>
      </c>
      <c r="V1168">
        <f>_xlfn.XLOOKUP(Sales_DB[[#This Row],[Customer_ID]],Final_Cust_db[Customer_ID],Final_Cust_db[Age])</f>
        <v>21</v>
      </c>
      <c r="W1168" t="str">
        <f>_xlfn.XLOOKUP(Sales_DB[[#This Row],[Customer_ID]],Final_Cust_db[Customer_ID],Final_Cust_db[Gender])</f>
        <v>Male</v>
      </c>
      <c r="X1168" t="str">
        <f>_xlfn.XLOOKUP(Sales_DB[[#This Row],[Customer_ID]],Final_Cust_db[Customer_ID],Final_Cust_db[City])</f>
        <v>Port Cheryl</v>
      </c>
      <c r="Y1168" t="str">
        <f>_xlfn.XLOOKUP(Sales_DB[[#This Row],[Customer_ID]],Final_Cust_db[Customer_ID],Final_Cust_db[State])</f>
        <v>Texas</v>
      </c>
      <c r="Z1168" t="str">
        <f>_xlfn.XLOOKUP(Sales_DB[[#This Row],[Customer_ID]],Final_Cust_db[Customer_ID],Final_Cust_db[Country])</f>
        <v>USA</v>
      </c>
      <c r="AA1168" t="str">
        <f>_xlfn.XLOOKUP(Sales_DB[[#This Row],[Customer_ID]],Final_Cust_db[Customer_ID],Final_Cust_db[Loyality_Level])</f>
        <v>Gold</v>
      </c>
      <c r="AB1168" s="8">
        <f>Sales_DB[[#This Row],[Cost]]*Sales_DB[[#This Row],[Quantity]]</f>
        <v>21.34</v>
      </c>
      <c r="AC1168" s="8">
        <f>Sales_DB[[#This Row],[Total_Amount]]-Sales_DB[[#This Row],[Spend]]</f>
        <v>60.307999999999993</v>
      </c>
      <c r="AD1168" s="8">
        <f>MONTH(Sales_DB[[#This Row],[Order_Date]])</f>
        <v>3</v>
      </c>
    </row>
    <row r="1169" spans="1:30" x14ac:dyDescent="0.35">
      <c r="A1169" t="s">
        <v>3126</v>
      </c>
      <c r="B1169" s="2">
        <v>45689</v>
      </c>
      <c r="C1169" t="s">
        <v>228</v>
      </c>
      <c r="D1169" t="s">
        <v>1754</v>
      </c>
      <c r="E1169" t="s">
        <v>1912</v>
      </c>
      <c r="F1169">
        <v>1</v>
      </c>
      <c r="G1169" s="5">
        <v>458.69</v>
      </c>
      <c r="H1169">
        <v>0.16</v>
      </c>
      <c r="I1169" t="s">
        <v>1959</v>
      </c>
      <c r="J1169">
        <v>385.2996</v>
      </c>
      <c r="K1169" t="str">
        <f>_xlfn.XLOOKUP(Sales_DB[[#This Row],[Store_ID]],Store_DB[Store_ID],Store_DB[Region])</f>
        <v>South</v>
      </c>
      <c r="L1169" t="str">
        <f>_xlfn.XLOOKUP(Sales_DB[[#This Row],[Store_ID]],Store_DB[Store_ID],Store_DB[Store_Name])</f>
        <v>Martinez-Mullins</v>
      </c>
      <c r="M1169" t="str">
        <f>_xlfn.XLOOKUP(Sales_DB[[#This Row],[Store_ID]],Store_DB[Store_ID],Store_DB[City])</f>
        <v>Williamsfurt</v>
      </c>
      <c r="N1169" t="str">
        <f>_xlfn.XLOOKUP(Sales_DB[[#This Row],[Store_ID]],Store_DB[Store_ID],Store_DB[Store_Type])</f>
        <v>Online</v>
      </c>
      <c r="O1169" t="str">
        <f>_xlfn.XLOOKUP(Sales_DB[[#This Row],[Product_ID]],Product_DB[Product_ID],Product_DB[Product_Name])</f>
        <v>Womens Cotton Scarf</v>
      </c>
      <c r="P1169" t="str">
        <f>_xlfn.XLOOKUP(Sales_DB[[#This Row],[Product_ID]],Product_DB[Product_ID],Product_DB[Category])</f>
        <v>Clothing</v>
      </c>
      <c r="Q1169" t="str">
        <f>_xlfn.XLOOKUP(Sales_DB[[#This Row],[Product_ID]],Product_DB[Product_ID],Product_DB[Sub_Category])</f>
        <v>Accessories</v>
      </c>
      <c r="R1169" t="str">
        <f>_xlfn.XLOOKUP(Sales_DB[[#This Row],[Product_ID]],Product_DB[Product_ID],Product_DB[Brand])</f>
        <v>Shepherd-Gould</v>
      </c>
      <c r="S1169">
        <f>_xlfn.XLOOKUP(Sales_DB[[#This Row],[Product_ID]],Product_DB[Product_ID],Product_DB[Cost])</f>
        <v>113.83</v>
      </c>
      <c r="T1169">
        <f>_xlfn.XLOOKUP(Sales_DB[[#This Row],[Product_ID]],Product_DB[Product_ID],Product_DB[Stock])</f>
        <v>485</v>
      </c>
      <c r="U1169" t="str">
        <f>_xlfn.XLOOKUP(Sales_DB[[#This Row],[Customer_ID]],Final_Cust_db[Customer_ID],Final_Cust_db[Name])</f>
        <v>Dr.David Smith</v>
      </c>
      <c r="V1169">
        <f>_xlfn.XLOOKUP(Sales_DB[[#This Row],[Customer_ID]],Final_Cust_db[Customer_ID],Final_Cust_db[Age])</f>
        <v>22</v>
      </c>
      <c r="W1169" t="str">
        <f>_xlfn.XLOOKUP(Sales_DB[[#This Row],[Customer_ID]],Final_Cust_db[Customer_ID],Final_Cust_db[Gender])</f>
        <v>Female</v>
      </c>
      <c r="X1169" t="str">
        <f>_xlfn.XLOOKUP(Sales_DB[[#This Row],[Customer_ID]],Final_Cust_db[Customer_ID],Final_Cust_db[City])</f>
        <v>Schmidtchester</v>
      </c>
      <c r="Y1169" t="str">
        <f>_xlfn.XLOOKUP(Sales_DB[[#This Row],[Customer_ID]],Final_Cust_db[Customer_ID],Final_Cust_db[State])</f>
        <v>Alaska</v>
      </c>
      <c r="Z1169" t="str">
        <f>_xlfn.XLOOKUP(Sales_DB[[#This Row],[Customer_ID]],Final_Cust_db[Customer_ID],Final_Cust_db[Country])</f>
        <v>USA</v>
      </c>
      <c r="AA1169" t="str">
        <f>_xlfn.XLOOKUP(Sales_DB[[#This Row],[Customer_ID]],Final_Cust_db[Customer_ID],Final_Cust_db[Loyality_Level])</f>
        <v>Silver</v>
      </c>
      <c r="AB1169" s="8">
        <f>Sales_DB[[#This Row],[Cost]]*Sales_DB[[#This Row],[Quantity]]</f>
        <v>113.83</v>
      </c>
      <c r="AC1169" s="8">
        <f>Sales_DB[[#This Row],[Total_Amount]]-Sales_DB[[#This Row],[Spend]]</f>
        <v>271.46960000000001</v>
      </c>
      <c r="AD1169" s="8">
        <f>MONTH(Sales_DB[[#This Row],[Order_Date]])</f>
        <v>2</v>
      </c>
    </row>
    <row r="1170" spans="1:30" x14ac:dyDescent="0.35">
      <c r="A1170" t="s">
        <v>3127</v>
      </c>
      <c r="B1170" s="2">
        <v>45346</v>
      </c>
      <c r="C1170" t="s">
        <v>752</v>
      </c>
      <c r="D1170" t="s">
        <v>1678</v>
      </c>
      <c r="E1170" t="s">
        <v>1912</v>
      </c>
      <c r="F1170">
        <v>1</v>
      </c>
      <c r="G1170" s="5">
        <v>168.29</v>
      </c>
      <c r="H1170">
        <v>0.05</v>
      </c>
      <c r="I1170" t="s">
        <v>1959</v>
      </c>
      <c r="J1170">
        <v>159.87549999999999</v>
      </c>
      <c r="K1170" t="str">
        <f>_xlfn.XLOOKUP(Sales_DB[[#This Row],[Store_ID]],Store_DB[Store_ID],Store_DB[Region])</f>
        <v>South</v>
      </c>
      <c r="L1170" t="str">
        <f>_xlfn.XLOOKUP(Sales_DB[[#This Row],[Store_ID]],Store_DB[Store_ID],Store_DB[Store_Name])</f>
        <v>Martinez-Mullins</v>
      </c>
      <c r="M1170" t="str">
        <f>_xlfn.XLOOKUP(Sales_DB[[#This Row],[Store_ID]],Store_DB[Store_ID],Store_DB[City])</f>
        <v>Williamsfurt</v>
      </c>
      <c r="N1170" t="str">
        <f>_xlfn.XLOOKUP(Sales_DB[[#This Row],[Store_ID]],Store_DB[Store_ID],Store_DB[Store_Type])</f>
        <v>Online</v>
      </c>
      <c r="O1170" t="str">
        <f>_xlfn.XLOOKUP(Sales_DB[[#This Row],[Product_ID]],Product_DB[Product_ID],Product_DB[Product_Name])</f>
        <v>Gaming Mechanical Keyboard</v>
      </c>
      <c r="P1170" t="str">
        <f>_xlfn.XLOOKUP(Sales_DB[[#This Row],[Product_ID]],Product_DB[Product_ID],Product_DB[Category])</f>
        <v>Electronics</v>
      </c>
      <c r="Q1170" t="str">
        <f>_xlfn.XLOOKUP(Sales_DB[[#This Row],[Product_ID]],Product_DB[Product_ID],Product_DB[Sub_Category])</f>
        <v>Computer</v>
      </c>
      <c r="R1170" t="str">
        <f>_xlfn.XLOOKUP(Sales_DB[[#This Row],[Product_ID]],Product_DB[Product_ID],Product_DB[Brand])</f>
        <v>Lucero LLC</v>
      </c>
      <c r="S1170">
        <f>_xlfn.XLOOKUP(Sales_DB[[#This Row],[Product_ID]],Product_DB[Product_ID],Product_DB[Cost])</f>
        <v>419.28</v>
      </c>
      <c r="T1170">
        <f>_xlfn.XLOOKUP(Sales_DB[[#This Row],[Product_ID]],Product_DB[Product_ID],Product_DB[Stock])</f>
        <v>86</v>
      </c>
      <c r="U1170" t="str">
        <f>_xlfn.XLOOKUP(Sales_DB[[#This Row],[Customer_ID]],Final_Cust_db[Customer_ID],Final_Cust_db[Name])</f>
        <v>Timothy Juarez</v>
      </c>
      <c r="V1170">
        <f>_xlfn.XLOOKUP(Sales_DB[[#This Row],[Customer_ID]],Final_Cust_db[Customer_ID],Final_Cust_db[Age])</f>
        <v>22</v>
      </c>
      <c r="W1170" t="str">
        <f>_xlfn.XLOOKUP(Sales_DB[[#This Row],[Customer_ID]],Final_Cust_db[Customer_ID],Final_Cust_db[Gender])</f>
        <v>Female</v>
      </c>
      <c r="X1170" t="str">
        <f>_xlfn.XLOOKUP(Sales_DB[[#This Row],[Customer_ID]],Final_Cust_db[Customer_ID],Final_Cust_db[City])</f>
        <v>Grahamstad</v>
      </c>
      <c r="Y1170" t="str">
        <f>_xlfn.XLOOKUP(Sales_DB[[#This Row],[Customer_ID]],Final_Cust_db[Customer_ID],Final_Cust_db[State])</f>
        <v>South Carolina</v>
      </c>
      <c r="Z1170" t="str">
        <f>_xlfn.XLOOKUP(Sales_DB[[#This Row],[Customer_ID]],Final_Cust_db[Customer_ID],Final_Cust_db[Country])</f>
        <v>USA</v>
      </c>
      <c r="AA1170" t="str">
        <f>_xlfn.XLOOKUP(Sales_DB[[#This Row],[Customer_ID]],Final_Cust_db[Customer_ID],Final_Cust_db[Loyality_Level])</f>
        <v>Bronze</v>
      </c>
      <c r="AB1170" s="8">
        <f>Sales_DB[[#This Row],[Cost]]*Sales_DB[[#This Row],[Quantity]]</f>
        <v>419.28</v>
      </c>
      <c r="AC1170" s="8">
        <f>Sales_DB[[#This Row],[Total_Amount]]-Sales_DB[[#This Row],[Spend]]</f>
        <v>-259.40449999999998</v>
      </c>
      <c r="AD1170" s="8">
        <f>MONTH(Sales_DB[[#This Row],[Order_Date]])</f>
        <v>2</v>
      </c>
    </row>
    <row r="1171" spans="1:30" x14ac:dyDescent="0.35">
      <c r="A1171" t="s">
        <v>3128</v>
      </c>
      <c r="B1171" s="2">
        <v>45549</v>
      </c>
      <c r="C1171" t="s">
        <v>693</v>
      </c>
      <c r="D1171" t="s">
        <v>1623</v>
      </c>
      <c r="E1171" t="s">
        <v>1940</v>
      </c>
      <c r="F1171">
        <v>1</v>
      </c>
      <c r="G1171" s="5">
        <v>391.77</v>
      </c>
      <c r="H1171">
        <v>0.1</v>
      </c>
      <c r="I1171" t="s">
        <v>1959</v>
      </c>
      <c r="J1171">
        <v>352.59300000000002</v>
      </c>
      <c r="K1171" t="str">
        <f>_xlfn.XLOOKUP(Sales_DB[[#This Row],[Store_ID]],Store_DB[Store_ID],Store_DB[Region])</f>
        <v>North</v>
      </c>
      <c r="L1171" t="str">
        <f>_xlfn.XLOOKUP(Sales_DB[[#This Row],[Store_ID]],Store_DB[Store_ID],Store_DB[Store_Name])</f>
        <v>Holloway Ltd</v>
      </c>
      <c r="M1171" t="str">
        <f>_xlfn.XLOOKUP(Sales_DB[[#This Row],[Store_ID]],Store_DB[Store_ID],Store_DB[City])</f>
        <v>Bensonhaven</v>
      </c>
      <c r="N1171" t="str">
        <f>_xlfn.XLOOKUP(Sales_DB[[#This Row],[Store_ID]],Store_DB[Store_ID],Store_DB[Store_Type])</f>
        <v>Flagship</v>
      </c>
      <c r="O1171" t="str">
        <f>_xlfn.XLOOKUP(Sales_DB[[#This Row],[Product_ID]],Product_DB[Product_ID],Product_DB[Product_Name])</f>
        <v>Soccer Training Cone Set</v>
      </c>
      <c r="P1171" t="str">
        <f>_xlfn.XLOOKUP(Sales_DB[[#This Row],[Product_ID]],Product_DB[Product_ID],Product_DB[Category])</f>
        <v>Sports</v>
      </c>
      <c r="Q1171" t="str">
        <f>_xlfn.XLOOKUP(Sales_DB[[#This Row],[Product_ID]],Product_DB[Product_ID],Product_DB[Sub_Category])</f>
        <v>Accessories</v>
      </c>
      <c r="R1171" t="str">
        <f>_xlfn.XLOOKUP(Sales_DB[[#This Row],[Product_ID]],Product_DB[Product_ID],Product_DB[Brand])</f>
        <v>Ford, Murphy and Wilson</v>
      </c>
      <c r="S1171">
        <f>_xlfn.XLOOKUP(Sales_DB[[#This Row],[Product_ID]],Product_DB[Product_ID],Product_DB[Cost])</f>
        <v>144.53</v>
      </c>
      <c r="T1171">
        <f>_xlfn.XLOOKUP(Sales_DB[[#This Row],[Product_ID]],Product_DB[Product_ID],Product_DB[Stock])</f>
        <v>367</v>
      </c>
      <c r="U1171" t="str">
        <f>_xlfn.XLOOKUP(Sales_DB[[#This Row],[Customer_ID]],Final_Cust_db[Customer_ID],Final_Cust_db[Name])</f>
        <v>Rodney Huffman</v>
      </c>
      <c r="V1171">
        <f>_xlfn.XLOOKUP(Sales_DB[[#This Row],[Customer_ID]],Final_Cust_db[Customer_ID],Final_Cust_db[Age])</f>
        <v>20</v>
      </c>
      <c r="W1171" t="str">
        <f>_xlfn.XLOOKUP(Sales_DB[[#This Row],[Customer_ID]],Final_Cust_db[Customer_ID],Final_Cust_db[Gender])</f>
        <v>Female</v>
      </c>
      <c r="X1171" t="str">
        <f>_xlfn.XLOOKUP(Sales_DB[[#This Row],[Customer_ID]],Final_Cust_db[Customer_ID],Final_Cust_db[City])</f>
        <v>Garzafort</v>
      </c>
      <c r="Y1171" t="str">
        <f>_xlfn.XLOOKUP(Sales_DB[[#This Row],[Customer_ID]],Final_Cust_db[Customer_ID],Final_Cust_db[State])</f>
        <v>Delaware</v>
      </c>
      <c r="Z1171" t="str">
        <f>_xlfn.XLOOKUP(Sales_DB[[#This Row],[Customer_ID]],Final_Cust_db[Customer_ID],Final_Cust_db[Country])</f>
        <v>USA</v>
      </c>
      <c r="AA1171" t="str">
        <f>_xlfn.XLOOKUP(Sales_DB[[#This Row],[Customer_ID]],Final_Cust_db[Customer_ID],Final_Cust_db[Loyality_Level])</f>
        <v>Silver</v>
      </c>
      <c r="AB1171" s="8">
        <f>Sales_DB[[#This Row],[Cost]]*Sales_DB[[#This Row],[Quantity]]</f>
        <v>144.53</v>
      </c>
      <c r="AC1171" s="8">
        <f>Sales_DB[[#This Row],[Total_Amount]]-Sales_DB[[#This Row],[Spend]]</f>
        <v>208.06300000000002</v>
      </c>
      <c r="AD1171" s="8">
        <f>MONTH(Sales_DB[[#This Row],[Order_Date]])</f>
        <v>9</v>
      </c>
    </row>
    <row r="1172" spans="1:30" x14ac:dyDescent="0.35">
      <c r="A1172" t="s">
        <v>3129</v>
      </c>
      <c r="B1172" s="2">
        <v>45900</v>
      </c>
      <c r="C1172" t="s">
        <v>1086</v>
      </c>
      <c r="D1172" t="s">
        <v>1604</v>
      </c>
      <c r="E1172" t="s">
        <v>1932</v>
      </c>
      <c r="F1172">
        <v>1</v>
      </c>
      <c r="G1172" s="5">
        <v>424.83</v>
      </c>
      <c r="H1172">
        <v>0.05</v>
      </c>
      <c r="I1172" t="s">
        <v>1962</v>
      </c>
      <c r="J1172">
        <v>403.58850000000001</v>
      </c>
      <c r="K1172" t="str">
        <f>_xlfn.XLOOKUP(Sales_DB[[#This Row],[Store_ID]],Store_DB[Store_ID],Store_DB[Region])</f>
        <v>South</v>
      </c>
      <c r="L1172" t="str">
        <f>_xlfn.XLOOKUP(Sales_DB[[#This Row],[Store_ID]],Store_DB[Store_ID],Store_DB[Store_Name])</f>
        <v>Mcdonald Inc</v>
      </c>
      <c r="M1172" t="str">
        <f>_xlfn.XLOOKUP(Sales_DB[[#This Row],[Store_ID]],Store_DB[Store_ID],Store_DB[City])</f>
        <v>Christopherland</v>
      </c>
      <c r="N1172" t="str">
        <f>_xlfn.XLOOKUP(Sales_DB[[#This Row],[Store_ID]],Store_DB[Store_ID],Store_DB[Store_Type])</f>
        <v>Outlet</v>
      </c>
      <c r="O1172" t="str">
        <f>_xlfn.XLOOKUP(Sales_DB[[#This Row],[Product_ID]],Product_DB[Product_ID],Product_DB[Product_Name])</f>
        <v>Hair Strengthening Shampoo</v>
      </c>
      <c r="P1172" t="str">
        <f>_xlfn.XLOOKUP(Sales_DB[[#This Row],[Product_ID]],Product_DB[Product_ID],Product_DB[Category])</f>
        <v>Beauty</v>
      </c>
      <c r="Q1172" t="str">
        <f>_xlfn.XLOOKUP(Sales_DB[[#This Row],[Product_ID]],Product_DB[Product_ID],Product_DB[Sub_Category])</f>
        <v>Haircare</v>
      </c>
      <c r="R1172" t="str">
        <f>_xlfn.XLOOKUP(Sales_DB[[#This Row],[Product_ID]],Product_DB[Product_ID],Product_DB[Brand])</f>
        <v>Rice LLC</v>
      </c>
      <c r="S1172">
        <f>_xlfn.XLOOKUP(Sales_DB[[#This Row],[Product_ID]],Product_DB[Product_ID],Product_DB[Cost])</f>
        <v>115.82</v>
      </c>
      <c r="T1172">
        <f>_xlfn.XLOOKUP(Sales_DB[[#This Row],[Product_ID]],Product_DB[Product_ID],Product_DB[Stock])</f>
        <v>460</v>
      </c>
      <c r="U1172" t="str">
        <f>_xlfn.XLOOKUP(Sales_DB[[#This Row],[Customer_ID]],Final_Cust_db[Customer_ID],Final_Cust_db[Name])</f>
        <v>Ryan Moore</v>
      </c>
      <c r="V1172">
        <f>_xlfn.XLOOKUP(Sales_DB[[#This Row],[Customer_ID]],Final_Cust_db[Customer_ID],Final_Cust_db[Age])</f>
        <v>38</v>
      </c>
      <c r="W1172" t="str">
        <f>_xlfn.XLOOKUP(Sales_DB[[#This Row],[Customer_ID]],Final_Cust_db[Customer_ID],Final_Cust_db[Gender])</f>
        <v>Male</v>
      </c>
      <c r="X1172" t="str">
        <f>_xlfn.XLOOKUP(Sales_DB[[#This Row],[Customer_ID]],Final_Cust_db[Customer_ID],Final_Cust_db[City])</f>
        <v>Cartershire</v>
      </c>
      <c r="Y1172" t="str">
        <f>_xlfn.XLOOKUP(Sales_DB[[#This Row],[Customer_ID]],Final_Cust_db[Customer_ID],Final_Cust_db[State])</f>
        <v>Virginia</v>
      </c>
      <c r="Z1172" t="str">
        <f>_xlfn.XLOOKUP(Sales_DB[[#This Row],[Customer_ID]],Final_Cust_db[Customer_ID],Final_Cust_db[Country])</f>
        <v>USA</v>
      </c>
      <c r="AA1172" t="str">
        <f>_xlfn.XLOOKUP(Sales_DB[[#This Row],[Customer_ID]],Final_Cust_db[Customer_ID],Final_Cust_db[Loyality_Level])</f>
        <v>Bronze</v>
      </c>
      <c r="AB1172" s="8">
        <f>Sales_DB[[#This Row],[Cost]]*Sales_DB[[#This Row],[Quantity]]</f>
        <v>115.82</v>
      </c>
      <c r="AC1172" s="8">
        <f>Sales_DB[[#This Row],[Total_Amount]]-Sales_DB[[#This Row],[Spend]]</f>
        <v>287.76850000000002</v>
      </c>
      <c r="AD1172" s="8">
        <f>MONTH(Sales_DB[[#This Row],[Order_Date]])</f>
        <v>8</v>
      </c>
    </row>
    <row r="1173" spans="1:30" x14ac:dyDescent="0.35">
      <c r="A1173" t="s">
        <v>3130</v>
      </c>
      <c r="B1173" s="2">
        <v>45308</v>
      </c>
      <c r="C1173" t="s">
        <v>206</v>
      </c>
      <c r="D1173" t="s">
        <v>1601</v>
      </c>
      <c r="E1173" t="s">
        <v>1899</v>
      </c>
      <c r="F1173">
        <v>1</v>
      </c>
      <c r="G1173" s="5">
        <v>499.46</v>
      </c>
      <c r="H1173">
        <v>0.1</v>
      </c>
      <c r="I1173" t="s">
        <v>1957</v>
      </c>
      <c r="J1173">
        <v>449.51400000000001</v>
      </c>
      <c r="K1173" t="str">
        <f>_xlfn.XLOOKUP(Sales_DB[[#This Row],[Store_ID]],Store_DB[Store_ID],Store_DB[Region])</f>
        <v>North</v>
      </c>
      <c r="L1173" t="str">
        <f>_xlfn.XLOOKUP(Sales_DB[[#This Row],[Store_ID]],Store_DB[Store_ID],Store_DB[Store_Name])</f>
        <v>Johnson-Wright</v>
      </c>
      <c r="M1173" t="str">
        <f>_xlfn.XLOOKUP(Sales_DB[[#This Row],[Store_ID]],Store_DB[Store_ID],Store_DB[City])</f>
        <v>Hoodberg</v>
      </c>
      <c r="N1173" t="str">
        <f>_xlfn.XLOOKUP(Sales_DB[[#This Row],[Store_ID]],Store_DB[Store_ID],Store_DB[Store_Type])</f>
        <v>Outlet</v>
      </c>
      <c r="O1173" t="str">
        <f>_xlfn.XLOOKUP(Sales_DB[[#This Row],[Product_ID]],Product_DB[Product_ID],Product_DB[Product_Name])</f>
        <v>Hd Smart Tv Stick</v>
      </c>
      <c r="P1173" t="str">
        <f>_xlfn.XLOOKUP(Sales_DB[[#This Row],[Product_ID]],Product_DB[Product_ID],Product_DB[Category])</f>
        <v>Electronics</v>
      </c>
      <c r="Q1173" t="str">
        <f>_xlfn.XLOOKUP(Sales_DB[[#This Row],[Product_ID]],Product_DB[Product_ID],Product_DB[Sub_Category])</f>
        <v>Accessories</v>
      </c>
      <c r="R1173" t="str">
        <f>_xlfn.XLOOKUP(Sales_DB[[#This Row],[Product_ID]],Product_DB[Product_ID],Product_DB[Brand])</f>
        <v>Gibson, Hobbs and Weaver</v>
      </c>
      <c r="S1173">
        <f>_xlfn.XLOOKUP(Sales_DB[[#This Row],[Product_ID]],Product_DB[Product_ID],Product_DB[Cost])</f>
        <v>449.4</v>
      </c>
      <c r="T1173">
        <f>_xlfn.XLOOKUP(Sales_DB[[#This Row],[Product_ID]],Product_DB[Product_ID],Product_DB[Stock])</f>
        <v>265</v>
      </c>
      <c r="U1173" t="str">
        <f>_xlfn.XLOOKUP(Sales_DB[[#This Row],[Customer_ID]],Final_Cust_db[Customer_ID],Final_Cust_db[Name])</f>
        <v>Sharon Brown</v>
      </c>
      <c r="V1173">
        <f>_xlfn.XLOOKUP(Sales_DB[[#This Row],[Customer_ID]],Final_Cust_db[Customer_ID],Final_Cust_db[Age])</f>
        <v>37</v>
      </c>
      <c r="W1173" t="str">
        <f>_xlfn.XLOOKUP(Sales_DB[[#This Row],[Customer_ID]],Final_Cust_db[Customer_ID],Final_Cust_db[Gender])</f>
        <v>Female</v>
      </c>
      <c r="X1173" t="str">
        <f>_xlfn.XLOOKUP(Sales_DB[[#This Row],[Customer_ID]],Final_Cust_db[Customer_ID],Final_Cust_db[City])</f>
        <v>East Andrea</v>
      </c>
      <c r="Y1173" t="str">
        <f>_xlfn.XLOOKUP(Sales_DB[[#This Row],[Customer_ID]],Final_Cust_db[Customer_ID],Final_Cust_db[State])</f>
        <v>Michigan</v>
      </c>
      <c r="Z1173" t="str">
        <f>_xlfn.XLOOKUP(Sales_DB[[#This Row],[Customer_ID]],Final_Cust_db[Customer_ID],Final_Cust_db[Country])</f>
        <v>USA</v>
      </c>
      <c r="AA1173" t="str">
        <f>_xlfn.XLOOKUP(Sales_DB[[#This Row],[Customer_ID]],Final_Cust_db[Customer_ID],Final_Cust_db[Loyality_Level])</f>
        <v>Gold</v>
      </c>
      <c r="AB1173" s="8">
        <f>Sales_DB[[#This Row],[Cost]]*Sales_DB[[#This Row],[Quantity]]</f>
        <v>449.4</v>
      </c>
      <c r="AC1173" s="8">
        <f>Sales_DB[[#This Row],[Total_Amount]]-Sales_DB[[#This Row],[Spend]]</f>
        <v>0.11400000000003274</v>
      </c>
      <c r="AD1173" s="8">
        <f>MONTH(Sales_DB[[#This Row],[Order_Date]])</f>
        <v>1</v>
      </c>
    </row>
    <row r="1174" spans="1:30" x14ac:dyDescent="0.35">
      <c r="A1174" t="s">
        <v>3131</v>
      </c>
      <c r="B1174" s="2">
        <v>45336</v>
      </c>
      <c r="C1174" t="s">
        <v>88</v>
      </c>
      <c r="D1174" t="s">
        <v>1878</v>
      </c>
      <c r="E1174" t="s">
        <v>1890</v>
      </c>
      <c r="F1174">
        <v>2</v>
      </c>
      <c r="G1174" s="5">
        <v>698.34</v>
      </c>
      <c r="H1174">
        <v>0.15</v>
      </c>
      <c r="I1174" t="s">
        <v>1959</v>
      </c>
      <c r="J1174">
        <v>1187.1780000000001</v>
      </c>
      <c r="K1174" t="str">
        <f>_xlfn.XLOOKUP(Sales_DB[[#This Row],[Store_ID]],Store_DB[Store_ID],Store_DB[Region])</f>
        <v>North</v>
      </c>
      <c r="L1174" t="str">
        <f>_xlfn.XLOOKUP(Sales_DB[[#This Row],[Store_ID]],Store_DB[Store_ID],Store_DB[Store_Name])</f>
        <v>Martinez, Adkins and Johnson</v>
      </c>
      <c r="M1174" t="str">
        <f>_xlfn.XLOOKUP(Sales_DB[[#This Row],[Store_ID]],Store_DB[Store_ID],Store_DB[City])</f>
        <v>Danielmouth</v>
      </c>
      <c r="N1174" t="str">
        <f>_xlfn.XLOOKUP(Sales_DB[[#This Row],[Store_ID]],Store_DB[Store_ID],Store_DB[Store_Type])</f>
        <v>Flagship</v>
      </c>
      <c r="O1174" t="str">
        <f>_xlfn.XLOOKUP(Sales_DB[[#This Row],[Product_ID]],Product_DB[Product_ID],Product_DB[Product_Name])</f>
        <v>Stainless Steel Cookware Set</v>
      </c>
      <c r="P1174" t="str">
        <f>_xlfn.XLOOKUP(Sales_DB[[#This Row],[Product_ID]],Product_DB[Product_ID],Product_DB[Category])</f>
        <v>Home</v>
      </c>
      <c r="Q1174" t="str">
        <f>_xlfn.XLOOKUP(Sales_DB[[#This Row],[Product_ID]],Product_DB[Product_ID],Product_DB[Sub_Category])</f>
        <v>Kitchen</v>
      </c>
      <c r="R1174" t="str">
        <f>_xlfn.XLOOKUP(Sales_DB[[#This Row],[Product_ID]],Product_DB[Product_ID],Product_DB[Brand])</f>
        <v>Campbell Ltd</v>
      </c>
      <c r="S1174">
        <f>_xlfn.XLOOKUP(Sales_DB[[#This Row],[Product_ID]],Product_DB[Product_ID],Product_DB[Cost])</f>
        <v>201.41</v>
      </c>
      <c r="T1174">
        <f>_xlfn.XLOOKUP(Sales_DB[[#This Row],[Product_ID]],Product_DB[Product_ID],Product_DB[Stock])</f>
        <v>146</v>
      </c>
      <c r="U1174" t="str">
        <f>_xlfn.XLOOKUP(Sales_DB[[#This Row],[Customer_ID]],Final_Cust_db[Customer_ID],Final_Cust_db[Name])</f>
        <v>Michael Torres</v>
      </c>
      <c r="V1174">
        <f>_xlfn.XLOOKUP(Sales_DB[[#This Row],[Customer_ID]],Final_Cust_db[Customer_ID],Final_Cust_db[Age])</f>
        <v>46</v>
      </c>
      <c r="W1174" t="str">
        <f>_xlfn.XLOOKUP(Sales_DB[[#This Row],[Customer_ID]],Final_Cust_db[Customer_ID],Final_Cust_db[Gender])</f>
        <v>Female</v>
      </c>
      <c r="X1174" t="str">
        <f>_xlfn.XLOOKUP(Sales_DB[[#This Row],[Customer_ID]],Final_Cust_db[Customer_ID],Final_Cust_db[City])</f>
        <v>Gonzalezfort</v>
      </c>
      <c r="Y1174" t="str">
        <f>_xlfn.XLOOKUP(Sales_DB[[#This Row],[Customer_ID]],Final_Cust_db[Customer_ID],Final_Cust_db[State])</f>
        <v>New Jersey</v>
      </c>
      <c r="Z1174" t="str">
        <f>_xlfn.XLOOKUP(Sales_DB[[#This Row],[Customer_ID]],Final_Cust_db[Customer_ID],Final_Cust_db[Country])</f>
        <v>USA</v>
      </c>
      <c r="AA1174" t="str">
        <f>_xlfn.XLOOKUP(Sales_DB[[#This Row],[Customer_ID]],Final_Cust_db[Customer_ID],Final_Cust_db[Loyality_Level])</f>
        <v>Platinum</v>
      </c>
      <c r="AB1174" s="8">
        <f>Sales_DB[[#This Row],[Cost]]*Sales_DB[[#This Row],[Quantity]]</f>
        <v>402.82</v>
      </c>
      <c r="AC1174" s="8">
        <f>Sales_DB[[#This Row],[Total_Amount]]-Sales_DB[[#This Row],[Spend]]</f>
        <v>784.35800000000017</v>
      </c>
      <c r="AD1174" s="8">
        <f>MONTH(Sales_DB[[#This Row],[Order_Date]])</f>
        <v>2</v>
      </c>
    </row>
    <row r="1175" spans="1:30" x14ac:dyDescent="0.35">
      <c r="A1175" t="s">
        <v>3132</v>
      </c>
      <c r="B1175" s="2">
        <v>45213</v>
      </c>
      <c r="C1175" t="s">
        <v>908</v>
      </c>
      <c r="D1175" t="s">
        <v>1748</v>
      </c>
      <c r="E1175" t="s">
        <v>1937</v>
      </c>
      <c r="F1175">
        <v>2</v>
      </c>
      <c r="G1175" s="5">
        <v>805.08</v>
      </c>
      <c r="H1175">
        <v>0.27</v>
      </c>
      <c r="I1175" t="s">
        <v>1959</v>
      </c>
      <c r="J1175">
        <v>1175.4168</v>
      </c>
      <c r="K1175" t="str">
        <f>_xlfn.XLOOKUP(Sales_DB[[#This Row],[Store_ID]],Store_DB[Store_ID],Store_DB[Region])</f>
        <v>West</v>
      </c>
      <c r="L1175" t="str">
        <f>_xlfn.XLOOKUP(Sales_DB[[#This Row],[Store_ID]],Store_DB[Store_ID],Store_DB[Store_Name])</f>
        <v>Frederick-Wright</v>
      </c>
      <c r="M1175" t="str">
        <f>_xlfn.XLOOKUP(Sales_DB[[#This Row],[Store_ID]],Store_DB[Store_ID],Store_DB[City])</f>
        <v>New Jimmymouth</v>
      </c>
      <c r="N1175" t="str">
        <f>_xlfn.XLOOKUP(Sales_DB[[#This Row],[Store_ID]],Store_DB[Store_ID],Store_DB[Store_Type])</f>
        <v>Flagship</v>
      </c>
      <c r="O1175" t="str">
        <f>_xlfn.XLOOKUP(Sales_DB[[#This Row],[Product_ID]],Product_DB[Product_ID],Product_DB[Product_Name])</f>
        <v>Premium Blanket Throw</v>
      </c>
      <c r="P1175" t="str">
        <f>_xlfn.XLOOKUP(Sales_DB[[#This Row],[Product_ID]],Product_DB[Product_ID],Product_DB[Category])</f>
        <v>Home</v>
      </c>
      <c r="Q1175" t="str">
        <f>_xlfn.XLOOKUP(Sales_DB[[#This Row],[Product_ID]],Product_DB[Product_ID],Product_DB[Sub_Category])</f>
        <v>Decor</v>
      </c>
      <c r="R1175" t="str">
        <f>_xlfn.XLOOKUP(Sales_DB[[#This Row],[Product_ID]],Product_DB[Product_ID],Product_DB[Brand])</f>
        <v>Hernandez, Kennedy and Porter</v>
      </c>
      <c r="S1175">
        <f>_xlfn.XLOOKUP(Sales_DB[[#This Row],[Product_ID]],Product_DB[Product_ID],Product_DB[Cost])</f>
        <v>461.47</v>
      </c>
      <c r="T1175">
        <f>_xlfn.XLOOKUP(Sales_DB[[#This Row],[Product_ID]],Product_DB[Product_ID],Product_DB[Stock])</f>
        <v>190</v>
      </c>
      <c r="U1175" t="str">
        <f>_xlfn.XLOOKUP(Sales_DB[[#This Row],[Customer_ID]],Final_Cust_db[Customer_ID],Final_Cust_db[Name])</f>
        <v>Bryan Garcia</v>
      </c>
      <c r="V1175">
        <f>_xlfn.XLOOKUP(Sales_DB[[#This Row],[Customer_ID]],Final_Cust_db[Customer_ID],Final_Cust_db[Age])</f>
        <v>54</v>
      </c>
      <c r="W1175" t="str">
        <f>_xlfn.XLOOKUP(Sales_DB[[#This Row],[Customer_ID]],Final_Cust_db[Customer_ID],Final_Cust_db[Gender])</f>
        <v>Female</v>
      </c>
      <c r="X1175" t="str">
        <f>_xlfn.XLOOKUP(Sales_DB[[#This Row],[Customer_ID]],Final_Cust_db[Customer_ID],Final_Cust_db[City])</f>
        <v>Garciaborough</v>
      </c>
      <c r="Y1175" t="str">
        <f>_xlfn.XLOOKUP(Sales_DB[[#This Row],[Customer_ID]],Final_Cust_db[Customer_ID],Final_Cust_db[State])</f>
        <v>Wyoming</v>
      </c>
      <c r="Z1175" t="str">
        <f>_xlfn.XLOOKUP(Sales_DB[[#This Row],[Customer_ID]],Final_Cust_db[Customer_ID],Final_Cust_db[Country])</f>
        <v>USA</v>
      </c>
      <c r="AA1175" t="str">
        <f>_xlfn.XLOOKUP(Sales_DB[[#This Row],[Customer_ID]],Final_Cust_db[Customer_ID],Final_Cust_db[Loyality_Level])</f>
        <v>Silver</v>
      </c>
      <c r="AB1175" s="8">
        <f>Sales_DB[[#This Row],[Cost]]*Sales_DB[[#This Row],[Quantity]]</f>
        <v>922.94</v>
      </c>
      <c r="AC1175" s="8">
        <f>Sales_DB[[#This Row],[Total_Amount]]-Sales_DB[[#This Row],[Spend]]</f>
        <v>252.47679999999991</v>
      </c>
      <c r="AD1175" s="8">
        <f>MONTH(Sales_DB[[#This Row],[Order_Date]])</f>
        <v>10</v>
      </c>
    </row>
    <row r="1176" spans="1:30" x14ac:dyDescent="0.35">
      <c r="A1176" t="s">
        <v>3133</v>
      </c>
      <c r="B1176" s="2">
        <v>45742</v>
      </c>
      <c r="C1176" t="s">
        <v>1447</v>
      </c>
      <c r="D1176" t="s">
        <v>1809</v>
      </c>
      <c r="E1176" t="s">
        <v>1894</v>
      </c>
      <c r="F1176">
        <v>4</v>
      </c>
      <c r="G1176" s="5">
        <v>934.79</v>
      </c>
      <c r="H1176">
        <v>0.08</v>
      </c>
      <c r="I1176" t="s">
        <v>1959</v>
      </c>
      <c r="J1176">
        <v>3440.0272</v>
      </c>
      <c r="K1176" t="str">
        <f>_xlfn.XLOOKUP(Sales_DB[[#This Row],[Store_ID]],Store_DB[Store_ID],Store_DB[Region])</f>
        <v>South</v>
      </c>
      <c r="L1176" t="str">
        <f>_xlfn.XLOOKUP(Sales_DB[[#This Row],[Store_ID]],Store_DB[Store_ID],Store_DB[Store_Name])</f>
        <v>Black-Horn</v>
      </c>
      <c r="M1176" t="str">
        <f>_xlfn.XLOOKUP(Sales_DB[[#This Row],[Store_ID]],Store_DB[Store_ID],Store_DB[City])</f>
        <v>North Nancyview</v>
      </c>
      <c r="N1176" t="str">
        <f>_xlfn.XLOOKUP(Sales_DB[[#This Row],[Store_ID]],Store_DB[Store_ID],Store_DB[Store_Type])</f>
        <v>Outlet</v>
      </c>
      <c r="O1176" t="str">
        <f>_xlfn.XLOOKUP(Sales_DB[[#This Row],[Product_ID]],Product_DB[Product_ID],Product_DB[Product_Name])</f>
        <v>Wireless Mouse</v>
      </c>
      <c r="P1176" t="str">
        <f>_xlfn.XLOOKUP(Sales_DB[[#This Row],[Product_ID]],Product_DB[Product_ID],Product_DB[Category])</f>
        <v>Electronics</v>
      </c>
      <c r="Q1176" t="str">
        <f>_xlfn.XLOOKUP(Sales_DB[[#This Row],[Product_ID]],Product_DB[Product_ID],Product_DB[Sub_Category])</f>
        <v>Computer</v>
      </c>
      <c r="R1176" t="str">
        <f>_xlfn.XLOOKUP(Sales_DB[[#This Row],[Product_ID]],Product_DB[Product_ID],Product_DB[Brand])</f>
        <v>Larson Ltd</v>
      </c>
      <c r="S1176">
        <f>_xlfn.XLOOKUP(Sales_DB[[#This Row],[Product_ID]],Product_DB[Product_ID],Product_DB[Cost])</f>
        <v>392.89</v>
      </c>
      <c r="T1176">
        <f>_xlfn.XLOOKUP(Sales_DB[[#This Row],[Product_ID]],Product_DB[Product_ID],Product_DB[Stock])</f>
        <v>320</v>
      </c>
      <c r="U1176" t="str">
        <f>_xlfn.XLOOKUP(Sales_DB[[#This Row],[Customer_ID]],Final_Cust_db[Customer_ID],Final_Cust_db[Name])</f>
        <v>Cynthia Parrish</v>
      </c>
      <c r="V1176">
        <f>_xlfn.XLOOKUP(Sales_DB[[#This Row],[Customer_ID]],Final_Cust_db[Customer_ID],Final_Cust_db[Age])</f>
        <v>18</v>
      </c>
      <c r="W1176" t="str">
        <f>_xlfn.XLOOKUP(Sales_DB[[#This Row],[Customer_ID]],Final_Cust_db[Customer_ID],Final_Cust_db[Gender])</f>
        <v>Male</v>
      </c>
      <c r="X1176" t="str">
        <f>_xlfn.XLOOKUP(Sales_DB[[#This Row],[Customer_ID]],Final_Cust_db[Customer_ID],Final_Cust_db[City])</f>
        <v>Espinozaberg</v>
      </c>
      <c r="Y1176" t="str">
        <f>_xlfn.XLOOKUP(Sales_DB[[#This Row],[Customer_ID]],Final_Cust_db[Customer_ID],Final_Cust_db[State])</f>
        <v>Minnesota</v>
      </c>
      <c r="Z1176" t="str">
        <f>_xlfn.XLOOKUP(Sales_DB[[#This Row],[Customer_ID]],Final_Cust_db[Customer_ID],Final_Cust_db[Country])</f>
        <v>USA</v>
      </c>
      <c r="AA1176" t="str">
        <f>_xlfn.XLOOKUP(Sales_DB[[#This Row],[Customer_ID]],Final_Cust_db[Customer_ID],Final_Cust_db[Loyality_Level])</f>
        <v>Silver</v>
      </c>
      <c r="AB1176" s="8">
        <f>Sales_DB[[#This Row],[Cost]]*Sales_DB[[#This Row],[Quantity]]</f>
        <v>1571.56</v>
      </c>
      <c r="AC1176" s="8">
        <f>Sales_DB[[#This Row],[Total_Amount]]-Sales_DB[[#This Row],[Spend]]</f>
        <v>1868.4672</v>
      </c>
      <c r="AD1176" s="8">
        <f>MONTH(Sales_DB[[#This Row],[Order_Date]])</f>
        <v>3</v>
      </c>
    </row>
    <row r="1177" spans="1:30" x14ac:dyDescent="0.35">
      <c r="A1177" t="s">
        <v>3134</v>
      </c>
      <c r="B1177" s="2">
        <v>45932</v>
      </c>
      <c r="C1177" t="s">
        <v>88</v>
      </c>
      <c r="D1177" t="s">
        <v>1760</v>
      </c>
      <c r="E1177" t="s">
        <v>1890</v>
      </c>
      <c r="F1177">
        <v>2</v>
      </c>
      <c r="G1177" s="5">
        <v>424.54</v>
      </c>
      <c r="H1177">
        <v>0.24</v>
      </c>
      <c r="I1177" t="s">
        <v>1959</v>
      </c>
      <c r="J1177">
        <v>645.30080000000009</v>
      </c>
      <c r="K1177" t="str">
        <f>_xlfn.XLOOKUP(Sales_DB[[#This Row],[Store_ID]],Store_DB[Store_ID],Store_DB[Region])</f>
        <v>North</v>
      </c>
      <c r="L1177" t="str">
        <f>_xlfn.XLOOKUP(Sales_DB[[#This Row],[Store_ID]],Store_DB[Store_ID],Store_DB[Store_Name])</f>
        <v>Martinez, Adkins and Johnson</v>
      </c>
      <c r="M1177" t="str">
        <f>_xlfn.XLOOKUP(Sales_DB[[#This Row],[Store_ID]],Store_DB[Store_ID],Store_DB[City])</f>
        <v>Danielmouth</v>
      </c>
      <c r="N1177" t="str">
        <f>_xlfn.XLOOKUP(Sales_DB[[#This Row],[Store_ID]],Store_DB[Store_ID],Store_DB[Store_Type])</f>
        <v>Flagship</v>
      </c>
      <c r="O1177" t="str">
        <f>_xlfn.XLOOKUP(Sales_DB[[#This Row],[Product_ID]],Product_DB[Product_ID],Product_DB[Product_Name])</f>
        <v>Luxury Perfume Spray</v>
      </c>
      <c r="P1177" t="str">
        <f>_xlfn.XLOOKUP(Sales_DB[[#This Row],[Product_ID]],Product_DB[Product_ID],Product_DB[Category])</f>
        <v>Beauty</v>
      </c>
      <c r="Q1177" t="str">
        <f>_xlfn.XLOOKUP(Sales_DB[[#This Row],[Product_ID]],Product_DB[Product_ID],Product_DB[Sub_Category])</f>
        <v>Fragrance</v>
      </c>
      <c r="R1177" t="str">
        <f>_xlfn.XLOOKUP(Sales_DB[[#This Row],[Product_ID]],Product_DB[Product_ID],Product_DB[Brand])</f>
        <v>Gibson, Green and Lopez</v>
      </c>
      <c r="S1177">
        <f>_xlfn.XLOOKUP(Sales_DB[[#This Row],[Product_ID]],Product_DB[Product_ID],Product_DB[Cost])</f>
        <v>482.75</v>
      </c>
      <c r="T1177">
        <f>_xlfn.XLOOKUP(Sales_DB[[#This Row],[Product_ID]],Product_DB[Product_ID],Product_DB[Stock])</f>
        <v>444</v>
      </c>
      <c r="U1177" t="str">
        <f>_xlfn.XLOOKUP(Sales_DB[[#This Row],[Customer_ID]],Final_Cust_db[Customer_ID],Final_Cust_db[Name])</f>
        <v>Michael Torres</v>
      </c>
      <c r="V1177">
        <f>_xlfn.XLOOKUP(Sales_DB[[#This Row],[Customer_ID]],Final_Cust_db[Customer_ID],Final_Cust_db[Age])</f>
        <v>46</v>
      </c>
      <c r="W1177" t="str">
        <f>_xlfn.XLOOKUP(Sales_DB[[#This Row],[Customer_ID]],Final_Cust_db[Customer_ID],Final_Cust_db[Gender])</f>
        <v>Female</v>
      </c>
      <c r="X1177" t="str">
        <f>_xlfn.XLOOKUP(Sales_DB[[#This Row],[Customer_ID]],Final_Cust_db[Customer_ID],Final_Cust_db[City])</f>
        <v>Gonzalezfort</v>
      </c>
      <c r="Y1177" t="str">
        <f>_xlfn.XLOOKUP(Sales_DB[[#This Row],[Customer_ID]],Final_Cust_db[Customer_ID],Final_Cust_db[State])</f>
        <v>New Jersey</v>
      </c>
      <c r="Z1177" t="str">
        <f>_xlfn.XLOOKUP(Sales_DB[[#This Row],[Customer_ID]],Final_Cust_db[Customer_ID],Final_Cust_db[Country])</f>
        <v>USA</v>
      </c>
      <c r="AA1177" t="str">
        <f>_xlfn.XLOOKUP(Sales_DB[[#This Row],[Customer_ID]],Final_Cust_db[Customer_ID],Final_Cust_db[Loyality_Level])</f>
        <v>Platinum</v>
      </c>
      <c r="AB1177" s="8">
        <f>Sales_DB[[#This Row],[Cost]]*Sales_DB[[#This Row],[Quantity]]</f>
        <v>965.5</v>
      </c>
      <c r="AC1177" s="8">
        <f>Sales_DB[[#This Row],[Total_Amount]]-Sales_DB[[#This Row],[Spend]]</f>
        <v>-320.19919999999991</v>
      </c>
      <c r="AD1177" s="8">
        <f>MONTH(Sales_DB[[#This Row],[Order_Date]])</f>
        <v>10</v>
      </c>
    </row>
    <row r="1178" spans="1:30" x14ac:dyDescent="0.35">
      <c r="A1178" t="s">
        <v>3135</v>
      </c>
      <c r="B1178" s="2">
        <v>45462</v>
      </c>
      <c r="C1178" t="s">
        <v>1038</v>
      </c>
      <c r="D1178" t="s">
        <v>1833</v>
      </c>
      <c r="E1178" t="s">
        <v>1940</v>
      </c>
      <c r="F1178">
        <v>1</v>
      </c>
      <c r="G1178" s="5">
        <v>235.44</v>
      </c>
      <c r="H1178">
        <v>0.19</v>
      </c>
      <c r="I1178" t="s">
        <v>1962</v>
      </c>
      <c r="J1178">
        <v>190.7064</v>
      </c>
      <c r="K1178" t="str">
        <f>_xlfn.XLOOKUP(Sales_DB[[#This Row],[Store_ID]],Store_DB[Store_ID],Store_DB[Region])</f>
        <v>North</v>
      </c>
      <c r="L1178" t="str">
        <f>_xlfn.XLOOKUP(Sales_DB[[#This Row],[Store_ID]],Store_DB[Store_ID],Store_DB[Store_Name])</f>
        <v>Holloway Ltd</v>
      </c>
      <c r="M1178" t="str">
        <f>_xlfn.XLOOKUP(Sales_DB[[#This Row],[Store_ID]],Store_DB[Store_ID],Store_DB[City])</f>
        <v>Bensonhaven</v>
      </c>
      <c r="N1178" t="str">
        <f>_xlfn.XLOOKUP(Sales_DB[[#This Row],[Store_ID]],Store_DB[Store_ID],Store_DB[Store_Type])</f>
        <v>Flagship</v>
      </c>
      <c r="O1178" t="str">
        <f>_xlfn.XLOOKUP(Sales_DB[[#This Row],[Product_ID]],Product_DB[Product_ID],Product_DB[Product_Name])</f>
        <v>Wooden Bookshelf</v>
      </c>
      <c r="P1178" t="str">
        <f>_xlfn.XLOOKUP(Sales_DB[[#This Row],[Product_ID]],Product_DB[Product_ID],Product_DB[Category])</f>
        <v>Home</v>
      </c>
      <c r="Q1178" t="str">
        <f>_xlfn.XLOOKUP(Sales_DB[[#This Row],[Product_ID]],Product_DB[Product_ID],Product_DB[Sub_Category])</f>
        <v>Furniture</v>
      </c>
      <c r="R1178" t="str">
        <f>_xlfn.XLOOKUP(Sales_DB[[#This Row],[Product_ID]],Product_DB[Product_ID],Product_DB[Brand])</f>
        <v>Collins-Stephenson</v>
      </c>
      <c r="S1178">
        <f>_xlfn.XLOOKUP(Sales_DB[[#This Row],[Product_ID]],Product_DB[Product_ID],Product_DB[Cost])</f>
        <v>388.46</v>
      </c>
      <c r="T1178">
        <f>_xlfn.XLOOKUP(Sales_DB[[#This Row],[Product_ID]],Product_DB[Product_ID],Product_DB[Stock])</f>
        <v>208</v>
      </c>
      <c r="U1178" t="str">
        <f>_xlfn.XLOOKUP(Sales_DB[[#This Row],[Customer_ID]],Final_Cust_db[Customer_ID],Final_Cust_db[Name])</f>
        <v>Reginald Willis</v>
      </c>
      <c r="V1178">
        <f>_xlfn.XLOOKUP(Sales_DB[[#This Row],[Customer_ID]],Final_Cust_db[Customer_ID],Final_Cust_db[Age])</f>
        <v>62</v>
      </c>
      <c r="W1178" t="str">
        <f>_xlfn.XLOOKUP(Sales_DB[[#This Row],[Customer_ID]],Final_Cust_db[Customer_ID],Final_Cust_db[Gender])</f>
        <v>Female</v>
      </c>
      <c r="X1178" t="str">
        <f>_xlfn.XLOOKUP(Sales_DB[[#This Row],[Customer_ID]],Final_Cust_db[Customer_ID],Final_Cust_db[City])</f>
        <v>Kellybury</v>
      </c>
      <c r="Y1178" t="str">
        <f>_xlfn.XLOOKUP(Sales_DB[[#This Row],[Customer_ID]],Final_Cust_db[Customer_ID],Final_Cust_db[State])</f>
        <v>New York</v>
      </c>
      <c r="Z1178" t="str">
        <f>_xlfn.XLOOKUP(Sales_DB[[#This Row],[Customer_ID]],Final_Cust_db[Customer_ID],Final_Cust_db[Country])</f>
        <v>USA</v>
      </c>
      <c r="AA1178" t="str">
        <f>_xlfn.XLOOKUP(Sales_DB[[#This Row],[Customer_ID]],Final_Cust_db[Customer_ID],Final_Cust_db[Loyality_Level])</f>
        <v>Bronze</v>
      </c>
      <c r="AB1178" s="8">
        <f>Sales_DB[[#This Row],[Cost]]*Sales_DB[[#This Row],[Quantity]]</f>
        <v>388.46</v>
      </c>
      <c r="AC1178" s="8">
        <f>Sales_DB[[#This Row],[Total_Amount]]-Sales_DB[[#This Row],[Spend]]</f>
        <v>-197.75359999999998</v>
      </c>
      <c r="AD1178" s="8">
        <f>MONTH(Sales_DB[[#This Row],[Order_Date]])</f>
        <v>6</v>
      </c>
    </row>
    <row r="1179" spans="1:30" x14ac:dyDescent="0.35">
      <c r="A1179" t="s">
        <v>3136</v>
      </c>
      <c r="B1179" s="2">
        <v>45568</v>
      </c>
      <c r="C1179" t="s">
        <v>872</v>
      </c>
      <c r="D1179" t="s">
        <v>1726</v>
      </c>
      <c r="E1179" t="s">
        <v>1930</v>
      </c>
      <c r="F1179">
        <v>2</v>
      </c>
      <c r="G1179" s="5">
        <v>620.71</v>
      </c>
      <c r="H1179">
        <v>0.27</v>
      </c>
      <c r="I1179" t="s">
        <v>1957</v>
      </c>
      <c r="J1179">
        <v>906.23660000000007</v>
      </c>
      <c r="K1179" t="str">
        <f>_xlfn.XLOOKUP(Sales_DB[[#This Row],[Store_ID]],Store_DB[Store_ID],Store_DB[Region])</f>
        <v>East</v>
      </c>
      <c r="L1179" t="str">
        <f>_xlfn.XLOOKUP(Sales_DB[[#This Row],[Store_ID]],Store_DB[Store_ID],Store_DB[Store_Name])</f>
        <v>Gardner, Humphrey and Contreras</v>
      </c>
      <c r="M1179" t="str">
        <f>_xlfn.XLOOKUP(Sales_DB[[#This Row],[Store_ID]],Store_DB[Store_ID],Store_DB[City])</f>
        <v>Johnsonville</v>
      </c>
      <c r="N1179" t="str">
        <f>_xlfn.XLOOKUP(Sales_DB[[#This Row],[Store_ID]],Store_DB[Store_ID],Store_DB[Store_Type])</f>
        <v>Flagship</v>
      </c>
      <c r="O1179" t="str">
        <f>_xlfn.XLOOKUP(Sales_DB[[#This Row],[Product_ID]],Product_DB[Product_ID],Product_DB[Product_Name])</f>
        <v>Men'S Roll-On Perfume</v>
      </c>
      <c r="P1179" t="str">
        <f>_xlfn.XLOOKUP(Sales_DB[[#This Row],[Product_ID]],Product_DB[Product_ID],Product_DB[Category])</f>
        <v>Beauty</v>
      </c>
      <c r="Q1179" t="str">
        <f>_xlfn.XLOOKUP(Sales_DB[[#This Row],[Product_ID]],Product_DB[Product_ID],Product_DB[Sub_Category])</f>
        <v>Fragrance</v>
      </c>
      <c r="R1179" t="str">
        <f>_xlfn.XLOOKUP(Sales_DB[[#This Row],[Product_ID]],Product_DB[Product_ID],Product_DB[Brand])</f>
        <v>Sullivan and Sons</v>
      </c>
      <c r="S1179">
        <f>_xlfn.XLOOKUP(Sales_DB[[#This Row],[Product_ID]],Product_DB[Product_ID],Product_DB[Cost])</f>
        <v>43.29</v>
      </c>
      <c r="T1179">
        <f>_xlfn.XLOOKUP(Sales_DB[[#This Row],[Product_ID]],Product_DB[Product_ID],Product_DB[Stock])</f>
        <v>267</v>
      </c>
      <c r="U1179" t="str">
        <f>_xlfn.XLOOKUP(Sales_DB[[#This Row],[Customer_ID]],Final_Cust_db[Customer_ID],Final_Cust_db[Name])</f>
        <v>Daisy Johnson Dds</v>
      </c>
      <c r="V1179">
        <f>_xlfn.XLOOKUP(Sales_DB[[#This Row],[Customer_ID]],Final_Cust_db[Customer_ID],Final_Cust_db[Age])</f>
        <v>64</v>
      </c>
      <c r="W1179" t="str">
        <f>_xlfn.XLOOKUP(Sales_DB[[#This Row],[Customer_ID]],Final_Cust_db[Customer_ID],Final_Cust_db[Gender])</f>
        <v>Male</v>
      </c>
      <c r="X1179" t="str">
        <f>_xlfn.XLOOKUP(Sales_DB[[#This Row],[Customer_ID]],Final_Cust_db[Customer_ID],Final_Cust_db[City])</f>
        <v>North Stephanie</v>
      </c>
      <c r="Y1179" t="str">
        <f>_xlfn.XLOOKUP(Sales_DB[[#This Row],[Customer_ID]],Final_Cust_db[Customer_ID],Final_Cust_db[State])</f>
        <v>Nebraska</v>
      </c>
      <c r="Z1179" t="str">
        <f>_xlfn.XLOOKUP(Sales_DB[[#This Row],[Customer_ID]],Final_Cust_db[Customer_ID],Final_Cust_db[Country])</f>
        <v>USA</v>
      </c>
      <c r="AA1179" t="str">
        <f>_xlfn.XLOOKUP(Sales_DB[[#This Row],[Customer_ID]],Final_Cust_db[Customer_ID],Final_Cust_db[Loyality_Level])</f>
        <v>Platinum</v>
      </c>
      <c r="AB1179" s="8">
        <f>Sales_DB[[#This Row],[Cost]]*Sales_DB[[#This Row],[Quantity]]</f>
        <v>86.58</v>
      </c>
      <c r="AC1179" s="8">
        <f>Sales_DB[[#This Row],[Total_Amount]]-Sales_DB[[#This Row],[Spend]]</f>
        <v>819.65660000000003</v>
      </c>
      <c r="AD1179" s="8">
        <f>MONTH(Sales_DB[[#This Row],[Order_Date]])</f>
        <v>10</v>
      </c>
    </row>
    <row r="1180" spans="1:30" x14ac:dyDescent="0.35">
      <c r="A1180" t="s">
        <v>3137</v>
      </c>
      <c r="B1180" s="2">
        <v>45397</v>
      </c>
      <c r="C1180" t="s">
        <v>406</v>
      </c>
      <c r="D1180" t="s">
        <v>1619</v>
      </c>
      <c r="E1180" t="s">
        <v>1925</v>
      </c>
      <c r="F1180">
        <v>2</v>
      </c>
      <c r="G1180" s="5">
        <v>851.77</v>
      </c>
      <c r="H1180">
        <v>0.13</v>
      </c>
      <c r="I1180" t="s">
        <v>1959</v>
      </c>
      <c r="J1180">
        <v>1482.0798</v>
      </c>
      <c r="K1180" t="str">
        <f>_xlfn.XLOOKUP(Sales_DB[[#This Row],[Store_ID]],Store_DB[Store_ID],Store_DB[Region])</f>
        <v>South</v>
      </c>
      <c r="L1180" t="str">
        <f>_xlfn.XLOOKUP(Sales_DB[[#This Row],[Store_ID]],Store_DB[Store_ID],Store_DB[Store_Name])</f>
        <v>Aguirre-Keller</v>
      </c>
      <c r="M1180" t="str">
        <f>_xlfn.XLOOKUP(Sales_DB[[#This Row],[Store_ID]],Store_DB[Store_ID],Store_DB[City])</f>
        <v>Lake Michael</v>
      </c>
      <c r="N1180" t="str">
        <f>_xlfn.XLOOKUP(Sales_DB[[#This Row],[Store_ID]],Store_DB[Store_ID],Store_DB[Store_Type])</f>
        <v>Online</v>
      </c>
      <c r="O1180" t="str">
        <f>_xlfn.XLOOKUP(Sales_DB[[#This Row],[Product_ID]],Product_DB[Product_ID],Product_DB[Product_Name])</f>
        <v>Beard Grooming Kit</v>
      </c>
      <c r="P1180" t="str">
        <f>_xlfn.XLOOKUP(Sales_DB[[#This Row],[Product_ID]],Product_DB[Product_ID],Product_DB[Category])</f>
        <v>Beauty</v>
      </c>
      <c r="Q1180" t="str">
        <f>_xlfn.XLOOKUP(Sales_DB[[#This Row],[Product_ID]],Product_DB[Product_ID],Product_DB[Sub_Category])</f>
        <v>Grooming</v>
      </c>
      <c r="R1180" t="str">
        <f>_xlfn.XLOOKUP(Sales_DB[[#This Row],[Product_ID]],Product_DB[Product_ID],Product_DB[Brand])</f>
        <v>Erickson-Green</v>
      </c>
      <c r="S1180">
        <f>_xlfn.XLOOKUP(Sales_DB[[#This Row],[Product_ID]],Product_DB[Product_ID],Product_DB[Cost])</f>
        <v>337.42</v>
      </c>
      <c r="T1180">
        <f>_xlfn.XLOOKUP(Sales_DB[[#This Row],[Product_ID]],Product_DB[Product_ID],Product_DB[Stock])</f>
        <v>256</v>
      </c>
      <c r="U1180" t="str">
        <f>_xlfn.XLOOKUP(Sales_DB[[#This Row],[Customer_ID]],Final_Cust_db[Customer_ID],Final_Cust_db[Name])</f>
        <v>Tyler Conrad</v>
      </c>
      <c r="V1180">
        <f>_xlfn.XLOOKUP(Sales_DB[[#This Row],[Customer_ID]],Final_Cust_db[Customer_ID],Final_Cust_db[Age])</f>
        <v>53</v>
      </c>
      <c r="W1180" t="str">
        <f>_xlfn.XLOOKUP(Sales_DB[[#This Row],[Customer_ID]],Final_Cust_db[Customer_ID],Final_Cust_db[Gender])</f>
        <v>Female</v>
      </c>
      <c r="X1180" t="str">
        <f>_xlfn.XLOOKUP(Sales_DB[[#This Row],[Customer_ID]],Final_Cust_db[Customer_ID],Final_Cust_db[City])</f>
        <v>North Curtischester</v>
      </c>
      <c r="Y1180" t="str">
        <f>_xlfn.XLOOKUP(Sales_DB[[#This Row],[Customer_ID]],Final_Cust_db[Customer_ID],Final_Cust_db[State])</f>
        <v>North Dakota</v>
      </c>
      <c r="Z1180" t="str">
        <f>_xlfn.XLOOKUP(Sales_DB[[#This Row],[Customer_ID]],Final_Cust_db[Customer_ID],Final_Cust_db[Country])</f>
        <v>USA</v>
      </c>
      <c r="AA1180" t="str">
        <f>_xlfn.XLOOKUP(Sales_DB[[#This Row],[Customer_ID]],Final_Cust_db[Customer_ID],Final_Cust_db[Loyality_Level])</f>
        <v>Platinum</v>
      </c>
      <c r="AB1180" s="8">
        <f>Sales_DB[[#This Row],[Cost]]*Sales_DB[[#This Row],[Quantity]]</f>
        <v>674.84</v>
      </c>
      <c r="AC1180" s="8">
        <f>Sales_DB[[#This Row],[Total_Amount]]-Sales_DB[[#This Row],[Spend]]</f>
        <v>807.23979999999995</v>
      </c>
      <c r="AD1180" s="8">
        <f>MONTH(Sales_DB[[#This Row],[Order_Date]])</f>
        <v>4</v>
      </c>
    </row>
    <row r="1181" spans="1:30" x14ac:dyDescent="0.35">
      <c r="A1181" t="s">
        <v>3138</v>
      </c>
      <c r="B1181" s="2">
        <v>45569</v>
      </c>
      <c r="C1181" t="s">
        <v>565</v>
      </c>
      <c r="D1181" t="s">
        <v>1713</v>
      </c>
      <c r="E1181" t="s">
        <v>1890</v>
      </c>
      <c r="F1181">
        <v>3</v>
      </c>
      <c r="G1181" s="5">
        <v>876.01</v>
      </c>
      <c r="H1181">
        <v>0.2</v>
      </c>
      <c r="I1181" t="s">
        <v>1957</v>
      </c>
      <c r="J1181">
        <v>2102.424</v>
      </c>
      <c r="K1181" t="str">
        <f>_xlfn.XLOOKUP(Sales_DB[[#This Row],[Store_ID]],Store_DB[Store_ID],Store_DB[Region])</f>
        <v>North</v>
      </c>
      <c r="L1181" t="str">
        <f>_xlfn.XLOOKUP(Sales_DB[[#This Row],[Store_ID]],Store_DB[Store_ID],Store_DB[Store_Name])</f>
        <v>Martinez, Adkins and Johnson</v>
      </c>
      <c r="M1181" t="str">
        <f>_xlfn.XLOOKUP(Sales_DB[[#This Row],[Store_ID]],Store_DB[Store_ID],Store_DB[City])</f>
        <v>Danielmouth</v>
      </c>
      <c r="N1181" t="str">
        <f>_xlfn.XLOOKUP(Sales_DB[[#This Row],[Store_ID]],Store_DB[Store_ID],Store_DB[Store_Type])</f>
        <v>Flagship</v>
      </c>
      <c r="O1181" t="str">
        <f>_xlfn.XLOOKUP(Sales_DB[[#This Row],[Product_ID]],Product_DB[Product_ID],Product_DB[Product_Name])</f>
        <v>High-Grip Football</v>
      </c>
      <c r="P1181" t="str">
        <f>_xlfn.XLOOKUP(Sales_DB[[#This Row],[Product_ID]],Product_DB[Product_ID],Product_DB[Category])</f>
        <v>Sports</v>
      </c>
      <c r="Q1181" t="str">
        <f>_xlfn.XLOOKUP(Sales_DB[[#This Row],[Product_ID]],Product_DB[Product_ID],Product_DB[Sub_Category])</f>
        <v>Team Sports</v>
      </c>
      <c r="R1181" t="str">
        <f>_xlfn.XLOOKUP(Sales_DB[[#This Row],[Product_ID]],Product_DB[Product_ID],Product_DB[Brand])</f>
        <v>Bridges, Banks and Cummings</v>
      </c>
      <c r="S1181">
        <f>_xlfn.XLOOKUP(Sales_DB[[#This Row],[Product_ID]],Product_DB[Product_ID],Product_DB[Cost])</f>
        <v>318.91000000000003</v>
      </c>
      <c r="T1181">
        <f>_xlfn.XLOOKUP(Sales_DB[[#This Row],[Product_ID]],Product_DB[Product_ID],Product_DB[Stock])</f>
        <v>114</v>
      </c>
      <c r="U1181" t="str">
        <f>_xlfn.XLOOKUP(Sales_DB[[#This Row],[Customer_ID]],Final_Cust_db[Customer_ID],Final_Cust_db[Name])</f>
        <v>Daniel Contreras</v>
      </c>
      <c r="V1181">
        <f>_xlfn.XLOOKUP(Sales_DB[[#This Row],[Customer_ID]],Final_Cust_db[Customer_ID],Final_Cust_db[Age])</f>
        <v>36</v>
      </c>
      <c r="W1181" t="str">
        <f>_xlfn.XLOOKUP(Sales_DB[[#This Row],[Customer_ID]],Final_Cust_db[Customer_ID],Final_Cust_db[Gender])</f>
        <v>Female</v>
      </c>
      <c r="X1181" t="str">
        <f>_xlfn.XLOOKUP(Sales_DB[[#This Row],[Customer_ID]],Final_Cust_db[Customer_ID],Final_Cust_db[City])</f>
        <v>Robertview</v>
      </c>
      <c r="Y1181" t="str">
        <f>_xlfn.XLOOKUP(Sales_DB[[#This Row],[Customer_ID]],Final_Cust_db[Customer_ID],Final_Cust_db[State])</f>
        <v>Florida</v>
      </c>
      <c r="Z1181" t="str">
        <f>_xlfn.XLOOKUP(Sales_DB[[#This Row],[Customer_ID]],Final_Cust_db[Customer_ID],Final_Cust_db[Country])</f>
        <v>USA</v>
      </c>
      <c r="AA1181" t="str">
        <f>_xlfn.XLOOKUP(Sales_DB[[#This Row],[Customer_ID]],Final_Cust_db[Customer_ID],Final_Cust_db[Loyality_Level])</f>
        <v>Platinum</v>
      </c>
      <c r="AB1181" s="8">
        <f>Sales_DB[[#This Row],[Cost]]*Sales_DB[[#This Row],[Quantity]]</f>
        <v>956.73</v>
      </c>
      <c r="AC1181" s="8">
        <f>Sales_DB[[#This Row],[Total_Amount]]-Sales_DB[[#This Row],[Spend]]</f>
        <v>1145.694</v>
      </c>
      <c r="AD1181" s="8">
        <f>MONTH(Sales_DB[[#This Row],[Order_Date]])</f>
        <v>10</v>
      </c>
    </row>
    <row r="1182" spans="1:30" x14ac:dyDescent="0.35">
      <c r="A1182" t="s">
        <v>3139</v>
      </c>
      <c r="B1182" s="2">
        <v>45353</v>
      </c>
      <c r="C1182" t="s">
        <v>887</v>
      </c>
      <c r="D1182" t="s">
        <v>1656</v>
      </c>
      <c r="E1182" t="s">
        <v>1919</v>
      </c>
      <c r="F1182">
        <v>2</v>
      </c>
      <c r="G1182" s="5">
        <v>717.21</v>
      </c>
      <c r="H1182">
        <v>0.15</v>
      </c>
      <c r="I1182" t="s">
        <v>1962</v>
      </c>
      <c r="J1182">
        <v>1219.2570000000001</v>
      </c>
      <c r="K1182" t="str">
        <f>_xlfn.XLOOKUP(Sales_DB[[#This Row],[Store_ID]],Store_DB[Store_ID],Store_DB[Region])</f>
        <v>South</v>
      </c>
      <c r="L1182" t="str">
        <f>_xlfn.XLOOKUP(Sales_DB[[#This Row],[Store_ID]],Store_DB[Store_ID],Store_DB[Store_Name])</f>
        <v>Moore, Padilla and Butler</v>
      </c>
      <c r="M1182" t="str">
        <f>_xlfn.XLOOKUP(Sales_DB[[#This Row],[Store_ID]],Store_DB[Store_ID],Store_DB[City])</f>
        <v>East Johnstad</v>
      </c>
      <c r="N1182" t="str">
        <f>_xlfn.XLOOKUP(Sales_DB[[#This Row],[Store_ID]],Store_DB[Store_ID],Store_DB[Store_Type])</f>
        <v>Flagship</v>
      </c>
      <c r="O1182" t="str">
        <f>_xlfn.XLOOKUP(Sales_DB[[#This Row],[Product_ID]],Product_DB[Product_ID],Product_DB[Product_Name])</f>
        <v>Decorative Floor Vase</v>
      </c>
      <c r="P1182" t="str">
        <f>_xlfn.XLOOKUP(Sales_DB[[#This Row],[Product_ID]],Product_DB[Product_ID],Product_DB[Category])</f>
        <v>Home</v>
      </c>
      <c r="Q1182" t="str">
        <f>_xlfn.XLOOKUP(Sales_DB[[#This Row],[Product_ID]],Product_DB[Product_ID],Product_DB[Sub_Category])</f>
        <v>Decor</v>
      </c>
      <c r="R1182" t="str">
        <f>_xlfn.XLOOKUP(Sales_DB[[#This Row],[Product_ID]],Product_DB[Product_ID],Product_DB[Brand])</f>
        <v>Khan, Jones and Paul</v>
      </c>
      <c r="S1182">
        <f>_xlfn.XLOOKUP(Sales_DB[[#This Row],[Product_ID]],Product_DB[Product_ID],Product_DB[Cost])</f>
        <v>238.8</v>
      </c>
      <c r="T1182">
        <f>_xlfn.XLOOKUP(Sales_DB[[#This Row],[Product_ID]],Product_DB[Product_ID],Product_DB[Stock])</f>
        <v>378</v>
      </c>
      <c r="U1182" t="str">
        <f>_xlfn.XLOOKUP(Sales_DB[[#This Row],[Customer_ID]],Final_Cust_db[Customer_ID],Final_Cust_db[Name])</f>
        <v>Arthur Warren</v>
      </c>
      <c r="V1182">
        <f>_xlfn.XLOOKUP(Sales_DB[[#This Row],[Customer_ID]],Final_Cust_db[Customer_ID],Final_Cust_db[Age])</f>
        <v>38</v>
      </c>
      <c r="W1182" t="str">
        <f>_xlfn.XLOOKUP(Sales_DB[[#This Row],[Customer_ID]],Final_Cust_db[Customer_ID],Final_Cust_db[Gender])</f>
        <v>Male</v>
      </c>
      <c r="X1182" t="str">
        <f>_xlfn.XLOOKUP(Sales_DB[[#This Row],[Customer_ID]],Final_Cust_db[Customer_ID],Final_Cust_db[City])</f>
        <v>Ericshire</v>
      </c>
      <c r="Y1182" t="str">
        <f>_xlfn.XLOOKUP(Sales_DB[[#This Row],[Customer_ID]],Final_Cust_db[Customer_ID],Final_Cust_db[State])</f>
        <v>Nevada</v>
      </c>
      <c r="Z1182" t="str">
        <f>_xlfn.XLOOKUP(Sales_DB[[#This Row],[Customer_ID]],Final_Cust_db[Customer_ID],Final_Cust_db[Country])</f>
        <v>USA</v>
      </c>
      <c r="AA1182" t="str">
        <f>_xlfn.XLOOKUP(Sales_DB[[#This Row],[Customer_ID]],Final_Cust_db[Customer_ID],Final_Cust_db[Loyality_Level])</f>
        <v>Gold</v>
      </c>
      <c r="AB1182" s="8">
        <f>Sales_DB[[#This Row],[Cost]]*Sales_DB[[#This Row],[Quantity]]</f>
        <v>477.6</v>
      </c>
      <c r="AC1182" s="8">
        <f>Sales_DB[[#This Row],[Total_Amount]]-Sales_DB[[#This Row],[Spend]]</f>
        <v>741.65700000000004</v>
      </c>
      <c r="AD1182" s="8">
        <f>MONTH(Sales_DB[[#This Row],[Order_Date]])</f>
        <v>3</v>
      </c>
    </row>
    <row r="1183" spans="1:30" x14ac:dyDescent="0.35">
      <c r="A1183" t="s">
        <v>3140</v>
      </c>
      <c r="B1183" s="2">
        <v>45343</v>
      </c>
      <c r="C1183" t="s">
        <v>215</v>
      </c>
      <c r="D1183" t="s">
        <v>1701</v>
      </c>
      <c r="E1183" t="s">
        <v>1915</v>
      </c>
      <c r="F1183">
        <v>2</v>
      </c>
      <c r="G1183" s="5">
        <v>871.43</v>
      </c>
      <c r="H1183">
        <v>0.05</v>
      </c>
      <c r="I1183" t="s">
        <v>1957</v>
      </c>
      <c r="J1183">
        <v>1655.7170000000001</v>
      </c>
      <c r="K1183" t="str">
        <f>_xlfn.XLOOKUP(Sales_DB[[#This Row],[Store_ID]],Store_DB[Store_ID],Store_DB[Region])</f>
        <v>West</v>
      </c>
      <c r="L1183" t="str">
        <f>_xlfn.XLOOKUP(Sales_DB[[#This Row],[Store_ID]],Store_DB[Store_ID],Store_DB[Store_Name])</f>
        <v>Bean, Jones and Park</v>
      </c>
      <c r="M1183" t="str">
        <f>_xlfn.XLOOKUP(Sales_DB[[#This Row],[Store_ID]],Store_DB[Store_ID],Store_DB[City])</f>
        <v>Thompsonborough</v>
      </c>
      <c r="N1183" t="str">
        <f>_xlfn.XLOOKUP(Sales_DB[[#This Row],[Store_ID]],Store_DB[Store_ID],Store_DB[Store_Type])</f>
        <v>Online</v>
      </c>
      <c r="O1183" t="str">
        <f>_xlfn.XLOOKUP(Sales_DB[[#This Row],[Product_ID]],Product_DB[Product_ID],Product_DB[Product_Name])</f>
        <v>Yoga Exercise Mat</v>
      </c>
      <c r="P1183" t="str">
        <f>_xlfn.XLOOKUP(Sales_DB[[#This Row],[Product_ID]],Product_DB[Product_ID],Product_DB[Category])</f>
        <v>Sports</v>
      </c>
      <c r="Q1183" t="str">
        <f>_xlfn.XLOOKUP(Sales_DB[[#This Row],[Product_ID]],Product_DB[Product_ID],Product_DB[Sub_Category])</f>
        <v>Fitness</v>
      </c>
      <c r="R1183" t="str">
        <f>_xlfn.XLOOKUP(Sales_DB[[#This Row],[Product_ID]],Product_DB[Product_ID],Product_DB[Brand])</f>
        <v>Carroll, Long and Mendoza</v>
      </c>
      <c r="S1183">
        <f>_xlfn.XLOOKUP(Sales_DB[[#This Row],[Product_ID]],Product_DB[Product_ID],Product_DB[Cost])</f>
        <v>313.26</v>
      </c>
      <c r="T1183">
        <f>_xlfn.XLOOKUP(Sales_DB[[#This Row],[Product_ID]],Product_DB[Product_ID],Product_DB[Stock])</f>
        <v>369</v>
      </c>
      <c r="U1183" t="str">
        <f>_xlfn.XLOOKUP(Sales_DB[[#This Row],[Customer_ID]],Final_Cust_db[Customer_ID],Final_Cust_db[Name])</f>
        <v>Christopher Sutton</v>
      </c>
      <c r="V1183">
        <f>_xlfn.XLOOKUP(Sales_DB[[#This Row],[Customer_ID]],Final_Cust_db[Customer_ID],Final_Cust_db[Age])</f>
        <v>49</v>
      </c>
      <c r="W1183" t="str">
        <f>_xlfn.XLOOKUP(Sales_DB[[#This Row],[Customer_ID]],Final_Cust_db[Customer_ID],Final_Cust_db[Gender])</f>
        <v>Female</v>
      </c>
      <c r="X1183" t="str">
        <f>_xlfn.XLOOKUP(Sales_DB[[#This Row],[Customer_ID]],Final_Cust_db[Customer_ID],Final_Cust_db[City])</f>
        <v>Deborahberg</v>
      </c>
      <c r="Y1183" t="str">
        <f>_xlfn.XLOOKUP(Sales_DB[[#This Row],[Customer_ID]],Final_Cust_db[Customer_ID],Final_Cust_db[State])</f>
        <v>Pennsylvania</v>
      </c>
      <c r="Z1183" t="str">
        <f>_xlfn.XLOOKUP(Sales_DB[[#This Row],[Customer_ID]],Final_Cust_db[Customer_ID],Final_Cust_db[Country])</f>
        <v>USA</v>
      </c>
      <c r="AA1183" t="str">
        <f>_xlfn.XLOOKUP(Sales_DB[[#This Row],[Customer_ID]],Final_Cust_db[Customer_ID],Final_Cust_db[Loyality_Level])</f>
        <v>Gold</v>
      </c>
      <c r="AB1183" s="8">
        <f>Sales_DB[[#This Row],[Cost]]*Sales_DB[[#This Row],[Quantity]]</f>
        <v>626.52</v>
      </c>
      <c r="AC1183" s="8">
        <f>Sales_DB[[#This Row],[Total_Amount]]-Sales_DB[[#This Row],[Spend]]</f>
        <v>1029.1970000000001</v>
      </c>
      <c r="AD1183" s="8">
        <f>MONTH(Sales_DB[[#This Row],[Order_Date]])</f>
        <v>2</v>
      </c>
    </row>
    <row r="1184" spans="1:30" x14ac:dyDescent="0.35">
      <c r="A1184" t="s">
        <v>3141</v>
      </c>
      <c r="B1184" s="2">
        <v>45321</v>
      </c>
      <c r="C1184" t="s">
        <v>1410</v>
      </c>
      <c r="D1184" t="s">
        <v>1684</v>
      </c>
      <c r="E1184" t="s">
        <v>1912</v>
      </c>
      <c r="F1184">
        <v>1</v>
      </c>
      <c r="G1184" s="5">
        <v>514.65</v>
      </c>
      <c r="H1184">
        <v>0.18</v>
      </c>
      <c r="I1184" t="s">
        <v>1957</v>
      </c>
      <c r="J1184">
        <v>422.01299999999998</v>
      </c>
      <c r="K1184" t="str">
        <f>_xlfn.XLOOKUP(Sales_DB[[#This Row],[Store_ID]],Store_DB[Store_ID],Store_DB[Region])</f>
        <v>South</v>
      </c>
      <c r="L1184" t="str">
        <f>_xlfn.XLOOKUP(Sales_DB[[#This Row],[Store_ID]],Store_DB[Store_ID],Store_DB[Store_Name])</f>
        <v>Martinez-Mullins</v>
      </c>
      <c r="M1184" t="str">
        <f>_xlfn.XLOOKUP(Sales_DB[[#This Row],[Store_ID]],Store_DB[Store_ID],Store_DB[City])</f>
        <v>Williamsfurt</v>
      </c>
      <c r="N1184" t="str">
        <f>_xlfn.XLOOKUP(Sales_DB[[#This Row],[Store_ID]],Store_DB[Store_ID],Store_DB[Store_Type])</f>
        <v>Online</v>
      </c>
      <c r="O1184" t="str">
        <f>_xlfn.XLOOKUP(Sales_DB[[#This Row],[Product_ID]],Product_DB[Product_ID],Product_DB[Product_Name])</f>
        <v>Women'S Summer Dress</v>
      </c>
      <c r="P1184" t="str">
        <f>_xlfn.XLOOKUP(Sales_DB[[#This Row],[Product_ID]],Product_DB[Product_ID],Product_DB[Category])</f>
        <v>Clothing</v>
      </c>
      <c r="Q1184" t="str">
        <f>_xlfn.XLOOKUP(Sales_DB[[#This Row],[Product_ID]],Product_DB[Product_ID],Product_DB[Sub_Category])</f>
        <v>Tops</v>
      </c>
      <c r="R1184" t="str">
        <f>_xlfn.XLOOKUP(Sales_DB[[#This Row],[Product_ID]],Product_DB[Product_ID],Product_DB[Brand])</f>
        <v>Smith-Mills</v>
      </c>
      <c r="S1184">
        <f>_xlfn.XLOOKUP(Sales_DB[[#This Row],[Product_ID]],Product_DB[Product_ID],Product_DB[Cost])</f>
        <v>223.43</v>
      </c>
      <c r="T1184">
        <f>_xlfn.XLOOKUP(Sales_DB[[#This Row],[Product_ID]],Product_DB[Product_ID],Product_DB[Stock])</f>
        <v>154</v>
      </c>
      <c r="U1184" t="str">
        <f>_xlfn.XLOOKUP(Sales_DB[[#This Row],[Customer_ID]],Final_Cust_db[Customer_ID],Final_Cust_db[Name])</f>
        <v>April Phillips</v>
      </c>
      <c r="V1184">
        <f>_xlfn.XLOOKUP(Sales_DB[[#This Row],[Customer_ID]],Final_Cust_db[Customer_ID],Final_Cust_db[Age])</f>
        <v>62</v>
      </c>
      <c r="W1184" t="str">
        <f>_xlfn.XLOOKUP(Sales_DB[[#This Row],[Customer_ID]],Final_Cust_db[Customer_ID],Final_Cust_db[Gender])</f>
        <v>Female</v>
      </c>
      <c r="X1184" t="str">
        <f>_xlfn.XLOOKUP(Sales_DB[[#This Row],[Customer_ID]],Final_Cust_db[Customer_ID],Final_Cust_db[City])</f>
        <v>Lake Carolyn</v>
      </c>
      <c r="Y1184" t="str">
        <f>_xlfn.XLOOKUP(Sales_DB[[#This Row],[Customer_ID]],Final_Cust_db[Customer_ID],Final_Cust_db[State])</f>
        <v>Hawaii</v>
      </c>
      <c r="Z1184" t="str">
        <f>_xlfn.XLOOKUP(Sales_DB[[#This Row],[Customer_ID]],Final_Cust_db[Customer_ID],Final_Cust_db[Country])</f>
        <v>USA</v>
      </c>
      <c r="AA1184" t="str">
        <f>_xlfn.XLOOKUP(Sales_DB[[#This Row],[Customer_ID]],Final_Cust_db[Customer_ID],Final_Cust_db[Loyality_Level])</f>
        <v>Platinum</v>
      </c>
      <c r="AB1184" s="8">
        <f>Sales_DB[[#This Row],[Cost]]*Sales_DB[[#This Row],[Quantity]]</f>
        <v>223.43</v>
      </c>
      <c r="AC1184" s="8">
        <f>Sales_DB[[#This Row],[Total_Amount]]-Sales_DB[[#This Row],[Spend]]</f>
        <v>198.58299999999997</v>
      </c>
      <c r="AD1184" s="8">
        <f>MONTH(Sales_DB[[#This Row],[Order_Date]])</f>
        <v>1</v>
      </c>
    </row>
    <row r="1185" spans="1:30" x14ac:dyDescent="0.35">
      <c r="A1185" t="s">
        <v>3142</v>
      </c>
      <c r="B1185" s="2">
        <v>45650</v>
      </c>
      <c r="C1185" t="s">
        <v>1427</v>
      </c>
      <c r="D1185" t="s">
        <v>1766</v>
      </c>
      <c r="E1185" t="s">
        <v>1937</v>
      </c>
      <c r="F1185">
        <v>3</v>
      </c>
      <c r="G1185" s="5">
        <v>198.76</v>
      </c>
      <c r="H1185">
        <v>0.28000000000000003</v>
      </c>
      <c r="I1185" t="s">
        <v>1962</v>
      </c>
      <c r="J1185">
        <v>429.32159999999999</v>
      </c>
      <c r="K1185" t="str">
        <f>_xlfn.XLOOKUP(Sales_DB[[#This Row],[Store_ID]],Store_DB[Store_ID],Store_DB[Region])</f>
        <v>West</v>
      </c>
      <c r="L1185" t="str">
        <f>_xlfn.XLOOKUP(Sales_DB[[#This Row],[Store_ID]],Store_DB[Store_ID],Store_DB[Store_Name])</f>
        <v>Frederick-Wright</v>
      </c>
      <c r="M1185" t="str">
        <f>_xlfn.XLOOKUP(Sales_DB[[#This Row],[Store_ID]],Store_DB[Store_ID],Store_DB[City])</f>
        <v>New Jimmymouth</v>
      </c>
      <c r="N1185" t="str">
        <f>_xlfn.XLOOKUP(Sales_DB[[#This Row],[Store_ID]],Store_DB[Store_ID],Store_DB[Store_Type])</f>
        <v>Flagship</v>
      </c>
      <c r="O1185" t="str">
        <f>_xlfn.XLOOKUP(Sales_DB[[#This Row],[Product_ID]],Product_DB[Product_ID],Product_DB[Product_Name])</f>
        <v>Laptop Cooling Pad</v>
      </c>
      <c r="P1185" t="str">
        <f>_xlfn.XLOOKUP(Sales_DB[[#This Row],[Product_ID]],Product_DB[Product_ID],Product_DB[Category])</f>
        <v>Electronics</v>
      </c>
      <c r="Q1185" t="str">
        <f>_xlfn.XLOOKUP(Sales_DB[[#This Row],[Product_ID]],Product_DB[Product_ID],Product_DB[Sub_Category])</f>
        <v>Computer</v>
      </c>
      <c r="R1185" t="str">
        <f>_xlfn.XLOOKUP(Sales_DB[[#This Row],[Product_ID]],Product_DB[Product_ID],Product_DB[Brand])</f>
        <v>Murray, Gould and Ware</v>
      </c>
      <c r="S1185">
        <f>_xlfn.XLOOKUP(Sales_DB[[#This Row],[Product_ID]],Product_DB[Product_ID],Product_DB[Cost])</f>
        <v>86.42</v>
      </c>
      <c r="T1185">
        <f>_xlfn.XLOOKUP(Sales_DB[[#This Row],[Product_ID]],Product_DB[Product_ID],Product_DB[Stock])</f>
        <v>222</v>
      </c>
      <c r="U1185" t="str">
        <f>_xlfn.XLOOKUP(Sales_DB[[#This Row],[Customer_ID]],Final_Cust_db[Customer_ID],Final_Cust_db[Name])</f>
        <v>John Perez</v>
      </c>
      <c r="V1185">
        <f>_xlfn.XLOOKUP(Sales_DB[[#This Row],[Customer_ID]],Final_Cust_db[Customer_ID],Final_Cust_db[Age])</f>
        <v>29</v>
      </c>
      <c r="W1185" t="str">
        <f>_xlfn.XLOOKUP(Sales_DB[[#This Row],[Customer_ID]],Final_Cust_db[Customer_ID],Final_Cust_db[Gender])</f>
        <v>Female</v>
      </c>
      <c r="X1185" t="str">
        <f>_xlfn.XLOOKUP(Sales_DB[[#This Row],[Customer_ID]],Final_Cust_db[Customer_ID],Final_Cust_db[City])</f>
        <v>Brandontown</v>
      </c>
      <c r="Y1185" t="str">
        <f>_xlfn.XLOOKUP(Sales_DB[[#This Row],[Customer_ID]],Final_Cust_db[Customer_ID],Final_Cust_db[State])</f>
        <v>South Carolina</v>
      </c>
      <c r="Z1185" t="str">
        <f>_xlfn.XLOOKUP(Sales_DB[[#This Row],[Customer_ID]],Final_Cust_db[Customer_ID],Final_Cust_db[Country])</f>
        <v>USA</v>
      </c>
      <c r="AA1185" t="str">
        <f>_xlfn.XLOOKUP(Sales_DB[[#This Row],[Customer_ID]],Final_Cust_db[Customer_ID],Final_Cust_db[Loyality_Level])</f>
        <v>Gold</v>
      </c>
      <c r="AB1185" s="8">
        <f>Sales_DB[[#This Row],[Cost]]*Sales_DB[[#This Row],[Quantity]]</f>
        <v>259.26</v>
      </c>
      <c r="AC1185" s="8">
        <f>Sales_DB[[#This Row],[Total_Amount]]-Sales_DB[[#This Row],[Spend]]</f>
        <v>170.0616</v>
      </c>
      <c r="AD1185" s="8">
        <f>MONTH(Sales_DB[[#This Row],[Order_Date]])</f>
        <v>12</v>
      </c>
    </row>
    <row r="1186" spans="1:30" x14ac:dyDescent="0.35">
      <c r="A1186" t="s">
        <v>3143</v>
      </c>
      <c r="B1186" s="2">
        <v>45811</v>
      </c>
      <c r="C1186" t="s">
        <v>736</v>
      </c>
      <c r="D1186" t="s">
        <v>1769</v>
      </c>
      <c r="E1186" t="s">
        <v>1899</v>
      </c>
      <c r="F1186">
        <v>2</v>
      </c>
      <c r="G1186" s="5">
        <v>975.72</v>
      </c>
      <c r="H1186">
        <v>0.16</v>
      </c>
      <c r="I1186" t="s">
        <v>1962</v>
      </c>
      <c r="J1186">
        <v>1639.2095999999999</v>
      </c>
      <c r="K1186" t="str">
        <f>_xlfn.XLOOKUP(Sales_DB[[#This Row],[Store_ID]],Store_DB[Store_ID],Store_DB[Region])</f>
        <v>North</v>
      </c>
      <c r="L1186" t="str">
        <f>_xlfn.XLOOKUP(Sales_DB[[#This Row],[Store_ID]],Store_DB[Store_ID],Store_DB[Store_Name])</f>
        <v>Johnson-Wright</v>
      </c>
      <c r="M1186" t="str">
        <f>_xlfn.XLOOKUP(Sales_DB[[#This Row],[Store_ID]],Store_DB[Store_ID],Store_DB[City])</f>
        <v>Hoodberg</v>
      </c>
      <c r="N1186" t="str">
        <f>_xlfn.XLOOKUP(Sales_DB[[#This Row],[Store_ID]],Store_DB[Store_ID],Store_DB[Store_Type])</f>
        <v>Outlet</v>
      </c>
      <c r="O1186" t="str">
        <f>_xlfn.XLOOKUP(Sales_DB[[#This Row],[Product_ID]],Product_DB[Product_ID],Product_DB[Product_Name])</f>
        <v>Organic Sunscreen Lotion</v>
      </c>
      <c r="P1186" t="str">
        <f>_xlfn.XLOOKUP(Sales_DB[[#This Row],[Product_ID]],Product_DB[Product_ID],Product_DB[Category])</f>
        <v>Beauty</v>
      </c>
      <c r="Q1186" t="str">
        <f>_xlfn.XLOOKUP(Sales_DB[[#This Row],[Product_ID]],Product_DB[Product_ID],Product_DB[Sub_Category])</f>
        <v>Skincare</v>
      </c>
      <c r="R1186" t="str">
        <f>_xlfn.XLOOKUP(Sales_DB[[#This Row],[Product_ID]],Product_DB[Product_ID],Product_DB[Brand])</f>
        <v>Anderson-Riley</v>
      </c>
      <c r="S1186">
        <f>_xlfn.XLOOKUP(Sales_DB[[#This Row],[Product_ID]],Product_DB[Product_ID],Product_DB[Cost])</f>
        <v>266.86</v>
      </c>
      <c r="T1186">
        <f>_xlfn.XLOOKUP(Sales_DB[[#This Row],[Product_ID]],Product_DB[Product_ID],Product_DB[Stock])</f>
        <v>458</v>
      </c>
      <c r="U1186" t="str">
        <f>_xlfn.XLOOKUP(Sales_DB[[#This Row],[Customer_ID]],Final_Cust_db[Customer_ID],Final_Cust_db[Name])</f>
        <v>Elizabeth Stanley</v>
      </c>
      <c r="V1186">
        <f>_xlfn.XLOOKUP(Sales_DB[[#This Row],[Customer_ID]],Final_Cust_db[Customer_ID],Final_Cust_db[Age])</f>
        <v>46</v>
      </c>
      <c r="W1186" t="str">
        <f>_xlfn.XLOOKUP(Sales_DB[[#This Row],[Customer_ID]],Final_Cust_db[Customer_ID],Final_Cust_db[Gender])</f>
        <v>Female</v>
      </c>
      <c r="X1186" t="str">
        <f>_xlfn.XLOOKUP(Sales_DB[[#This Row],[Customer_ID]],Final_Cust_db[Customer_ID],Final_Cust_db[City])</f>
        <v>Bethanyton</v>
      </c>
      <c r="Y1186" t="str">
        <f>_xlfn.XLOOKUP(Sales_DB[[#This Row],[Customer_ID]],Final_Cust_db[Customer_ID],Final_Cust_db[State])</f>
        <v>Utah</v>
      </c>
      <c r="Z1186" t="str">
        <f>_xlfn.XLOOKUP(Sales_DB[[#This Row],[Customer_ID]],Final_Cust_db[Customer_ID],Final_Cust_db[Country])</f>
        <v>USA</v>
      </c>
      <c r="AA1186" t="str">
        <f>_xlfn.XLOOKUP(Sales_DB[[#This Row],[Customer_ID]],Final_Cust_db[Customer_ID],Final_Cust_db[Loyality_Level])</f>
        <v>Platinum</v>
      </c>
      <c r="AB1186" s="8">
        <f>Sales_DB[[#This Row],[Cost]]*Sales_DB[[#This Row],[Quantity]]</f>
        <v>533.72</v>
      </c>
      <c r="AC1186" s="8">
        <f>Sales_DB[[#This Row],[Total_Amount]]-Sales_DB[[#This Row],[Spend]]</f>
        <v>1105.4895999999999</v>
      </c>
      <c r="AD1186" s="8">
        <f>MONTH(Sales_DB[[#This Row],[Order_Date]])</f>
        <v>6</v>
      </c>
    </row>
    <row r="1187" spans="1:30" x14ac:dyDescent="0.35">
      <c r="A1187" t="s">
        <v>3144</v>
      </c>
      <c r="B1187" s="2">
        <v>45505</v>
      </c>
      <c r="C1187" t="s">
        <v>1314</v>
      </c>
      <c r="D1187" t="s">
        <v>1615</v>
      </c>
      <c r="E1187" t="s">
        <v>1890</v>
      </c>
      <c r="F1187">
        <v>1</v>
      </c>
      <c r="G1187" s="5">
        <v>86.03</v>
      </c>
      <c r="H1187">
        <v>0.01</v>
      </c>
      <c r="I1187" t="s">
        <v>1957</v>
      </c>
      <c r="J1187">
        <v>85.169700000000006</v>
      </c>
      <c r="K1187" t="str">
        <f>_xlfn.XLOOKUP(Sales_DB[[#This Row],[Store_ID]],Store_DB[Store_ID],Store_DB[Region])</f>
        <v>North</v>
      </c>
      <c r="L1187" t="str">
        <f>_xlfn.XLOOKUP(Sales_DB[[#This Row],[Store_ID]],Store_DB[Store_ID],Store_DB[Store_Name])</f>
        <v>Martinez, Adkins and Johnson</v>
      </c>
      <c r="M1187" t="str">
        <f>_xlfn.XLOOKUP(Sales_DB[[#This Row],[Store_ID]],Store_DB[Store_ID],Store_DB[City])</f>
        <v>Danielmouth</v>
      </c>
      <c r="N1187" t="str">
        <f>_xlfn.XLOOKUP(Sales_DB[[#This Row],[Store_ID]],Store_DB[Store_ID],Store_DB[Store_Type])</f>
        <v>Flagship</v>
      </c>
      <c r="O1187" t="str">
        <f>_xlfn.XLOOKUP(Sales_DB[[#This Row],[Product_ID]],Product_DB[Product_ID],Product_DB[Product_Name])</f>
        <v>4K Home Projector</v>
      </c>
      <c r="P1187" t="str">
        <f>_xlfn.XLOOKUP(Sales_DB[[#This Row],[Product_ID]],Product_DB[Product_ID],Product_DB[Category])</f>
        <v>Electronics</v>
      </c>
      <c r="Q1187" t="str">
        <f>_xlfn.XLOOKUP(Sales_DB[[#This Row],[Product_ID]],Product_DB[Product_ID],Product_DB[Sub_Category])</f>
        <v>Appliances</v>
      </c>
      <c r="R1187" t="str">
        <f>_xlfn.XLOOKUP(Sales_DB[[#This Row],[Product_ID]],Product_DB[Product_ID],Product_DB[Brand])</f>
        <v>Thomas LLC</v>
      </c>
      <c r="S1187">
        <f>_xlfn.XLOOKUP(Sales_DB[[#This Row],[Product_ID]],Product_DB[Product_ID],Product_DB[Cost])</f>
        <v>465.34</v>
      </c>
      <c r="T1187">
        <f>_xlfn.XLOOKUP(Sales_DB[[#This Row],[Product_ID]],Product_DB[Product_ID],Product_DB[Stock])</f>
        <v>301</v>
      </c>
      <c r="U1187" t="str">
        <f>_xlfn.XLOOKUP(Sales_DB[[#This Row],[Customer_ID]],Final_Cust_db[Customer_ID],Final_Cust_db[Name])</f>
        <v>Dr.Tamara White Md</v>
      </c>
      <c r="V1187">
        <f>_xlfn.XLOOKUP(Sales_DB[[#This Row],[Customer_ID]],Final_Cust_db[Customer_ID],Final_Cust_db[Age])</f>
        <v>60</v>
      </c>
      <c r="W1187" t="str">
        <f>_xlfn.XLOOKUP(Sales_DB[[#This Row],[Customer_ID]],Final_Cust_db[Customer_ID],Final_Cust_db[Gender])</f>
        <v>Male</v>
      </c>
      <c r="X1187" t="str">
        <f>_xlfn.XLOOKUP(Sales_DB[[#This Row],[Customer_ID]],Final_Cust_db[Customer_ID],Final_Cust_db[City])</f>
        <v>New Benjamin</v>
      </c>
      <c r="Y1187" t="str">
        <f>_xlfn.XLOOKUP(Sales_DB[[#This Row],[Customer_ID]],Final_Cust_db[Customer_ID],Final_Cust_db[State])</f>
        <v>North Carolina</v>
      </c>
      <c r="Z1187" t="str">
        <f>_xlfn.XLOOKUP(Sales_DB[[#This Row],[Customer_ID]],Final_Cust_db[Customer_ID],Final_Cust_db[Country])</f>
        <v>USA</v>
      </c>
      <c r="AA1187" t="str">
        <f>_xlfn.XLOOKUP(Sales_DB[[#This Row],[Customer_ID]],Final_Cust_db[Customer_ID],Final_Cust_db[Loyality_Level])</f>
        <v>Bronze</v>
      </c>
      <c r="AB1187" s="8">
        <f>Sales_DB[[#This Row],[Cost]]*Sales_DB[[#This Row],[Quantity]]</f>
        <v>465.34</v>
      </c>
      <c r="AC1187" s="8">
        <f>Sales_DB[[#This Row],[Total_Amount]]-Sales_DB[[#This Row],[Spend]]</f>
        <v>-380.1703</v>
      </c>
      <c r="AD1187" s="8">
        <f>MONTH(Sales_DB[[#This Row],[Order_Date]])</f>
        <v>8</v>
      </c>
    </row>
    <row r="1188" spans="1:30" x14ac:dyDescent="0.35">
      <c r="A1188" t="s">
        <v>3145</v>
      </c>
      <c r="B1188" s="2">
        <v>45897</v>
      </c>
      <c r="C1188" t="s">
        <v>318</v>
      </c>
      <c r="D1188" t="s">
        <v>1742</v>
      </c>
      <c r="E1188" t="s">
        <v>1927</v>
      </c>
      <c r="F1188">
        <v>4</v>
      </c>
      <c r="G1188" s="5">
        <v>705.12</v>
      </c>
      <c r="H1188">
        <v>0.15</v>
      </c>
      <c r="I1188" t="s">
        <v>1959</v>
      </c>
      <c r="J1188">
        <v>2397.4079999999999</v>
      </c>
      <c r="K1188" t="str">
        <f>_xlfn.XLOOKUP(Sales_DB[[#This Row],[Store_ID]],Store_DB[Store_ID],Store_DB[Region])</f>
        <v>North</v>
      </c>
      <c r="L1188" t="str">
        <f>_xlfn.XLOOKUP(Sales_DB[[#This Row],[Store_ID]],Store_DB[Store_ID],Store_DB[Store_Name])</f>
        <v>Thomas, Bridges and Harris</v>
      </c>
      <c r="M1188" t="str">
        <f>_xlfn.XLOOKUP(Sales_DB[[#This Row],[Store_ID]],Store_DB[Store_ID],Store_DB[City])</f>
        <v>Sabrinatown</v>
      </c>
      <c r="N1188" t="str">
        <f>_xlfn.XLOOKUP(Sales_DB[[#This Row],[Store_ID]],Store_DB[Store_ID],Store_DB[Store_Type])</f>
        <v>Online</v>
      </c>
      <c r="O1188" t="str">
        <f>_xlfn.XLOOKUP(Sales_DB[[#This Row],[Product_ID]],Product_DB[Product_ID],Product_DB[Product_Name])</f>
        <v>Sports Stopwatch Pro</v>
      </c>
      <c r="P1188" t="str">
        <f>_xlfn.XLOOKUP(Sales_DB[[#This Row],[Product_ID]],Product_DB[Product_ID],Product_DB[Category])</f>
        <v>Sports</v>
      </c>
      <c r="Q1188" t="str">
        <f>_xlfn.XLOOKUP(Sales_DB[[#This Row],[Product_ID]],Product_DB[Product_ID],Product_DB[Sub_Category])</f>
        <v>Accessories</v>
      </c>
      <c r="R1188" t="str">
        <f>_xlfn.XLOOKUP(Sales_DB[[#This Row],[Product_ID]],Product_DB[Product_ID],Product_DB[Brand])</f>
        <v>Thompson-French</v>
      </c>
      <c r="S1188">
        <f>_xlfn.XLOOKUP(Sales_DB[[#This Row],[Product_ID]],Product_DB[Product_ID],Product_DB[Cost])</f>
        <v>434.84</v>
      </c>
      <c r="T1188">
        <f>_xlfn.XLOOKUP(Sales_DB[[#This Row],[Product_ID]],Product_DB[Product_ID],Product_DB[Stock])</f>
        <v>185</v>
      </c>
      <c r="U1188" t="str">
        <f>_xlfn.XLOOKUP(Sales_DB[[#This Row],[Customer_ID]],Final_Cust_db[Customer_ID],Final_Cust_db[Name])</f>
        <v>Melissa Duffy Md</v>
      </c>
      <c r="V1188">
        <f>_xlfn.XLOOKUP(Sales_DB[[#This Row],[Customer_ID]],Final_Cust_db[Customer_ID],Final_Cust_db[Age])</f>
        <v>58</v>
      </c>
      <c r="W1188" t="str">
        <f>_xlfn.XLOOKUP(Sales_DB[[#This Row],[Customer_ID]],Final_Cust_db[Customer_ID],Final_Cust_db[Gender])</f>
        <v>Female</v>
      </c>
      <c r="X1188" t="str">
        <f>_xlfn.XLOOKUP(Sales_DB[[#This Row],[Customer_ID]],Final_Cust_db[Customer_ID],Final_Cust_db[City])</f>
        <v>East Jenna</v>
      </c>
      <c r="Y1188" t="str">
        <f>_xlfn.XLOOKUP(Sales_DB[[#This Row],[Customer_ID]],Final_Cust_db[Customer_ID],Final_Cust_db[State])</f>
        <v>South Carolina</v>
      </c>
      <c r="Z1188" t="str">
        <f>_xlfn.XLOOKUP(Sales_DB[[#This Row],[Customer_ID]],Final_Cust_db[Customer_ID],Final_Cust_db[Country])</f>
        <v>USA</v>
      </c>
      <c r="AA1188" t="str">
        <f>_xlfn.XLOOKUP(Sales_DB[[#This Row],[Customer_ID]],Final_Cust_db[Customer_ID],Final_Cust_db[Loyality_Level])</f>
        <v>Bronze</v>
      </c>
      <c r="AB1188" s="8">
        <f>Sales_DB[[#This Row],[Cost]]*Sales_DB[[#This Row],[Quantity]]</f>
        <v>1739.36</v>
      </c>
      <c r="AC1188" s="8">
        <f>Sales_DB[[#This Row],[Total_Amount]]-Sales_DB[[#This Row],[Spend]]</f>
        <v>658.048</v>
      </c>
      <c r="AD1188" s="8">
        <f>MONTH(Sales_DB[[#This Row],[Order_Date]])</f>
        <v>8</v>
      </c>
    </row>
    <row r="1189" spans="1:30" x14ac:dyDescent="0.35">
      <c r="A1189" t="s">
        <v>3146</v>
      </c>
      <c r="B1189" s="2">
        <v>45602</v>
      </c>
      <c r="C1189" t="s">
        <v>1170</v>
      </c>
      <c r="D1189" t="s">
        <v>1626</v>
      </c>
      <c r="E1189" t="s">
        <v>1927</v>
      </c>
      <c r="F1189">
        <v>3</v>
      </c>
      <c r="G1189" s="5">
        <v>99.77</v>
      </c>
      <c r="H1189">
        <v>0.01</v>
      </c>
      <c r="I1189" t="s">
        <v>1959</v>
      </c>
      <c r="J1189">
        <v>296.31689999999998</v>
      </c>
      <c r="K1189" t="str">
        <f>_xlfn.XLOOKUP(Sales_DB[[#This Row],[Store_ID]],Store_DB[Store_ID],Store_DB[Region])</f>
        <v>North</v>
      </c>
      <c r="L1189" t="str">
        <f>_xlfn.XLOOKUP(Sales_DB[[#This Row],[Store_ID]],Store_DB[Store_ID],Store_DB[Store_Name])</f>
        <v>Thomas, Bridges and Harris</v>
      </c>
      <c r="M1189" t="str">
        <f>_xlfn.XLOOKUP(Sales_DB[[#This Row],[Store_ID]],Store_DB[Store_ID],Store_DB[City])</f>
        <v>Sabrinatown</v>
      </c>
      <c r="N1189" t="str">
        <f>_xlfn.XLOOKUP(Sales_DB[[#This Row],[Store_ID]],Store_DB[Store_ID],Store_DB[Store_Type])</f>
        <v>Online</v>
      </c>
      <c r="O1189" t="str">
        <f>_xlfn.XLOOKUP(Sales_DB[[#This Row],[Product_ID]],Product_DB[Product_ID],Product_DB[Product_Name])</f>
        <v>Women'S Denim Jeans</v>
      </c>
      <c r="P1189" t="str">
        <f>_xlfn.XLOOKUP(Sales_DB[[#This Row],[Product_ID]],Product_DB[Product_ID],Product_DB[Category])</f>
        <v>Clothing</v>
      </c>
      <c r="Q1189" t="str">
        <f>_xlfn.XLOOKUP(Sales_DB[[#This Row],[Product_ID]],Product_DB[Product_ID],Product_DB[Sub_Category])</f>
        <v>Bottoms</v>
      </c>
      <c r="R1189" t="str">
        <f>_xlfn.XLOOKUP(Sales_DB[[#This Row],[Product_ID]],Product_DB[Product_ID],Product_DB[Brand])</f>
        <v>Guerra-Hendrix</v>
      </c>
      <c r="S1189">
        <f>_xlfn.XLOOKUP(Sales_DB[[#This Row],[Product_ID]],Product_DB[Product_ID],Product_DB[Cost])</f>
        <v>238.8</v>
      </c>
      <c r="T1189">
        <f>_xlfn.XLOOKUP(Sales_DB[[#This Row],[Product_ID]],Product_DB[Product_ID],Product_DB[Stock])</f>
        <v>343</v>
      </c>
      <c r="U1189" t="str">
        <f>_xlfn.XLOOKUP(Sales_DB[[#This Row],[Customer_ID]],Final_Cust_db[Customer_ID],Final_Cust_db[Name])</f>
        <v>Michael Garner</v>
      </c>
      <c r="V1189">
        <f>_xlfn.XLOOKUP(Sales_DB[[#This Row],[Customer_ID]],Final_Cust_db[Customer_ID],Final_Cust_db[Age])</f>
        <v>21</v>
      </c>
      <c r="W1189" t="str">
        <f>_xlfn.XLOOKUP(Sales_DB[[#This Row],[Customer_ID]],Final_Cust_db[Customer_ID],Final_Cust_db[Gender])</f>
        <v>Female</v>
      </c>
      <c r="X1189" t="str">
        <f>_xlfn.XLOOKUP(Sales_DB[[#This Row],[Customer_ID]],Final_Cust_db[Customer_ID],Final_Cust_db[City])</f>
        <v>Port Crystal</v>
      </c>
      <c r="Y1189" t="str">
        <f>_xlfn.XLOOKUP(Sales_DB[[#This Row],[Customer_ID]],Final_Cust_db[Customer_ID],Final_Cust_db[State])</f>
        <v>New Hampshire</v>
      </c>
      <c r="Z1189" t="str">
        <f>_xlfn.XLOOKUP(Sales_DB[[#This Row],[Customer_ID]],Final_Cust_db[Customer_ID],Final_Cust_db[Country])</f>
        <v>USA</v>
      </c>
      <c r="AA1189" t="str">
        <f>_xlfn.XLOOKUP(Sales_DB[[#This Row],[Customer_ID]],Final_Cust_db[Customer_ID],Final_Cust_db[Loyality_Level])</f>
        <v>Platinum</v>
      </c>
      <c r="AB1189" s="8">
        <f>Sales_DB[[#This Row],[Cost]]*Sales_DB[[#This Row],[Quantity]]</f>
        <v>716.40000000000009</v>
      </c>
      <c r="AC1189" s="8">
        <f>Sales_DB[[#This Row],[Total_Amount]]-Sales_DB[[#This Row],[Spend]]</f>
        <v>-420.08310000000012</v>
      </c>
      <c r="AD1189" s="8">
        <f>MONTH(Sales_DB[[#This Row],[Order_Date]])</f>
        <v>11</v>
      </c>
    </row>
    <row r="1190" spans="1:30" x14ac:dyDescent="0.35">
      <c r="A1190" t="s">
        <v>3147</v>
      </c>
      <c r="B1190" s="2">
        <v>45530</v>
      </c>
      <c r="C1190" t="s">
        <v>687</v>
      </c>
      <c r="D1190" t="s">
        <v>1678</v>
      </c>
      <c r="E1190" t="s">
        <v>1919</v>
      </c>
      <c r="F1190">
        <v>2</v>
      </c>
      <c r="G1190" s="5">
        <v>166.26</v>
      </c>
      <c r="H1190">
        <v>0.14000000000000001</v>
      </c>
      <c r="I1190" t="s">
        <v>1959</v>
      </c>
      <c r="J1190">
        <v>285.96719999999999</v>
      </c>
      <c r="K1190" t="str">
        <f>_xlfn.XLOOKUP(Sales_DB[[#This Row],[Store_ID]],Store_DB[Store_ID],Store_DB[Region])</f>
        <v>South</v>
      </c>
      <c r="L1190" t="str">
        <f>_xlfn.XLOOKUP(Sales_DB[[#This Row],[Store_ID]],Store_DB[Store_ID],Store_DB[Store_Name])</f>
        <v>Moore, Padilla and Butler</v>
      </c>
      <c r="M1190" t="str">
        <f>_xlfn.XLOOKUP(Sales_DB[[#This Row],[Store_ID]],Store_DB[Store_ID],Store_DB[City])</f>
        <v>East Johnstad</v>
      </c>
      <c r="N1190" t="str">
        <f>_xlfn.XLOOKUP(Sales_DB[[#This Row],[Store_ID]],Store_DB[Store_ID],Store_DB[Store_Type])</f>
        <v>Flagship</v>
      </c>
      <c r="O1190" t="str">
        <f>_xlfn.XLOOKUP(Sales_DB[[#This Row],[Product_ID]],Product_DB[Product_ID],Product_DB[Product_Name])</f>
        <v>Gaming Mechanical Keyboard</v>
      </c>
      <c r="P1190" t="str">
        <f>_xlfn.XLOOKUP(Sales_DB[[#This Row],[Product_ID]],Product_DB[Product_ID],Product_DB[Category])</f>
        <v>Electronics</v>
      </c>
      <c r="Q1190" t="str">
        <f>_xlfn.XLOOKUP(Sales_DB[[#This Row],[Product_ID]],Product_DB[Product_ID],Product_DB[Sub_Category])</f>
        <v>Computer</v>
      </c>
      <c r="R1190" t="str">
        <f>_xlfn.XLOOKUP(Sales_DB[[#This Row],[Product_ID]],Product_DB[Product_ID],Product_DB[Brand])</f>
        <v>Lucero LLC</v>
      </c>
      <c r="S1190">
        <f>_xlfn.XLOOKUP(Sales_DB[[#This Row],[Product_ID]],Product_DB[Product_ID],Product_DB[Cost])</f>
        <v>419.28</v>
      </c>
      <c r="T1190">
        <f>_xlfn.XLOOKUP(Sales_DB[[#This Row],[Product_ID]],Product_DB[Product_ID],Product_DB[Stock])</f>
        <v>86</v>
      </c>
      <c r="U1190" t="str">
        <f>_xlfn.XLOOKUP(Sales_DB[[#This Row],[Customer_ID]],Final_Cust_db[Customer_ID],Final_Cust_db[Name])</f>
        <v>Joan Johnson</v>
      </c>
      <c r="V1190">
        <f>_xlfn.XLOOKUP(Sales_DB[[#This Row],[Customer_ID]],Final_Cust_db[Customer_ID],Final_Cust_db[Age])</f>
        <v>50</v>
      </c>
      <c r="W1190" t="str">
        <f>_xlfn.XLOOKUP(Sales_DB[[#This Row],[Customer_ID]],Final_Cust_db[Customer_ID],Final_Cust_db[Gender])</f>
        <v>Female</v>
      </c>
      <c r="X1190" t="str">
        <f>_xlfn.XLOOKUP(Sales_DB[[#This Row],[Customer_ID]],Final_Cust_db[Customer_ID],Final_Cust_db[City])</f>
        <v>Lake Josephport</v>
      </c>
      <c r="Y1190" t="str">
        <f>_xlfn.XLOOKUP(Sales_DB[[#This Row],[Customer_ID]],Final_Cust_db[Customer_ID],Final_Cust_db[State])</f>
        <v>Maine</v>
      </c>
      <c r="Z1190" t="str">
        <f>_xlfn.XLOOKUP(Sales_DB[[#This Row],[Customer_ID]],Final_Cust_db[Customer_ID],Final_Cust_db[Country])</f>
        <v>USA</v>
      </c>
      <c r="AA1190" t="str">
        <f>_xlfn.XLOOKUP(Sales_DB[[#This Row],[Customer_ID]],Final_Cust_db[Customer_ID],Final_Cust_db[Loyality_Level])</f>
        <v>Platinum</v>
      </c>
      <c r="AB1190" s="8">
        <f>Sales_DB[[#This Row],[Cost]]*Sales_DB[[#This Row],[Quantity]]</f>
        <v>838.56</v>
      </c>
      <c r="AC1190" s="8">
        <f>Sales_DB[[#This Row],[Total_Amount]]-Sales_DB[[#This Row],[Spend]]</f>
        <v>-552.5927999999999</v>
      </c>
      <c r="AD1190" s="8">
        <f>MONTH(Sales_DB[[#This Row],[Order_Date]])</f>
        <v>8</v>
      </c>
    </row>
    <row r="1191" spans="1:30" x14ac:dyDescent="0.35">
      <c r="A1191" t="s">
        <v>3148</v>
      </c>
      <c r="B1191" s="2">
        <v>45729</v>
      </c>
      <c r="C1191" t="s">
        <v>1427</v>
      </c>
      <c r="D1191" t="s">
        <v>1653</v>
      </c>
      <c r="E1191" t="s">
        <v>1906</v>
      </c>
      <c r="F1191">
        <v>1</v>
      </c>
      <c r="G1191" s="5">
        <v>429.25</v>
      </c>
      <c r="H1191">
        <v>0.28999999999999998</v>
      </c>
      <c r="I1191" t="s">
        <v>1957</v>
      </c>
      <c r="J1191">
        <v>304.76749999999998</v>
      </c>
      <c r="K1191" t="str">
        <f>_xlfn.XLOOKUP(Sales_DB[[#This Row],[Store_ID]],Store_DB[Store_ID],Store_DB[Region])</f>
        <v>North</v>
      </c>
      <c r="L1191" t="str">
        <f>_xlfn.XLOOKUP(Sales_DB[[#This Row],[Store_ID]],Store_DB[Store_ID],Store_DB[Store_Name])</f>
        <v>Gray Ltd</v>
      </c>
      <c r="M1191" t="str">
        <f>_xlfn.XLOOKUP(Sales_DB[[#This Row],[Store_ID]],Store_DB[Store_ID],Store_DB[City])</f>
        <v>New Michaelchester</v>
      </c>
      <c r="N1191" t="str">
        <f>_xlfn.XLOOKUP(Sales_DB[[#This Row],[Store_ID]],Store_DB[Store_ID],Store_DB[Store_Type])</f>
        <v>Outlet</v>
      </c>
      <c r="O1191" t="str">
        <f>_xlfn.XLOOKUP(Sales_DB[[#This Row],[Product_ID]],Product_DB[Product_ID],Product_DB[Product_Name])</f>
        <v>Wireless Bluetooth Speaker</v>
      </c>
      <c r="P1191" t="str">
        <f>_xlfn.XLOOKUP(Sales_DB[[#This Row],[Product_ID]],Product_DB[Product_ID],Product_DB[Category])</f>
        <v>Electronics</v>
      </c>
      <c r="Q1191" t="str">
        <f>_xlfn.XLOOKUP(Sales_DB[[#This Row],[Product_ID]],Product_DB[Product_ID],Product_DB[Sub_Category])</f>
        <v>Audio</v>
      </c>
      <c r="R1191" t="str">
        <f>_xlfn.XLOOKUP(Sales_DB[[#This Row],[Product_ID]],Product_DB[Product_ID],Product_DB[Brand])</f>
        <v>Reed-Schmidt</v>
      </c>
      <c r="S1191">
        <f>_xlfn.XLOOKUP(Sales_DB[[#This Row],[Product_ID]],Product_DB[Product_ID],Product_DB[Cost])</f>
        <v>322.41000000000003</v>
      </c>
      <c r="T1191">
        <f>_xlfn.XLOOKUP(Sales_DB[[#This Row],[Product_ID]],Product_DB[Product_ID],Product_DB[Stock])</f>
        <v>213</v>
      </c>
      <c r="U1191" t="str">
        <f>_xlfn.XLOOKUP(Sales_DB[[#This Row],[Customer_ID]],Final_Cust_db[Customer_ID],Final_Cust_db[Name])</f>
        <v>John Perez</v>
      </c>
      <c r="V1191">
        <f>_xlfn.XLOOKUP(Sales_DB[[#This Row],[Customer_ID]],Final_Cust_db[Customer_ID],Final_Cust_db[Age])</f>
        <v>29</v>
      </c>
      <c r="W1191" t="str">
        <f>_xlfn.XLOOKUP(Sales_DB[[#This Row],[Customer_ID]],Final_Cust_db[Customer_ID],Final_Cust_db[Gender])</f>
        <v>Female</v>
      </c>
      <c r="X1191" t="str">
        <f>_xlfn.XLOOKUP(Sales_DB[[#This Row],[Customer_ID]],Final_Cust_db[Customer_ID],Final_Cust_db[City])</f>
        <v>Brandontown</v>
      </c>
      <c r="Y1191" t="str">
        <f>_xlfn.XLOOKUP(Sales_DB[[#This Row],[Customer_ID]],Final_Cust_db[Customer_ID],Final_Cust_db[State])</f>
        <v>South Carolina</v>
      </c>
      <c r="Z1191" t="str">
        <f>_xlfn.XLOOKUP(Sales_DB[[#This Row],[Customer_ID]],Final_Cust_db[Customer_ID],Final_Cust_db[Country])</f>
        <v>USA</v>
      </c>
      <c r="AA1191" t="str">
        <f>_xlfn.XLOOKUP(Sales_DB[[#This Row],[Customer_ID]],Final_Cust_db[Customer_ID],Final_Cust_db[Loyality_Level])</f>
        <v>Gold</v>
      </c>
      <c r="AB1191" s="8">
        <f>Sales_DB[[#This Row],[Cost]]*Sales_DB[[#This Row],[Quantity]]</f>
        <v>322.41000000000003</v>
      </c>
      <c r="AC1191" s="8">
        <f>Sales_DB[[#This Row],[Total_Amount]]-Sales_DB[[#This Row],[Spend]]</f>
        <v>-17.642500000000041</v>
      </c>
      <c r="AD1191" s="8">
        <f>MONTH(Sales_DB[[#This Row],[Order_Date]])</f>
        <v>3</v>
      </c>
    </row>
    <row r="1192" spans="1:30" x14ac:dyDescent="0.35">
      <c r="A1192" t="s">
        <v>3149</v>
      </c>
      <c r="B1192" s="2">
        <v>45468</v>
      </c>
      <c r="C1192" t="s">
        <v>1381</v>
      </c>
      <c r="D1192" t="s">
        <v>1553</v>
      </c>
      <c r="E1192" t="s">
        <v>1919</v>
      </c>
      <c r="F1192">
        <v>2</v>
      </c>
      <c r="G1192" s="5">
        <v>540.48</v>
      </c>
      <c r="H1192">
        <v>0.28999999999999998</v>
      </c>
      <c r="I1192" t="s">
        <v>1957</v>
      </c>
      <c r="J1192">
        <v>767.48159999999996</v>
      </c>
      <c r="K1192" t="str">
        <f>_xlfn.XLOOKUP(Sales_DB[[#This Row],[Store_ID]],Store_DB[Store_ID],Store_DB[Region])</f>
        <v>South</v>
      </c>
      <c r="L1192" t="str">
        <f>_xlfn.XLOOKUP(Sales_DB[[#This Row],[Store_ID]],Store_DB[Store_ID],Store_DB[Store_Name])</f>
        <v>Moore, Padilla and Butler</v>
      </c>
      <c r="M1192" t="str">
        <f>_xlfn.XLOOKUP(Sales_DB[[#This Row],[Store_ID]],Store_DB[Store_ID],Store_DB[City])</f>
        <v>East Johnstad</v>
      </c>
      <c r="N1192" t="str">
        <f>_xlfn.XLOOKUP(Sales_DB[[#This Row],[Store_ID]],Store_DB[Store_ID],Store_DB[Store_Type])</f>
        <v>Flagship</v>
      </c>
      <c r="O1192" t="str">
        <f>_xlfn.XLOOKUP(Sales_DB[[#This Row],[Product_ID]],Product_DB[Product_ID],Product_DB[Product_Name])</f>
        <v>Brother Laser Printer</v>
      </c>
      <c r="P1192" t="str">
        <f>_xlfn.XLOOKUP(Sales_DB[[#This Row],[Product_ID]],Product_DB[Product_ID],Product_DB[Category])</f>
        <v>Electronics</v>
      </c>
      <c r="Q1192" t="str">
        <f>_xlfn.XLOOKUP(Sales_DB[[#This Row],[Product_ID]],Product_DB[Product_ID],Product_DB[Sub_Category])</f>
        <v>Computer</v>
      </c>
      <c r="R1192" t="str">
        <f>_xlfn.XLOOKUP(Sales_DB[[#This Row],[Product_ID]],Product_DB[Product_ID],Product_DB[Brand])</f>
        <v>Hunt Inc</v>
      </c>
      <c r="S1192">
        <f>_xlfn.XLOOKUP(Sales_DB[[#This Row],[Product_ID]],Product_DB[Product_ID],Product_DB[Cost])</f>
        <v>112.42</v>
      </c>
      <c r="T1192">
        <f>_xlfn.XLOOKUP(Sales_DB[[#This Row],[Product_ID]],Product_DB[Product_ID],Product_DB[Stock])</f>
        <v>416</v>
      </c>
      <c r="U1192" t="str">
        <f>_xlfn.XLOOKUP(Sales_DB[[#This Row],[Customer_ID]],Final_Cust_db[Customer_ID],Final_Cust_db[Name])</f>
        <v>Adam Castro</v>
      </c>
      <c r="V1192">
        <f>_xlfn.XLOOKUP(Sales_DB[[#This Row],[Customer_ID]],Final_Cust_db[Customer_ID],Final_Cust_db[Age])</f>
        <v>51</v>
      </c>
      <c r="W1192" t="str">
        <f>_xlfn.XLOOKUP(Sales_DB[[#This Row],[Customer_ID]],Final_Cust_db[Customer_ID],Final_Cust_db[Gender])</f>
        <v>Male</v>
      </c>
      <c r="X1192" t="str">
        <f>_xlfn.XLOOKUP(Sales_DB[[#This Row],[Customer_ID]],Final_Cust_db[Customer_ID],Final_Cust_db[City])</f>
        <v>New Donnabury</v>
      </c>
      <c r="Y1192" t="str">
        <f>_xlfn.XLOOKUP(Sales_DB[[#This Row],[Customer_ID]],Final_Cust_db[Customer_ID],Final_Cust_db[State])</f>
        <v>Texas</v>
      </c>
      <c r="Z1192" t="str">
        <f>_xlfn.XLOOKUP(Sales_DB[[#This Row],[Customer_ID]],Final_Cust_db[Customer_ID],Final_Cust_db[Country])</f>
        <v>USA</v>
      </c>
      <c r="AA1192" t="str">
        <f>_xlfn.XLOOKUP(Sales_DB[[#This Row],[Customer_ID]],Final_Cust_db[Customer_ID],Final_Cust_db[Loyality_Level])</f>
        <v>Silver</v>
      </c>
      <c r="AB1192" s="8">
        <f>Sales_DB[[#This Row],[Cost]]*Sales_DB[[#This Row],[Quantity]]</f>
        <v>224.84</v>
      </c>
      <c r="AC1192" s="8">
        <f>Sales_DB[[#This Row],[Total_Amount]]-Sales_DB[[#This Row],[Spend]]</f>
        <v>542.64159999999993</v>
      </c>
      <c r="AD1192" s="8">
        <f>MONTH(Sales_DB[[#This Row],[Order_Date]])</f>
        <v>6</v>
      </c>
    </row>
    <row r="1193" spans="1:30" x14ac:dyDescent="0.35">
      <c r="A1193" t="s">
        <v>3150</v>
      </c>
      <c r="B1193" s="2">
        <v>45936</v>
      </c>
      <c r="C1193" t="s">
        <v>866</v>
      </c>
      <c r="D1193" t="s">
        <v>1757</v>
      </c>
      <c r="E1193" t="s">
        <v>1932</v>
      </c>
      <c r="F1193">
        <v>2</v>
      </c>
      <c r="G1193" s="5">
        <v>579.52</v>
      </c>
      <c r="H1193">
        <v>0.01</v>
      </c>
      <c r="I1193" t="s">
        <v>1959</v>
      </c>
      <c r="J1193">
        <v>1147.4495999999999</v>
      </c>
      <c r="K1193" t="str">
        <f>_xlfn.XLOOKUP(Sales_DB[[#This Row],[Store_ID]],Store_DB[Store_ID],Store_DB[Region])</f>
        <v>South</v>
      </c>
      <c r="L1193" t="str">
        <f>_xlfn.XLOOKUP(Sales_DB[[#This Row],[Store_ID]],Store_DB[Store_ID],Store_DB[Store_Name])</f>
        <v>Mcdonald Inc</v>
      </c>
      <c r="M1193" t="str">
        <f>_xlfn.XLOOKUP(Sales_DB[[#This Row],[Store_ID]],Store_DB[Store_ID],Store_DB[City])</f>
        <v>Christopherland</v>
      </c>
      <c r="N1193" t="str">
        <f>_xlfn.XLOOKUP(Sales_DB[[#This Row],[Store_ID]],Store_DB[Store_ID],Store_DB[Store_Type])</f>
        <v>Outlet</v>
      </c>
      <c r="O1193" t="str">
        <f>_xlfn.XLOOKUP(Sales_DB[[#This Row],[Product_ID]],Product_DB[Product_ID],Product_DB[Product_Name])</f>
        <v>Men'S Hair Styling Gel</v>
      </c>
      <c r="P1193" t="str">
        <f>_xlfn.XLOOKUP(Sales_DB[[#This Row],[Product_ID]],Product_DB[Product_ID],Product_DB[Category])</f>
        <v>Beauty</v>
      </c>
      <c r="Q1193" t="str">
        <f>_xlfn.XLOOKUP(Sales_DB[[#This Row],[Product_ID]],Product_DB[Product_ID],Product_DB[Sub_Category])</f>
        <v>Haircare</v>
      </c>
      <c r="R1193" t="str">
        <f>_xlfn.XLOOKUP(Sales_DB[[#This Row],[Product_ID]],Product_DB[Product_ID],Product_DB[Brand])</f>
        <v>Cline-Mccarthy</v>
      </c>
      <c r="S1193">
        <f>_xlfn.XLOOKUP(Sales_DB[[#This Row],[Product_ID]],Product_DB[Product_ID],Product_DB[Cost])</f>
        <v>17.309999999999999</v>
      </c>
      <c r="T1193">
        <f>_xlfn.XLOOKUP(Sales_DB[[#This Row],[Product_ID]],Product_DB[Product_ID],Product_DB[Stock])</f>
        <v>399</v>
      </c>
      <c r="U1193" t="str">
        <f>_xlfn.XLOOKUP(Sales_DB[[#This Row],[Customer_ID]],Final_Cust_db[Customer_ID],Final_Cust_db[Name])</f>
        <v>Tyrone Olson</v>
      </c>
      <c r="V1193">
        <f>_xlfn.XLOOKUP(Sales_DB[[#This Row],[Customer_ID]],Final_Cust_db[Customer_ID],Final_Cust_db[Age])</f>
        <v>45</v>
      </c>
      <c r="W1193" t="str">
        <f>_xlfn.XLOOKUP(Sales_DB[[#This Row],[Customer_ID]],Final_Cust_db[Customer_ID],Final_Cust_db[Gender])</f>
        <v>Female</v>
      </c>
      <c r="X1193" t="str">
        <f>_xlfn.XLOOKUP(Sales_DB[[#This Row],[Customer_ID]],Final_Cust_db[Customer_ID],Final_Cust_db[City])</f>
        <v>Emilytown</v>
      </c>
      <c r="Y1193" t="str">
        <f>_xlfn.XLOOKUP(Sales_DB[[#This Row],[Customer_ID]],Final_Cust_db[Customer_ID],Final_Cust_db[State])</f>
        <v>California</v>
      </c>
      <c r="Z1193" t="str">
        <f>_xlfn.XLOOKUP(Sales_DB[[#This Row],[Customer_ID]],Final_Cust_db[Customer_ID],Final_Cust_db[Country])</f>
        <v>USA</v>
      </c>
      <c r="AA1193" t="str">
        <f>_xlfn.XLOOKUP(Sales_DB[[#This Row],[Customer_ID]],Final_Cust_db[Customer_ID],Final_Cust_db[Loyality_Level])</f>
        <v>Silver</v>
      </c>
      <c r="AB1193" s="8">
        <f>Sales_DB[[#This Row],[Cost]]*Sales_DB[[#This Row],[Quantity]]</f>
        <v>34.619999999999997</v>
      </c>
      <c r="AC1193" s="8">
        <f>Sales_DB[[#This Row],[Total_Amount]]-Sales_DB[[#This Row],[Spend]]</f>
        <v>1112.8296</v>
      </c>
      <c r="AD1193" s="8">
        <f>MONTH(Sales_DB[[#This Row],[Order_Date]])</f>
        <v>10</v>
      </c>
    </row>
    <row r="1194" spans="1:30" x14ac:dyDescent="0.35">
      <c r="A1194" t="s">
        <v>3151</v>
      </c>
      <c r="B1194" s="2">
        <v>45622</v>
      </c>
      <c r="C1194" t="s">
        <v>114</v>
      </c>
      <c r="D1194" t="s">
        <v>1788</v>
      </c>
      <c r="E1194" t="s">
        <v>1940</v>
      </c>
      <c r="F1194">
        <v>4</v>
      </c>
      <c r="G1194" s="5">
        <v>477.52</v>
      </c>
      <c r="H1194">
        <v>7.0000000000000007E-2</v>
      </c>
      <c r="I1194" t="s">
        <v>1959</v>
      </c>
      <c r="J1194">
        <v>1776.3743999999999</v>
      </c>
      <c r="K1194" t="str">
        <f>_xlfn.XLOOKUP(Sales_DB[[#This Row],[Store_ID]],Store_DB[Store_ID],Store_DB[Region])</f>
        <v>North</v>
      </c>
      <c r="L1194" t="str">
        <f>_xlfn.XLOOKUP(Sales_DB[[#This Row],[Store_ID]],Store_DB[Store_ID],Store_DB[Store_Name])</f>
        <v>Holloway Ltd</v>
      </c>
      <c r="M1194" t="str">
        <f>_xlfn.XLOOKUP(Sales_DB[[#This Row],[Store_ID]],Store_DB[Store_ID],Store_DB[City])</f>
        <v>Bensonhaven</v>
      </c>
      <c r="N1194" t="str">
        <f>_xlfn.XLOOKUP(Sales_DB[[#This Row],[Store_ID]],Store_DB[Store_ID],Store_DB[Store_Type])</f>
        <v>Flagship</v>
      </c>
      <c r="O1194" t="str">
        <f>_xlfn.XLOOKUP(Sales_DB[[#This Row],[Product_ID]],Product_DB[Product_ID],Product_DB[Product_Name])</f>
        <v>Men'S Sports Shorts</v>
      </c>
      <c r="P1194" t="str">
        <f>_xlfn.XLOOKUP(Sales_DB[[#This Row],[Product_ID]],Product_DB[Product_ID],Product_DB[Category])</f>
        <v>Clothing</v>
      </c>
      <c r="Q1194" t="str">
        <f>_xlfn.XLOOKUP(Sales_DB[[#This Row],[Product_ID]],Product_DB[Product_ID],Product_DB[Sub_Category])</f>
        <v>Bottoms</v>
      </c>
      <c r="R1194" t="str">
        <f>_xlfn.XLOOKUP(Sales_DB[[#This Row],[Product_ID]],Product_DB[Product_ID],Product_DB[Brand])</f>
        <v>Fitzpatrick Ltd</v>
      </c>
      <c r="S1194">
        <f>_xlfn.XLOOKUP(Sales_DB[[#This Row],[Product_ID]],Product_DB[Product_ID],Product_DB[Cost])</f>
        <v>218.22</v>
      </c>
      <c r="T1194">
        <f>_xlfn.XLOOKUP(Sales_DB[[#This Row],[Product_ID]],Product_DB[Product_ID],Product_DB[Stock])</f>
        <v>224</v>
      </c>
      <c r="U1194" t="str">
        <f>_xlfn.XLOOKUP(Sales_DB[[#This Row],[Customer_ID]],Final_Cust_db[Customer_ID],Final_Cust_db[Name])</f>
        <v>Amber Carlson</v>
      </c>
      <c r="V1194">
        <f>_xlfn.XLOOKUP(Sales_DB[[#This Row],[Customer_ID]],Final_Cust_db[Customer_ID],Final_Cust_db[Age])</f>
        <v>18</v>
      </c>
      <c r="W1194" t="str">
        <f>_xlfn.XLOOKUP(Sales_DB[[#This Row],[Customer_ID]],Final_Cust_db[Customer_ID],Final_Cust_db[Gender])</f>
        <v>Female</v>
      </c>
      <c r="X1194" t="str">
        <f>_xlfn.XLOOKUP(Sales_DB[[#This Row],[Customer_ID]],Final_Cust_db[Customer_ID],Final_Cust_db[City])</f>
        <v>East Michellemouth</v>
      </c>
      <c r="Y1194" t="str">
        <f>_xlfn.XLOOKUP(Sales_DB[[#This Row],[Customer_ID]],Final_Cust_db[Customer_ID],Final_Cust_db[State])</f>
        <v>Missouri</v>
      </c>
      <c r="Z1194" t="str">
        <f>_xlfn.XLOOKUP(Sales_DB[[#This Row],[Customer_ID]],Final_Cust_db[Customer_ID],Final_Cust_db[Country])</f>
        <v>USA</v>
      </c>
      <c r="AA1194" t="str">
        <f>_xlfn.XLOOKUP(Sales_DB[[#This Row],[Customer_ID]],Final_Cust_db[Customer_ID],Final_Cust_db[Loyality_Level])</f>
        <v>Gold</v>
      </c>
      <c r="AB1194" s="8">
        <f>Sales_DB[[#This Row],[Cost]]*Sales_DB[[#This Row],[Quantity]]</f>
        <v>872.88</v>
      </c>
      <c r="AC1194" s="8">
        <f>Sales_DB[[#This Row],[Total_Amount]]-Sales_DB[[#This Row],[Spend]]</f>
        <v>903.49439999999993</v>
      </c>
      <c r="AD1194" s="8">
        <f>MONTH(Sales_DB[[#This Row],[Order_Date]])</f>
        <v>11</v>
      </c>
    </row>
    <row r="1195" spans="1:30" x14ac:dyDescent="0.35">
      <c r="A1195" t="s">
        <v>3152</v>
      </c>
      <c r="B1195" s="2">
        <v>45705</v>
      </c>
      <c r="C1195" t="s">
        <v>836</v>
      </c>
      <c r="D1195" t="s">
        <v>1854</v>
      </c>
      <c r="E1195" t="s">
        <v>1909</v>
      </c>
      <c r="F1195">
        <v>3</v>
      </c>
      <c r="G1195" s="5">
        <v>242.58</v>
      </c>
      <c r="H1195">
        <v>0.25</v>
      </c>
      <c r="I1195" t="s">
        <v>1957</v>
      </c>
      <c r="J1195">
        <v>545.80500000000006</v>
      </c>
      <c r="K1195" t="str">
        <f>_xlfn.XLOOKUP(Sales_DB[[#This Row],[Store_ID]],Store_DB[Store_ID],Store_DB[Region])</f>
        <v>East</v>
      </c>
      <c r="L1195" t="str">
        <f>_xlfn.XLOOKUP(Sales_DB[[#This Row],[Store_ID]],Store_DB[Store_ID],Store_DB[Store_Name])</f>
        <v>Benson-Elliott</v>
      </c>
      <c r="M1195" t="str">
        <f>_xlfn.XLOOKUP(Sales_DB[[#This Row],[Store_ID]],Store_DB[Store_ID],Store_DB[City])</f>
        <v>Port Josephberg</v>
      </c>
      <c r="N1195" t="str">
        <f>_xlfn.XLOOKUP(Sales_DB[[#This Row],[Store_ID]],Store_DB[Store_ID],Store_DB[Store_Type])</f>
        <v>Online</v>
      </c>
      <c r="O1195" t="str">
        <f>_xlfn.XLOOKUP(Sales_DB[[#This Row],[Product_ID]],Product_DB[Product_ID],Product_DB[Product_Name])</f>
        <v>Women'S High Heels</v>
      </c>
      <c r="P1195" t="str">
        <f>_xlfn.XLOOKUP(Sales_DB[[#This Row],[Product_ID]],Product_DB[Product_ID],Product_DB[Category])</f>
        <v>Clothing</v>
      </c>
      <c r="Q1195" t="str">
        <f>_xlfn.XLOOKUP(Sales_DB[[#This Row],[Product_ID]],Product_DB[Product_ID],Product_DB[Sub_Category])</f>
        <v>Footwear</v>
      </c>
      <c r="R1195" t="str">
        <f>_xlfn.XLOOKUP(Sales_DB[[#This Row],[Product_ID]],Product_DB[Product_ID],Product_DB[Brand])</f>
        <v>Smith-Charles</v>
      </c>
      <c r="S1195">
        <f>_xlfn.XLOOKUP(Sales_DB[[#This Row],[Product_ID]],Product_DB[Product_ID],Product_DB[Cost])</f>
        <v>438.25</v>
      </c>
      <c r="T1195">
        <f>_xlfn.XLOOKUP(Sales_DB[[#This Row],[Product_ID]],Product_DB[Product_ID],Product_DB[Stock])</f>
        <v>496</v>
      </c>
      <c r="U1195" t="str">
        <f>_xlfn.XLOOKUP(Sales_DB[[#This Row],[Customer_ID]],Final_Cust_db[Customer_ID],Final_Cust_db[Name])</f>
        <v>Beth Allen</v>
      </c>
      <c r="V1195">
        <f>_xlfn.XLOOKUP(Sales_DB[[#This Row],[Customer_ID]],Final_Cust_db[Customer_ID],Final_Cust_db[Age])</f>
        <v>32</v>
      </c>
      <c r="W1195" t="str">
        <f>_xlfn.XLOOKUP(Sales_DB[[#This Row],[Customer_ID]],Final_Cust_db[Customer_ID],Final_Cust_db[Gender])</f>
        <v>Female</v>
      </c>
      <c r="X1195" t="str">
        <f>_xlfn.XLOOKUP(Sales_DB[[#This Row],[Customer_ID]],Final_Cust_db[Customer_ID],Final_Cust_db[City])</f>
        <v>South Kathrynmouth</v>
      </c>
      <c r="Y1195" t="str">
        <f>_xlfn.XLOOKUP(Sales_DB[[#This Row],[Customer_ID]],Final_Cust_db[Customer_ID],Final_Cust_db[State])</f>
        <v>Oklahoma</v>
      </c>
      <c r="Z1195" t="str">
        <f>_xlfn.XLOOKUP(Sales_DB[[#This Row],[Customer_ID]],Final_Cust_db[Customer_ID],Final_Cust_db[Country])</f>
        <v>USA</v>
      </c>
      <c r="AA1195" t="str">
        <f>_xlfn.XLOOKUP(Sales_DB[[#This Row],[Customer_ID]],Final_Cust_db[Customer_ID],Final_Cust_db[Loyality_Level])</f>
        <v>Silver</v>
      </c>
      <c r="AB1195" s="8">
        <f>Sales_DB[[#This Row],[Cost]]*Sales_DB[[#This Row],[Quantity]]</f>
        <v>1314.75</v>
      </c>
      <c r="AC1195" s="8">
        <f>Sales_DB[[#This Row],[Total_Amount]]-Sales_DB[[#This Row],[Spend]]</f>
        <v>-768.94499999999994</v>
      </c>
      <c r="AD1195" s="8">
        <f>MONTH(Sales_DB[[#This Row],[Order_Date]])</f>
        <v>2</v>
      </c>
    </row>
    <row r="1196" spans="1:30" x14ac:dyDescent="0.35">
      <c r="A1196" t="s">
        <v>3153</v>
      </c>
      <c r="B1196" s="2">
        <v>45250</v>
      </c>
      <c r="C1196" t="s">
        <v>1158</v>
      </c>
      <c r="D1196" t="s">
        <v>1653</v>
      </c>
      <c r="E1196" t="s">
        <v>1940</v>
      </c>
      <c r="F1196">
        <v>2</v>
      </c>
      <c r="G1196" s="5">
        <v>519.29999999999995</v>
      </c>
      <c r="H1196">
        <v>0.09</v>
      </c>
      <c r="I1196" t="s">
        <v>1959</v>
      </c>
      <c r="J1196">
        <v>945.12599999999998</v>
      </c>
      <c r="K1196" t="str">
        <f>_xlfn.XLOOKUP(Sales_DB[[#This Row],[Store_ID]],Store_DB[Store_ID],Store_DB[Region])</f>
        <v>North</v>
      </c>
      <c r="L1196" t="str">
        <f>_xlfn.XLOOKUP(Sales_DB[[#This Row],[Store_ID]],Store_DB[Store_ID],Store_DB[Store_Name])</f>
        <v>Holloway Ltd</v>
      </c>
      <c r="M1196" t="str">
        <f>_xlfn.XLOOKUP(Sales_DB[[#This Row],[Store_ID]],Store_DB[Store_ID],Store_DB[City])</f>
        <v>Bensonhaven</v>
      </c>
      <c r="N1196" t="str">
        <f>_xlfn.XLOOKUP(Sales_DB[[#This Row],[Store_ID]],Store_DB[Store_ID],Store_DB[Store_Type])</f>
        <v>Flagship</v>
      </c>
      <c r="O1196" t="str">
        <f>_xlfn.XLOOKUP(Sales_DB[[#This Row],[Product_ID]],Product_DB[Product_ID],Product_DB[Product_Name])</f>
        <v>Wireless Bluetooth Speaker</v>
      </c>
      <c r="P1196" t="str">
        <f>_xlfn.XLOOKUP(Sales_DB[[#This Row],[Product_ID]],Product_DB[Product_ID],Product_DB[Category])</f>
        <v>Electronics</v>
      </c>
      <c r="Q1196" t="str">
        <f>_xlfn.XLOOKUP(Sales_DB[[#This Row],[Product_ID]],Product_DB[Product_ID],Product_DB[Sub_Category])</f>
        <v>Audio</v>
      </c>
      <c r="R1196" t="str">
        <f>_xlfn.XLOOKUP(Sales_DB[[#This Row],[Product_ID]],Product_DB[Product_ID],Product_DB[Brand])</f>
        <v>Reed-Schmidt</v>
      </c>
      <c r="S1196">
        <f>_xlfn.XLOOKUP(Sales_DB[[#This Row],[Product_ID]],Product_DB[Product_ID],Product_DB[Cost])</f>
        <v>322.41000000000003</v>
      </c>
      <c r="T1196">
        <f>_xlfn.XLOOKUP(Sales_DB[[#This Row],[Product_ID]],Product_DB[Product_ID],Product_DB[Stock])</f>
        <v>213</v>
      </c>
      <c r="U1196" t="str">
        <f>_xlfn.XLOOKUP(Sales_DB[[#This Row],[Customer_ID]],Final_Cust_db[Customer_ID],Final_Cust_db[Name])</f>
        <v>Melinda Johnson</v>
      </c>
      <c r="V1196">
        <f>_xlfn.XLOOKUP(Sales_DB[[#This Row],[Customer_ID]],Final_Cust_db[Customer_ID],Final_Cust_db[Age])</f>
        <v>51</v>
      </c>
      <c r="W1196" t="str">
        <f>_xlfn.XLOOKUP(Sales_DB[[#This Row],[Customer_ID]],Final_Cust_db[Customer_ID],Final_Cust_db[Gender])</f>
        <v>Male</v>
      </c>
      <c r="X1196" t="str">
        <f>_xlfn.XLOOKUP(Sales_DB[[#This Row],[Customer_ID]],Final_Cust_db[Customer_ID],Final_Cust_db[City])</f>
        <v>Kaufmanfurt</v>
      </c>
      <c r="Y1196" t="str">
        <f>_xlfn.XLOOKUP(Sales_DB[[#This Row],[Customer_ID]],Final_Cust_db[Customer_ID],Final_Cust_db[State])</f>
        <v>Ohio</v>
      </c>
      <c r="Z1196" t="str">
        <f>_xlfn.XLOOKUP(Sales_DB[[#This Row],[Customer_ID]],Final_Cust_db[Customer_ID],Final_Cust_db[Country])</f>
        <v>USA</v>
      </c>
      <c r="AA1196" t="str">
        <f>_xlfn.XLOOKUP(Sales_DB[[#This Row],[Customer_ID]],Final_Cust_db[Customer_ID],Final_Cust_db[Loyality_Level])</f>
        <v>Bronze</v>
      </c>
      <c r="AB1196" s="8">
        <f>Sales_DB[[#This Row],[Cost]]*Sales_DB[[#This Row],[Quantity]]</f>
        <v>644.82000000000005</v>
      </c>
      <c r="AC1196" s="8">
        <f>Sales_DB[[#This Row],[Total_Amount]]-Sales_DB[[#This Row],[Spend]]</f>
        <v>300.30599999999993</v>
      </c>
      <c r="AD1196" s="8">
        <f>MONTH(Sales_DB[[#This Row],[Order_Date]])</f>
        <v>11</v>
      </c>
    </row>
    <row r="1197" spans="1:30" x14ac:dyDescent="0.35">
      <c r="A1197" t="s">
        <v>3154</v>
      </c>
      <c r="B1197" s="2">
        <v>45684</v>
      </c>
      <c r="C1197" t="s">
        <v>1520</v>
      </c>
      <c r="D1197" t="s">
        <v>1863</v>
      </c>
      <c r="E1197" t="s">
        <v>1925</v>
      </c>
      <c r="F1197">
        <v>3</v>
      </c>
      <c r="G1197" s="5">
        <v>845.67</v>
      </c>
      <c r="H1197">
        <v>0.12</v>
      </c>
      <c r="I1197" t="s">
        <v>1962</v>
      </c>
      <c r="J1197">
        <v>2232.5688</v>
      </c>
      <c r="K1197" t="str">
        <f>_xlfn.XLOOKUP(Sales_DB[[#This Row],[Store_ID]],Store_DB[Store_ID],Store_DB[Region])</f>
        <v>South</v>
      </c>
      <c r="L1197" t="str">
        <f>_xlfn.XLOOKUP(Sales_DB[[#This Row],[Store_ID]],Store_DB[Store_ID],Store_DB[Store_Name])</f>
        <v>Aguirre-Keller</v>
      </c>
      <c r="M1197" t="str">
        <f>_xlfn.XLOOKUP(Sales_DB[[#This Row],[Store_ID]],Store_DB[Store_ID],Store_DB[City])</f>
        <v>Lake Michael</v>
      </c>
      <c r="N1197" t="str">
        <f>_xlfn.XLOOKUP(Sales_DB[[#This Row],[Store_ID]],Store_DB[Store_ID],Store_DB[Store_Type])</f>
        <v>Online</v>
      </c>
      <c r="O1197" t="str">
        <f>_xlfn.XLOOKUP(Sales_DB[[#This Row],[Product_ID]],Product_DB[Product_ID],Product_DB[Product_Name])</f>
        <v>Vitamin E Body Lotion</v>
      </c>
      <c r="P1197" t="str">
        <f>_xlfn.XLOOKUP(Sales_DB[[#This Row],[Product_ID]],Product_DB[Product_ID],Product_DB[Category])</f>
        <v>Beauty</v>
      </c>
      <c r="Q1197" t="str">
        <f>_xlfn.XLOOKUP(Sales_DB[[#This Row],[Product_ID]],Product_DB[Product_ID],Product_DB[Sub_Category])</f>
        <v>Skincare</v>
      </c>
      <c r="R1197" t="str">
        <f>_xlfn.XLOOKUP(Sales_DB[[#This Row],[Product_ID]],Product_DB[Product_ID],Product_DB[Brand])</f>
        <v>Hoffman-Williams</v>
      </c>
      <c r="S1197">
        <f>_xlfn.XLOOKUP(Sales_DB[[#This Row],[Product_ID]],Product_DB[Product_ID],Product_DB[Cost])</f>
        <v>358.47</v>
      </c>
      <c r="T1197">
        <f>_xlfn.XLOOKUP(Sales_DB[[#This Row],[Product_ID]],Product_DB[Product_ID],Product_DB[Stock])</f>
        <v>213</v>
      </c>
      <c r="U1197" t="str">
        <f>_xlfn.XLOOKUP(Sales_DB[[#This Row],[Customer_ID]],Final_Cust_db[Customer_ID],Final_Cust_db[Name])</f>
        <v>Kaitlin Brown</v>
      </c>
      <c r="V1197">
        <f>_xlfn.XLOOKUP(Sales_DB[[#This Row],[Customer_ID]],Final_Cust_db[Customer_ID],Final_Cust_db[Age])</f>
        <v>52</v>
      </c>
      <c r="W1197" t="str">
        <f>_xlfn.XLOOKUP(Sales_DB[[#This Row],[Customer_ID]],Final_Cust_db[Customer_ID],Final_Cust_db[Gender])</f>
        <v>Female</v>
      </c>
      <c r="X1197" t="str">
        <f>_xlfn.XLOOKUP(Sales_DB[[#This Row],[Customer_ID]],Final_Cust_db[Customer_ID],Final_Cust_db[City])</f>
        <v>Kellyberg</v>
      </c>
      <c r="Y1197" t="str">
        <f>_xlfn.XLOOKUP(Sales_DB[[#This Row],[Customer_ID]],Final_Cust_db[Customer_ID],Final_Cust_db[State])</f>
        <v>South Dakota</v>
      </c>
      <c r="Z1197" t="str">
        <f>_xlfn.XLOOKUP(Sales_DB[[#This Row],[Customer_ID]],Final_Cust_db[Customer_ID],Final_Cust_db[Country])</f>
        <v>USA</v>
      </c>
      <c r="AA1197" t="str">
        <f>_xlfn.XLOOKUP(Sales_DB[[#This Row],[Customer_ID]],Final_Cust_db[Customer_ID],Final_Cust_db[Loyality_Level])</f>
        <v>Gold</v>
      </c>
      <c r="AB1197" s="8">
        <f>Sales_DB[[#This Row],[Cost]]*Sales_DB[[#This Row],[Quantity]]</f>
        <v>1075.4100000000001</v>
      </c>
      <c r="AC1197" s="8">
        <f>Sales_DB[[#This Row],[Total_Amount]]-Sales_DB[[#This Row],[Spend]]</f>
        <v>1157.1587999999999</v>
      </c>
      <c r="AD1197" s="8">
        <f>MONTH(Sales_DB[[#This Row],[Order_Date]])</f>
        <v>1</v>
      </c>
    </row>
    <row r="1198" spans="1:30" x14ac:dyDescent="0.35">
      <c r="A1198" t="s">
        <v>3155</v>
      </c>
      <c r="B1198" s="2">
        <v>45395</v>
      </c>
      <c r="C1198" t="s">
        <v>972</v>
      </c>
      <c r="D1198" t="s">
        <v>1745</v>
      </c>
      <c r="E1198" t="s">
        <v>1937</v>
      </c>
      <c r="F1198">
        <v>4</v>
      </c>
      <c r="G1198" s="5">
        <v>750.26</v>
      </c>
      <c r="H1198">
        <v>0.01</v>
      </c>
      <c r="I1198" t="s">
        <v>1959</v>
      </c>
      <c r="J1198">
        <v>2971.0295999999998</v>
      </c>
      <c r="K1198" t="str">
        <f>_xlfn.XLOOKUP(Sales_DB[[#This Row],[Store_ID]],Store_DB[Store_ID],Store_DB[Region])</f>
        <v>West</v>
      </c>
      <c r="L1198" t="str">
        <f>_xlfn.XLOOKUP(Sales_DB[[#This Row],[Store_ID]],Store_DB[Store_ID],Store_DB[Store_Name])</f>
        <v>Frederick-Wright</v>
      </c>
      <c r="M1198" t="str">
        <f>_xlfn.XLOOKUP(Sales_DB[[#This Row],[Store_ID]],Store_DB[Store_ID],Store_DB[City])</f>
        <v>New Jimmymouth</v>
      </c>
      <c r="N1198" t="str">
        <f>_xlfn.XLOOKUP(Sales_DB[[#This Row],[Store_ID]],Store_DB[Store_ID],Store_DB[Store_Type])</f>
        <v>Flagship</v>
      </c>
      <c r="O1198" t="str">
        <f>_xlfn.XLOOKUP(Sales_DB[[#This Row],[Product_ID]],Product_DB[Product_ID],Product_DB[Product_Name])</f>
        <v>Ceramic Plant Pot</v>
      </c>
      <c r="P1198" t="str">
        <f>_xlfn.XLOOKUP(Sales_DB[[#This Row],[Product_ID]],Product_DB[Product_ID],Product_DB[Category])</f>
        <v>Home</v>
      </c>
      <c r="Q1198" t="str">
        <f>_xlfn.XLOOKUP(Sales_DB[[#This Row],[Product_ID]],Product_DB[Product_ID],Product_DB[Sub_Category])</f>
        <v>Decor</v>
      </c>
      <c r="R1198" t="str">
        <f>_xlfn.XLOOKUP(Sales_DB[[#This Row],[Product_ID]],Product_DB[Product_ID],Product_DB[Brand])</f>
        <v>Hatfield, Baird and Torres</v>
      </c>
      <c r="S1198">
        <f>_xlfn.XLOOKUP(Sales_DB[[#This Row],[Product_ID]],Product_DB[Product_ID],Product_DB[Cost])</f>
        <v>81.75</v>
      </c>
      <c r="T1198">
        <f>_xlfn.XLOOKUP(Sales_DB[[#This Row],[Product_ID]],Product_DB[Product_ID],Product_DB[Stock])</f>
        <v>265</v>
      </c>
      <c r="U1198" t="str">
        <f>_xlfn.XLOOKUP(Sales_DB[[#This Row],[Customer_ID]],Final_Cust_db[Customer_ID],Final_Cust_db[Name])</f>
        <v>Roberta Green</v>
      </c>
      <c r="V1198">
        <f>_xlfn.XLOOKUP(Sales_DB[[#This Row],[Customer_ID]],Final_Cust_db[Customer_ID],Final_Cust_db[Age])</f>
        <v>64</v>
      </c>
      <c r="W1198" t="str">
        <f>_xlfn.XLOOKUP(Sales_DB[[#This Row],[Customer_ID]],Final_Cust_db[Customer_ID],Final_Cust_db[Gender])</f>
        <v>Male</v>
      </c>
      <c r="X1198" t="str">
        <f>_xlfn.XLOOKUP(Sales_DB[[#This Row],[Customer_ID]],Final_Cust_db[Customer_ID],Final_Cust_db[City])</f>
        <v>West Joseph</v>
      </c>
      <c r="Y1198" t="str">
        <f>_xlfn.XLOOKUP(Sales_DB[[#This Row],[Customer_ID]],Final_Cust_db[Customer_ID],Final_Cust_db[State])</f>
        <v>Washington</v>
      </c>
      <c r="Z1198" t="str">
        <f>_xlfn.XLOOKUP(Sales_DB[[#This Row],[Customer_ID]],Final_Cust_db[Customer_ID],Final_Cust_db[Country])</f>
        <v>USA</v>
      </c>
      <c r="AA1198" t="str">
        <f>_xlfn.XLOOKUP(Sales_DB[[#This Row],[Customer_ID]],Final_Cust_db[Customer_ID],Final_Cust_db[Loyality_Level])</f>
        <v>Platinum</v>
      </c>
      <c r="AB1198" s="8">
        <f>Sales_DB[[#This Row],[Cost]]*Sales_DB[[#This Row],[Quantity]]</f>
        <v>327</v>
      </c>
      <c r="AC1198" s="8">
        <f>Sales_DB[[#This Row],[Total_Amount]]-Sales_DB[[#This Row],[Spend]]</f>
        <v>2644.0295999999998</v>
      </c>
      <c r="AD1198" s="8">
        <f>MONTH(Sales_DB[[#This Row],[Order_Date]])</f>
        <v>4</v>
      </c>
    </row>
    <row r="1199" spans="1:30" x14ac:dyDescent="0.35">
      <c r="A1199" t="s">
        <v>3156</v>
      </c>
      <c r="B1199" s="2">
        <v>45382</v>
      </c>
      <c r="C1199" t="s">
        <v>1053</v>
      </c>
      <c r="D1199" t="s">
        <v>1857</v>
      </c>
      <c r="E1199" t="s">
        <v>1927</v>
      </c>
      <c r="F1199">
        <v>4</v>
      </c>
      <c r="G1199" s="5">
        <v>294.38</v>
      </c>
      <c r="H1199">
        <v>0.2</v>
      </c>
      <c r="I1199" t="s">
        <v>1957</v>
      </c>
      <c r="J1199">
        <v>942.01600000000008</v>
      </c>
      <c r="K1199" t="str">
        <f>_xlfn.XLOOKUP(Sales_DB[[#This Row],[Store_ID]],Store_DB[Store_ID],Store_DB[Region])</f>
        <v>North</v>
      </c>
      <c r="L1199" t="str">
        <f>_xlfn.XLOOKUP(Sales_DB[[#This Row],[Store_ID]],Store_DB[Store_ID],Store_DB[Store_Name])</f>
        <v>Thomas, Bridges and Harris</v>
      </c>
      <c r="M1199" t="str">
        <f>_xlfn.XLOOKUP(Sales_DB[[#This Row],[Store_ID]],Store_DB[Store_ID],Store_DB[City])</f>
        <v>Sabrinatown</v>
      </c>
      <c r="N1199" t="str">
        <f>_xlfn.XLOOKUP(Sales_DB[[#This Row],[Store_ID]],Store_DB[Store_ID],Store_DB[Store_Type])</f>
        <v>Online</v>
      </c>
      <c r="O1199" t="str">
        <f>_xlfn.XLOOKUP(Sales_DB[[#This Row],[Product_ID]],Product_DB[Product_ID],Product_DB[Product_Name])</f>
        <v>Microwave Oven</v>
      </c>
      <c r="P1199" t="str">
        <f>_xlfn.XLOOKUP(Sales_DB[[#This Row],[Product_ID]],Product_DB[Product_ID],Product_DB[Category])</f>
        <v>Home</v>
      </c>
      <c r="Q1199" t="str">
        <f>_xlfn.XLOOKUP(Sales_DB[[#This Row],[Product_ID]],Product_DB[Product_ID],Product_DB[Sub_Category])</f>
        <v>Appliances</v>
      </c>
      <c r="R1199" t="str">
        <f>_xlfn.XLOOKUP(Sales_DB[[#This Row],[Product_ID]],Product_DB[Product_ID],Product_DB[Brand])</f>
        <v>Green, Powell and Palmer</v>
      </c>
      <c r="S1199">
        <f>_xlfn.XLOOKUP(Sales_DB[[#This Row],[Product_ID]],Product_DB[Product_ID],Product_DB[Cost])</f>
        <v>447.43</v>
      </c>
      <c r="T1199">
        <f>_xlfn.XLOOKUP(Sales_DB[[#This Row],[Product_ID]],Product_DB[Product_ID],Product_DB[Stock])</f>
        <v>191</v>
      </c>
      <c r="U1199" t="str">
        <f>_xlfn.XLOOKUP(Sales_DB[[#This Row],[Customer_ID]],Final_Cust_db[Customer_ID],Final_Cust_db[Name])</f>
        <v>Dr.Lindsay Hanna</v>
      </c>
      <c r="V1199">
        <f>_xlfn.XLOOKUP(Sales_DB[[#This Row],[Customer_ID]],Final_Cust_db[Customer_ID],Final_Cust_db[Age])</f>
        <v>34</v>
      </c>
      <c r="W1199" t="str">
        <f>_xlfn.XLOOKUP(Sales_DB[[#This Row],[Customer_ID]],Final_Cust_db[Customer_ID],Final_Cust_db[Gender])</f>
        <v>Female</v>
      </c>
      <c r="X1199" t="str">
        <f>_xlfn.XLOOKUP(Sales_DB[[#This Row],[Customer_ID]],Final_Cust_db[Customer_ID],Final_Cust_db[City])</f>
        <v>New Paulstad</v>
      </c>
      <c r="Y1199" t="str">
        <f>_xlfn.XLOOKUP(Sales_DB[[#This Row],[Customer_ID]],Final_Cust_db[Customer_ID],Final_Cust_db[State])</f>
        <v>Hawaii</v>
      </c>
      <c r="Z1199" t="str">
        <f>_xlfn.XLOOKUP(Sales_DB[[#This Row],[Customer_ID]],Final_Cust_db[Customer_ID],Final_Cust_db[Country])</f>
        <v>USA</v>
      </c>
      <c r="AA1199" t="str">
        <f>_xlfn.XLOOKUP(Sales_DB[[#This Row],[Customer_ID]],Final_Cust_db[Customer_ID],Final_Cust_db[Loyality_Level])</f>
        <v>Bronze</v>
      </c>
      <c r="AB1199" s="8">
        <f>Sales_DB[[#This Row],[Cost]]*Sales_DB[[#This Row],[Quantity]]</f>
        <v>1789.72</v>
      </c>
      <c r="AC1199" s="8">
        <f>Sales_DB[[#This Row],[Total_Amount]]-Sales_DB[[#This Row],[Spend]]</f>
        <v>-847.70399999999995</v>
      </c>
      <c r="AD1199" s="8">
        <f>MONTH(Sales_DB[[#This Row],[Order_Date]])</f>
        <v>3</v>
      </c>
    </row>
    <row r="1200" spans="1:30" x14ac:dyDescent="0.35">
      <c r="A1200" t="s">
        <v>3157</v>
      </c>
      <c r="B1200" s="2">
        <v>45919</v>
      </c>
      <c r="C1200" t="s">
        <v>351</v>
      </c>
      <c r="D1200" t="s">
        <v>1869</v>
      </c>
      <c r="E1200" t="s">
        <v>1894</v>
      </c>
      <c r="F1200">
        <v>3</v>
      </c>
      <c r="G1200" s="5">
        <v>583.52</v>
      </c>
      <c r="H1200">
        <v>7.0000000000000007E-2</v>
      </c>
      <c r="I1200" t="s">
        <v>1959</v>
      </c>
      <c r="J1200">
        <v>1628.0208</v>
      </c>
      <c r="K1200" t="str">
        <f>_xlfn.XLOOKUP(Sales_DB[[#This Row],[Store_ID]],Store_DB[Store_ID],Store_DB[Region])</f>
        <v>South</v>
      </c>
      <c r="L1200" t="str">
        <f>_xlfn.XLOOKUP(Sales_DB[[#This Row],[Store_ID]],Store_DB[Store_ID],Store_DB[Store_Name])</f>
        <v>Black-Horn</v>
      </c>
      <c r="M1200" t="str">
        <f>_xlfn.XLOOKUP(Sales_DB[[#This Row],[Store_ID]],Store_DB[Store_ID],Store_DB[City])</f>
        <v>North Nancyview</v>
      </c>
      <c r="N1200" t="str">
        <f>_xlfn.XLOOKUP(Sales_DB[[#This Row],[Store_ID]],Store_DB[Store_ID],Store_DB[Store_Type])</f>
        <v>Outlet</v>
      </c>
      <c r="O1200" t="str">
        <f>_xlfn.XLOOKUP(Sales_DB[[#This Row],[Product_ID]],Product_DB[Product_ID],Product_DB[Product_Name])</f>
        <v>Women'S Formal Blazer</v>
      </c>
      <c r="P1200" t="str">
        <f>_xlfn.XLOOKUP(Sales_DB[[#This Row],[Product_ID]],Product_DB[Product_ID],Product_DB[Category])</f>
        <v>Clothing</v>
      </c>
      <c r="Q1200" t="str">
        <f>_xlfn.XLOOKUP(Sales_DB[[#This Row],[Product_ID]],Product_DB[Product_ID],Product_DB[Sub_Category])</f>
        <v>Outerwear</v>
      </c>
      <c r="R1200" t="str">
        <f>_xlfn.XLOOKUP(Sales_DB[[#This Row],[Product_ID]],Product_DB[Product_ID],Product_DB[Brand])</f>
        <v>Phillips and Sons</v>
      </c>
      <c r="S1200">
        <f>_xlfn.XLOOKUP(Sales_DB[[#This Row],[Product_ID]],Product_DB[Product_ID],Product_DB[Cost])</f>
        <v>358.47</v>
      </c>
      <c r="T1200">
        <f>_xlfn.XLOOKUP(Sales_DB[[#This Row],[Product_ID]],Product_DB[Product_ID],Product_DB[Stock])</f>
        <v>143</v>
      </c>
      <c r="U1200" t="str">
        <f>_xlfn.XLOOKUP(Sales_DB[[#This Row],[Customer_ID]],Final_Cust_db[Customer_ID],Final_Cust_db[Name])</f>
        <v>David Cobb</v>
      </c>
      <c r="V1200">
        <f>_xlfn.XLOOKUP(Sales_DB[[#This Row],[Customer_ID]],Final_Cust_db[Customer_ID],Final_Cust_db[Age])</f>
        <v>36</v>
      </c>
      <c r="W1200" t="str">
        <f>_xlfn.XLOOKUP(Sales_DB[[#This Row],[Customer_ID]],Final_Cust_db[Customer_ID],Final_Cust_db[Gender])</f>
        <v>Male</v>
      </c>
      <c r="X1200" t="str">
        <f>_xlfn.XLOOKUP(Sales_DB[[#This Row],[Customer_ID]],Final_Cust_db[Customer_ID],Final_Cust_db[City])</f>
        <v>Lake Thomas</v>
      </c>
      <c r="Y1200" t="str">
        <f>_xlfn.XLOOKUP(Sales_DB[[#This Row],[Customer_ID]],Final_Cust_db[Customer_ID],Final_Cust_db[State])</f>
        <v>South Dakota</v>
      </c>
      <c r="Z1200" t="str">
        <f>_xlfn.XLOOKUP(Sales_DB[[#This Row],[Customer_ID]],Final_Cust_db[Customer_ID],Final_Cust_db[Country])</f>
        <v>USA</v>
      </c>
      <c r="AA1200" t="str">
        <f>_xlfn.XLOOKUP(Sales_DB[[#This Row],[Customer_ID]],Final_Cust_db[Customer_ID],Final_Cust_db[Loyality_Level])</f>
        <v>Silver</v>
      </c>
      <c r="AB1200" s="8">
        <f>Sales_DB[[#This Row],[Cost]]*Sales_DB[[#This Row],[Quantity]]</f>
        <v>1075.4100000000001</v>
      </c>
      <c r="AC1200" s="8">
        <f>Sales_DB[[#This Row],[Total_Amount]]-Sales_DB[[#This Row],[Spend]]</f>
        <v>552.61079999999993</v>
      </c>
      <c r="AD1200" s="8">
        <f>MONTH(Sales_DB[[#This Row],[Order_Date]])</f>
        <v>9</v>
      </c>
    </row>
    <row r="1201" spans="1:30" x14ac:dyDescent="0.35">
      <c r="A1201" t="s">
        <v>3158</v>
      </c>
      <c r="B1201" s="2">
        <v>45453</v>
      </c>
      <c r="C1201" t="s">
        <v>1459</v>
      </c>
      <c r="D1201" t="s">
        <v>1848</v>
      </c>
      <c r="E1201" t="s">
        <v>1937</v>
      </c>
      <c r="F1201">
        <v>2</v>
      </c>
      <c r="G1201" s="5">
        <v>635.22</v>
      </c>
      <c r="H1201">
        <v>0.3</v>
      </c>
      <c r="I1201" t="s">
        <v>1962</v>
      </c>
      <c r="J1201">
        <v>889.30799999999999</v>
      </c>
      <c r="K1201" t="str">
        <f>_xlfn.XLOOKUP(Sales_DB[[#This Row],[Store_ID]],Store_DB[Store_ID],Store_DB[Region])</f>
        <v>West</v>
      </c>
      <c r="L1201" t="str">
        <f>_xlfn.XLOOKUP(Sales_DB[[#This Row],[Store_ID]],Store_DB[Store_ID],Store_DB[Store_Name])</f>
        <v>Frederick-Wright</v>
      </c>
      <c r="M1201" t="str">
        <f>_xlfn.XLOOKUP(Sales_DB[[#This Row],[Store_ID]],Store_DB[Store_ID],Store_DB[City])</f>
        <v>New Jimmymouth</v>
      </c>
      <c r="N1201" t="str">
        <f>_xlfn.XLOOKUP(Sales_DB[[#This Row],[Store_ID]],Store_DB[Store_ID],Store_DB[Store_Type])</f>
        <v>Flagship</v>
      </c>
      <c r="O1201" t="str">
        <f>_xlfn.XLOOKUP(Sales_DB[[#This Row],[Product_ID]],Product_DB[Product_ID],Product_DB[Product_Name])</f>
        <v>Face Foundation Kit</v>
      </c>
      <c r="P1201" t="str">
        <f>_xlfn.XLOOKUP(Sales_DB[[#This Row],[Product_ID]],Product_DB[Product_ID],Product_DB[Category])</f>
        <v>Beauty</v>
      </c>
      <c r="Q1201" t="str">
        <f>_xlfn.XLOOKUP(Sales_DB[[#This Row],[Product_ID]],Product_DB[Product_ID],Product_DB[Sub_Category])</f>
        <v>Makeup</v>
      </c>
      <c r="R1201" t="str">
        <f>_xlfn.XLOOKUP(Sales_DB[[#This Row],[Product_ID]],Product_DB[Product_ID],Product_DB[Brand])</f>
        <v>Taylor-Elliott</v>
      </c>
      <c r="S1201">
        <f>_xlfn.XLOOKUP(Sales_DB[[#This Row],[Product_ID]],Product_DB[Product_ID],Product_DB[Cost])</f>
        <v>183.04</v>
      </c>
      <c r="T1201">
        <f>_xlfn.XLOOKUP(Sales_DB[[#This Row],[Product_ID]],Product_DB[Product_ID],Product_DB[Stock])</f>
        <v>457</v>
      </c>
      <c r="U1201" t="str">
        <f>_xlfn.XLOOKUP(Sales_DB[[#This Row],[Customer_ID]],Final_Cust_db[Customer_ID],Final_Cust_db[Name])</f>
        <v>Manuel Fisher</v>
      </c>
      <c r="V1201">
        <f>_xlfn.XLOOKUP(Sales_DB[[#This Row],[Customer_ID]],Final_Cust_db[Customer_ID],Final_Cust_db[Age])</f>
        <v>21</v>
      </c>
      <c r="W1201" t="str">
        <f>_xlfn.XLOOKUP(Sales_DB[[#This Row],[Customer_ID]],Final_Cust_db[Customer_ID],Final_Cust_db[Gender])</f>
        <v>Female</v>
      </c>
      <c r="X1201" t="str">
        <f>_xlfn.XLOOKUP(Sales_DB[[#This Row],[Customer_ID]],Final_Cust_db[Customer_ID],Final_Cust_db[City])</f>
        <v>Kanebury</v>
      </c>
      <c r="Y1201" t="str">
        <f>_xlfn.XLOOKUP(Sales_DB[[#This Row],[Customer_ID]],Final_Cust_db[Customer_ID],Final_Cust_db[State])</f>
        <v>New Hampshire</v>
      </c>
      <c r="Z1201" t="str">
        <f>_xlfn.XLOOKUP(Sales_DB[[#This Row],[Customer_ID]],Final_Cust_db[Customer_ID],Final_Cust_db[Country])</f>
        <v>USA</v>
      </c>
      <c r="AA1201" t="str">
        <f>_xlfn.XLOOKUP(Sales_DB[[#This Row],[Customer_ID]],Final_Cust_db[Customer_ID],Final_Cust_db[Loyality_Level])</f>
        <v>Gold</v>
      </c>
      <c r="AB1201" s="8">
        <f>Sales_DB[[#This Row],[Cost]]*Sales_DB[[#This Row],[Quantity]]</f>
        <v>366.08</v>
      </c>
      <c r="AC1201" s="8">
        <f>Sales_DB[[#This Row],[Total_Amount]]-Sales_DB[[#This Row],[Spend]]</f>
        <v>523.22800000000007</v>
      </c>
      <c r="AD1201" s="8">
        <f>MONTH(Sales_DB[[#This Row],[Order_Date]])</f>
        <v>6</v>
      </c>
    </row>
    <row r="1202" spans="1:30" x14ac:dyDescent="0.35">
      <c r="A1202" t="s">
        <v>3159</v>
      </c>
      <c r="B1202" s="2">
        <v>45313</v>
      </c>
      <c r="C1202" t="s">
        <v>1338</v>
      </c>
      <c r="D1202" t="s">
        <v>1778</v>
      </c>
      <c r="E1202" t="s">
        <v>1894</v>
      </c>
      <c r="F1202">
        <v>1</v>
      </c>
      <c r="G1202" s="5">
        <v>743.55</v>
      </c>
      <c r="H1202">
        <v>0.11</v>
      </c>
      <c r="I1202" t="s">
        <v>1962</v>
      </c>
      <c r="J1202">
        <v>661.7595</v>
      </c>
      <c r="K1202" t="str">
        <f>_xlfn.XLOOKUP(Sales_DB[[#This Row],[Store_ID]],Store_DB[Store_ID],Store_DB[Region])</f>
        <v>South</v>
      </c>
      <c r="L1202" t="str">
        <f>_xlfn.XLOOKUP(Sales_DB[[#This Row],[Store_ID]],Store_DB[Store_ID],Store_DB[Store_Name])</f>
        <v>Black-Horn</v>
      </c>
      <c r="M1202" t="str">
        <f>_xlfn.XLOOKUP(Sales_DB[[#This Row],[Store_ID]],Store_DB[Store_ID],Store_DB[City])</f>
        <v>North Nancyview</v>
      </c>
      <c r="N1202" t="str">
        <f>_xlfn.XLOOKUP(Sales_DB[[#This Row],[Store_ID]],Store_DB[Store_ID],Store_DB[Store_Type])</f>
        <v>Outlet</v>
      </c>
      <c r="O1202" t="str">
        <f>_xlfn.XLOOKUP(Sales_DB[[#This Row],[Product_ID]],Product_DB[Product_ID],Product_DB[Product_Name])</f>
        <v>Women'S Hair Dryer Brush</v>
      </c>
      <c r="P1202" t="str">
        <f>_xlfn.XLOOKUP(Sales_DB[[#This Row],[Product_ID]],Product_DB[Product_ID],Product_DB[Category])</f>
        <v>Beauty</v>
      </c>
      <c r="Q1202" t="str">
        <f>_xlfn.XLOOKUP(Sales_DB[[#This Row],[Product_ID]],Product_DB[Product_ID],Product_DB[Sub_Category])</f>
        <v>Haircare</v>
      </c>
      <c r="R1202" t="str">
        <f>_xlfn.XLOOKUP(Sales_DB[[#This Row],[Product_ID]],Product_DB[Product_ID],Product_DB[Brand])</f>
        <v>Torres, Spencer and Potter</v>
      </c>
      <c r="S1202">
        <f>_xlfn.XLOOKUP(Sales_DB[[#This Row],[Product_ID]],Product_DB[Product_ID],Product_DB[Cost])</f>
        <v>340.39</v>
      </c>
      <c r="T1202">
        <f>_xlfn.XLOOKUP(Sales_DB[[#This Row],[Product_ID]],Product_DB[Product_ID],Product_DB[Stock])</f>
        <v>177</v>
      </c>
      <c r="U1202" t="str">
        <f>_xlfn.XLOOKUP(Sales_DB[[#This Row],[Customer_ID]],Final_Cust_db[Customer_ID],Final_Cust_db[Name])</f>
        <v>Samuel Mullins</v>
      </c>
      <c r="V1202">
        <f>_xlfn.XLOOKUP(Sales_DB[[#This Row],[Customer_ID]],Final_Cust_db[Customer_ID],Final_Cust_db[Age])</f>
        <v>27</v>
      </c>
      <c r="W1202" t="str">
        <f>_xlfn.XLOOKUP(Sales_DB[[#This Row],[Customer_ID]],Final_Cust_db[Customer_ID],Final_Cust_db[Gender])</f>
        <v>Female</v>
      </c>
      <c r="X1202" t="str">
        <f>_xlfn.XLOOKUP(Sales_DB[[#This Row],[Customer_ID]],Final_Cust_db[Customer_ID],Final_Cust_db[City])</f>
        <v>Hartmouth</v>
      </c>
      <c r="Y1202" t="str">
        <f>_xlfn.XLOOKUP(Sales_DB[[#This Row],[Customer_ID]],Final_Cust_db[Customer_ID],Final_Cust_db[State])</f>
        <v>Louisiana</v>
      </c>
      <c r="Z1202" t="str">
        <f>_xlfn.XLOOKUP(Sales_DB[[#This Row],[Customer_ID]],Final_Cust_db[Customer_ID],Final_Cust_db[Country])</f>
        <v>USA</v>
      </c>
      <c r="AA1202" t="str">
        <f>_xlfn.XLOOKUP(Sales_DB[[#This Row],[Customer_ID]],Final_Cust_db[Customer_ID],Final_Cust_db[Loyality_Level])</f>
        <v>Bronze</v>
      </c>
      <c r="AB1202" s="8">
        <f>Sales_DB[[#This Row],[Cost]]*Sales_DB[[#This Row],[Quantity]]</f>
        <v>340.39</v>
      </c>
      <c r="AC1202" s="8">
        <f>Sales_DB[[#This Row],[Total_Amount]]-Sales_DB[[#This Row],[Spend]]</f>
        <v>321.36950000000002</v>
      </c>
      <c r="AD1202" s="8">
        <f>MONTH(Sales_DB[[#This Row],[Order_Date]])</f>
        <v>1</v>
      </c>
    </row>
    <row r="1203" spans="1:30" x14ac:dyDescent="0.35">
      <c r="A1203" t="s">
        <v>3160</v>
      </c>
      <c r="B1203" s="2">
        <v>45377</v>
      </c>
      <c r="C1203" t="s">
        <v>364</v>
      </c>
      <c r="D1203" t="s">
        <v>1710</v>
      </c>
      <c r="E1203" t="s">
        <v>1899</v>
      </c>
      <c r="F1203">
        <v>4</v>
      </c>
      <c r="G1203" s="5">
        <v>530.45000000000005</v>
      </c>
      <c r="H1203">
        <v>0.13</v>
      </c>
      <c r="I1203" t="s">
        <v>1957</v>
      </c>
      <c r="J1203">
        <v>1845.9659999999999</v>
      </c>
      <c r="K1203" t="str">
        <f>_xlfn.XLOOKUP(Sales_DB[[#This Row],[Store_ID]],Store_DB[Store_ID],Store_DB[Region])</f>
        <v>North</v>
      </c>
      <c r="L1203" t="str">
        <f>_xlfn.XLOOKUP(Sales_DB[[#This Row],[Store_ID]],Store_DB[Store_ID],Store_DB[Store_Name])</f>
        <v>Johnson-Wright</v>
      </c>
      <c r="M1203" t="str">
        <f>_xlfn.XLOOKUP(Sales_DB[[#This Row],[Store_ID]],Store_DB[Store_ID],Store_DB[City])</f>
        <v>Hoodberg</v>
      </c>
      <c r="N1203" t="str">
        <f>_xlfn.XLOOKUP(Sales_DB[[#This Row],[Store_ID]],Store_DB[Store_ID],Store_DB[Store_Type])</f>
        <v>Outlet</v>
      </c>
      <c r="O1203" t="str">
        <f>_xlfn.XLOOKUP(Sales_DB[[#This Row],[Product_ID]],Product_DB[Product_ID],Product_DB[Product_Name])</f>
        <v>Adjustable Jump Rope</v>
      </c>
      <c r="P1203" t="str">
        <f>_xlfn.XLOOKUP(Sales_DB[[#This Row],[Product_ID]],Product_DB[Product_ID],Product_DB[Category])</f>
        <v>Sports</v>
      </c>
      <c r="Q1203" t="str">
        <f>_xlfn.XLOOKUP(Sales_DB[[#This Row],[Product_ID]],Product_DB[Product_ID],Product_DB[Sub_Category])</f>
        <v>Fitness</v>
      </c>
      <c r="R1203" t="str">
        <f>_xlfn.XLOOKUP(Sales_DB[[#This Row],[Product_ID]],Product_DB[Product_ID],Product_DB[Brand])</f>
        <v>Cox Inc</v>
      </c>
      <c r="S1203">
        <f>_xlfn.XLOOKUP(Sales_DB[[#This Row],[Product_ID]],Product_DB[Product_ID],Product_DB[Cost])</f>
        <v>167.12</v>
      </c>
      <c r="T1203">
        <f>_xlfn.XLOOKUP(Sales_DB[[#This Row],[Product_ID]],Product_DB[Product_ID],Product_DB[Stock])</f>
        <v>316</v>
      </c>
      <c r="U1203" t="str">
        <f>_xlfn.XLOOKUP(Sales_DB[[#This Row],[Customer_ID]],Final_Cust_db[Customer_ID],Final_Cust_db[Name])</f>
        <v>Colleen Maynard</v>
      </c>
      <c r="V1203">
        <f>_xlfn.XLOOKUP(Sales_DB[[#This Row],[Customer_ID]],Final_Cust_db[Customer_ID],Final_Cust_db[Age])</f>
        <v>29</v>
      </c>
      <c r="W1203" t="str">
        <f>_xlfn.XLOOKUP(Sales_DB[[#This Row],[Customer_ID]],Final_Cust_db[Customer_ID],Final_Cust_db[Gender])</f>
        <v>Male</v>
      </c>
      <c r="X1203" t="str">
        <f>_xlfn.XLOOKUP(Sales_DB[[#This Row],[Customer_ID]],Final_Cust_db[Customer_ID],Final_Cust_db[City])</f>
        <v>Singletonmouth</v>
      </c>
      <c r="Y1203" t="str">
        <f>_xlfn.XLOOKUP(Sales_DB[[#This Row],[Customer_ID]],Final_Cust_db[Customer_ID],Final_Cust_db[State])</f>
        <v>Utah</v>
      </c>
      <c r="Z1203" t="str">
        <f>_xlfn.XLOOKUP(Sales_DB[[#This Row],[Customer_ID]],Final_Cust_db[Customer_ID],Final_Cust_db[Country])</f>
        <v>USA</v>
      </c>
      <c r="AA1203" t="str">
        <f>_xlfn.XLOOKUP(Sales_DB[[#This Row],[Customer_ID]],Final_Cust_db[Customer_ID],Final_Cust_db[Loyality_Level])</f>
        <v>Gold</v>
      </c>
      <c r="AB1203" s="8">
        <f>Sales_DB[[#This Row],[Cost]]*Sales_DB[[#This Row],[Quantity]]</f>
        <v>668.48</v>
      </c>
      <c r="AC1203" s="8">
        <f>Sales_DB[[#This Row],[Total_Amount]]-Sales_DB[[#This Row],[Spend]]</f>
        <v>1177.4859999999999</v>
      </c>
      <c r="AD1203" s="8">
        <f>MONTH(Sales_DB[[#This Row],[Order_Date]])</f>
        <v>3</v>
      </c>
    </row>
    <row r="1204" spans="1:30" x14ac:dyDescent="0.35">
      <c r="A1204" t="s">
        <v>3161</v>
      </c>
      <c r="B1204" s="2">
        <v>45371</v>
      </c>
      <c r="C1204" t="s">
        <v>851</v>
      </c>
      <c r="D1204" t="s">
        <v>1778</v>
      </c>
      <c r="E1204" t="s">
        <v>1919</v>
      </c>
      <c r="F1204">
        <v>2</v>
      </c>
      <c r="G1204" s="5">
        <v>972.4</v>
      </c>
      <c r="H1204">
        <v>0.06</v>
      </c>
      <c r="I1204" t="s">
        <v>1962</v>
      </c>
      <c r="J1204">
        <v>1828.1120000000001</v>
      </c>
      <c r="K1204" t="str">
        <f>_xlfn.XLOOKUP(Sales_DB[[#This Row],[Store_ID]],Store_DB[Store_ID],Store_DB[Region])</f>
        <v>South</v>
      </c>
      <c r="L1204" t="str">
        <f>_xlfn.XLOOKUP(Sales_DB[[#This Row],[Store_ID]],Store_DB[Store_ID],Store_DB[Store_Name])</f>
        <v>Moore, Padilla and Butler</v>
      </c>
      <c r="M1204" t="str">
        <f>_xlfn.XLOOKUP(Sales_DB[[#This Row],[Store_ID]],Store_DB[Store_ID],Store_DB[City])</f>
        <v>East Johnstad</v>
      </c>
      <c r="N1204" t="str">
        <f>_xlfn.XLOOKUP(Sales_DB[[#This Row],[Store_ID]],Store_DB[Store_ID],Store_DB[Store_Type])</f>
        <v>Flagship</v>
      </c>
      <c r="O1204" t="str">
        <f>_xlfn.XLOOKUP(Sales_DB[[#This Row],[Product_ID]],Product_DB[Product_ID],Product_DB[Product_Name])</f>
        <v>Women'S Hair Dryer Brush</v>
      </c>
      <c r="P1204" t="str">
        <f>_xlfn.XLOOKUP(Sales_DB[[#This Row],[Product_ID]],Product_DB[Product_ID],Product_DB[Category])</f>
        <v>Beauty</v>
      </c>
      <c r="Q1204" t="str">
        <f>_xlfn.XLOOKUP(Sales_DB[[#This Row],[Product_ID]],Product_DB[Product_ID],Product_DB[Sub_Category])</f>
        <v>Haircare</v>
      </c>
      <c r="R1204" t="str">
        <f>_xlfn.XLOOKUP(Sales_DB[[#This Row],[Product_ID]],Product_DB[Product_ID],Product_DB[Brand])</f>
        <v>Torres, Spencer and Potter</v>
      </c>
      <c r="S1204">
        <f>_xlfn.XLOOKUP(Sales_DB[[#This Row],[Product_ID]],Product_DB[Product_ID],Product_DB[Cost])</f>
        <v>340.39</v>
      </c>
      <c r="T1204">
        <f>_xlfn.XLOOKUP(Sales_DB[[#This Row],[Product_ID]],Product_DB[Product_ID],Product_DB[Stock])</f>
        <v>177</v>
      </c>
      <c r="U1204" t="str">
        <f>_xlfn.XLOOKUP(Sales_DB[[#This Row],[Customer_ID]],Final_Cust_db[Customer_ID],Final_Cust_db[Name])</f>
        <v>Matthew Payne</v>
      </c>
      <c r="V1204">
        <f>_xlfn.XLOOKUP(Sales_DB[[#This Row],[Customer_ID]],Final_Cust_db[Customer_ID],Final_Cust_db[Age])</f>
        <v>25</v>
      </c>
      <c r="W1204" t="str">
        <f>_xlfn.XLOOKUP(Sales_DB[[#This Row],[Customer_ID]],Final_Cust_db[Customer_ID],Final_Cust_db[Gender])</f>
        <v>Male</v>
      </c>
      <c r="X1204" t="str">
        <f>_xlfn.XLOOKUP(Sales_DB[[#This Row],[Customer_ID]],Final_Cust_db[Customer_ID],Final_Cust_db[City])</f>
        <v>Grahamfurt</v>
      </c>
      <c r="Y1204" t="str">
        <f>_xlfn.XLOOKUP(Sales_DB[[#This Row],[Customer_ID]],Final_Cust_db[Customer_ID],Final_Cust_db[State])</f>
        <v>Wyoming</v>
      </c>
      <c r="Z1204" t="str">
        <f>_xlfn.XLOOKUP(Sales_DB[[#This Row],[Customer_ID]],Final_Cust_db[Customer_ID],Final_Cust_db[Country])</f>
        <v>USA</v>
      </c>
      <c r="AA1204" t="str">
        <f>_xlfn.XLOOKUP(Sales_DB[[#This Row],[Customer_ID]],Final_Cust_db[Customer_ID],Final_Cust_db[Loyality_Level])</f>
        <v>Gold</v>
      </c>
      <c r="AB1204" s="8">
        <f>Sales_DB[[#This Row],[Cost]]*Sales_DB[[#This Row],[Quantity]]</f>
        <v>680.78</v>
      </c>
      <c r="AC1204" s="8">
        <f>Sales_DB[[#This Row],[Total_Amount]]-Sales_DB[[#This Row],[Spend]]</f>
        <v>1147.3320000000001</v>
      </c>
      <c r="AD1204" s="8">
        <f>MONTH(Sales_DB[[#This Row],[Order_Date]])</f>
        <v>3</v>
      </c>
    </row>
    <row r="1205" spans="1:30" x14ac:dyDescent="0.35">
      <c r="A1205" t="s">
        <v>3162</v>
      </c>
      <c r="B1205" s="2">
        <v>45797</v>
      </c>
      <c r="C1205" t="s">
        <v>1191</v>
      </c>
      <c r="D1205" t="s">
        <v>1615</v>
      </c>
      <c r="E1205" t="s">
        <v>1943</v>
      </c>
      <c r="F1205">
        <v>3</v>
      </c>
      <c r="G1205" s="5">
        <v>197.93</v>
      </c>
      <c r="H1205">
        <v>0.02</v>
      </c>
      <c r="I1205" t="s">
        <v>1962</v>
      </c>
      <c r="J1205">
        <v>593.79</v>
      </c>
      <c r="K1205" t="str">
        <f>_xlfn.XLOOKUP(Sales_DB[[#This Row],[Store_ID]],Store_DB[Store_ID],Store_DB[Region])</f>
        <v>East</v>
      </c>
      <c r="L1205" t="str">
        <f>_xlfn.XLOOKUP(Sales_DB[[#This Row],[Store_ID]],Store_DB[Store_ID],Store_DB[Store_Name])</f>
        <v>Guerrero-Schmitt</v>
      </c>
      <c r="M1205" t="str">
        <f>_xlfn.XLOOKUP(Sales_DB[[#This Row],[Store_ID]],Store_DB[Store_ID],Store_DB[City])</f>
        <v>East Stevechester</v>
      </c>
      <c r="N1205" t="str">
        <f>_xlfn.XLOOKUP(Sales_DB[[#This Row],[Store_ID]],Store_DB[Store_ID],Store_DB[Store_Type])</f>
        <v>Flagship</v>
      </c>
      <c r="O1205" t="str">
        <f>_xlfn.XLOOKUP(Sales_DB[[#This Row],[Product_ID]],Product_DB[Product_ID],Product_DB[Product_Name])</f>
        <v>4K Home Projector</v>
      </c>
      <c r="P1205" t="str">
        <f>_xlfn.XLOOKUP(Sales_DB[[#This Row],[Product_ID]],Product_DB[Product_ID],Product_DB[Category])</f>
        <v>Electronics</v>
      </c>
      <c r="Q1205" t="str">
        <f>_xlfn.XLOOKUP(Sales_DB[[#This Row],[Product_ID]],Product_DB[Product_ID],Product_DB[Sub_Category])</f>
        <v>Appliances</v>
      </c>
      <c r="R1205" t="str">
        <f>_xlfn.XLOOKUP(Sales_DB[[#This Row],[Product_ID]],Product_DB[Product_ID],Product_DB[Brand])</f>
        <v>Thomas LLC</v>
      </c>
      <c r="S1205">
        <f>_xlfn.XLOOKUP(Sales_DB[[#This Row],[Product_ID]],Product_DB[Product_ID],Product_DB[Cost])</f>
        <v>465.34</v>
      </c>
      <c r="T1205">
        <f>_xlfn.XLOOKUP(Sales_DB[[#This Row],[Product_ID]],Product_DB[Product_ID],Product_DB[Stock])</f>
        <v>301</v>
      </c>
      <c r="U1205" t="str">
        <f>_xlfn.XLOOKUP(Sales_DB[[#This Row],[Customer_ID]],Final_Cust_db[Customer_ID],Final_Cust_db[Name])</f>
        <v>Frank Stewart</v>
      </c>
      <c r="V1205">
        <f>_xlfn.XLOOKUP(Sales_DB[[#This Row],[Customer_ID]],Final_Cust_db[Customer_ID],Final_Cust_db[Age])</f>
        <v>44</v>
      </c>
      <c r="W1205" t="str">
        <f>_xlfn.XLOOKUP(Sales_DB[[#This Row],[Customer_ID]],Final_Cust_db[Customer_ID],Final_Cust_db[Gender])</f>
        <v>Female</v>
      </c>
      <c r="X1205" t="str">
        <f>_xlfn.XLOOKUP(Sales_DB[[#This Row],[Customer_ID]],Final_Cust_db[Customer_ID],Final_Cust_db[City])</f>
        <v>Fischerborough</v>
      </c>
      <c r="Y1205" t="str">
        <f>_xlfn.XLOOKUP(Sales_DB[[#This Row],[Customer_ID]],Final_Cust_db[Customer_ID],Final_Cust_db[State])</f>
        <v>Delaware</v>
      </c>
      <c r="Z1205" t="str">
        <f>_xlfn.XLOOKUP(Sales_DB[[#This Row],[Customer_ID]],Final_Cust_db[Customer_ID],Final_Cust_db[Country])</f>
        <v>USA</v>
      </c>
      <c r="AA1205" t="str">
        <f>_xlfn.XLOOKUP(Sales_DB[[#This Row],[Customer_ID]],Final_Cust_db[Customer_ID],Final_Cust_db[Loyality_Level])</f>
        <v>Bronze</v>
      </c>
      <c r="AB1205" s="8">
        <f>Sales_DB[[#This Row],[Cost]]*Sales_DB[[#This Row],[Quantity]]</f>
        <v>1396.02</v>
      </c>
      <c r="AC1205" s="8">
        <f>Sales_DB[[#This Row],[Total_Amount]]-Sales_DB[[#This Row],[Spend]]</f>
        <v>-802.23</v>
      </c>
      <c r="AD1205" s="8">
        <f>MONTH(Sales_DB[[#This Row],[Order_Date]])</f>
        <v>5</v>
      </c>
    </row>
    <row r="1206" spans="1:30" x14ac:dyDescent="0.35">
      <c r="A1206" t="s">
        <v>3163</v>
      </c>
      <c r="B1206" s="2">
        <v>45575</v>
      </c>
      <c r="C1206" t="s">
        <v>1083</v>
      </c>
      <c r="D1206" t="s">
        <v>1842</v>
      </c>
      <c r="E1206" t="s">
        <v>1925</v>
      </c>
      <c r="F1206">
        <v>4</v>
      </c>
      <c r="G1206" s="5">
        <v>565.51</v>
      </c>
      <c r="H1206">
        <v>0.16</v>
      </c>
      <c r="I1206" t="s">
        <v>1959</v>
      </c>
      <c r="J1206">
        <v>1900.1135999999999</v>
      </c>
      <c r="K1206" t="str">
        <f>_xlfn.XLOOKUP(Sales_DB[[#This Row],[Store_ID]],Store_DB[Store_ID],Store_DB[Region])</f>
        <v>South</v>
      </c>
      <c r="L1206" t="str">
        <f>_xlfn.XLOOKUP(Sales_DB[[#This Row],[Store_ID]],Store_DB[Store_ID],Store_DB[Store_Name])</f>
        <v>Aguirre-Keller</v>
      </c>
      <c r="M1206" t="str">
        <f>_xlfn.XLOOKUP(Sales_DB[[#This Row],[Store_ID]],Store_DB[Store_ID],Store_DB[City])</f>
        <v>Lake Michael</v>
      </c>
      <c r="N1206" t="str">
        <f>_xlfn.XLOOKUP(Sales_DB[[#This Row],[Store_ID]],Store_DB[Store_ID],Store_DB[Store_Type])</f>
        <v>Online</v>
      </c>
      <c r="O1206" t="str">
        <f>_xlfn.XLOOKUP(Sales_DB[[#This Row],[Product_ID]],Product_DB[Product_ID],Product_DB[Product_Name])</f>
        <v>Led Bedside Lamp</v>
      </c>
      <c r="P1206" t="str">
        <f>_xlfn.XLOOKUP(Sales_DB[[#This Row],[Product_ID]],Product_DB[Product_ID],Product_DB[Category])</f>
        <v>Home</v>
      </c>
      <c r="Q1206" t="str">
        <f>_xlfn.XLOOKUP(Sales_DB[[#This Row],[Product_ID]],Product_DB[Product_ID],Product_DB[Sub_Category])</f>
        <v>Lighting</v>
      </c>
      <c r="R1206" t="str">
        <f>_xlfn.XLOOKUP(Sales_DB[[#This Row],[Product_ID]],Product_DB[Product_ID],Product_DB[Brand])</f>
        <v>Aguilar, Horton and Lewis</v>
      </c>
      <c r="S1206">
        <f>_xlfn.XLOOKUP(Sales_DB[[#This Row],[Product_ID]],Product_DB[Product_ID],Product_DB[Cost])</f>
        <v>371.38</v>
      </c>
      <c r="T1206">
        <f>_xlfn.XLOOKUP(Sales_DB[[#This Row],[Product_ID]],Product_DB[Product_ID],Product_DB[Stock])</f>
        <v>220</v>
      </c>
      <c r="U1206" t="str">
        <f>_xlfn.XLOOKUP(Sales_DB[[#This Row],[Customer_ID]],Final_Cust_db[Customer_ID],Final_Cust_db[Name])</f>
        <v>Michelle Cunningham</v>
      </c>
      <c r="V1206">
        <f>_xlfn.XLOOKUP(Sales_DB[[#This Row],[Customer_ID]],Final_Cust_db[Customer_ID],Final_Cust_db[Age])</f>
        <v>30</v>
      </c>
      <c r="W1206" t="str">
        <f>_xlfn.XLOOKUP(Sales_DB[[#This Row],[Customer_ID]],Final_Cust_db[Customer_ID],Final_Cust_db[Gender])</f>
        <v>Female</v>
      </c>
      <c r="X1206" t="str">
        <f>_xlfn.XLOOKUP(Sales_DB[[#This Row],[Customer_ID]],Final_Cust_db[Customer_ID],Final_Cust_db[City])</f>
        <v>Amandaborough</v>
      </c>
      <c r="Y1206" t="str">
        <f>_xlfn.XLOOKUP(Sales_DB[[#This Row],[Customer_ID]],Final_Cust_db[Customer_ID],Final_Cust_db[State])</f>
        <v>Connecticut</v>
      </c>
      <c r="Z1206" t="str">
        <f>_xlfn.XLOOKUP(Sales_DB[[#This Row],[Customer_ID]],Final_Cust_db[Customer_ID],Final_Cust_db[Country])</f>
        <v>USA</v>
      </c>
      <c r="AA1206" t="str">
        <f>_xlfn.XLOOKUP(Sales_DB[[#This Row],[Customer_ID]],Final_Cust_db[Customer_ID],Final_Cust_db[Loyality_Level])</f>
        <v>Bronze</v>
      </c>
      <c r="AB1206" s="8">
        <f>Sales_DB[[#This Row],[Cost]]*Sales_DB[[#This Row],[Quantity]]</f>
        <v>1485.52</v>
      </c>
      <c r="AC1206" s="8">
        <f>Sales_DB[[#This Row],[Total_Amount]]-Sales_DB[[#This Row],[Spend]]</f>
        <v>414.59359999999992</v>
      </c>
      <c r="AD1206" s="8">
        <f>MONTH(Sales_DB[[#This Row],[Order_Date]])</f>
        <v>10</v>
      </c>
    </row>
    <row r="1207" spans="1:30" x14ac:dyDescent="0.35">
      <c r="A1207" t="s">
        <v>3164</v>
      </c>
      <c r="B1207" s="2">
        <v>45566</v>
      </c>
      <c r="C1207" t="s">
        <v>1256</v>
      </c>
      <c r="D1207" t="s">
        <v>1694</v>
      </c>
      <c r="E1207" t="s">
        <v>1902</v>
      </c>
      <c r="F1207">
        <v>4</v>
      </c>
      <c r="G1207" s="5">
        <v>983.38</v>
      </c>
      <c r="H1207">
        <v>0.25</v>
      </c>
      <c r="I1207" t="s">
        <v>1962</v>
      </c>
      <c r="J1207">
        <v>2950.14</v>
      </c>
      <c r="K1207" t="str">
        <f>_xlfn.XLOOKUP(Sales_DB[[#This Row],[Store_ID]],Store_DB[Store_ID],Store_DB[Region])</f>
        <v>South</v>
      </c>
      <c r="L1207" t="str">
        <f>_xlfn.XLOOKUP(Sales_DB[[#This Row],[Store_ID]],Store_DB[Store_ID],Store_DB[Store_Name])</f>
        <v>Alexander Group</v>
      </c>
      <c r="M1207" t="str">
        <f>_xlfn.XLOOKUP(Sales_DB[[#This Row],[Store_ID]],Store_DB[Store_ID],Store_DB[City])</f>
        <v>Port Sharon</v>
      </c>
      <c r="N1207" t="str">
        <f>_xlfn.XLOOKUP(Sales_DB[[#This Row],[Store_ID]],Store_DB[Store_ID],Store_DB[Store_Type])</f>
        <v>Online</v>
      </c>
      <c r="O1207" t="str">
        <f>_xlfn.XLOOKUP(Sales_DB[[#This Row],[Product_ID]],Product_DB[Product_ID],Product_DB[Product_Name])</f>
        <v>Portable Power Bank</v>
      </c>
      <c r="P1207" t="str">
        <f>_xlfn.XLOOKUP(Sales_DB[[#This Row],[Product_ID]],Product_DB[Product_ID],Product_DB[Category])</f>
        <v>Electronics</v>
      </c>
      <c r="Q1207" t="str">
        <f>_xlfn.XLOOKUP(Sales_DB[[#This Row],[Product_ID]],Product_DB[Product_ID],Product_DB[Sub_Category])</f>
        <v>Mobile</v>
      </c>
      <c r="R1207" t="str">
        <f>_xlfn.XLOOKUP(Sales_DB[[#This Row],[Product_ID]],Product_DB[Product_ID],Product_DB[Brand])</f>
        <v>Cummings and Sons</v>
      </c>
      <c r="S1207">
        <f>_xlfn.XLOOKUP(Sales_DB[[#This Row],[Product_ID]],Product_DB[Product_ID],Product_DB[Cost])</f>
        <v>326.06</v>
      </c>
      <c r="T1207">
        <f>_xlfn.XLOOKUP(Sales_DB[[#This Row],[Product_ID]],Product_DB[Product_ID],Product_DB[Stock])</f>
        <v>301</v>
      </c>
      <c r="U1207" t="str">
        <f>_xlfn.XLOOKUP(Sales_DB[[#This Row],[Customer_ID]],Final_Cust_db[Customer_ID],Final_Cust_db[Name])</f>
        <v>Mark Rogers</v>
      </c>
      <c r="V1207">
        <f>_xlfn.XLOOKUP(Sales_DB[[#This Row],[Customer_ID]],Final_Cust_db[Customer_ID],Final_Cust_db[Age])</f>
        <v>57</v>
      </c>
      <c r="W1207" t="str">
        <f>_xlfn.XLOOKUP(Sales_DB[[#This Row],[Customer_ID]],Final_Cust_db[Customer_ID],Final_Cust_db[Gender])</f>
        <v>Female</v>
      </c>
      <c r="X1207" t="str">
        <f>_xlfn.XLOOKUP(Sales_DB[[#This Row],[Customer_ID]],Final_Cust_db[Customer_ID],Final_Cust_db[City])</f>
        <v>Bookertown</v>
      </c>
      <c r="Y1207" t="str">
        <f>_xlfn.XLOOKUP(Sales_DB[[#This Row],[Customer_ID]],Final_Cust_db[Customer_ID],Final_Cust_db[State])</f>
        <v>Oklahoma</v>
      </c>
      <c r="Z1207" t="str">
        <f>_xlfn.XLOOKUP(Sales_DB[[#This Row],[Customer_ID]],Final_Cust_db[Customer_ID],Final_Cust_db[Country])</f>
        <v>USA</v>
      </c>
      <c r="AA1207" t="str">
        <f>_xlfn.XLOOKUP(Sales_DB[[#This Row],[Customer_ID]],Final_Cust_db[Customer_ID],Final_Cust_db[Loyality_Level])</f>
        <v>Platinum</v>
      </c>
      <c r="AB1207" s="8">
        <f>Sales_DB[[#This Row],[Cost]]*Sales_DB[[#This Row],[Quantity]]</f>
        <v>1304.24</v>
      </c>
      <c r="AC1207" s="8">
        <f>Sales_DB[[#This Row],[Total_Amount]]-Sales_DB[[#This Row],[Spend]]</f>
        <v>1645.8999999999999</v>
      </c>
      <c r="AD1207" s="8">
        <f>MONTH(Sales_DB[[#This Row],[Order_Date]])</f>
        <v>10</v>
      </c>
    </row>
    <row r="1208" spans="1:30" x14ac:dyDescent="0.35">
      <c r="A1208" t="s">
        <v>3165</v>
      </c>
      <c r="B1208" s="2">
        <v>45252</v>
      </c>
      <c r="C1208" t="s">
        <v>761</v>
      </c>
      <c r="D1208" t="s">
        <v>1878</v>
      </c>
      <c r="E1208" t="s">
        <v>1919</v>
      </c>
      <c r="F1208">
        <v>1</v>
      </c>
      <c r="G1208" s="5">
        <v>955.06</v>
      </c>
      <c r="H1208">
        <v>0.14000000000000001</v>
      </c>
      <c r="I1208" t="s">
        <v>1957</v>
      </c>
      <c r="J1208">
        <v>821.35159999999996</v>
      </c>
      <c r="K1208" t="str">
        <f>_xlfn.XLOOKUP(Sales_DB[[#This Row],[Store_ID]],Store_DB[Store_ID],Store_DB[Region])</f>
        <v>South</v>
      </c>
      <c r="L1208" t="str">
        <f>_xlfn.XLOOKUP(Sales_DB[[#This Row],[Store_ID]],Store_DB[Store_ID],Store_DB[Store_Name])</f>
        <v>Moore, Padilla and Butler</v>
      </c>
      <c r="M1208" t="str">
        <f>_xlfn.XLOOKUP(Sales_DB[[#This Row],[Store_ID]],Store_DB[Store_ID],Store_DB[City])</f>
        <v>East Johnstad</v>
      </c>
      <c r="N1208" t="str">
        <f>_xlfn.XLOOKUP(Sales_DB[[#This Row],[Store_ID]],Store_DB[Store_ID],Store_DB[Store_Type])</f>
        <v>Flagship</v>
      </c>
      <c r="O1208" t="str">
        <f>_xlfn.XLOOKUP(Sales_DB[[#This Row],[Product_ID]],Product_DB[Product_ID],Product_DB[Product_Name])</f>
        <v>Stainless Steel Cookware Set</v>
      </c>
      <c r="P1208" t="str">
        <f>_xlfn.XLOOKUP(Sales_DB[[#This Row],[Product_ID]],Product_DB[Product_ID],Product_DB[Category])</f>
        <v>Home</v>
      </c>
      <c r="Q1208" t="str">
        <f>_xlfn.XLOOKUP(Sales_DB[[#This Row],[Product_ID]],Product_DB[Product_ID],Product_DB[Sub_Category])</f>
        <v>Kitchen</v>
      </c>
      <c r="R1208" t="str">
        <f>_xlfn.XLOOKUP(Sales_DB[[#This Row],[Product_ID]],Product_DB[Product_ID],Product_DB[Brand])</f>
        <v>Campbell Ltd</v>
      </c>
      <c r="S1208">
        <f>_xlfn.XLOOKUP(Sales_DB[[#This Row],[Product_ID]],Product_DB[Product_ID],Product_DB[Cost])</f>
        <v>201.41</v>
      </c>
      <c r="T1208">
        <f>_xlfn.XLOOKUP(Sales_DB[[#This Row],[Product_ID]],Product_DB[Product_ID],Product_DB[Stock])</f>
        <v>146</v>
      </c>
      <c r="U1208" t="str">
        <f>_xlfn.XLOOKUP(Sales_DB[[#This Row],[Customer_ID]],Final_Cust_db[Customer_ID],Final_Cust_db[Name])</f>
        <v>Nathaniel Hill</v>
      </c>
      <c r="V1208">
        <f>_xlfn.XLOOKUP(Sales_DB[[#This Row],[Customer_ID]],Final_Cust_db[Customer_ID],Final_Cust_db[Age])</f>
        <v>43</v>
      </c>
      <c r="W1208" t="str">
        <f>_xlfn.XLOOKUP(Sales_DB[[#This Row],[Customer_ID]],Final_Cust_db[Customer_ID],Final_Cust_db[Gender])</f>
        <v>Female</v>
      </c>
      <c r="X1208" t="str">
        <f>_xlfn.XLOOKUP(Sales_DB[[#This Row],[Customer_ID]],Final_Cust_db[Customer_ID],Final_Cust_db[City])</f>
        <v>Lake Mark</v>
      </c>
      <c r="Y1208" t="str">
        <f>_xlfn.XLOOKUP(Sales_DB[[#This Row],[Customer_ID]],Final_Cust_db[Customer_ID],Final_Cust_db[State])</f>
        <v>Kansas</v>
      </c>
      <c r="Z1208" t="str">
        <f>_xlfn.XLOOKUP(Sales_DB[[#This Row],[Customer_ID]],Final_Cust_db[Customer_ID],Final_Cust_db[Country])</f>
        <v>USA</v>
      </c>
      <c r="AA1208" t="str">
        <f>_xlfn.XLOOKUP(Sales_DB[[#This Row],[Customer_ID]],Final_Cust_db[Customer_ID],Final_Cust_db[Loyality_Level])</f>
        <v>Gold</v>
      </c>
      <c r="AB1208" s="8">
        <f>Sales_DB[[#This Row],[Cost]]*Sales_DB[[#This Row],[Quantity]]</f>
        <v>201.41</v>
      </c>
      <c r="AC1208" s="8">
        <f>Sales_DB[[#This Row],[Total_Amount]]-Sales_DB[[#This Row],[Spend]]</f>
        <v>619.94159999999999</v>
      </c>
      <c r="AD1208" s="8">
        <f>MONTH(Sales_DB[[#This Row],[Order_Date]])</f>
        <v>11</v>
      </c>
    </row>
    <row r="1209" spans="1:30" x14ac:dyDescent="0.35">
      <c r="A1209" t="s">
        <v>3166</v>
      </c>
      <c r="B1209" s="2">
        <v>45693</v>
      </c>
      <c r="C1209" t="s">
        <v>1113</v>
      </c>
      <c r="D1209" t="s">
        <v>1757</v>
      </c>
      <c r="E1209" t="s">
        <v>1934</v>
      </c>
      <c r="F1209">
        <v>3</v>
      </c>
      <c r="G1209" s="5">
        <v>597.46</v>
      </c>
      <c r="H1209">
        <v>0.02</v>
      </c>
      <c r="I1209" t="s">
        <v>1959</v>
      </c>
      <c r="J1209">
        <v>1756.5324000000001</v>
      </c>
      <c r="K1209" t="str">
        <f>_xlfn.XLOOKUP(Sales_DB[[#This Row],[Store_ID]],Store_DB[Store_ID],Store_DB[Region])</f>
        <v>North</v>
      </c>
      <c r="L1209" t="str">
        <f>_xlfn.XLOOKUP(Sales_DB[[#This Row],[Store_ID]],Store_DB[Store_ID],Store_DB[Store_Name])</f>
        <v>Shelton PLC</v>
      </c>
      <c r="M1209" t="str">
        <f>_xlfn.XLOOKUP(Sales_DB[[#This Row],[Store_ID]],Store_DB[Store_ID],Store_DB[City])</f>
        <v>East Jenniferstad</v>
      </c>
      <c r="N1209" t="str">
        <f>_xlfn.XLOOKUP(Sales_DB[[#This Row],[Store_ID]],Store_DB[Store_ID],Store_DB[Store_Type])</f>
        <v>Flagship</v>
      </c>
      <c r="O1209" t="str">
        <f>_xlfn.XLOOKUP(Sales_DB[[#This Row],[Product_ID]],Product_DB[Product_ID],Product_DB[Product_Name])</f>
        <v>Men'S Hair Styling Gel</v>
      </c>
      <c r="P1209" t="str">
        <f>_xlfn.XLOOKUP(Sales_DB[[#This Row],[Product_ID]],Product_DB[Product_ID],Product_DB[Category])</f>
        <v>Beauty</v>
      </c>
      <c r="Q1209" t="str">
        <f>_xlfn.XLOOKUP(Sales_DB[[#This Row],[Product_ID]],Product_DB[Product_ID],Product_DB[Sub_Category])</f>
        <v>Haircare</v>
      </c>
      <c r="R1209" t="str">
        <f>_xlfn.XLOOKUP(Sales_DB[[#This Row],[Product_ID]],Product_DB[Product_ID],Product_DB[Brand])</f>
        <v>Cline-Mccarthy</v>
      </c>
      <c r="S1209">
        <f>_xlfn.XLOOKUP(Sales_DB[[#This Row],[Product_ID]],Product_DB[Product_ID],Product_DB[Cost])</f>
        <v>17.309999999999999</v>
      </c>
      <c r="T1209">
        <f>_xlfn.XLOOKUP(Sales_DB[[#This Row],[Product_ID]],Product_DB[Product_ID],Product_DB[Stock])</f>
        <v>399</v>
      </c>
      <c r="U1209" t="str">
        <f>_xlfn.XLOOKUP(Sales_DB[[#This Row],[Customer_ID]],Final_Cust_db[Customer_ID],Final_Cust_db[Name])</f>
        <v>Michael Greene</v>
      </c>
      <c r="V1209">
        <f>_xlfn.XLOOKUP(Sales_DB[[#This Row],[Customer_ID]],Final_Cust_db[Customer_ID],Final_Cust_db[Age])</f>
        <v>52</v>
      </c>
      <c r="W1209" t="str">
        <f>_xlfn.XLOOKUP(Sales_DB[[#This Row],[Customer_ID]],Final_Cust_db[Customer_ID],Final_Cust_db[Gender])</f>
        <v>Female</v>
      </c>
      <c r="X1209" t="str">
        <f>_xlfn.XLOOKUP(Sales_DB[[#This Row],[Customer_ID]],Final_Cust_db[Customer_ID],Final_Cust_db[City])</f>
        <v>Port Saramouth</v>
      </c>
      <c r="Y1209" t="str">
        <f>_xlfn.XLOOKUP(Sales_DB[[#This Row],[Customer_ID]],Final_Cust_db[Customer_ID],Final_Cust_db[State])</f>
        <v>Wisconsin</v>
      </c>
      <c r="Z1209" t="str">
        <f>_xlfn.XLOOKUP(Sales_DB[[#This Row],[Customer_ID]],Final_Cust_db[Customer_ID],Final_Cust_db[Country])</f>
        <v>USA</v>
      </c>
      <c r="AA1209" t="str">
        <f>_xlfn.XLOOKUP(Sales_DB[[#This Row],[Customer_ID]],Final_Cust_db[Customer_ID],Final_Cust_db[Loyality_Level])</f>
        <v>Silver</v>
      </c>
      <c r="AB1209" s="8">
        <f>Sales_DB[[#This Row],[Cost]]*Sales_DB[[#This Row],[Quantity]]</f>
        <v>51.929999999999993</v>
      </c>
      <c r="AC1209" s="8">
        <f>Sales_DB[[#This Row],[Total_Amount]]-Sales_DB[[#This Row],[Spend]]</f>
        <v>1704.6024</v>
      </c>
      <c r="AD1209" s="8">
        <f>MONTH(Sales_DB[[#This Row],[Order_Date]])</f>
        <v>2</v>
      </c>
    </row>
    <row r="1210" spans="1:30" x14ac:dyDescent="0.35">
      <c r="A1210" t="s">
        <v>3167</v>
      </c>
      <c r="B1210" s="2">
        <v>45446</v>
      </c>
      <c r="C1210" t="s">
        <v>1008</v>
      </c>
      <c r="D1210" t="s">
        <v>1588</v>
      </c>
      <c r="E1210" t="s">
        <v>1937</v>
      </c>
      <c r="F1210">
        <v>3</v>
      </c>
      <c r="G1210" s="5">
        <v>581.09</v>
      </c>
      <c r="H1210">
        <v>0.1</v>
      </c>
      <c r="I1210" t="s">
        <v>1962</v>
      </c>
      <c r="J1210">
        <v>1568.943</v>
      </c>
      <c r="K1210" t="str">
        <f>_xlfn.XLOOKUP(Sales_DB[[#This Row],[Store_ID]],Store_DB[Store_ID],Store_DB[Region])</f>
        <v>West</v>
      </c>
      <c r="L1210" t="str">
        <f>_xlfn.XLOOKUP(Sales_DB[[#This Row],[Store_ID]],Store_DB[Store_ID],Store_DB[Store_Name])</f>
        <v>Frederick-Wright</v>
      </c>
      <c r="M1210" t="str">
        <f>_xlfn.XLOOKUP(Sales_DB[[#This Row],[Store_ID]],Store_DB[Store_ID],Store_DB[City])</f>
        <v>New Jimmymouth</v>
      </c>
      <c r="N1210" t="str">
        <f>_xlfn.XLOOKUP(Sales_DB[[#This Row],[Store_ID]],Store_DB[Store_ID],Store_DB[Store_Type])</f>
        <v>Flagship</v>
      </c>
      <c r="O1210" t="str">
        <f>_xlfn.XLOOKUP(Sales_DB[[#This Row],[Product_ID]],Product_DB[Product_ID],Product_DB[Product_Name])</f>
        <v>Wireless Bluetooth Earbuds</v>
      </c>
      <c r="P1210" t="str">
        <f>_xlfn.XLOOKUP(Sales_DB[[#This Row],[Product_ID]],Product_DB[Product_ID],Product_DB[Category])</f>
        <v>Electronics</v>
      </c>
      <c r="Q1210" t="str">
        <f>_xlfn.XLOOKUP(Sales_DB[[#This Row],[Product_ID]],Product_DB[Product_ID],Product_DB[Sub_Category])</f>
        <v>Audio</v>
      </c>
      <c r="R1210" t="str">
        <f>_xlfn.XLOOKUP(Sales_DB[[#This Row],[Product_ID]],Product_DB[Product_ID],Product_DB[Brand])</f>
        <v>Perez-Johnston</v>
      </c>
      <c r="S1210">
        <f>_xlfn.XLOOKUP(Sales_DB[[#This Row],[Product_ID]],Product_DB[Product_ID],Product_DB[Cost])</f>
        <v>439.07</v>
      </c>
      <c r="T1210">
        <f>_xlfn.XLOOKUP(Sales_DB[[#This Row],[Product_ID]],Product_DB[Product_ID],Product_DB[Stock])</f>
        <v>142</v>
      </c>
      <c r="U1210" t="str">
        <f>_xlfn.XLOOKUP(Sales_DB[[#This Row],[Customer_ID]],Final_Cust_db[Customer_ID],Final_Cust_db[Name])</f>
        <v>Tiffany Williams</v>
      </c>
      <c r="V1210">
        <f>_xlfn.XLOOKUP(Sales_DB[[#This Row],[Customer_ID]],Final_Cust_db[Customer_ID],Final_Cust_db[Age])</f>
        <v>64</v>
      </c>
      <c r="W1210" t="str">
        <f>_xlfn.XLOOKUP(Sales_DB[[#This Row],[Customer_ID]],Final_Cust_db[Customer_ID],Final_Cust_db[Gender])</f>
        <v>Female</v>
      </c>
      <c r="X1210" t="str">
        <f>_xlfn.XLOOKUP(Sales_DB[[#This Row],[Customer_ID]],Final_Cust_db[Customer_ID],Final_Cust_db[City])</f>
        <v>Richardsport</v>
      </c>
      <c r="Y1210" t="str">
        <f>_xlfn.XLOOKUP(Sales_DB[[#This Row],[Customer_ID]],Final_Cust_db[Customer_ID],Final_Cust_db[State])</f>
        <v>New Hampshire</v>
      </c>
      <c r="Z1210" t="str">
        <f>_xlfn.XLOOKUP(Sales_DB[[#This Row],[Customer_ID]],Final_Cust_db[Customer_ID],Final_Cust_db[Country])</f>
        <v>USA</v>
      </c>
      <c r="AA1210" t="str">
        <f>_xlfn.XLOOKUP(Sales_DB[[#This Row],[Customer_ID]],Final_Cust_db[Customer_ID],Final_Cust_db[Loyality_Level])</f>
        <v>Gold</v>
      </c>
      <c r="AB1210" s="8">
        <f>Sales_DB[[#This Row],[Cost]]*Sales_DB[[#This Row],[Quantity]]</f>
        <v>1317.21</v>
      </c>
      <c r="AC1210" s="8">
        <f>Sales_DB[[#This Row],[Total_Amount]]-Sales_DB[[#This Row],[Spend]]</f>
        <v>251.73299999999995</v>
      </c>
      <c r="AD1210" s="8">
        <f>MONTH(Sales_DB[[#This Row],[Order_Date]])</f>
        <v>6</v>
      </c>
    </row>
    <row r="1211" spans="1:30" x14ac:dyDescent="0.35">
      <c r="A1211" t="s">
        <v>3168</v>
      </c>
      <c r="B1211" s="2">
        <v>45862</v>
      </c>
      <c r="C1211" t="s">
        <v>209</v>
      </c>
      <c r="D1211" t="s">
        <v>1665</v>
      </c>
      <c r="E1211" t="s">
        <v>1902</v>
      </c>
      <c r="F1211">
        <v>4</v>
      </c>
      <c r="G1211" s="5">
        <v>153.94999999999999</v>
      </c>
      <c r="H1211">
        <v>0.11</v>
      </c>
      <c r="I1211" t="s">
        <v>1959</v>
      </c>
      <c r="J1211">
        <v>548.06200000000001</v>
      </c>
      <c r="K1211" t="str">
        <f>_xlfn.XLOOKUP(Sales_DB[[#This Row],[Store_ID]],Store_DB[Store_ID],Store_DB[Region])</f>
        <v>South</v>
      </c>
      <c r="L1211" t="str">
        <f>_xlfn.XLOOKUP(Sales_DB[[#This Row],[Store_ID]],Store_DB[Store_ID],Store_DB[Store_Name])</f>
        <v>Alexander Group</v>
      </c>
      <c r="M1211" t="str">
        <f>_xlfn.XLOOKUP(Sales_DB[[#This Row],[Store_ID]],Store_DB[Store_ID],Store_DB[City])</f>
        <v>Port Sharon</v>
      </c>
      <c r="N1211" t="str">
        <f>_xlfn.XLOOKUP(Sales_DB[[#This Row],[Store_ID]],Store_DB[Store_ID],Store_DB[Store_Type])</f>
        <v>Online</v>
      </c>
      <c r="O1211" t="str">
        <f>_xlfn.XLOOKUP(Sales_DB[[#This Row],[Product_ID]],Product_DB[Product_ID],Product_DB[Product_Name])</f>
        <v>Stainless Steel Cutlery Set</v>
      </c>
      <c r="P1211" t="str">
        <f>_xlfn.XLOOKUP(Sales_DB[[#This Row],[Product_ID]],Product_DB[Product_ID],Product_DB[Category])</f>
        <v>Home</v>
      </c>
      <c r="Q1211" t="str">
        <f>_xlfn.XLOOKUP(Sales_DB[[#This Row],[Product_ID]],Product_DB[Product_ID],Product_DB[Sub_Category])</f>
        <v>Kitchen</v>
      </c>
      <c r="R1211" t="str">
        <f>_xlfn.XLOOKUP(Sales_DB[[#This Row],[Product_ID]],Product_DB[Product_ID],Product_DB[Brand])</f>
        <v>Stevens, Fernandez and Martin</v>
      </c>
      <c r="S1211">
        <f>_xlfn.XLOOKUP(Sales_DB[[#This Row],[Product_ID]],Product_DB[Product_ID],Product_DB[Cost])</f>
        <v>19.52</v>
      </c>
      <c r="T1211">
        <f>_xlfn.XLOOKUP(Sales_DB[[#This Row],[Product_ID]],Product_DB[Product_ID],Product_DB[Stock])</f>
        <v>57</v>
      </c>
      <c r="U1211" t="str">
        <f>_xlfn.XLOOKUP(Sales_DB[[#This Row],[Customer_ID]],Final_Cust_db[Customer_ID],Final_Cust_db[Name])</f>
        <v>Katherine Dorsey</v>
      </c>
      <c r="V1211">
        <f>_xlfn.XLOOKUP(Sales_DB[[#This Row],[Customer_ID]],Final_Cust_db[Customer_ID],Final_Cust_db[Age])</f>
        <v>24</v>
      </c>
      <c r="W1211" t="str">
        <f>_xlfn.XLOOKUP(Sales_DB[[#This Row],[Customer_ID]],Final_Cust_db[Customer_ID],Final_Cust_db[Gender])</f>
        <v>Male</v>
      </c>
      <c r="X1211" t="str">
        <f>_xlfn.XLOOKUP(Sales_DB[[#This Row],[Customer_ID]],Final_Cust_db[Customer_ID],Final_Cust_db[City])</f>
        <v>Christopherland</v>
      </c>
      <c r="Y1211" t="str">
        <f>_xlfn.XLOOKUP(Sales_DB[[#This Row],[Customer_ID]],Final_Cust_db[Customer_ID],Final_Cust_db[State])</f>
        <v>Oklahoma</v>
      </c>
      <c r="Z1211" t="str">
        <f>_xlfn.XLOOKUP(Sales_DB[[#This Row],[Customer_ID]],Final_Cust_db[Customer_ID],Final_Cust_db[Country])</f>
        <v>USA</v>
      </c>
      <c r="AA1211" t="str">
        <f>_xlfn.XLOOKUP(Sales_DB[[#This Row],[Customer_ID]],Final_Cust_db[Customer_ID],Final_Cust_db[Loyality_Level])</f>
        <v>Platinum</v>
      </c>
      <c r="AB1211" s="8">
        <f>Sales_DB[[#This Row],[Cost]]*Sales_DB[[#This Row],[Quantity]]</f>
        <v>78.08</v>
      </c>
      <c r="AC1211" s="8">
        <f>Sales_DB[[#This Row],[Total_Amount]]-Sales_DB[[#This Row],[Spend]]</f>
        <v>469.98200000000003</v>
      </c>
      <c r="AD1211" s="8">
        <f>MONTH(Sales_DB[[#This Row],[Order_Date]])</f>
        <v>7</v>
      </c>
    </row>
    <row r="1212" spans="1:30" x14ac:dyDescent="0.35">
      <c r="A1212" t="s">
        <v>3169</v>
      </c>
      <c r="B1212" s="2">
        <v>45530</v>
      </c>
      <c r="C1212" t="s">
        <v>299</v>
      </c>
      <c r="D1212" t="s">
        <v>1684</v>
      </c>
      <c r="E1212" t="s">
        <v>1915</v>
      </c>
      <c r="F1212">
        <v>4</v>
      </c>
      <c r="G1212" s="5">
        <v>271.04000000000002</v>
      </c>
      <c r="H1212">
        <v>0.12</v>
      </c>
      <c r="I1212" t="s">
        <v>1962</v>
      </c>
      <c r="J1212">
        <v>954.06080000000009</v>
      </c>
      <c r="K1212" t="str">
        <f>_xlfn.XLOOKUP(Sales_DB[[#This Row],[Store_ID]],Store_DB[Store_ID],Store_DB[Region])</f>
        <v>West</v>
      </c>
      <c r="L1212" t="str">
        <f>_xlfn.XLOOKUP(Sales_DB[[#This Row],[Store_ID]],Store_DB[Store_ID],Store_DB[Store_Name])</f>
        <v>Bean, Jones and Park</v>
      </c>
      <c r="M1212" t="str">
        <f>_xlfn.XLOOKUP(Sales_DB[[#This Row],[Store_ID]],Store_DB[Store_ID],Store_DB[City])</f>
        <v>Thompsonborough</v>
      </c>
      <c r="N1212" t="str">
        <f>_xlfn.XLOOKUP(Sales_DB[[#This Row],[Store_ID]],Store_DB[Store_ID],Store_DB[Store_Type])</f>
        <v>Online</v>
      </c>
      <c r="O1212" t="str">
        <f>_xlfn.XLOOKUP(Sales_DB[[#This Row],[Product_ID]],Product_DB[Product_ID],Product_DB[Product_Name])</f>
        <v>Women'S Summer Dress</v>
      </c>
      <c r="P1212" t="str">
        <f>_xlfn.XLOOKUP(Sales_DB[[#This Row],[Product_ID]],Product_DB[Product_ID],Product_DB[Category])</f>
        <v>Clothing</v>
      </c>
      <c r="Q1212" t="str">
        <f>_xlfn.XLOOKUP(Sales_DB[[#This Row],[Product_ID]],Product_DB[Product_ID],Product_DB[Sub_Category])</f>
        <v>Tops</v>
      </c>
      <c r="R1212" t="str">
        <f>_xlfn.XLOOKUP(Sales_DB[[#This Row],[Product_ID]],Product_DB[Product_ID],Product_DB[Brand])</f>
        <v>Smith-Mills</v>
      </c>
      <c r="S1212">
        <f>_xlfn.XLOOKUP(Sales_DB[[#This Row],[Product_ID]],Product_DB[Product_ID],Product_DB[Cost])</f>
        <v>223.43</v>
      </c>
      <c r="T1212">
        <f>_xlfn.XLOOKUP(Sales_DB[[#This Row],[Product_ID]],Product_DB[Product_ID],Product_DB[Stock])</f>
        <v>154</v>
      </c>
      <c r="U1212" t="str">
        <f>_xlfn.XLOOKUP(Sales_DB[[#This Row],[Customer_ID]],Final_Cust_db[Customer_ID],Final_Cust_db[Name])</f>
        <v>Krystal Ford</v>
      </c>
      <c r="V1212">
        <f>_xlfn.XLOOKUP(Sales_DB[[#This Row],[Customer_ID]],Final_Cust_db[Customer_ID],Final_Cust_db[Age])</f>
        <v>34</v>
      </c>
      <c r="W1212" t="str">
        <f>_xlfn.XLOOKUP(Sales_DB[[#This Row],[Customer_ID]],Final_Cust_db[Customer_ID],Final_Cust_db[Gender])</f>
        <v>Female</v>
      </c>
      <c r="X1212" t="str">
        <f>_xlfn.XLOOKUP(Sales_DB[[#This Row],[Customer_ID]],Final_Cust_db[Customer_ID],Final_Cust_db[City])</f>
        <v>South David</v>
      </c>
      <c r="Y1212" t="str">
        <f>_xlfn.XLOOKUP(Sales_DB[[#This Row],[Customer_ID]],Final_Cust_db[Customer_ID],Final_Cust_db[State])</f>
        <v>Arizona</v>
      </c>
      <c r="Z1212" t="str">
        <f>_xlfn.XLOOKUP(Sales_DB[[#This Row],[Customer_ID]],Final_Cust_db[Customer_ID],Final_Cust_db[Country])</f>
        <v>USA</v>
      </c>
      <c r="AA1212" t="str">
        <f>_xlfn.XLOOKUP(Sales_DB[[#This Row],[Customer_ID]],Final_Cust_db[Customer_ID],Final_Cust_db[Loyality_Level])</f>
        <v>Platinum</v>
      </c>
      <c r="AB1212" s="8">
        <f>Sales_DB[[#This Row],[Cost]]*Sales_DB[[#This Row],[Quantity]]</f>
        <v>893.72</v>
      </c>
      <c r="AC1212" s="8">
        <f>Sales_DB[[#This Row],[Total_Amount]]-Sales_DB[[#This Row],[Spend]]</f>
        <v>60.340800000000058</v>
      </c>
      <c r="AD1212" s="8">
        <f>MONTH(Sales_DB[[#This Row],[Order_Date]])</f>
        <v>8</v>
      </c>
    </row>
    <row r="1213" spans="1:30" x14ac:dyDescent="0.35">
      <c r="A1213" t="s">
        <v>3170</v>
      </c>
      <c r="B1213" s="2">
        <v>45558</v>
      </c>
      <c r="C1213" t="s">
        <v>74</v>
      </c>
      <c r="D1213" t="s">
        <v>1681</v>
      </c>
      <c r="E1213" t="s">
        <v>1909</v>
      </c>
      <c r="F1213">
        <v>4</v>
      </c>
      <c r="G1213" s="5">
        <v>328.27</v>
      </c>
      <c r="H1213">
        <v>0.09</v>
      </c>
      <c r="I1213" t="s">
        <v>1959</v>
      </c>
      <c r="J1213">
        <v>1194.9028000000001</v>
      </c>
      <c r="K1213" t="str">
        <f>_xlfn.XLOOKUP(Sales_DB[[#This Row],[Store_ID]],Store_DB[Store_ID],Store_DB[Region])</f>
        <v>East</v>
      </c>
      <c r="L1213" t="str">
        <f>_xlfn.XLOOKUP(Sales_DB[[#This Row],[Store_ID]],Store_DB[Store_ID],Store_DB[Store_Name])</f>
        <v>Benson-Elliott</v>
      </c>
      <c r="M1213" t="str">
        <f>_xlfn.XLOOKUP(Sales_DB[[#This Row],[Store_ID]],Store_DB[Store_ID],Store_DB[City])</f>
        <v>Port Josephberg</v>
      </c>
      <c r="N1213" t="str">
        <f>_xlfn.XLOOKUP(Sales_DB[[#This Row],[Store_ID]],Store_DB[Store_ID],Store_DB[Store_Type])</f>
        <v>Online</v>
      </c>
      <c r="O1213" t="str">
        <f>_xlfn.XLOOKUP(Sales_DB[[#This Row],[Product_ID]],Product_DB[Product_ID],Product_DB[Product_Name])</f>
        <v>Bedroom Table Lamp</v>
      </c>
      <c r="P1213" t="str">
        <f>_xlfn.XLOOKUP(Sales_DB[[#This Row],[Product_ID]],Product_DB[Product_ID],Product_DB[Category])</f>
        <v>Home</v>
      </c>
      <c r="Q1213" t="str">
        <f>_xlfn.XLOOKUP(Sales_DB[[#This Row],[Product_ID]],Product_DB[Product_ID],Product_DB[Sub_Category])</f>
        <v>Lighting</v>
      </c>
      <c r="R1213" t="str">
        <f>_xlfn.XLOOKUP(Sales_DB[[#This Row],[Product_ID]],Product_DB[Product_ID],Product_DB[Brand])</f>
        <v>Jones LLC</v>
      </c>
      <c r="S1213">
        <f>_xlfn.XLOOKUP(Sales_DB[[#This Row],[Product_ID]],Product_DB[Product_ID],Product_DB[Cost])</f>
        <v>382.22</v>
      </c>
      <c r="T1213">
        <f>_xlfn.XLOOKUP(Sales_DB[[#This Row],[Product_ID]],Product_DB[Product_ID],Product_DB[Stock])</f>
        <v>329</v>
      </c>
      <c r="U1213" t="str">
        <f>_xlfn.XLOOKUP(Sales_DB[[#This Row],[Customer_ID]],Final_Cust_db[Customer_ID],Final_Cust_db[Name])</f>
        <v>Laura Alvarez</v>
      </c>
      <c r="V1213">
        <f>_xlfn.XLOOKUP(Sales_DB[[#This Row],[Customer_ID]],Final_Cust_db[Customer_ID],Final_Cust_db[Age])</f>
        <v>49</v>
      </c>
      <c r="W1213" t="str">
        <f>_xlfn.XLOOKUP(Sales_DB[[#This Row],[Customer_ID]],Final_Cust_db[Customer_ID],Final_Cust_db[Gender])</f>
        <v>Female</v>
      </c>
      <c r="X1213" t="str">
        <f>_xlfn.XLOOKUP(Sales_DB[[#This Row],[Customer_ID]],Final_Cust_db[Customer_ID],Final_Cust_db[City])</f>
        <v>Lawsonhaven</v>
      </c>
      <c r="Y1213" t="str">
        <f>_xlfn.XLOOKUP(Sales_DB[[#This Row],[Customer_ID]],Final_Cust_db[Customer_ID],Final_Cust_db[State])</f>
        <v>Washington</v>
      </c>
      <c r="Z1213" t="str">
        <f>_xlfn.XLOOKUP(Sales_DB[[#This Row],[Customer_ID]],Final_Cust_db[Customer_ID],Final_Cust_db[Country])</f>
        <v>USA</v>
      </c>
      <c r="AA1213" t="str">
        <f>_xlfn.XLOOKUP(Sales_DB[[#This Row],[Customer_ID]],Final_Cust_db[Customer_ID],Final_Cust_db[Loyality_Level])</f>
        <v>Platinum</v>
      </c>
      <c r="AB1213" s="8">
        <f>Sales_DB[[#This Row],[Cost]]*Sales_DB[[#This Row],[Quantity]]</f>
        <v>1528.88</v>
      </c>
      <c r="AC1213" s="8">
        <f>Sales_DB[[#This Row],[Total_Amount]]-Sales_DB[[#This Row],[Spend]]</f>
        <v>-333.97720000000004</v>
      </c>
      <c r="AD1213" s="8">
        <f>MONTH(Sales_DB[[#This Row],[Order_Date]])</f>
        <v>9</v>
      </c>
    </row>
    <row r="1214" spans="1:30" x14ac:dyDescent="0.35">
      <c r="A1214" t="s">
        <v>3171</v>
      </c>
      <c r="B1214" s="2">
        <v>45472</v>
      </c>
      <c r="C1214" t="s">
        <v>1528</v>
      </c>
      <c r="D1214" t="s">
        <v>1623</v>
      </c>
      <c r="E1214" t="s">
        <v>1932</v>
      </c>
      <c r="F1214">
        <v>4</v>
      </c>
      <c r="G1214" s="5">
        <v>884.71</v>
      </c>
      <c r="H1214">
        <v>0.09</v>
      </c>
      <c r="I1214" t="s">
        <v>1959</v>
      </c>
      <c r="J1214">
        <v>3220.3444</v>
      </c>
      <c r="K1214" t="str">
        <f>_xlfn.XLOOKUP(Sales_DB[[#This Row],[Store_ID]],Store_DB[Store_ID],Store_DB[Region])</f>
        <v>South</v>
      </c>
      <c r="L1214" t="str">
        <f>_xlfn.XLOOKUP(Sales_DB[[#This Row],[Store_ID]],Store_DB[Store_ID],Store_DB[Store_Name])</f>
        <v>Mcdonald Inc</v>
      </c>
      <c r="M1214" t="str">
        <f>_xlfn.XLOOKUP(Sales_DB[[#This Row],[Store_ID]],Store_DB[Store_ID],Store_DB[City])</f>
        <v>Christopherland</v>
      </c>
      <c r="N1214" t="str">
        <f>_xlfn.XLOOKUP(Sales_DB[[#This Row],[Store_ID]],Store_DB[Store_ID],Store_DB[Store_Type])</f>
        <v>Outlet</v>
      </c>
      <c r="O1214" t="str">
        <f>_xlfn.XLOOKUP(Sales_DB[[#This Row],[Product_ID]],Product_DB[Product_ID],Product_DB[Product_Name])</f>
        <v>Soccer Training Cone Set</v>
      </c>
      <c r="P1214" t="str">
        <f>_xlfn.XLOOKUP(Sales_DB[[#This Row],[Product_ID]],Product_DB[Product_ID],Product_DB[Category])</f>
        <v>Sports</v>
      </c>
      <c r="Q1214" t="str">
        <f>_xlfn.XLOOKUP(Sales_DB[[#This Row],[Product_ID]],Product_DB[Product_ID],Product_DB[Sub_Category])</f>
        <v>Accessories</v>
      </c>
      <c r="R1214" t="str">
        <f>_xlfn.XLOOKUP(Sales_DB[[#This Row],[Product_ID]],Product_DB[Product_ID],Product_DB[Brand])</f>
        <v>Ford, Murphy and Wilson</v>
      </c>
      <c r="S1214">
        <f>_xlfn.XLOOKUP(Sales_DB[[#This Row],[Product_ID]],Product_DB[Product_ID],Product_DB[Cost])</f>
        <v>144.53</v>
      </c>
      <c r="T1214">
        <f>_xlfn.XLOOKUP(Sales_DB[[#This Row],[Product_ID]],Product_DB[Product_ID],Product_DB[Stock])</f>
        <v>367</v>
      </c>
      <c r="U1214" t="str">
        <f>_xlfn.XLOOKUP(Sales_DB[[#This Row],[Customer_ID]],Final_Cust_db[Customer_ID],Final_Cust_db[Name])</f>
        <v>Justin Lopez</v>
      </c>
      <c r="V1214">
        <f>_xlfn.XLOOKUP(Sales_DB[[#This Row],[Customer_ID]],Final_Cust_db[Customer_ID],Final_Cust_db[Age])</f>
        <v>21</v>
      </c>
      <c r="W1214" t="str">
        <f>_xlfn.XLOOKUP(Sales_DB[[#This Row],[Customer_ID]],Final_Cust_db[Customer_ID],Final_Cust_db[Gender])</f>
        <v>Male</v>
      </c>
      <c r="X1214" t="str">
        <f>_xlfn.XLOOKUP(Sales_DB[[#This Row],[Customer_ID]],Final_Cust_db[Customer_ID],Final_Cust_db[City])</f>
        <v>Port Cheryl</v>
      </c>
      <c r="Y1214" t="str">
        <f>_xlfn.XLOOKUP(Sales_DB[[#This Row],[Customer_ID]],Final_Cust_db[Customer_ID],Final_Cust_db[State])</f>
        <v>Texas</v>
      </c>
      <c r="Z1214" t="str">
        <f>_xlfn.XLOOKUP(Sales_DB[[#This Row],[Customer_ID]],Final_Cust_db[Customer_ID],Final_Cust_db[Country])</f>
        <v>USA</v>
      </c>
      <c r="AA1214" t="str">
        <f>_xlfn.XLOOKUP(Sales_DB[[#This Row],[Customer_ID]],Final_Cust_db[Customer_ID],Final_Cust_db[Loyality_Level])</f>
        <v>Gold</v>
      </c>
      <c r="AB1214" s="8">
        <f>Sales_DB[[#This Row],[Cost]]*Sales_DB[[#This Row],[Quantity]]</f>
        <v>578.12</v>
      </c>
      <c r="AC1214" s="8">
        <f>Sales_DB[[#This Row],[Total_Amount]]-Sales_DB[[#This Row],[Spend]]</f>
        <v>2642.2244000000001</v>
      </c>
      <c r="AD1214" s="8">
        <f>MONTH(Sales_DB[[#This Row],[Order_Date]])</f>
        <v>6</v>
      </c>
    </row>
    <row r="1215" spans="1:30" x14ac:dyDescent="0.35">
      <c r="A1215" t="s">
        <v>3172</v>
      </c>
      <c r="B1215" s="2">
        <v>45809</v>
      </c>
      <c r="C1215" t="s">
        <v>806</v>
      </c>
      <c r="D1215" t="s">
        <v>1797</v>
      </c>
      <c r="E1215" t="s">
        <v>1902</v>
      </c>
      <c r="F1215">
        <v>1</v>
      </c>
      <c r="G1215" s="5">
        <v>41.39</v>
      </c>
      <c r="H1215">
        <v>0.01</v>
      </c>
      <c r="I1215" t="s">
        <v>1957</v>
      </c>
      <c r="J1215">
        <v>40.976100000000002</v>
      </c>
      <c r="K1215" t="str">
        <f>_xlfn.XLOOKUP(Sales_DB[[#This Row],[Store_ID]],Store_DB[Store_ID],Store_DB[Region])</f>
        <v>South</v>
      </c>
      <c r="L1215" t="str">
        <f>_xlfn.XLOOKUP(Sales_DB[[#This Row],[Store_ID]],Store_DB[Store_ID],Store_DB[Store_Name])</f>
        <v>Alexander Group</v>
      </c>
      <c r="M1215" t="str">
        <f>_xlfn.XLOOKUP(Sales_DB[[#This Row],[Store_ID]],Store_DB[Store_ID],Store_DB[City])</f>
        <v>Port Sharon</v>
      </c>
      <c r="N1215" t="str">
        <f>_xlfn.XLOOKUP(Sales_DB[[#This Row],[Store_ID]],Store_DB[Store_ID],Store_DB[Store_Type])</f>
        <v>Online</v>
      </c>
      <c r="O1215" t="str">
        <f>_xlfn.XLOOKUP(Sales_DB[[#This Row],[Product_ID]],Product_DB[Product_ID],Product_DB[Product_Name])</f>
        <v>Professional Jump Rope</v>
      </c>
      <c r="P1215" t="str">
        <f>_xlfn.XLOOKUP(Sales_DB[[#This Row],[Product_ID]],Product_DB[Product_ID],Product_DB[Category])</f>
        <v>Sports</v>
      </c>
      <c r="Q1215" t="str">
        <f>_xlfn.XLOOKUP(Sales_DB[[#This Row],[Product_ID]],Product_DB[Product_ID],Product_DB[Sub_Category])</f>
        <v>Fitness</v>
      </c>
      <c r="R1215" t="str">
        <f>_xlfn.XLOOKUP(Sales_DB[[#This Row],[Product_ID]],Product_DB[Product_ID],Product_DB[Brand])</f>
        <v>Davis PLC</v>
      </c>
      <c r="S1215">
        <f>_xlfn.XLOOKUP(Sales_DB[[#This Row],[Product_ID]],Product_DB[Product_ID],Product_DB[Cost])</f>
        <v>477.61</v>
      </c>
      <c r="T1215">
        <f>_xlfn.XLOOKUP(Sales_DB[[#This Row],[Product_ID]],Product_DB[Product_ID],Product_DB[Stock])</f>
        <v>300</v>
      </c>
      <c r="U1215" t="str">
        <f>_xlfn.XLOOKUP(Sales_DB[[#This Row],[Customer_ID]],Final_Cust_db[Customer_ID],Final_Cust_db[Name])</f>
        <v>Lauren George</v>
      </c>
      <c r="V1215">
        <f>_xlfn.XLOOKUP(Sales_DB[[#This Row],[Customer_ID]],Final_Cust_db[Customer_ID],Final_Cust_db[Age])</f>
        <v>41</v>
      </c>
      <c r="W1215" t="str">
        <f>_xlfn.XLOOKUP(Sales_DB[[#This Row],[Customer_ID]],Final_Cust_db[Customer_ID],Final_Cust_db[Gender])</f>
        <v>Female</v>
      </c>
      <c r="X1215" t="str">
        <f>_xlfn.XLOOKUP(Sales_DB[[#This Row],[Customer_ID]],Final_Cust_db[Customer_ID],Final_Cust_db[City])</f>
        <v>Garciamouth</v>
      </c>
      <c r="Y1215" t="str">
        <f>_xlfn.XLOOKUP(Sales_DB[[#This Row],[Customer_ID]],Final_Cust_db[Customer_ID],Final_Cust_db[State])</f>
        <v>New York</v>
      </c>
      <c r="Z1215" t="str">
        <f>_xlfn.XLOOKUP(Sales_DB[[#This Row],[Customer_ID]],Final_Cust_db[Customer_ID],Final_Cust_db[Country])</f>
        <v>USA</v>
      </c>
      <c r="AA1215" t="str">
        <f>_xlfn.XLOOKUP(Sales_DB[[#This Row],[Customer_ID]],Final_Cust_db[Customer_ID],Final_Cust_db[Loyality_Level])</f>
        <v>Gold</v>
      </c>
      <c r="AB1215" s="8">
        <f>Sales_DB[[#This Row],[Cost]]*Sales_DB[[#This Row],[Quantity]]</f>
        <v>477.61</v>
      </c>
      <c r="AC1215" s="8">
        <f>Sales_DB[[#This Row],[Total_Amount]]-Sales_DB[[#This Row],[Spend]]</f>
        <v>-436.63390000000004</v>
      </c>
      <c r="AD1215" s="8">
        <f>MONTH(Sales_DB[[#This Row],[Order_Date]])</f>
        <v>6</v>
      </c>
    </row>
    <row r="1216" spans="1:30" x14ac:dyDescent="0.35">
      <c r="A1216" t="s">
        <v>3173</v>
      </c>
      <c r="B1216" s="2">
        <v>45783</v>
      </c>
      <c r="C1216" t="s">
        <v>556</v>
      </c>
      <c r="D1216" t="s">
        <v>1751</v>
      </c>
      <c r="E1216" t="s">
        <v>1919</v>
      </c>
      <c r="F1216">
        <v>4</v>
      </c>
      <c r="G1216" s="5">
        <v>64.06</v>
      </c>
      <c r="H1216">
        <v>0.26</v>
      </c>
      <c r="I1216" t="s">
        <v>1957</v>
      </c>
      <c r="J1216">
        <v>189.61760000000001</v>
      </c>
      <c r="K1216" t="str">
        <f>_xlfn.XLOOKUP(Sales_DB[[#This Row],[Store_ID]],Store_DB[Store_ID],Store_DB[Region])</f>
        <v>South</v>
      </c>
      <c r="L1216" t="str">
        <f>_xlfn.XLOOKUP(Sales_DB[[#This Row],[Store_ID]],Store_DB[Store_ID],Store_DB[Store_Name])</f>
        <v>Moore, Padilla and Butler</v>
      </c>
      <c r="M1216" t="str">
        <f>_xlfn.XLOOKUP(Sales_DB[[#This Row],[Store_ID]],Store_DB[Store_ID],Store_DB[City])</f>
        <v>East Johnstad</v>
      </c>
      <c r="N1216" t="str">
        <f>_xlfn.XLOOKUP(Sales_DB[[#This Row],[Store_ID]],Store_DB[Store_ID],Store_DB[Store_Type])</f>
        <v>Flagship</v>
      </c>
      <c r="O1216" t="str">
        <f>_xlfn.XLOOKUP(Sales_DB[[#This Row],[Product_ID]],Product_DB[Product_ID],Product_DB[Product_Name])</f>
        <v>Foam Roller</v>
      </c>
      <c r="P1216" t="str">
        <f>_xlfn.XLOOKUP(Sales_DB[[#This Row],[Product_ID]],Product_DB[Product_ID],Product_DB[Category])</f>
        <v>Sports</v>
      </c>
      <c r="Q1216" t="str">
        <f>_xlfn.XLOOKUP(Sales_DB[[#This Row],[Product_ID]],Product_DB[Product_ID],Product_DB[Sub_Category])</f>
        <v>Fitness</v>
      </c>
      <c r="R1216" t="str">
        <f>_xlfn.XLOOKUP(Sales_DB[[#This Row],[Product_ID]],Product_DB[Product_ID],Product_DB[Brand])</f>
        <v>Atkinson, Camacho and Oliver</v>
      </c>
      <c r="S1216">
        <f>_xlfn.XLOOKUP(Sales_DB[[#This Row],[Product_ID]],Product_DB[Product_ID],Product_DB[Cost])</f>
        <v>30.62</v>
      </c>
      <c r="T1216">
        <f>_xlfn.XLOOKUP(Sales_DB[[#This Row],[Product_ID]],Product_DB[Product_ID],Product_DB[Stock])</f>
        <v>138</v>
      </c>
      <c r="U1216" t="str">
        <f>_xlfn.XLOOKUP(Sales_DB[[#This Row],[Customer_ID]],Final_Cust_db[Customer_ID],Final_Cust_db[Name])</f>
        <v>Jason Wheeler</v>
      </c>
      <c r="V1216">
        <f>_xlfn.XLOOKUP(Sales_DB[[#This Row],[Customer_ID]],Final_Cust_db[Customer_ID],Final_Cust_db[Age])</f>
        <v>47</v>
      </c>
      <c r="W1216" t="str">
        <f>_xlfn.XLOOKUP(Sales_DB[[#This Row],[Customer_ID]],Final_Cust_db[Customer_ID],Final_Cust_db[Gender])</f>
        <v>Female</v>
      </c>
      <c r="X1216" t="str">
        <f>_xlfn.XLOOKUP(Sales_DB[[#This Row],[Customer_ID]],Final_Cust_db[Customer_ID],Final_Cust_db[City])</f>
        <v>Carolview</v>
      </c>
      <c r="Y1216" t="str">
        <f>_xlfn.XLOOKUP(Sales_DB[[#This Row],[Customer_ID]],Final_Cust_db[Customer_ID],Final_Cust_db[State])</f>
        <v>Illinois</v>
      </c>
      <c r="Z1216" t="str">
        <f>_xlfn.XLOOKUP(Sales_DB[[#This Row],[Customer_ID]],Final_Cust_db[Customer_ID],Final_Cust_db[Country])</f>
        <v>USA</v>
      </c>
      <c r="AA1216" t="str">
        <f>_xlfn.XLOOKUP(Sales_DB[[#This Row],[Customer_ID]],Final_Cust_db[Customer_ID],Final_Cust_db[Loyality_Level])</f>
        <v>Platinum</v>
      </c>
      <c r="AB1216" s="8">
        <f>Sales_DB[[#This Row],[Cost]]*Sales_DB[[#This Row],[Quantity]]</f>
        <v>122.48</v>
      </c>
      <c r="AC1216" s="8">
        <f>Sales_DB[[#This Row],[Total_Amount]]-Sales_DB[[#This Row],[Spend]]</f>
        <v>67.137600000000006</v>
      </c>
      <c r="AD1216" s="8">
        <f>MONTH(Sales_DB[[#This Row],[Order_Date]])</f>
        <v>5</v>
      </c>
    </row>
    <row r="1217" spans="1:30" x14ac:dyDescent="0.35">
      <c r="A1217" t="s">
        <v>3174</v>
      </c>
      <c r="B1217" s="2">
        <v>45849</v>
      </c>
      <c r="C1217" t="s">
        <v>1095</v>
      </c>
      <c r="D1217" t="s">
        <v>1716</v>
      </c>
      <c r="E1217" t="s">
        <v>1919</v>
      </c>
      <c r="F1217">
        <v>2</v>
      </c>
      <c r="G1217" s="5">
        <v>152.25</v>
      </c>
      <c r="H1217">
        <v>0.13</v>
      </c>
      <c r="I1217" t="s">
        <v>1957</v>
      </c>
      <c r="J1217">
        <v>264.91500000000002</v>
      </c>
      <c r="K1217" t="str">
        <f>_xlfn.XLOOKUP(Sales_DB[[#This Row],[Store_ID]],Store_DB[Store_ID],Store_DB[Region])</f>
        <v>South</v>
      </c>
      <c r="L1217" t="str">
        <f>_xlfn.XLOOKUP(Sales_DB[[#This Row],[Store_ID]],Store_DB[Store_ID],Store_DB[Store_Name])</f>
        <v>Moore, Padilla and Butler</v>
      </c>
      <c r="M1217" t="str">
        <f>_xlfn.XLOOKUP(Sales_DB[[#This Row],[Store_ID]],Store_DB[Store_ID],Store_DB[City])</f>
        <v>East Johnstad</v>
      </c>
      <c r="N1217" t="str">
        <f>_xlfn.XLOOKUP(Sales_DB[[#This Row],[Store_ID]],Store_DB[Store_ID],Store_DB[Store_Type])</f>
        <v>Flagship</v>
      </c>
      <c r="O1217" t="str">
        <f>_xlfn.XLOOKUP(Sales_DB[[#This Row],[Product_ID]],Product_DB[Product_ID],Product_DB[Product_Name])</f>
        <v>Men'S Winter Jacket</v>
      </c>
      <c r="P1217" t="str">
        <f>_xlfn.XLOOKUP(Sales_DB[[#This Row],[Product_ID]],Product_DB[Product_ID],Product_DB[Category])</f>
        <v>Clothing</v>
      </c>
      <c r="Q1217" t="str">
        <f>_xlfn.XLOOKUP(Sales_DB[[#This Row],[Product_ID]],Product_DB[Product_ID],Product_DB[Sub_Category])</f>
        <v>Outerwear</v>
      </c>
      <c r="R1217" t="str">
        <f>_xlfn.XLOOKUP(Sales_DB[[#This Row],[Product_ID]],Product_DB[Product_ID],Product_DB[Brand])</f>
        <v>Kelly, Smith and Perez</v>
      </c>
      <c r="S1217">
        <f>_xlfn.XLOOKUP(Sales_DB[[#This Row],[Product_ID]],Product_DB[Product_ID],Product_DB[Cost])</f>
        <v>167.34</v>
      </c>
      <c r="T1217">
        <f>_xlfn.XLOOKUP(Sales_DB[[#This Row],[Product_ID]],Product_DB[Product_ID],Product_DB[Stock])</f>
        <v>296</v>
      </c>
      <c r="U1217" t="str">
        <f>_xlfn.XLOOKUP(Sales_DB[[#This Row],[Customer_ID]],Final_Cust_db[Customer_ID],Final_Cust_db[Name])</f>
        <v>John Jordan</v>
      </c>
      <c r="V1217">
        <f>_xlfn.XLOOKUP(Sales_DB[[#This Row],[Customer_ID]],Final_Cust_db[Customer_ID],Final_Cust_db[Age])</f>
        <v>58</v>
      </c>
      <c r="W1217" t="str">
        <f>_xlfn.XLOOKUP(Sales_DB[[#This Row],[Customer_ID]],Final_Cust_db[Customer_ID],Final_Cust_db[Gender])</f>
        <v>Female</v>
      </c>
      <c r="X1217" t="str">
        <f>_xlfn.XLOOKUP(Sales_DB[[#This Row],[Customer_ID]],Final_Cust_db[Customer_ID],Final_Cust_db[City])</f>
        <v>Port Crystalberg</v>
      </c>
      <c r="Y1217" t="str">
        <f>_xlfn.XLOOKUP(Sales_DB[[#This Row],[Customer_ID]],Final_Cust_db[Customer_ID],Final_Cust_db[State])</f>
        <v>Tennessee</v>
      </c>
      <c r="Z1217" t="str">
        <f>_xlfn.XLOOKUP(Sales_DB[[#This Row],[Customer_ID]],Final_Cust_db[Customer_ID],Final_Cust_db[Country])</f>
        <v>USA</v>
      </c>
      <c r="AA1217" t="str">
        <f>_xlfn.XLOOKUP(Sales_DB[[#This Row],[Customer_ID]],Final_Cust_db[Customer_ID],Final_Cust_db[Loyality_Level])</f>
        <v>Platinum</v>
      </c>
      <c r="AB1217" s="8">
        <f>Sales_DB[[#This Row],[Cost]]*Sales_DB[[#This Row],[Quantity]]</f>
        <v>334.68</v>
      </c>
      <c r="AC1217" s="8">
        <f>Sales_DB[[#This Row],[Total_Amount]]-Sales_DB[[#This Row],[Spend]]</f>
        <v>-69.764999999999986</v>
      </c>
      <c r="AD1217" s="8">
        <f>MONTH(Sales_DB[[#This Row],[Order_Date]])</f>
        <v>7</v>
      </c>
    </row>
    <row r="1218" spans="1:30" x14ac:dyDescent="0.35">
      <c r="A1218" t="s">
        <v>3175</v>
      </c>
      <c r="B1218" s="2">
        <v>45281</v>
      </c>
      <c r="C1218" t="s">
        <v>360</v>
      </c>
      <c r="D1218" t="s">
        <v>1608</v>
      </c>
      <c r="E1218" t="s">
        <v>1946</v>
      </c>
      <c r="F1218">
        <v>2</v>
      </c>
      <c r="G1218" s="5">
        <v>889.04</v>
      </c>
      <c r="H1218">
        <v>0.23</v>
      </c>
      <c r="I1218" t="s">
        <v>1957</v>
      </c>
      <c r="J1218">
        <v>1369.1215999999999</v>
      </c>
      <c r="K1218" t="str">
        <f>_xlfn.XLOOKUP(Sales_DB[[#This Row],[Store_ID]],Store_DB[Store_ID],Store_DB[Region])</f>
        <v>East</v>
      </c>
      <c r="L1218" t="str">
        <f>_xlfn.XLOOKUP(Sales_DB[[#This Row],[Store_ID]],Store_DB[Store_ID],Store_DB[Store_Name])</f>
        <v>Mann-Austin</v>
      </c>
      <c r="M1218" t="str">
        <f>_xlfn.XLOOKUP(Sales_DB[[#This Row],[Store_ID]],Store_DB[Store_ID],Store_DB[City])</f>
        <v>Vasquezborough</v>
      </c>
      <c r="N1218" t="str">
        <f>_xlfn.XLOOKUP(Sales_DB[[#This Row],[Store_ID]],Store_DB[Store_ID],Store_DB[Store_Type])</f>
        <v>Online</v>
      </c>
      <c r="O1218" t="str">
        <f>_xlfn.XLOOKUP(Sales_DB[[#This Row],[Product_ID]],Product_DB[Product_ID],Product_DB[Product_Name])</f>
        <v>Usb-C Fast Charger</v>
      </c>
      <c r="P1218" t="str">
        <f>_xlfn.XLOOKUP(Sales_DB[[#This Row],[Product_ID]],Product_DB[Product_ID],Product_DB[Category])</f>
        <v>Electronics</v>
      </c>
      <c r="Q1218" t="str">
        <f>_xlfn.XLOOKUP(Sales_DB[[#This Row],[Product_ID]],Product_DB[Product_ID],Product_DB[Sub_Category])</f>
        <v>Accessories</v>
      </c>
      <c r="R1218" t="str">
        <f>_xlfn.XLOOKUP(Sales_DB[[#This Row],[Product_ID]],Product_DB[Product_ID],Product_DB[Brand])</f>
        <v>Dawson-Perkins</v>
      </c>
      <c r="S1218">
        <f>_xlfn.XLOOKUP(Sales_DB[[#This Row],[Product_ID]],Product_DB[Product_ID],Product_DB[Cost])</f>
        <v>242.23</v>
      </c>
      <c r="T1218">
        <f>_xlfn.XLOOKUP(Sales_DB[[#This Row],[Product_ID]],Product_DB[Product_ID],Product_DB[Stock])</f>
        <v>453</v>
      </c>
      <c r="U1218" t="str">
        <f>_xlfn.XLOOKUP(Sales_DB[[#This Row],[Customer_ID]],Final_Cust_db[Customer_ID],Final_Cust_db[Name])</f>
        <v>Diane Watson</v>
      </c>
      <c r="V1218">
        <f>_xlfn.XLOOKUP(Sales_DB[[#This Row],[Customer_ID]],Final_Cust_db[Customer_ID],Final_Cust_db[Age])</f>
        <v>53</v>
      </c>
      <c r="W1218" t="str">
        <f>_xlfn.XLOOKUP(Sales_DB[[#This Row],[Customer_ID]],Final_Cust_db[Customer_ID],Final_Cust_db[Gender])</f>
        <v>Female</v>
      </c>
      <c r="X1218" t="str">
        <f>_xlfn.XLOOKUP(Sales_DB[[#This Row],[Customer_ID]],Final_Cust_db[Customer_ID],Final_Cust_db[City])</f>
        <v>North Codyport</v>
      </c>
      <c r="Y1218" t="str">
        <f>_xlfn.XLOOKUP(Sales_DB[[#This Row],[Customer_ID]],Final_Cust_db[Customer_ID],Final_Cust_db[State])</f>
        <v>Texas</v>
      </c>
      <c r="Z1218" t="str">
        <f>_xlfn.XLOOKUP(Sales_DB[[#This Row],[Customer_ID]],Final_Cust_db[Customer_ID],Final_Cust_db[Country])</f>
        <v>USA</v>
      </c>
      <c r="AA1218" t="str">
        <f>_xlfn.XLOOKUP(Sales_DB[[#This Row],[Customer_ID]],Final_Cust_db[Customer_ID],Final_Cust_db[Loyality_Level])</f>
        <v>Platinum</v>
      </c>
      <c r="AB1218" s="8">
        <f>Sales_DB[[#This Row],[Cost]]*Sales_DB[[#This Row],[Quantity]]</f>
        <v>484.46</v>
      </c>
      <c r="AC1218" s="8">
        <f>Sales_DB[[#This Row],[Total_Amount]]-Sales_DB[[#This Row],[Spend]]</f>
        <v>884.66159999999991</v>
      </c>
      <c r="AD1218" s="8">
        <f>MONTH(Sales_DB[[#This Row],[Order_Date]])</f>
        <v>12</v>
      </c>
    </row>
    <row r="1219" spans="1:30" x14ac:dyDescent="0.35">
      <c r="A1219" t="s">
        <v>3176</v>
      </c>
      <c r="B1219" s="2">
        <v>45322</v>
      </c>
      <c r="C1219" t="s">
        <v>544</v>
      </c>
      <c r="D1219" t="s">
        <v>1687</v>
      </c>
      <c r="E1219" t="s">
        <v>1922</v>
      </c>
      <c r="F1219">
        <v>3</v>
      </c>
      <c r="G1219" s="5">
        <v>145.25</v>
      </c>
      <c r="H1219">
        <v>0.24</v>
      </c>
      <c r="I1219" t="s">
        <v>1959</v>
      </c>
      <c r="J1219">
        <v>331.17</v>
      </c>
      <c r="K1219" t="str">
        <f>_xlfn.XLOOKUP(Sales_DB[[#This Row],[Store_ID]],Store_DB[Store_ID],Store_DB[Region])</f>
        <v>East</v>
      </c>
      <c r="L1219" t="str">
        <f>_xlfn.XLOOKUP(Sales_DB[[#This Row],[Store_ID]],Store_DB[Store_ID],Store_DB[Store_Name])</f>
        <v>Hill, Wagner and Ballard</v>
      </c>
      <c r="M1219" t="str">
        <f>_xlfn.XLOOKUP(Sales_DB[[#This Row],[Store_ID]],Store_DB[Store_ID],Store_DB[City])</f>
        <v>East Davidville</v>
      </c>
      <c r="N1219" t="str">
        <f>_xlfn.XLOOKUP(Sales_DB[[#This Row],[Store_ID]],Store_DB[Store_ID],Store_DB[Store_Type])</f>
        <v>Online</v>
      </c>
      <c r="O1219" t="str">
        <f>_xlfn.XLOOKUP(Sales_DB[[#This Row],[Product_ID]],Product_DB[Product_ID],Product_DB[Product_Name])</f>
        <v>Men'S Casual Sneakers</v>
      </c>
      <c r="P1219" t="str">
        <f>_xlfn.XLOOKUP(Sales_DB[[#This Row],[Product_ID]],Product_DB[Product_ID],Product_DB[Category])</f>
        <v>Clothing</v>
      </c>
      <c r="Q1219" t="str">
        <f>_xlfn.XLOOKUP(Sales_DB[[#This Row],[Product_ID]],Product_DB[Product_ID],Product_DB[Sub_Category])</f>
        <v>Footwear</v>
      </c>
      <c r="R1219" t="str">
        <f>_xlfn.XLOOKUP(Sales_DB[[#This Row],[Product_ID]],Product_DB[Product_ID],Product_DB[Brand])</f>
        <v>Hogan-Lee</v>
      </c>
      <c r="S1219">
        <f>_xlfn.XLOOKUP(Sales_DB[[#This Row],[Product_ID]],Product_DB[Product_ID],Product_DB[Cost])</f>
        <v>353.47</v>
      </c>
      <c r="T1219">
        <f>_xlfn.XLOOKUP(Sales_DB[[#This Row],[Product_ID]],Product_DB[Product_ID],Product_DB[Stock])</f>
        <v>214</v>
      </c>
      <c r="U1219" t="str">
        <f>_xlfn.XLOOKUP(Sales_DB[[#This Row],[Customer_ID]],Final_Cust_db[Customer_ID],Final_Cust_db[Name])</f>
        <v>Cynthia Morris</v>
      </c>
      <c r="V1219">
        <f>_xlfn.XLOOKUP(Sales_DB[[#This Row],[Customer_ID]],Final_Cust_db[Customer_ID],Final_Cust_db[Age])</f>
        <v>18</v>
      </c>
      <c r="W1219" t="str">
        <f>_xlfn.XLOOKUP(Sales_DB[[#This Row],[Customer_ID]],Final_Cust_db[Customer_ID],Final_Cust_db[Gender])</f>
        <v>Female</v>
      </c>
      <c r="X1219" t="str">
        <f>_xlfn.XLOOKUP(Sales_DB[[#This Row],[Customer_ID]],Final_Cust_db[Customer_ID],Final_Cust_db[City])</f>
        <v>Hessmouth</v>
      </c>
      <c r="Y1219" t="str">
        <f>_xlfn.XLOOKUP(Sales_DB[[#This Row],[Customer_ID]],Final_Cust_db[Customer_ID],Final_Cust_db[State])</f>
        <v>Arizona</v>
      </c>
      <c r="Z1219" t="str">
        <f>_xlfn.XLOOKUP(Sales_DB[[#This Row],[Customer_ID]],Final_Cust_db[Customer_ID],Final_Cust_db[Country])</f>
        <v>USA</v>
      </c>
      <c r="AA1219" t="str">
        <f>_xlfn.XLOOKUP(Sales_DB[[#This Row],[Customer_ID]],Final_Cust_db[Customer_ID],Final_Cust_db[Loyality_Level])</f>
        <v>Silver</v>
      </c>
      <c r="AB1219" s="8">
        <f>Sales_DB[[#This Row],[Cost]]*Sales_DB[[#This Row],[Quantity]]</f>
        <v>1060.4100000000001</v>
      </c>
      <c r="AC1219" s="8">
        <f>Sales_DB[[#This Row],[Total_Amount]]-Sales_DB[[#This Row],[Spend]]</f>
        <v>-729.24</v>
      </c>
      <c r="AD1219" s="8">
        <f>MONTH(Sales_DB[[#This Row],[Order_Date]])</f>
        <v>1</v>
      </c>
    </row>
    <row r="1220" spans="1:30" x14ac:dyDescent="0.35">
      <c r="A1220" t="s">
        <v>3177</v>
      </c>
      <c r="B1220" s="2">
        <v>45560</v>
      </c>
      <c r="C1220" t="s">
        <v>215</v>
      </c>
      <c r="D1220" t="s">
        <v>1845</v>
      </c>
      <c r="E1220" t="s">
        <v>1894</v>
      </c>
      <c r="F1220">
        <v>2</v>
      </c>
      <c r="G1220" s="5">
        <v>898.45</v>
      </c>
      <c r="H1220">
        <v>0.28999999999999998</v>
      </c>
      <c r="I1220" t="s">
        <v>1962</v>
      </c>
      <c r="J1220">
        <v>1275.799</v>
      </c>
      <c r="K1220" t="str">
        <f>_xlfn.XLOOKUP(Sales_DB[[#This Row],[Store_ID]],Store_DB[Store_ID],Store_DB[Region])</f>
        <v>South</v>
      </c>
      <c r="L1220" t="str">
        <f>_xlfn.XLOOKUP(Sales_DB[[#This Row],[Store_ID]],Store_DB[Store_ID],Store_DB[Store_Name])</f>
        <v>Black-Horn</v>
      </c>
      <c r="M1220" t="str">
        <f>_xlfn.XLOOKUP(Sales_DB[[#This Row],[Store_ID]],Store_DB[Store_ID],Store_DB[City])</f>
        <v>North Nancyview</v>
      </c>
      <c r="N1220" t="str">
        <f>_xlfn.XLOOKUP(Sales_DB[[#This Row],[Store_ID]],Store_DB[Store_ID],Store_DB[Store_Type])</f>
        <v>Outlet</v>
      </c>
      <c r="O1220" t="str">
        <f>_xlfn.XLOOKUP(Sales_DB[[#This Row],[Product_ID]],Product_DB[Product_ID],Product_DB[Product_Name])</f>
        <v>Sports Wrist Sweatbands</v>
      </c>
      <c r="P1220" t="str">
        <f>_xlfn.XLOOKUP(Sales_DB[[#This Row],[Product_ID]],Product_DB[Product_ID],Product_DB[Category])</f>
        <v>Sports</v>
      </c>
      <c r="Q1220" t="str">
        <f>_xlfn.XLOOKUP(Sales_DB[[#This Row],[Product_ID]],Product_DB[Product_ID],Product_DB[Sub_Category])</f>
        <v>Accessories</v>
      </c>
      <c r="R1220" t="str">
        <f>_xlfn.XLOOKUP(Sales_DB[[#This Row],[Product_ID]],Product_DB[Product_ID],Product_DB[Brand])</f>
        <v>Olsen-Daniels</v>
      </c>
      <c r="S1220">
        <f>_xlfn.XLOOKUP(Sales_DB[[#This Row],[Product_ID]],Product_DB[Product_ID],Product_DB[Cost])</f>
        <v>131.24</v>
      </c>
      <c r="T1220">
        <f>_xlfn.XLOOKUP(Sales_DB[[#This Row],[Product_ID]],Product_DB[Product_ID],Product_DB[Stock])</f>
        <v>232</v>
      </c>
      <c r="U1220" t="str">
        <f>_xlfn.XLOOKUP(Sales_DB[[#This Row],[Customer_ID]],Final_Cust_db[Customer_ID],Final_Cust_db[Name])</f>
        <v>Christopher Sutton</v>
      </c>
      <c r="V1220">
        <f>_xlfn.XLOOKUP(Sales_DB[[#This Row],[Customer_ID]],Final_Cust_db[Customer_ID],Final_Cust_db[Age])</f>
        <v>49</v>
      </c>
      <c r="W1220" t="str">
        <f>_xlfn.XLOOKUP(Sales_DB[[#This Row],[Customer_ID]],Final_Cust_db[Customer_ID],Final_Cust_db[Gender])</f>
        <v>Female</v>
      </c>
      <c r="X1220" t="str">
        <f>_xlfn.XLOOKUP(Sales_DB[[#This Row],[Customer_ID]],Final_Cust_db[Customer_ID],Final_Cust_db[City])</f>
        <v>Deborahberg</v>
      </c>
      <c r="Y1220" t="str">
        <f>_xlfn.XLOOKUP(Sales_DB[[#This Row],[Customer_ID]],Final_Cust_db[Customer_ID],Final_Cust_db[State])</f>
        <v>Pennsylvania</v>
      </c>
      <c r="Z1220" t="str">
        <f>_xlfn.XLOOKUP(Sales_DB[[#This Row],[Customer_ID]],Final_Cust_db[Customer_ID],Final_Cust_db[Country])</f>
        <v>USA</v>
      </c>
      <c r="AA1220" t="str">
        <f>_xlfn.XLOOKUP(Sales_DB[[#This Row],[Customer_ID]],Final_Cust_db[Customer_ID],Final_Cust_db[Loyality_Level])</f>
        <v>Gold</v>
      </c>
      <c r="AB1220" s="8">
        <f>Sales_DB[[#This Row],[Cost]]*Sales_DB[[#This Row],[Quantity]]</f>
        <v>262.48</v>
      </c>
      <c r="AC1220" s="8">
        <f>Sales_DB[[#This Row],[Total_Amount]]-Sales_DB[[#This Row],[Spend]]</f>
        <v>1013.319</v>
      </c>
      <c r="AD1220" s="8">
        <f>MONTH(Sales_DB[[#This Row],[Order_Date]])</f>
        <v>9</v>
      </c>
    </row>
    <row r="1221" spans="1:30" x14ac:dyDescent="0.35">
      <c r="A1221" t="s">
        <v>3178</v>
      </c>
      <c r="B1221" s="2">
        <v>45905</v>
      </c>
      <c r="C1221" t="s">
        <v>128</v>
      </c>
      <c r="D1221" t="s">
        <v>1681</v>
      </c>
      <c r="E1221" t="s">
        <v>1934</v>
      </c>
      <c r="F1221">
        <v>4</v>
      </c>
      <c r="G1221" s="5">
        <v>642.04999999999995</v>
      </c>
      <c r="H1221">
        <v>0.25</v>
      </c>
      <c r="I1221" t="s">
        <v>1957</v>
      </c>
      <c r="J1221">
        <v>1926.15</v>
      </c>
      <c r="K1221" t="str">
        <f>_xlfn.XLOOKUP(Sales_DB[[#This Row],[Store_ID]],Store_DB[Store_ID],Store_DB[Region])</f>
        <v>North</v>
      </c>
      <c r="L1221" t="str">
        <f>_xlfn.XLOOKUP(Sales_DB[[#This Row],[Store_ID]],Store_DB[Store_ID],Store_DB[Store_Name])</f>
        <v>Shelton PLC</v>
      </c>
      <c r="M1221" t="str">
        <f>_xlfn.XLOOKUP(Sales_DB[[#This Row],[Store_ID]],Store_DB[Store_ID],Store_DB[City])</f>
        <v>East Jenniferstad</v>
      </c>
      <c r="N1221" t="str">
        <f>_xlfn.XLOOKUP(Sales_DB[[#This Row],[Store_ID]],Store_DB[Store_ID],Store_DB[Store_Type])</f>
        <v>Flagship</v>
      </c>
      <c r="O1221" t="str">
        <f>_xlfn.XLOOKUP(Sales_DB[[#This Row],[Product_ID]],Product_DB[Product_ID],Product_DB[Product_Name])</f>
        <v>Bedroom Table Lamp</v>
      </c>
      <c r="P1221" t="str">
        <f>_xlfn.XLOOKUP(Sales_DB[[#This Row],[Product_ID]],Product_DB[Product_ID],Product_DB[Category])</f>
        <v>Home</v>
      </c>
      <c r="Q1221" t="str">
        <f>_xlfn.XLOOKUP(Sales_DB[[#This Row],[Product_ID]],Product_DB[Product_ID],Product_DB[Sub_Category])</f>
        <v>Lighting</v>
      </c>
      <c r="R1221" t="str">
        <f>_xlfn.XLOOKUP(Sales_DB[[#This Row],[Product_ID]],Product_DB[Product_ID],Product_DB[Brand])</f>
        <v>Jones LLC</v>
      </c>
      <c r="S1221">
        <f>_xlfn.XLOOKUP(Sales_DB[[#This Row],[Product_ID]],Product_DB[Product_ID],Product_DB[Cost])</f>
        <v>382.22</v>
      </c>
      <c r="T1221">
        <f>_xlfn.XLOOKUP(Sales_DB[[#This Row],[Product_ID]],Product_DB[Product_ID],Product_DB[Stock])</f>
        <v>329</v>
      </c>
      <c r="U1221" t="str">
        <f>_xlfn.XLOOKUP(Sales_DB[[#This Row],[Customer_ID]],Final_Cust_db[Customer_ID],Final_Cust_db[Name])</f>
        <v>Jessica Acevedo</v>
      </c>
      <c r="V1221">
        <f>_xlfn.XLOOKUP(Sales_DB[[#This Row],[Customer_ID]],Final_Cust_db[Customer_ID],Final_Cust_db[Age])</f>
        <v>64</v>
      </c>
      <c r="W1221" t="str">
        <f>_xlfn.XLOOKUP(Sales_DB[[#This Row],[Customer_ID]],Final_Cust_db[Customer_ID],Final_Cust_db[Gender])</f>
        <v>Female</v>
      </c>
      <c r="X1221" t="str">
        <f>_xlfn.XLOOKUP(Sales_DB[[#This Row],[Customer_ID]],Final_Cust_db[Customer_ID],Final_Cust_db[City])</f>
        <v>Amybury</v>
      </c>
      <c r="Y1221" t="str">
        <f>_xlfn.XLOOKUP(Sales_DB[[#This Row],[Customer_ID]],Final_Cust_db[Customer_ID],Final_Cust_db[State])</f>
        <v>Pennsylvania</v>
      </c>
      <c r="Z1221" t="str">
        <f>_xlfn.XLOOKUP(Sales_DB[[#This Row],[Customer_ID]],Final_Cust_db[Customer_ID],Final_Cust_db[Country])</f>
        <v>USA</v>
      </c>
      <c r="AA1221" t="str">
        <f>_xlfn.XLOOKUP(Sales_DB[[#This Row],[Customer_ID]],Final_Cust_db[Customer_ID],Final_Cust_db[Loyality_Level])</f>
        <v>Bronze</v>
      </c>
      <c r="AB1221" s="8">
        <f>Sales_DB[[#This Row],[Cost]]*Sales_DB[[#This Row],[Quantity]]</f>
        <v>1528.88</v>
      </c>
      <c r="AC1221" s="8">
        <f>Sales_DB[[#This Row],[Total_Amount]]-Sales_DB[[#This Row],[Spend]]</f>
        <v>397.27</v>
      </c>
      <c r="AD1221" s="8">
        <f>MONTH(Sales_DB[[#This Row],[Order_Date]])</f>
        <v>9</v>
      </c>
    </row>
    <row r="1222" spans="1:30" x14ac:dyDescent="0.35">
      <c r="A1222" t="s">
        <v>3179</v>
      </c>
      <c r="B1222" s="2">
        <v>45531</v>
      </c>
      <c r="C1222" t="s">
        <v>996</v>
      </c>
      <c r="D1222" t="s">
        <v>1833</v>
      </c>
      <c r="E1222" t="s">
        <v>1912</v>
      </c>
      <c r="F1222">
        <v>4</v>
      </c>
      <c r="G1222" s="5">
        <v>450.83</v>
      </c>
      <c r="H1222">
        <v>0.24</v>
      </c>
      <c r="I1222" t="s">
        <v>1957</v>
      </c>
      <c r="J1222">
        <v>1370.5232000000001</v>
      </c>
      <c r="K1222" t="str">
        <f>_xlfn.XLOOKUP(Sales_DB[[#This Row],[Store_ID]],Store_DB[Store_ID],Store_DB[Region])</f>
        <v>South</v>
      </c>
      <c r="L1222" t="str">
        <f>_xlfn.XLOOKUP(Sales_DB[[#This Row],[Store_ID]],Store_DB[Store_ID],Store_DB[Store_Name])</f>
        <v>Martinez-Mullins</v>
      </c>
      <c r="M1222" t="str">
        <f>_xlfn.XLOOKUP(Sales_DB[[#This Row],[Store_ID]],Store_DB[Store_ID],Store_DB[City])</f>
        <v>Williamsfurt</v>
      </c>
      <c r="N1222" t="str">
        <f>_xlfn.XLOOKUP(Sales_DB[[#This Row],[Store_ID]],Store_DB[Store_ID],Store_DB[Store_Type])</f>
        <v>Online</v>
      </c>
      <c r="O1222" t="str">
        <f>_xlfn.XLOOKUP(Sales_DB[[#This Row],[Product_ID]],Product_DB[Product_ID],Product_DB[Product_Name])</f>
        <v>Wooden Bookshelf</v>
      </c>
      <c r="P1222" t="str">
        <f>_xlfn.XLOOKUP(Sales_DB[[#This Row],[Product_ID]],Product_DB[Product_ID],Product_DB[Category])</f>
        <v>Home</v>
      </c>
      <c r="Q1222" t="str">
        <f>_xlfn.XLOOKUP(Sales_DB[[#This Row],[Product_ID]],Product_DB[Product_ID],Product_DB[Sub_Category])</f>
        <v>Furniture</v>
      </c>
      <c r="R1222" t="str">
        <f>_xlfn.XLOOKUP(Sales_DB[[#This Row],[Product_ID]],Product_DB[Product_ID],Product_DB[Brand])</f>
        <v>Collins-Stephenson</v>
      </c>
      <c r="S1222">
        <f>_xlfn.XLOOKUP(Sales_DB[[#This Row],[Product_ID]],Product_DB[Product_ID],Product_DB[Cost])</f>
        <v>388.46</v>
      </c>
      <c r="T1222">
        <f>_xlfn.XLOOKUP(Sales_DB[[#This Row],[Product_ID]],Product_DB[Product_ID],Product_DB[Stock])</f>
        <v>208</v>
      </c>
      <c r="U1222" t="str">
        <f>_xlfn.XLOOKUP(Sales_DB[[#This Row],[Customer_ID]],Final_Cust_db[Customer_ID],Final_Cust_db[Name])</f>
        <v>Elizabeth Jones</v>
      </c>
      <c r="V1222">
        <f>_xlfn.XLOOKUP(Sales_DB[[#This Row],[Customer_ID]],Final_Cust_db[Customer_ID],Final_Cust_db[Age])</f>
        <v>62</v>
      </c>
      <c r="W1222" t="str">
        <f>_xlfn.XLOOKUP(Sales_DB[[#This Row],[Customer_ID]],Final_Cust_db[Customer_ID],Final_Cust_db[Gender])</f>
        <v>Male</v>
      </c>
      <c r="X1222" t="str">
        <f>_xlfn.XLOOKUP(Sales_DB[[#This Row],[Customer_ID]],Final_Cust_db[Customer_ID],Final_Cust_db[City])</f>
        <v>Brownburgh</v>
      </c>
      <c r="Y1222" t="str">
        <f>_xlfn.XLOOKUP(Sales_DB[[#This Row],[Customer_ID]],Final_Cust_db[Customer_ID],Final_Cust_db[State])</f>
        <v>Maryland</v>
      </c>
      <c r="Z1222" t="str">
        <f>_xlfn.XLOOKUP(Sales_DB[[#This Row],[Customer_ID]],Final_Cust_db[Customer_ID],Final_Cust_db[Country])</f>
        <v>USA</v>
      </c>
      <c r="AA1222" t="str">
        <f>_xlfn.XLOOKUP(Sales_DB[[#This Row],[Customer_ID]],Final_Cust_db[Customer_ID],Final_Cust_db[Loyality_Level])</f>
        <v>Platinum</v>
      </c>
      <c r="AB1222" s="8">
        <f>Sales_DB[[#This Row],[Cost]]*Sales_DB[[#This Row],[Quantity]]</f>
        <v>1553.84</v>
      </c>
      <c r="AC1222" s="8">
        <f>Sales_DB[[#This Row],[Total_Amount]]-Sales_DB[[#This Row],[Spend]]</f>
        <v>-183.31679999999983</v>
      </c>
      <c r="AD1222" s="8">
        <f>MONTH(Sales_DB[[#This Row],[Order_Date]])</f>
        <v>8</v>
      </c>
    </row>
    <row r="1223" spans="1:30" x14ac:dyDescent="0.35">
      <c r="A1223" t="s">
        <v>3180</v>
      </c>
      <c r="B1223" s="2">
        <v>45216</v>
      </c>
      <c r="C1223" t="s">
        <v>55</v>
      </c>
      <c r="D1223" t="s">
        <v>1736</v>
      </c>
      <c r="E1223" t="s">
        <v>1946</v>
      </c>
      <c r="F1223">
        <v>2</v>
      </c>
      <c r="G1223" s="5">
        <v>441.03</v>
      </c>
      <c r="H1223">
        <v>0.23</v>
      </c>
      <c r="I1223" t="s">
        <v>1962</v>
      </c>
      <c r="J1223">
        <v>679.18619999999999</v>
      </c>
      <c r="K1223" t="str">
        <f>_xlfn.XLOOKUP(Sales_DB[[#This Row],[Store_ID]],Store_DB[Store_ID],Store_DB[Region])</f>
        <v>East</v>
      </c>
      <c r="L1223" t="str">
        <f>_xlfn.XLOOKUP(Sales_DB[[#This Row],[Store_ID]],Store_DB[Store_ID],Store_DB[Store_Name])</f>
        <v>Mann-Austin</v>
      </c>
      <c r="M1223" t="str">
        <f>_xlfn.XLOOKUP(Sales_DB[[#This Row],[Store_ID]],Store_DB[Store_ID],Store_DB[City])</f>
        <v>Vasquezborough</v>
      </c>
      <c r="N1223" t="str">
        <f>_xlfn.XLOOKUP(Sales_DB[[#This Row],[Store_ID]],Store_DB[Store_ID],Store_DB[Store_Type])</f>
        <v>Online</v>
      </c>
      <c r="O1223" t="str">
        <f>_xlfn.XLOOKUP(Sales_DB[[#This Row],[Product_ID]],Product_DB[Product_ID],Product_DB[Product_Name])</f>
        <v>Rugby Ball</v>
      </c>
      <c r="P1223" t="str">
        <f>_xlfn.XLOOKUP(Sales_DB[[#This Row],[Product_ID]],Product_DB[Product_ID],Product_DB[Category])</f>
        <v>Sports</v>
      </c>
      <c r="Q1223" t="str">
        <f>_xlfn.XLOOKUP(Sales_DB[[#This Row],[Product_ID]],Product_DB[Product_ID],Product_DB[Sub_Category])</f>
        <v>Team Sports</v>
      </c>
      <c r="R1223" t="str">
        <f>_xlfn.XLOOKUP(Sales_DB[[#This Row],[Product_ID]],Product_DB[Product_ID],Product_DB[Brand])</f>
        <v>Harris Inc</v>
      </c>
      <c r="S1223">
        <f>_xlfn.XLOOKUP(Sales_DB[[#This Row],[Product_ID]],Product_DB[Product_ID],Product_DB[Cost])</f>
        <v>212.26</v>
      </c>
      <c r="T1223">
        <f>_xlfn.XLOOKUP(Sales_DB[[#This Row],[Product_ID]],Product_DB[Product_ID],Product_DB[Stock])</f>
        <v>82</v>
      </c>
      <c r="U1223" t="str">
        <f>_xlfn.XLOOKUP(Sales_DB[[#This Row],[Customer_ID]],Final_Cust_db[Customer_ID],Final_Cust_db[Name])</f>
        <v>Dominic Page</v>
      </c>
      <c r="V1223">
        <f>_xlfn.XLOOKUP(Sales_DB[[#This Row],[Customer_ID]],Final_Cust_db[Customer_ID],Final_Cust_db[Age])</f>
        <v>53</v>
      </c>
      <c r="W1223" t="str">
        <f>_xlfn.XLOOKUP(Sales_DB[[#This Row],[Customer_ID]],Final_Cust_db[Customer_ID],Final_Cust_db[Gender])</f>
        <v>Male</v>
      </c>
      <c r="X1223" t="str">
        <f>_xlfn.XLOOKUP(Sales_DB[[#This Row],[Customer_ID]],Final_Cust_db[Customer_ID],Final_Cust_db[City])</f>
        <v>Port Michaelburgh</v>
      </c>
      <c r="Y1223" t="str">
        <f>_xlfn.XLOOKUP(Sales_DB[[#This Row],[Customer_ID]],Final_Cust_db[Customer_ID],Final_Cust_db[State])</f>
        <v>Pennsylvania</v>
      </c>
      <c r="Z1223" t="str">
        <f>_xlfn.XLOOKUP(Sales_DB[[#This Row],[Customer_ID]],Final_Cust_db[Customer_ID],Final_Cust_db[Country])</f>
        <v>USA</v>
      </c>
      <c r="AA1223" t="str">
        <f>_xlfn.XLOOKUP(Sales_DB[[#This Row],[Customer_ID]],Final_Cust_db[Customer_ID],Final_Cust_db[Loyality_Level])</f>
        <v>Bronze</v>
      </c>
      <c r="AB1223" s="8">
        <f>Sales_DB[[#This Row],[Cost]]*Sales_DB[[#This Row],[Quantity]]</f>
        <v>424.52</v>
      </c>
      <c r="AC1223" s="8">
        <f>Sales_DB[[#This Row],[Total_Amount]]-Sales_DB[[#This Row],[Spend]]</f>
        <v>254.6662</v>
      </c>
      <c r="AD1223" s="8">
        <f>MONTH(Sales_DB[[#This Row],[Order_Date]])</f>
        <v>10</v>
      </c>
    </row>
    <row r="1224" spans="1:30" x14ac:dyDescent="0.35">
      <c r="A1224" t="s">
        <v>3181</v>
      </c>
      <c r="B1224" s="2">
        <v>45384</v>
      </c>
      <c r="C1224" t="s">
        <v>302</v>
      </c>
      <c r="D1224" t="s">
        <v>1650</v>
      </c>
      <c r="E1224" t="s">
        <v>1894</v>
      </c>
      <c r="F1224">
        <v>3</v>
      </c>
      <c r="G1224" s="5">
        <v>377.69</v>
      </c>
      <c r="H1224">
        <v>7.0000000000000007E-2</v>
      </c>
      <c r="I1224" t="s">
        <v>1959</v>
      </c>
      <c r="J1224">
        <v>1053.7551000000001</v>
      </c>
      <c r="K1224" t="str">
        <f>_xlfn.XLOOKUP(Sales_DB[[#This Row],[Store_ID]],Store_DB[Store_ID],Store_DB[Region])</f>
        <v>South</v>
      </c>
      <c r="L1224" t="str">
        <f>_xlfn.XLOOKUP(Sales_DB[[#This Row],[Store_ID]],Store_DB[Store_ID],Store_DB[Store_Name])</f>
        <v>Black-Horn</v>
      </c>
      <c r="M1224" t="str">
        <f>_xlfn.XLOOKUP(Sales_DB[[#This Row],[Store_ID]],Store_DB[Store_ID],Store_DB[City])</f>
        <v>North Nancyview</v>
      </c>
      <c r="N1224" t="str">
        <f>_xlfn.XLOOKUP(Sales_DB[[#This Row],[Store_ID]],Store_DB[Store_ID],Store_DB[Store_Type])</f>
        <v>Outlet</v>
      </c>
      <c r="O1224" t="str">
        <f>_xlfn.XLOOKUP(Sales_DB[[#This Row],[Product_ID]],Product_DB[Product_ID],Product_DB[Product_Name])</f>
        <v>Women'S Scarf Set</v>
      </c>
      <c r="P1224" t="str">
        <f>_xlfn.XLOOKUP(Sales_DB[[#This Row],[Product_ID]],Product_DB[Product_ID],Product_DB[Category])</f>
        <v>Clothing</v>
      </c>
      <c r="Q1224" t="str">
        <f>_xlfn.XLOOKUP(Sales_DB[[#This Row],[Product_ID]],Product_DB[Product_ID],Product_DB[Sub_Category])</f>
        <v>Accessories</v>
      </c>
      <c r="R1224" t="str">
        <f>_xlfn.XLOOKUP(Sales_DB[[#This Row],[Product_ID]],Product_DB[Product_ID],Product_DB[Brand])</f>
        <v>Brown and Sons</v>
      </c>
      <c r="S1224">
        <f>_xlfn.XLOOKUP(Sales_DB[[#This Row],[Product_ID]],Product_DB[Product_ID],Product_DB[Cost])</f>
        <v>174.02</v>
      </c>
      <c r="T1224">
        <f>_xlfn.XLOOKUP(Sales_DB[[#This Row],[Product_ID]],Product_DB[Product_ID],Product_DB[Stock])</f>
        <v>268</v>
      </c>
      <c r="U1224" t="str">
        <f>_xlfn.XLOOKUP(Sales_DB[[#This Row],[Customer_ID]],Final_Cust_db[Customer_ID],Final_Cust_db[Name])</f>
        <v>George Rosario</v>
      </c>
      <c r="V1224">
        <f>_xlfn.XLOOKUP(Sales_DB[[#This Row],[Customer_ID]],Final_Cust_db[Customer_ID],Final_Cust_db[Age])</f>
        <v>53</v>
      </c>
      <c r="W1224" t="str">
        <f>_xlfn.XLOOKUP(Sales_DB[[#This Row],[Customer_ID]],Final_Cust_db[Customer_ID],Final_Cust_db[Gender])</f>
        <v>Male</v>
      </c>
      <c r="X1224" t="str">
        <f>_xlfn.XLOOKUP(Sales_DB[[#This Row],[Customer_ID]],Final_Cust_db[Customer_ID],Final_Cust_db[City])</f>
        <v>Leburgh</v>
      </c>
      <c r="Y1224" t="str">
        <f>_xlfn.XLOOKUP(Sales_DB[[#This Row],[Customer_ID]],Final_Cust_db[Customer_ID],Final_Cust_db[State])</f>
        <v>Florida</v>
      </c>
      <c r="Z1224" t="str">
        <f>_xlfn.XLOOKUP(Sales_DB[[#This Row],[Customer_ID]],Final_Cust_db[Customer_ID],Final_Cust_db[Country])</f>
        <v>USA</v>
      </c>
      <c r="AA1224" t="str">
        <f>_xlfn.XLOOKUP(Sales_DB[[#This Row],[Customer_ID]],Final_Cust_db[Customer_ID],Final_Cust_db[Loyality_Level])</f>
        <v>Bronze</v>
      </c>
      <c r="AB1224" s="8">
        <f>Sales_DB[[#This Row],[Cost]]*Sales_DB[[#This Row],[Quantity]]</f>
        <v>522.06000000000006</v>
      </c>
      <c r="AC1224" s="8">
        <f>Sales_DB[[#This Row],[Total_Amount]]-Sales_DB[[#This Row],[Spend]]</f>
        <v>531.69510000000002</v>
      </c>
      <c r="AD1224" s="8">
        <f>MONTH(Sales_DB[[#This Row],[Order_Date]])</f>
        <v>4</v>
      </c>
    </row>
    <row r="1225" spans="1:30" x14ac:dyDescent="0.35">
      <c r="A1225" t="s">
        <v>3182</v>
      </c>
      <c r="B1225" s="2">
        <v>45416</v>
      </c>
      <c r="C1225" t="s">
        <v>541</v>
      </c>
      <c r="D1225" t="s">
        <v>1597</v>
      </c>
      <c r="E1225" t="s">
        <v>1912</v>
      </c>
      <c r="F1225">
        <v>1</v>
      </c>
      <c r="G1225" s="5">
        <v>457.33</v>
      </c>
      <c r="H1225">
        <v>0.27</v>
      </c>
      <c r="I1225" t="s">
        <v>1957</v>
      </c>
      <c r="J1225">
        <v>333.85090000000002</v>
      </c>
      <c r="K1225" t="str">
        <f>_xlfn.XLOOKUP(Sales_DB[[#This Row],[Store_ID]],Store_DB[Store_ID],Store_DB[Region])</f>
        <v>South</v>
      </c>
      <c r="L1225" t="str">
        <f>_xlfn.XLOOKUP(Sales_DB[[#This Row],[Store_ID]],Store_DB[Store_ID],Store_DB[Store_Name])</f>
        <v>Martinez-Mullins</v>
      </c>
      <c r="M1225" t="str">
        <f>_xlfn.XLOOKUP(Sales_DB[[#This Row],[Store_ID]],Store_DB[Store_ID],Store_DB[City])</f>
        <v>Williamsfurt</v>
      </c>
      <c r="N1225" t="str">
        <f>_xlfn.XLOOKUP(Sales_DB[[#This Row],[Store_ID]],Store_DB[Store_ID],Store_DB[Store_Type])</f>
        <v>Online</v>
      </c>
      <c r="O1225" t="str">
        <f>_xlfn.XLOOKUP(Sales_DB[[#This Row],[Product_ID]],Product_DB[Product_ID],Product_DB[Product_Name])</f>
        <v>Ceramic Kitchen Bowl Set</v>
      </c>
      <c r="P1225" t="str">
        <f>_xlfn.XLOOKUP(Sales_DB[[#This Row],[Product_ID]],Product_DB[Product_ID],Product_DB[Category])</f>
        <v>Home</v>
      </c>
      <c r="Q1225" t="str">
        <f>_xlfn.XLOOKUP(Sales_DB[[#This Row],[Product_ID]],Product_DB[Product_ID],Product_DB[Sub_Category])</f>
        <v>Kitchen</v>
      </c>
      <c r="R1225" t="str">
        <f>_xlfn.XLOOKUP(Sales_DB[[#This Row],[Product_ID]],Product_DB[Product_ID],Product_DB[Brand])</f>
        <v>Hamilton Group</v>
      </c>
      <c r="S1225">
        <f>_xlfn.XLOOKUP(Sales_DB[[#This Row],[Product_ID]],Product_DB[Product_ID],Product_DB[Cost])</f>
        <v>298.86</v>
      </c>
      <c r="T1225">
        <f>_xlfn.XLOOKUP(Sales_DB[[#This Row],[Product_ID]],Product_DB[Product_ID],Product_DB[Stock])</f>
        <v>308</v>
      </c>
      <c r="U1225" t="str">
        <f>_xlfn.XLOOKUP(Sales_DB[[#This Row],[Customer_ID]],Final_Cust_db[Customer_ID],Final_Cust_db[Name])</f>
        <v>John Lawson</v>
      </c>
      <c r="V1225">
        <f>_xlfn.XLOOKUP(Sales_DB[[#This Row],[Customer_ID]],Final_Cust_db[Customer_ID],Final_Cust_db[Age])</f>
        <v>41</v>
      </c>
      <c r="W1225" t="str">
        <f>_xlfn.XLOOKUP(Sales_DB[[#This Row],[Customer_ID]],Final_Cust_db[Customer_ID],Final_Cust_db[Gender])</f>
        <v>Female</v>
      </c>
      <c r="X1225" t="str">
        <f>_xlfn.XLOOKUP(Sales_DB[[#This Row],[Customer_ID]],Final_Cust_db[Customer_ID],Final_Cust_db[City])</f>
        <v>New Juliemouth</v>
      </c>
      <c r="Y1225" t="str">
        <f>_xlfn.XLOOKUP(Sales_DB[[#This Row],[Customer_ID]],Final_Cust_db[Customer_ID],Final_Cust_db[State])</f>
        <v>North Carolina</v>
      </c>
      <c r="Z1225" t="str">
        <f>_xlfn.XLOOKUP(Sales_DB[[#This Row],[Customer_ID]],Final_Cust_db[Customer_ID],Final_Cust_db[Country])</f>
        <v>USA</v>
      </c>
      <c r="AA1225" t="str">
        <f>_xlfn.XLOOKUP(Sales_DB[[#This Row],[Customer_ID]],Final_Cust_db[Customer_ID],Final_Cust_db[Loyality_Level])</f>
        <v>Platinum</v>
      </c>
      <c r="AB1225" s="8">
        <f>Sales_DB[[#This Row],[Cost]]*Sales_DB[[#This Row],[Quantity]]</f>
        <v>298.86</v>
      </c>
      <c r="AC1225" s="8">
        <f>Sales_DB[[#This Row],[Total_Amount]]-Sales_DB[[#This Row],[Spend]]</f>
        <v>34.990900000000011</v>
      </c>
      <c r="AD1225" s="8">
        <f>MONTH(Sales_DB[[#This Row],[Order_Date]])</f>
        <v>5</v>
      </c>
    </row>
    <row r="1226" spans="1:30" x14ac:dyDescent="0.35">
      <c r="A1226" t="s">
        <v>3183</v>
      </c>
      <c r="B1226" s="2">
        <v>45880</v>
      </c>
      <c r="C1226" t="s">
        <v>791</v>
      </c>
      <c r="D1226" t="s">
        <v>1809</v>
      </c>
      <c r="E1226" t="s">
        <v>1909</v>
      </c>
      <c r="F1226">
        <v>4</v>
      </c>
      <c r="G1226" s="5">
        <v>218.01</v>
      </c>
      <c r="H1226">
        <v>0.06</v>
      </c>
      <c r="I1226" t="s">
        <v>1957</v>
      </c>
      <c r="J1226">
        <v>819.71759999999995</v>
      </c>
      <c r="K1226" t="str">
        <f>_xlfn.XLOOKUP(Sales_DB[[#This Row],[Store_ID]],Store_DB[Store_ID],Store_DB[Region])</f>
        <v>East</v>
      </c>
      <c r="L1226" t="str">
        <f>_xlfn.XLOOKUP(Sales_DB[[#This Row],[Store_ID]],Store_DB[Store_ID],Store_DB[Store_Name])</f>
        <v>Benson-Elliott</v>
      </c>
      <c r="M1226" t="str">
        <f>_xlfn.XLOOKUP(Sales_DB[[#This Row],[Store_ID]],Store_DB[Store_ID],Store_DB[City])</f>
        <v>Port Josephberg</v>
      </c>
      <c r="N1226" t="str">
        <f>_xlfn.XLOOKUP(Sales_DB[[#This Row],[Store_ID]],Store_DB[Store_ID],Store_DB[Store_Type])</f>
        <v>Online</v>
      </c>
      <c r="O1226" t="str">
        <f>_xlfn.XLOOKUP(Sales_DB[[#This Row],[Product_ID]],Product_DB[Product_ID],Product_DB[Product_Name])</f>
        <v>Wireless Mouse</v>
      </c>
      <c r="P1226" t="str">
        <f>_xlfn.XLOOKUP(Sales_DB[[#This Row],[Product_ID]],Product_DB[Product_ID],Product_DB[Category])</f>
        <v>Electronics</v>
      </c>
      <c r="Q1226" t="str">
        <f>_xlfn.XLOOKUP(Sales_DB[[#This Row],[Product_ID]],Product_DB[Product_ID],Product_DB[Sub_Category])</f>
        <v>Computer</v>
      </c>
      <c r="R1226" t="str">
        <f>_xlfn.XLOOKUP(Sales_DB[[#This Row],[Product_ID]],Product_DB[Product_ID],Product_DB[Brand])</f>
        <v>Larson Ltd</v>
      </c>
      <c r="S1226">
        <f>_xlfn.XLOOKUP(Sales_DB[[#This Row],[Product_ID]],Product_DB[Product_ID],Product_DB[Cost])</f>
        <v>392.89</v>
      </c>
      <c r="T1226">
        <f>_xlfn.XLOOKUP(Sales_DB[[#This Row],[Product_ID]],Product_DB[Product_ID],Product_DB[Stock])</f>
        <v>320</v>
      </c>
      <c r="U1226" t="str">
        <f>_xlfn.XLOOKUP(Sales_DB[[#This Row],[Customer_ID]],Final_Cust_db[Customer_ID],Final_Cust_db[Name])</f>
        <v>Nancy Page</v>
      </c>
      <c r="V1226">
        <f>_xlfn.XLOOKUP(Sales_DB[[#This Row],[Customer_ID]],Final_Cust_db[Customer_ID],Final_Cust_db[Age])</f>
        <v>19</v>
      </c>
      <c r="W1226" t="str">
        <f>_xlfn.XLOOKUP(Sales_DB[[#This Row],[Customer_ID]],Final_Cust_db[Customer_ID],Final_Cust_db[Gender])</f>
        <v>Male</v>
      </c>
      <c r="X1226" t="str">
        <f>_xlfn.XLOOKUP(Sales_DB[[#This Row],[Customer_ID]],Final_Cust_db[Customer_ID],Final_Cust_db[City])</f>
        <v>West Julia</v>
      </c>
      <c r="Y1226" t="str">
        <f>_xlfn.XLOOKUP(Sales_DB[[#This Row],[Customer_ID]],Final_Cust_db[Customer_ID],Final_Cust_db[State])</f>
        <v>Utah</v>
      </c>
      <c r="Z1226" t="str">
        <f>_xlfn.XLOOKUP(Sales_DB[[#This Row],[Customer_ID]],Final_Cust_db[Customer_ID],Final_Cust_db[Country])</f>
        <v>USA</v>
      </c>
      <c r="AA1226" t="str">
        <f>_xlfn.XLOOKUP(Sales_DB[[#This Row],[Customer_ID]],Final_Cust_db[Customer_ID],Final_Cust_db[Loyality_Level])</f>
        <v>Bronze</v>
      </c>
      <c r="AB1226" s="8">
        <f>Sales_DB[[#This Row],[Cost]]*Sales_DB[[#This Row],[Quantity]]</f>
        <v>1571.56</v>
      </c>
      <c r="AC1226" s="8">
        <f>Sales_DB[[#This Row],[Total_Amount]]-Sales_DB[[#This Row],[Spend]]</f>
        <v>-751.8424</v>
      </c>
      <c r="AD1226" s="8">
        <f>MONTH(Sales_DB[[#This Row],[Order_Date]])</f>
        <v>8</v>
      </c>
    </row>
    <row r="1227" spans="1:30" x14ac:dyDescent="0.35">
      <c r="A1227" t="s">
        <v>3184</v>
      </c>
      <c r="B1227" s="2">
        <v>45933</v>
      </c>
      <c r="C1227" t="s">
        <v>714</v>
      </c>
      <c r="D1227" t="s">
        <v>1857</v>
      </c>
      <c r="E1227" t="s">
        <v>1943</v>
      </c>
      <c r="F1227">
        <v>2</v>
      </c>
      <c r="G1227" s="5">
        <v>682.7</v>
      </c>
      <c r="H1227">
        <v>0.13</v>
      </c>
      <c r="I1227" t="s">
        <v>1957</v>
      </c>
      <c r="J1227">
        <v>1187.8979999999999</v>
      </c>
      <c r="K1227" t="str">
        <f>_xlfn.XLOOKUP(Sales_DB[[#This Row],[Store_ID]],Store_DB[Store_ID],Store_DB[Region])</f>
        <v>East</v>
      </c>
      <c r="L1227" t="str">
        <f>_xlfn.XLOOKUP(Sales_DB[[#This Row],[Store_ID]],Store_DB[Store_ID],Store_DB[Store_Name])</f>
        <v>Guerrero-Schmitt</v>
      </c>
      <c r="M1227" t="str">
        <f>_xlfn.XLOOKUP(Sales_DB[[#This Row],[Store_ID]],Store_DB[Store_ID],Store_DB[City])</f>
        <v>East Stevechester</v>
      </c>
      <c r="N1227" t="str">
        <f>_xlfn.XLOOKUP(Sales_DB[[#This Row],[Store_ID]],Store_DB[Store_ID],Store_DB[Store_Type])</f>
        <v>Flagship</v>
      </c>
      <c r="O1227" t="str">
        <f>_xlfn.XLOOKUP(Sales_DB[[#This Row],[Product_ID]],Product_DB[Product_ID],Product_DB[Product_Name])</f>
        <v>Microwave Oven</v>
      </c>
      <c r="P1227" t="str">
        <f>_xlfn.XLOOKUP(Sales_DB[[#This Row],[Product_ID]],Product_DB[Product_ID],Product_DB[Category])</f>
        <v>Home</v>
      </c>
      <c r="Q1227" t="str">
        <f>_xlfn.XLOOKUP(Sales_DB[[#This Row],[Product_ID]],Product_DB[Product_ID],Product_DB[Sub_Category])</f>
        <v>Appliances</v>
      </c>
      <c r="R1227" t="str">
        <f>_xlfn.XLOOKUP(Sales_DB[[#This Row],[Product_ID]],Product_DB[Product_ID],Product_DB[Brand])</f>
        <v>Green, Powell and Palmer</v>
      </c>
      <c r="S1227">
        <f>_xlfn.XLOOKUP(Sales_DB[[#This Row],[Product_ID]],Product_DB[Product_ID],Product_DB[Cost])</f>
        <v>447.43</v>
      </c>
      <c r="T1227">
        <f>_xlfn.XLOOKUP(Sales_DB[[#This Row],[Product_ID]],Product_DB[Product_ID],Product_DB[Stock])</f>
        <v>191</v>
      </c>
      <c r="U1227" t="str">
        <f>_xlfn.XLOOKUP(Sales_DB[[#This Row],[Customer_ID]],Final_Cust_db[Customer_ID],Final_Cust_db[Name])</f>
        <v>Julia Jackson</v>
      </c>
      <c r="V1227">
        <f>_xlfn.XLOOKUP(Sales_DB[[#This Row],[Customer_ID]],Final_Cust_db[Customer_ID],Final_Cust_db[Age])</f>
        <v>46</v>
      </c>
      <c r="W1227" t="str">
        <f>_xlfn.XLOOKUP(Sales_DB[[#This Row],[Customer_ID]],Final_Cust_db[Customer_ID],Final_Cust_db[Gender])</f>
        <v>Male</v>
      </c>
      <c r="X1227" t="str">
        <f>_xlfn.XLOOKUP(Sales_DB[[#This Row],[Customer_ID]],Final_Cust_db[Customer_ID],Final_Cust_db[City])</f>
        <v>Edwardland</v>
      </c>
      <c r="Y1227" t="str">
        <f>_xlfn.XLOOKUP(Sales_DB[[#This Row],[Customer_ID]],Final_Cust_db[Customer_ID],Final_Cust_db[State])</f>
        <v>California</v>
      </c>
      <c r="Z1227" t="str">
        <f>_xlfn.XLOOKUP(Sales_DB[[#This Row],[Customer_ID]],Final_Cust_db[Customer_ID],Final_Cust_db[Country])</f>
        <v>USA</v>
      </c>
      <c r="AA1227" t="str">
        <f>_xlfn.XLOOKUP(Sales_DB[[#This Row],[Customer_ID]],Final_Cust_db[Customer_ID],Final_Cust_db[Loyality_Level])</f>
        <v>Platinum</v>
      </c>
      <c r="AB1227" s="8">
        <f>Sales_DB[[#This Row],[Cost]]*Sales_DB[[#This Row],[Quantity]]</f>
        <v>894.86</v>
      </c>
      <c r="AC1227" s="8">
        <f>Sales_DB[[#This Row],[Total_Amount]]-Sales_DB[[#This Row],[Spend]]</f>
        <v>293.0379999999999</v>
      </c>
      <c r="AD1227" s="8">
        <f>MONTH(Sales_DB[[#This Row],[Order_Date]])</f>
        <v>10</v>
      </c>
    </row>
    <row r="1228" spans="1:30" x14ac:dyDescent="0.35">
      <c r="A1228" t="s">
        <v>3185</v>
      </c>
      <c r="B1228" s="2">
        <v>45345</v>
      </c>
      <c r="C1228" t="s">
        <v>1026</v>
      </c>
      <c r="D1228" t="s">
        <v>1629</v>
      </c>
      <c r="E1228" t="s">
        <v>1943</v>
      </c>
      <c r="F1228">
        <v>3</v>
      </c>
      <c r="G1228" s="5">
        <v>726.97</v>
      </c>
      <c r="H1228">
        <v>0.04</v>
      </c>
      <c r="I1228" t="s">
        <v>1959</v>
      </c>
      <c r="J1228">
        <v>2093.6736000000001</v>
      </c>
      <c r="K1228" t="str">
        <f>_xlfn.XLOOKUP(Sales_DB[[#This Row],[Store_ID]],Store_DB[Store_ID],Store_DB[Region])</f>
        <v>East</v>
      </c>
      <c r="L1228" t="str">
        <f>_xlfn.XLOOKUP(Sales_DB[[#This Row],[Store_ID]],Store_DB[Store_ID],Store_DB[Store_Name])</f>
        <v>Guerrero-Schmitt</v>
      </c>
      <c r="M1228" t="str">
        <f>_xlfn.XLOOKUP(Sales_DB[[#This Row],[Store_ID]],Store_DB[Store_ID],Store_DB[City])</f>
        <v>East Stevechester</v>
      </c>
      <c r="N1228" t="str">
        <f>_xlfn.XLOOKUP(Sales_DB[[#This Row],[Store_ID]],Store_DB[Store_ID],Store_DB[Store_Type])</f>
        <v>Flagship</v>
      </c>
      <c r="O1228" t="str">
        <f>_xlfn.XLOOKUP(Sales_DB[[#This Row],[Product_ID]],Product_DB[Product_ID],Product_DB[Product_Name])</f>
        <v>Knee Support Brace</v>
      </c>
      <c r="P1228" t="str">
        <f>_xlfn.XLOOKUP(Sales_DB[[#This Row],[Product_ID]],Product_DB[Product_ID],Product_DB[Category])</f>
        <v>Sports</v>
      </c>
      <c r="Q1228" t="str">
        <f>_xlfn.XLOOKUP(Sales_DB[[#This Row],[Product_ID]],Product_DB[Product_ID],Product_DB[Sub_Category])</f>
        <v>Equipment</v>
      </c>
      <c r="R1228" t="str">
        <f>_xlfn.XLOOKUP(Sales_DB[[#This Row],[Product_ID]],Product_DB[Product_ID],Product_DB[Brand])</f>
        <v>May-Reese</v>
      </c>
      <c r="S1228">
        <f>_xlfn.XLOOKUP(Sales_DB[[#This Row],[Product_ID]],Product_DB[Product_ID],Product_DB[Cost])</f>
        <v>21.34</v>
      </c>
      <c r="T1228">
        <f>_xlfn.XLOOKUP(Sales_DB[[#This Row],[Product_ID]],Product_DB[Product_ID],Product_DB[Stock])</f>
        <v>65</v>
      </c>
      <c r="U1228" t="str">
        <f>_xlfn.XLOOKUP(Sales_DB[[#This Row],[Customer_ID]],Final_Cust_db[Customer_ID],Final_Cust_db[Name])</f>
        <v>Kristy Dunlap</v>
      </c>
      <c r="V1228">
        <f>_xlfn.XLOOKUP(Sales_DB[[#This Row],[Customer_ID]],Final_Cust_db[Customer_ID],Final_Cust_db[Age])</f>
        <v>64</v>
      </c>
      <c r="W1228" t="str">
        <f>_xlfn.XLOOKUP(Sales_DB[[#This Row],[Customer_ID]],Final_Cust_db[Customer_ID],Final_Cust_db[Gender])</f>
        <v>Female</v>
      </c>
      <c r="X1228" t="str">
        <f>_xlfn.XLOOKUP(Sales_DB[[#This Row],[Customer_ID]],Final_Cust_db[Customer_ID],Final_Cust_db[City])</f>
        <v>Whiteport</v>
      </c>
      <c r="Y1228" t="str">
        <f>_xlfn.XLOOKUP(Sales_DB[[#This Row],[Customer_ID]],Final_Cust_db[Customer_ID],Final_Cust_db[State])</f>
        <v>North Carolina</v>
      </c>
      <c r="Z1228" t="str">
        <f>_xlfn.XLOOKUP(Sales_DB[[#This Row],[Customer_ID]],Final_Cust_db[Customer_ID],Final_Cust_db[Country])</f>
        <v>USA</v>
      </c>
      <c r="AA1228" t="str">
        <f>_xlfn.XLOOKUP(Sales_DB[[#This Row],[Customer_ID]],Final_Cust_db[Customer_ID],Final_Cust_db[Loyality_Level])</f>
        <v>Platinum</v>
      </c>
      <c r="AB1228" s="8">
        <f>Sales_DB[[#This Row],[Cost]]*Sales_DB[[#This Row],[Quantity]]</f>
        <v>64.02</v>
      </c>
      <c r="AC1228" s="8">
        <f>Sales_DB[[#This Row],[Total_Amount]]-Sales_DB[[#This Row],[Spend]]</f>
        <v>2029.6536000000001</v>
      </c>
      <c r="AD1228" s="8">
        <f>MONTH(Sales_DB[[#This Row],[Order_Date]])</f>
        <v>2</v>
      </c>
    </row>
    <row r="1229" spans="1:30" x14ac:dyDescent="0.35">
      <c r="A1229" t="s">
        <v>3186</v>
      </c>
      <c r="B1229" s="2">
        <v>45681</v>
      </c>
      <c r="C1229" t="s">
        <v>1279</v>
      </c>
      <c r="D1229" t="s">
        <v>1757</v>
      </c>
      <c r="E1229" t="s">
        <v>1919</v>
      </c>
      <c r="F1229">
        <v>2</v>
      </c>
      <c r="G1229" s="5">
        <v>107.97</v>
      </c>
      <c r="H1229">
        <v>0.06</v>
      </c>
      <c r="I1229" t="s">
        <v>1957</v>
      </c>
      <c r="J1229">
        <v>202.9836</v>
      </c>
      <c r="K1229" t="str">
        <f>_xlfn.XLOOKUP(Sales_DB[[#This Row],[Store_ID]],Store_DB[Store_ID],Store_DB[Region])</f>
        <v>South</v>
      </c>
      <c r="L1229" t="str">
        <f>_xlfn.XLOOKUP(Sales_DB[[#This Row],[Store_ID]],Store_DB[Store_ID],Store_DB[Store_Name])</f>
        <v>Moore, Padilla and Butler</v>
      </c>
      <c r="M1229" t="str">
        <f>_xlfn.XLOOKUP(Sales_DB[[#This Row],[Store_ID]],Store_DB[Store_ID],Store_DB[City])</f>
        <v>East Johnstad</v>
      </c>
      <c r="N1229" t="str">
        <f>_xlfn.XLOOKUP(Sales_DB[[#This Row],[Store_ID]],Store_DB[Store_ID],Store_DB[Store_Type])</f>
        <v>Flagship</v>
      </c>
      <c r="O1229" t="str">
        <f>_xlfn.XLOOKUP(Sales_DB[[#This Row],[Product_ID]],Product_DB[Product_ID],Product_DB[Product_Name])</f>
        <v>Men'S Hair Styling Gel</v>
      </c>
      <c r="P1229" t="str">
        <f>_xlfn.XLOOKUP(Sales_DB[[#This Row],[Product_ID]],Product_DB[Product_ID],Product_DB[Category])</f>
        <v>Beauty</v>
      </c>
      <c r="Q1229" t="str">
        <f>_xlfn.XLOOKUP(Sales_DB[[#This Row],[Product_ID]],Product_DB[Product_ID],Product_DB[Sub_Category])</f>
        <v>Haircare</v>
      </c>
      <c r="R1229" t="str">
        <f>_xlfn.XLOOKUP(Sales_DB[[#This Row],[Product_ID]],Product_DB[Product_ID],Product_DB[Brand])</f>
        <v>Cline-Mccarthy</v>
      </c>
      <c r="S1229">
        <f>_xlfn.XLOOKUP(Sales_DB[[#This Row],[Product_ID]],Product_DB[Product_ID],Product_DB[Cost])</f>
        <v>17.309999999999999</v>
      </c>
      <c r="T1229">
        <f>_xlfn.XLOOKUP(Sales_DB[[#This Row],[Product_ID]],Product_DB[Product_ID],Product_DB[Stock])</f>
        <v>399</v>
      </c>
      <c r="U1229" t="str">
        <f>_xlfn.XLOOKUP(Sales_DB[[#This Row],[Customer_ID]],Final_Cust_db[Customer_ID],Final_Cust_db[Name])</f>
        <v>Isabel Foster</v>
      </c>
      <c r="V1229">
        <f>_xlfn.XLOOKUP(Sales_DB[[#This Row],[Customer_ID]],Final_Cust_db[Customer_ID],Final_Cust_db[Age])</f>
        <v>36</v>
      </c>
      <c r="W1229" t="str">
        <f>_xlfn.XLOOKUP(Sales_DB[[#This Row],[Customer_ID]],Final_Cust_db[Customer_ID],Final_Cust_db[Gender])</f>
        <v>Male</v>
      </c>
      <c r="X1229" t="str">
        <f>_xlfn.XLOOKUP(Sales_DB[[#This Row],[Customer_ID]],Final_Cust_db[Customer_ID],Final_Cust_db[City])</f>
        <v>Port Joshuaville</v>
      </c>
      <c r="Y1229" t="str">
        <f>_xlfn.XLOOKUP(Sales_DB[[#This Row],[Customer_ID]],Final_Cust_db[Customer_ID],Final_Cust_db[State])</f>
        <v>New Jersey</v>
      </c>
      <c r="Z1229" t="str">
        <f>_xlfn.XLOOKUP(Sales_DB[[#This Row],[Customer_ID]],Final_Cust_db[Customer_ID],Final_Cust_db[Country])</f>
        <v>USA</v>
      </c>
      <c r="AA1229" t="str">
        <f>_xlfn.XLOOKUP(Sales_DB[[#This Row],[Customer_ID]],Final_Cust_db[Customer_ID],Final_Cust_db[Loyality_Level])</f>
        <v>Gold</v>
      </c>
      <c r="AB1229" s="8">
        <f>Sales_DB[[#This Row],[Cost]]*Sales_DB[[#This Row],[Quantity]]</f>
        <v>34.619999999999997</v>
      </c>
      <c r="AC1229" s="8">
        <f>Sales_DB[[#This Row],[Total_Amount]]-Sales_DB[[#This Row],[Spend]]</f>
        <v>168.36359999999999</v>
      </c>
      <c r="AD1229" s="8">
        <f>MONTH(Sales_DB[[#This Row],[Order_Date]])</f>
        <v>1</v>
      </c>
    </row>
    <row r="1230" spans="1:30" x14ac:dyDescent="0.35">
      <c r="A1230" t="s">
        <v>3187</v>
      </c>
      <c r="B1230" s="2">
        <v>45785</v>
      </c>
      <c r="C1230" t="s">
        <v>42</v>
      </c>
      <c r="D1230" t="s">
        <v>1574</v>
      </c>
      <c r="E1230" t="s">
        <v>1932</v>
      </c>
      <c r="F1230">
        <v>1</v>
      </c>
      <c r="G1230" s="5">
        <v>38.880000000000003</v>
      </c>
      <c r="H1230">
        <v>0.16</v>
      </c>
      <c r="I1230" t="s">
        <v>1962</v>
      </c>
      <c r="J1230">
        <v>32.659199999999998</v>
      </c>
      <c r="K1230" t="str">
        <f>_xlfn.XLOOKUP(Sales_DB[[#This Row],[Store_ID]],Store_DB[Store_ID],Store_DB[Region])</f>
        <v>South</v>
      </c>
      <c r="L1230" t="str">
        <f>_xlfn.XLOOKUP(Sales_DB[[#This Row],[Store_ID]],Store_DB[Store_ID],Store_DB[Store_Name])</f>
        <v>Mcdonald Inc</v>
      </c>
      <c r="M1230" t="str">
        <f>_xlfn.XLOOKUP(Sales_DB[[#This Row],[Store_ID]],Store_DB[Store_ID],Store_DB[City])</f>
        <v>Christopherland</v>
      </c>
      <c r="N1230" t="str">
        <f>_xlfn.XLOOKUP(Sales_DB[[#This Row],[Store_ID]],Store_DB[Store_ID],Store_DB[Store_Type])</f>
        <v>Outlet</v>
      </c>
      <c r="O1230" t="str">
        <f>_xlfn.XLOOKUP(Sales_DB[[#This Row],[Product_ID]],Product_DB[Product_ID],Product_DB[Product_Name])</f>
        <v>Men'S Leather Belt</v>
      </c>
      <c r="P1230" t="str">
        <f>_xlfn.XLOOKUP(Sales_DB[[#This Row],[Product_ID]],Product_DB[Product_ID],Product_DB[Category])</f>
        <v>Clothing</v>
      </c>
      <c r="Q1230" t="str">
        <f>_xlfn.XLOOKUP(Sales_DB[[#This Row],[Product_ID]],Product_DB[Product_ID],Product_DB[Sub_Category])</f>
        <v>Accessories</v>
      </c>
      <c r="R1230" t="str">
        <f>_xlfn.XLOOKUP(Sales_DB[[#This Row],[Product_ID]],Product_DB[Product_ID],Product_DB[Brand])</f>
        <v>Baldwin, Garza and Gonzalez</v>
      </c>
      <c r="S1230">
        <f>_xlfn.XLOOKUP(Sales_DB[[#This Row],[Product_ID]],Product_DB[Product_ID],Product_DB[Cost])</f>
        <v>261</v>
      </c>
      <c r="T1230">
        <f>_xlfn.XLOOKUP(Sales_DB[[#This Row],[Product_ID]],Product_DB[Product_ID],Product_DB[Stock])</f>
        <v>59</v>
      </c>
      <c r="U1230" t="str">
        <f>_xlfn.XLOOKUP(Sales_DB[[#This Row],[Customer_ID]],Final_Cust_db[Customer_ID],Final_Cust_db[Name])</f>
        <v>Daniel Boyd</v>
      </c>
      <c r="V1230">
        <f>_xlfn.XLOOKUP(Sales_DB[[#This Row],[Customer_ID]],Final_Cust_db[Customer_ID],Final_Cust_db[Age])</f>
        <v>29</v>
      </c>
      <c r="W1230" t="str">
        <f>_xlfn.XLOOKUP(Sales_DB[[#This Row],[Customer_ID]],Final_Cust_db[Customer_ID],Final_Cust_db[Gender])</f>
        <v>Female</v>
      </c>
      <c r="X1230" t="str">
        <f>_xlfn.XLOOKUP(Sales_DB[[#This Row],[Customer_ID]],Final_Cust_db[Customer_ID],Final_Cust_db[City])</f>
        <v>West Pamelafurt</v>
      </c>
      <c r="Y1230" t="str">
        <f>_xlfn.XLOOKUP(Sales_DB[[#This Row],[Customer_ID]],Final_Cust_db[Customer_ID],Final_Cust_db[State])</f>
        <v>West Virginia</v>
      </c>
      <c r="Z1230" t="str">
        <f>_xlfn.XLOOKUP(Sales_DB[[#This Row],[Customer_ID]],Final_Cust_db[Customer_ID],Final_Cust_db[Country])</f>
        <v>USA</v>
      </c>
      <c r="AA1230" t="str">
        <f>_xlfn.XLOOKUP(Sales_DB[[#This Row],[Customer_ID]],Final_Cust_db[Customer_ID],Final_Cust_db[Loyality_Level])</f>
        <v>Bronze</v>
      </c>
      <c r="AB1230" s="8">
        <f>Sales_DB[[#This Row],[Cost]]*Sales_DB[[#This Row],[Quantity]]</f>
        <v>261</v>
      </c>
      <c r="AC1230" s="8">
        <f>Sales_DB[[#This Row],[Total_Amount]]-Sales_DB[[#This Row],[Spend]]</f>
        <v>-228.3408</v>
      </c>
      <c r="AD1230" s="8">
        <f>MONTH(Sales_DB[[#This Row],[Order_Date]])</f>
        <v>5</v>
      </c>
    </row>
    <row r="1231" spans="1:30" x14ac:dyDescent="0.35">
      <c r="A1231" t="s">
        <v>3188</v>
      </c>
      <c r="B1231" s="2">
        <v>45823</v>
      </c>
      <c r="C1231" t="s">
        <v>288</v>
      </c>
      <c r="D1231" t="s">
        <v>1619</v>
      </c>
      <c r="E1231" t="s">
        <v>1940</v>
      </c>
      <c r="F1231">
        <v>3</v>
      </c>
      <c r="G1231" s="5">
        <v>484.39</v>
      </c>
      <c r="H1231">
        <v>0.28999999999999998</v>
      </c>
      <c r="I1231" t="s">
        <v>1962</v>
      </c>
      <c r="J1231">
        <v>1031.7507000000001</v>
      </c>
      <c r="K1231" t="str">
        <f>_xlfn.XLOOKUP(Sales_DB[[#This Row],[Store_ID]],Store_DB[Store_ID],Store_DB[Region])</f>
        <v>North</v>
      </c>
      <c r="L1231" t="str">
        <f>_xlfn.XLOOKUP(Sales_DB[[#This Row],[Store_ID]],Store_DB[Store_ID],Store_DB[Store_Name])</f>
        <v>Holloway Ltd</v>
      </c>
      <c r="M1231" t="str">
        <f>_xlfn.XLOOKUP(Sales_DB[[#This Row],[Store_ID]],Store_DB[Store_ID],Store_DB[City])</f>
        <v>Bensonhaven</v>
      </c>
      <c r="N1231" t="str">
        <f>_xlfn.XLOOKUP(Sales_DB[[#This Row],[Store_ID]],Store_DB[Store_ID],Store_DB[Store_Type])</f>
        <v>Flagship</v>
      </c>
      <c r="O1231" t="str">
        <f>_xlfn.XLOOKUP(Sales_DB[[#This Row],[Product_ID]],Product_DB[Product_ID],Product_DB[Product_Name])</f>
        <v>Beard Grooming Kit</v>
      </c>
      <c r="P1231" t="str">
        <f>_xlfn.XLOOKUP(Sales_DB[[#This Row],[Product_ID]],Product_DB[Product_ID],Product_DB[Category])</f>
        <v>Beauty</v>
      </c>
      <c r="Q1231" t="str">
        <f>_xlfn.XLOOKUP(Sales_DB[[#This Row],[Product_ID]],Product_DB[Product_ID],Product_DB[Sub_Category])</f>
        <v>Grooming</v>
      </c>
      <c r="R1231" t="str">
        <f>_xlfn.XLOOKUP(Sales_DB[[#This Row],[Product_ID]],Product_DB[Product_ID],Product_DB[Brand])</f>
        <v>Erickson-Green</v>
      </c>
      <c r="S1231">
        <f>_xlfn.XLOOKUP(Sales_DB[[#This Row],[Product_ID]],Product_DB[Product_ID],Product_DB[Cost])</f>
        <v>337.42</v>
      </c>
      <c r="T1231">
        <f>_xlfn.XLOOKUP(Sales_DB[[#This Row],[Product_ID]],Product_DB[Product_ID],Product_DB[Stock])</f>
        <v>256</v>
      </c>
      <c r="U1231" t="str">
        <f>_xlfn.XLOOKUP(Sales_DB[[#This Row],[Customer_ID]],Final_Cust_db[Customer_ID],Final_Cust_db[Name])</f>
        <v>Cody Blake</v>
      </c>
      <c r="V1231">
        <f>_xlfn.XLOOKUP(Sales_DB[[#This Row],[Customer_ID]],Final_Cust_db[Customer_ID],Final_Cust_db[Age])</f>
        <v>21</v>
      </c>
      <c r="W1231" t="str">
        <f>_xlfn.XLOOKUP(Sales_DB[[#This Row],[Customer_ID]],Final_Cust_db[Customer_ID],Final_Cust_db[Gender])</f>
        <v>Male</v>
      </c>
      <c r="X1231" t="str">
        <f>_xlfn.XLOOKUP(Sales_DB[[#This Row],[Customer_ID]],Final_Cust_db[Customer_ID],Final_Cust_db[City])</f>
        <v>North Scottport</v>
      </c>
      <c r="Y1231" t="str">
        <f>_xlfn.XLOOKUP(Sales_DB[[#This Row],[Customer_ID]],Final_Cust_db[Customer_ID],Final_Cust_db[State])</f>
        <v>Virginia</v>
      </c>
      <c r="Z1231" t="str">
        <f>_xlfn.XLOOKUP(Sales_DB[[#This Row],[Customer_ID]],Final_Cust_db[Customer_ID],Final_Cust_db[Country])</f>
        <v>USA</v>
      </c>
      <c r="AA1231" t="str">
        <f>_xlfn.XLOOKUP(Sales_DB[[#This Row],[Customer_ID]],Final_Cust_db[Customer_ID],Final_Cust_db[Loyality_Level])</f>
        <v>Gold</v>
      </c>
      <c r="AB1231" s="8">
        <f>Sales_DB[[#This Row],[Cost]]*Sales_DB[[#This Row],[Quantity]]</f>
        <v>1012.26</v>
      </c>
      <c r="AC1231" s="8">
        <f>Sales_DB[[#This Row],[Total_Amount]]-Sales_DB[[#This Row],[Spend]]</f>
        <v>19.490700000000061</v>
      </c>
      <c r="AD1231" s="8">
        <f>MONTH(Sales_DB[[#This Row],[Order_Date]])</f>
        <v>6</v>
      </c>
    </row>
    <row r="1232" spans="1:30" x14ac:dyDescent="0.35">
      <c r="A1232" t="s">
        <v>3189</v>
      </c>
      <c r="B1232" s="2">
        <v>45572</v>
      </c>
      <c r="C1232" t="s">
        <v>85</v>
      </c>
      <c r="D1232" t="s">
        <v>1821</v>
      </c>
      <c r="E1232" t="s">
        <v>1934</v>
      </c>
      <c r="F1232">
        <v>2</v>
      </c>
      <c r="G1232" s="5">
        <v>949.3</v>
      </c>
      <c r="H1232">
        <v>0.08</v>
      </c>
      <c r="I1232" t="s">
        <v>1962</v>
      </c>
      <c r="J1232">
        <v>1746.712</v>
      </c>
      <c r="K1232" t="str">
        <f>_xlfn.XLOOKUP(Sales_DB[[#This Row],[Store_ID]],Store_DB[Store_ID],Store_DB[Region])</f>
        <v>North</v>
      </c>
      <c r="L1232" t="str">
        <f>_xlfn.XLOOKUP(Sales_DB[[#This Row],[Store_ID]],Store_DB[Store_ID],Store_DB[Store_Name])</f>
        <v>Shelton PLC</v>
      </c>
      <c r="M1232" t="str">
        <f>_xlfn.XLOOKUP(Sales_DB[[#This Row],[Store_ID]],Store_DB[Store_ID],Store_DB[City])</f>
        <v>East Jenniferstad</v>
      </c>
      <c r="N1232" t="str">
        <f>_xlfn.XLOOKUP(Sales_DB[[#This Row],[Store_ID]],Store_DB[Store_ID],Store_DB[Store_Type])</f>
        <v>Flagship</v>
      </c>
      <c r="O1232" t="str">
        <f>_xlfn.XLOOKUP(Sales_DB[[#This Row],[Product_ID]],Product_DB[Product_ID],Product_DB[Product_Name])</f>
        <v>Wall-Mounted Spice Rack</v>
      </c>
      <c r="P1232" t="str">
        <f>_xlfn.XLOOKUP(Sales_DB[[#This Row],[Product_ID]],Product_DB[Product_ID],Product_DB[Category])</f>
        <v>Home</v>
      </c>
      <c r="Q1232" t="str">
        <f>_xlfn.XLOOKUP(Sales_DB[[#This Row],[Product_ID]],Product_DB[Product_ID],Product_DB[Sub_Category])</f>
        <v>Kitchen</v>
      </c>
      <c r="R1232" t="str">
        <f>_xlfn.XLOOKUP(Sales_DB[[#This Row],[Product_ID]],Product_DB[Product_ID],Product_DB[Brand])</f>
        <v>Allison Ltd</v>
      </c>
      <c r="S1232">
        <f>_xlfn.XLOOKUP(Sales_DB[[#This Row],[Product_ID]],Product_DB[Product_ID],Product_DB[Cost])</f>
        <v>143.43</v>
      </c>
      <c r="T1232">
        <f>_xlfn.XLOOKUP(Sales_DB[[#This Row],[Product_ID]],Product_DB[Product_ID],Product_DB[Stock])</f>
        <v>58</v>
      </c>
      <c r="U1232" t="str">
        <f>_xlfn.XLOOKUP(Sales_DB[[#This Row],[Customer_ID]],Final_Cust_db[Customer_ID],Final_Cust_db[Name])</f>
        <v>Rhonda Moss</v>
      </c>
      <c r="V1232">
        <f>_xlfn.XLOOKUP(Sales_DB[[#This Row],[Customer_ID]],Final_Cust_db[Customer_ID],Final_Cust_db[Age])</f>
        <v>43</v>
      </c>
      <c r="W1232" t="str">
        <f>_xlfn.XLOOKUP(Sales_DB[[#This Row],[Customer_ID]],Final_Cust_db[Customer_ID],Final_Cust_db[Gender])</f>
        <v>Male</v>
      </c>
      <c r="X1232" t="str">
        <f>_xlfn.XLOOKUP(Sales_DB[[#This Row],[Customer_ID]],Final_Cust_db[Customer_ID],Final_Cust_db[City])</f>
        <v>South William</v>
      </c>
      <c r="Y1232" t="str">
        <f>_xlfn.XLOOKUP(Sales_DB[[#This Row],[Customer_ID]],Final_Cust_db[Customer_ID],Final_Cust_db[State])</f>
        <v>Kansas</v>
      </c>
      <c r="Z1232" t="str">
        <f>_xlfn.XLOOKUP(Sales_DB[[#This Row],[Customer_ID]],Final_Cust_db[Customer_ID],Final_Cust_db[Country])</f>
        <v>USA</v>
      </c>
      <c r="AA1232" t="str">
        <f>_xlfn.XLOOKUP(Sales_DB[[#This Row],[Customer_ID]],Final_Cust_db[Customer_ID],Final_Cust_db[Loyality_Level])</f>
        <v>Platinum</v>
      </c>
      <c r="AB1232" s="8">
        <f>Sales_DB[[#This Row],[Cost]]*Sales_DB[[#This Row],[Quantity]]</f>
        <v>286.86</v>
      </c>
      <c r="AC1232" s="8">
        <f>Sales_DB[[#This Row],[Total_Amount]]-Sales_DB[[#This Row],[Spend]]</f>
        <v>1459.8519999999999</v>
      </c>
      <c r="AD1232" s="8">
        <f>MONTH(Sales_DB[[#This Row],[Order_Date]])</f>
        <v>10</v>
      </c>
    </row>
    <row r="1233" spans="1:30" x14ac:dyDescent="0.35">
      <c r="A1233" t="s">
        <v>3190</v>
      </c>
      <c r="B1233" s="2">
        <v>45259</v>
      </c>
      <c r="C1233" t="s">
        <v>1353</v>
      </c>
      <c r="D1233" t="s">
        <v>1794</v>
      </c>
      <c r="E1233" t="s">
        <v>1909</v>
      </c>
      <c r="F1233">
        <v>3</v>
      </c>
      <c r="G1233" s="5">
        <v>664.75</v>
      </c>
      <c r="H1233">
        <v>0.12</v>
      </c>
      <c r="I1233" t="s">
        <v>1957</v>
      </c>
      <c r="J1233">
        <v>1754.94</v>
      </c>
      <c r="K1233" t="str">
        <f>_xlfn.XLOOKUP(Sales_DB[[#This Row],[Store_ID]],Store_DB[Store_ID],Store_DB[Region])</f>
        <v>East</v>
      </c>
      <c r="L1233" t="str">
        <f>_xlfn.XLOOKUP(Sales_DB[[#This Row],[Store_ID]],Store_DB[Store_ID],Store_DB[Store_Name])</f>
        <v>Benson-Elliott</v>
      </c>
      <c r="M1233" t="str">
        <f>_xlfn.XLOOKUP(Sales_DB[[#This Row],[Store_ID]],Store_DB[Store_ID],Store_DB[City])</f>
        <v>Port Josephberg</v>
      </c>
      <c r="N1233" t="str">
        <f>_xlfn.XLOOKUP(Sales_DB[[#This Row],[Store_ID]],Store_DB[Store_ID],Store_DB[Store_Type])</f>
        <v>Online</v>
      </c>
      <c r="O1233" t="str">
        <f>_xlfn.XLOOKUP(Sales_DB[[#This Row],[Product_ID]],Product_DB[Product_ID],Product_DB[Product_Name])</f>
        <v>Hair Repair Oil Treatment</v>
      </c>
      <c r="P1233" t="str">
        <f>_xlfn.XLOOKUP(Sales_DB[[#This Row],[Product_ID]],Product_DB[Product_ID],Product_DB[Category])</f>
        <v>Beauty</v>
      </c>
      <c r="Q1233" t="str">
        <f>_xlfn.XLOOKUP(Sales_DB[[#This Row],[Product_ID]],Product_DB[Product_ID],Product_DB[Sub_Category])</f>
        <v>Haircare</v>
      </c>
      <c r="R1233" t="str">
        <f>_xlfn.XLOOKUP(Sales_DB[[#This Row],[Product_ID]],Product_DB[Product_ID],Product_DB[Brand])</f>
        <v>Hopkins Ltd</v>
      </c>
      <c r="S1233">
        <f>_xlfn.XLOOKUP(Sales_DB[[#This Row],[Product_ID]],Product_DB[Product_ID],Product_DB[Cost])</f>
        <v>214.32</v>
      </c>
      <c r="T1233">
        <f>_xlfn.XLOOKUP(Sales_DB[[#This Row],[Product_ID]],Product_DB[Product_ID],Product_DB[Stock])</f>
        <v>383</v>
      </c>
      <c r="U1233" t="str">
        <f>_xlfn.XLOOKUP(Sales_DB[[#This Row],[Customer_ID]],Final_Cust_db[Customer_ID],Final_Cust_db[Name])</f>
        <v>Thomas Moore</v>
      </c>
      <c r="V1233">
        <f>_xlfn.XLOOKUP(Sales_DB[[#This Row],[Customer_ID]],Final_Cust_db[Customer_ID],Final_Cust_db[Age])</f>
        <v>51</v>
      </c>
      <c r="W1233" t="str">
        <f>_xlfn.XLOOKUP(Sales_DB[[#This Row],[Customer_ID]],Final_Cust_db[Customer_ID],Final_Cust_db[Gender])</f>
        <v>Female</v>
      </c>
      <c r="X1233" t="str">
        <f>_xlfn.XLOOKUP(Sales_DB[[#This Row],[Customer_ID]],Final_Cust_db[Customer_ID],Final_Cust_db[City])</f>
        <v>Williamsberg</v>
      </c>
      <c r="Y1233" t="str">
        <f>_xlfn.XLOOKUP(Sales_DB[[#This Row],[Customer_ID]],Final_Cust_db[Customer_ID],Final_Cust_db[State])</f>
        <v>New York</v>
      </c>
      <c r="Z1233" t="str">
        <f>_xlfn.XLOOKUP(Sales_DB[[#This Row],[Customer_ID]],Final_Cust_db[Customer_ID],Final_Cust_db[Country])</f>
        <v>USA</v>
      </c>
      <c r="AA1233" t="str">
        <f>_xlfn.XLOOKUP(Sales_DB[[#This Row],[Customer_ID]],Final_Cust_db[Customer_ID],Final_Cust_db[Loyality_Level])</f>
        <v>Silver</v>
      </c>
      <c r="AB1233" s="8">
        <f>Sales_DB[[#This Row],[Cost]]*Sales_DB[[#This Row],[Quantity]]</f>
        <v>642.96</v>
      </c>
      <c r="AC1233" s="8">
        <f>Sales_DB[[#This Row],[Total_Amount]]-Sales_DB[[#This Row],[Spend]]</f>
        <v>1111.98</v>
      </c>
      <c r="AD1233" s="8">
        <f>MONTH(Sales_DB[[#This Row],[Order_Date]])</f>
        <v>11</v>
      </c>
    </row>
    <row r="1234" spans="1:30" x14ac:dyDescent="0.35">
      <c r="A1234" t="s">
        <v>3191</v>
      </c>
      <c r="B1234" s="2">
        <v>45740</v>
      </c>
      <c r="C1234" t="s">
        <v>905</v>
      </c>
      <c r="D1234" t="s">
        <v>1791</v>
      </c>
      <c r="E1234" t="s">
        <v>1940</v>
      </c>
      <c r="F1234">
        <v>3</v>
      </c>
      <c r="G1234" s="5">
        <v>190.04</v>
      </c>
      <c r="H1234">
        <v>7.0000000000000007E-2</v>
      </c>
      <c r="I1234" t="s">
        <v>1959</v>
      </c>
      <c r="J1234">
        <v>530.21159999999998</v>
      </c>
      <c r="K1234" t="str">
        <f>_xlfn.XLOOKUP(Sales_DB[[#This Row],[Store_ID]],Store_DB[Store_ID],Store_DB[Region])</f>
        <v>North</v>
      </c>
      <c r="L1234" t="str">
        <f>_xlfn.XLOOKUP(Sales_DB[[#This Row],[Store_ID]],Store_DB[Store_ID],Store_DB[Store_Name])</f>
        <v>Holloway Ltd</v>
      </c>
      <c r="M1234" t="str">
        <f>_xlfn.XLOOKUP(Sales_DB[[#This Row],[Store_ID]],Store_DB[Store_ID],Store_DB[City])</f>
        <v>Bensonhaven</v>
      </c>
      <c r="N1234" t="str">
        <f>_xlfn.XLOOKUP(Sales_DB[[#This Row],[Store_ID]],Store_DB[Store_ID],Store_DB[Store_Type])</f>
        <v>Flagship</v>
      </c>
      <c r="O1234" t="str">
        <f>_xlfn.XLOOKUP(Sales_DB[[#This Row],[Product_ID]],Product_DB[Product_ID],Product_DB[Product_Name])</f>
        <v>Kitchen Storage Rack</v>
      </c>
      <c r="P1234" t="str">
        <f>_xlfn.XLOOKUP(Sales_DB[[#This Row],[Product_ID]],Product_DB[Product_ID],Product_DB[Category])</f>
        <v>Home</v>
      </c>
      <c r="Q1234" t="str">
        <f>_xlfn.XLOOKUP(Sales_DB[[#This Row],[Product_ID]],Product_DB[Product_ID],Product_DB[Sub_Category])</f>
        <v>Storage</v>
      </c>
      <c r="R1234" t="str">
        <f>_xlfn.XLOOKUP(Sales_DB[[#This Row],[Product_ID]],Product_DB[Product_ID],Product_DB[Brand])</f>
        <v>Duran Group</v>
      </c>
      <c r="S1234">
        <f>_xlfn.XLOOKUP(Sales_DB[[#This Row],[Product_ID]],Product_DB[Product_ID],Product_DB[Cost])</f>
        <v>138.05000000000001</v>
      </c>
      <c r="T1234">
        <f>_xlfn.XLOOKUP(Sales_DB[[#This Row],[Product_ID]],Product_DB[Product_ID],Product_DB[Stock])</f>
        <v>89</v>
      </c>
      <c r="U1234" t="str">
        <f>_xlfn.XLOOKUP(Sales_DB[[#This Row],[Customer_ID]],Final_Cust_db[Customer_ID],Final_Cust_db[Name])</f>
        <v>Kristi Lopez</v>
      </c>
      <c r="V1234">
        <f>_xlfn.XLOOKUP(Sales_DB[[#This Row],[Customer_ID]],Final_Cust_db[Customer_ID],Final_Cust_db[Age])</f>
        <v>46</v>
      </c>
      <c r="W1234" t="str">
        <f>_xlfn.XLOOKUP(Sales_DB[[#This Row],[Customer_ID]],Final_Cust_db[Customer_ID],Final_Cust_db[Gender])</f>
        <v>Female</v>
      </c>
      <c r="X1234" t="str">
        <f>_xlfn.XLOOKUP(Sales_DB[[#This Row],[Customer_ID]],Final_Cust_db[Customer_ID],Final_Cust_db[City])</f>
        <v>Spencermouth</v>
      </c>
      <c r="Y1234" t="str">
        <f>_xlfn.XLOOKUP(Sales_DB[[#This Row],[Customer_ID]],Final_Cust_db[Customer_ID],Final_Cust_db[State])</f>
        <v>New Jersey</v>
      </c>
      <c r="Z1234" t="str">
        <f>_xlfn.XLOOKUP(Sales_DB[[#This Row],[Customer_ID]],Final_Cust_db[Customer_ID],Final_Cust_db[Country])</f>
        <v>USA</v>
      </c>
      <c r="AA1234" t="str">
        <f>_xlfn.XLOOKUP(Sales_DB[[#This Row],[Customer_ID]],Final_Cust_db[Customer_ID],Final_Cust_db[Loyality_Level])</f>
        <v>Gold</v>
      </c>
      <c r="AB1234" s="8">
        <f>Sales_DB[[#This Row],[Cost]]*Sales_DB[[#This Row],[Quantity]]</f>
        <v>414.15000000000003</v>
      </c>
      <c r="AC1234" s="8">
        <f>Sales_DB[[#This Row],[Total_Amount]]-Sales_DB[[#This Row],[Spend]]</f>
        <v>116.06159999999994</v>
      </c>
      <c r="AD1234" s="8">
        <f>MONTH(Sales_DB[[#This Row],[Order_Date]])</f>
        <v>3</v>
      </c>
    </row>
    <row r="1235" spans="1:30" x14ac:dyDescent="0.35">
      <c r="A1235" t="s">
        <v>3192</v>
      </c>
      <c r="B1235" s="2">
        <v>45869</v>
      </c>
      <c r="C1235" t="s">
        <v>890</v>
      </c>
      <c r="D1235" t="s">
        <v>1583</v>
      </c>
      <c r="E1235" t="s">
        <v>1934</v>
      </c>
      <c r="F1235">
        <v>3</v>
      </c>
      <c r="G1235" s="5">
        <v>754.02</v>
      </c>
      <c r="H1235">
        <v>0.1</v>
      </c>
      <c r="I1235" t="s">
        <v>1962</v>
      </c>
      <c r="J1235">
        <v>2035.854</v>
      </c>
      <c r="K1235" t="str">
        <f>_xlfn.XLOOKUP(Sales_DB[[#This Row],[Store_ID]],Store_DB[Store_ID],Store_DB[Region])</f>
        <v>North</v>
      </c>
      <c r="L1235" t="str">
        <f>_xlfn.XLOOKUP(Sales_DB[[#This Row],[Store_ID]],Store_DB[Store_ID],Store_DB[Store_Name])</f>
        <v>Shelton PLC</v>
      </c>
      <c r="M1235" t="str">
        <f>_xlfn.XLOOKUP(Sales_DB[[#This Row],[Store_ID]],Store_DB[Store_ID],Store_DB[City])</f>
        <v>East Jenniferstad</v>
      </c>
      <c r="N1235" t="str">
        <f>_xlfn.XLOOKUP(Sales_DB[[#This Row],[Store_ID]],Store_DB[Store_ID],Store_DB[Store_Type])</f>
        <v>Flagship</v>
      </c>
      <c r="O1235" t="str">
        <f>_xlfn.XLOOKUP(Sales_DB[[#This Row],[Product_ID]],Product_DB[Product_ID],Product_DB[Product_Name])</f>
        <v>Led Table Lamp</v>
      </c>
      <c r="P1235" t="str">
        <f>_xlfn.XLOOKUP(Sales_DB[[#This Row],[Product_ID]],Product_DB[Product_ID],Product_DB[Category])</f>
        <v>Home</v>
      </c>
      <c r="Q1235" t="str">
        <f>_xlfn.XLOOKUP(Sales_DB[[#This Row],[Product_ID]],Product_DB[Product_ID],Product_DB[Sub_Category])</f>
        <v>Lighting</v>
      </c>
      <c r="R1235" t="str">
        <f>_xlfn.XLOOKUP(Sales_DB[[#This Row],[Product_ID]],Product_DB[Product_ID],Product_DB[Brand])</f>
        <v>Harrell LLC</v>
      </c>
      <c r="S1235">
        <f>_xlfn.XLOOKUP(Sales_DB[[#This Row],[Product_ID]],Product_DB[Product_ID],Product_DB[Cost])</f>
        <v>218.86</v>
      </c>
      <c r="T1235">
        <f>_xlfn.XLOOKUP(Sales_DB[[#This Row],[Product_ID]],Product_DB[Product_ID],Product_DB[Stock])</f>
        <v>170</v>
      </c>
      <c r="U1235" t="str">
        <f>_xlfn.XLOOKUP(Sales_DB[[#This Row],[Customer_ID]],Final_Cust_db[Customer_ID],Final_Cust_db[Name])</f>
        <v>Jeffrey Gomez</v>
      </c>
      <c r="V1235">
        <f>_xlfn.XLOOKUP(Sales_DB[[#This Row],[Customer_ID]],Final_Cust_db[Customer_ID],Final_Cust_db[Age])</f>
        <v>22</v>
      </c>
      <c r="W1235" t="str">
        <f>_xlfn.XLOOKUP(Sales_DB[[#This Row],[Customer_ID]],Final_Cust_db[Customer_ID],Final_Cust_db[Gender])</f>
        <v>Female</v>
      </c>
      <c r="X1235" t="str">
        <f>_xlfn.XLOOKUP(Sales_DB[[#This Row],[Customer_ID]],Final_Cust_db[Customer_ID],Final_Cust_db[City])</f>
        <v>Lake Nicole</v>
      </c>
      <c r="Y1235" t="str">
        <f>_xlfn.XLOOKUP(Sales_DB[[#This Row],[Customer_ID]],Final_Cust_db[Customer_ID],Final_Cust_db[State])</f>
        <v>Colorado</v>
      </c>
      <c r="Z1235" t="str">
        <f>_xlfn.XLOOKUP(Sales_DB[[#This Row],[Customer_ID]],Final_Cust_db[Customer_ID],Final_Cust_db[Country])</f>
        <v>USA</v>
      </c>
      <c r="AA1235" t="str">
        <f>_xlfn.XLOOKUP(Sales_DB[[#This Row],[Customer_ID]],Final_Cust_db[Customer_ID],Final_Cust_db[Loyality_Level])</f>
        <v>Platinum</v>
      </c>
      <c r="AB1235" s="8">
        <f>Sales_DB[[#This Row],[Cost]]*Sales_DB[[#This Row],[Quantity]]</f>
        <v>656.58</v>
      </c>
      <c r="AC1235" s="8">
        <f>Sales_DB[[#This Row],[Total_Amount]]-Sales_DB[[#This Row],[Spend]]</f>
        <v>1379.2739999999999</v>
      </c>
      <c r="AD1235" s="8">
        <f>MONTH(Sales_DB[[#This Row],[Order_Date]])</f>
        <v>7</v>
      </c>
    </row>
    <row r="1236" spans="1:30" x14ac:dyDescent="0.35">
      <c r="A1236" t="s">
        <v>3193</v>
      </c>
      <c r="B1236" s="2">
        <v>45526</v>
      </c>
      <c r="C1236" t="s">
        <v>1209</v>
      </c>
      <c r="D1236" t="s">
        <v>1678</v>
      </c>
      <c r="E1236" t="s">
        <v>1927</v>
      </c>
      <c r="F1236">
        <v>4</v>
      </c>
      <c r="G1236" s="5">
        <v>94.13</v>
      </c>
      <c r="H1236">
        <v>0.04</v>
      </c>
      <c r="I1236" t="s">
        <v>1962</v>
      </c>
      <c r="J1236">
        <v>361.45920000000001</v>
      </c>
      <c r="K1236" t="str">
        <f>_xlfn.XLOOKUP(Sales_DB[[#This Row],[Store_ID]],Store_DB[Store_ID],Store_DB[Region])</f>
        <v>North</v>
      </c>
      <c r="L1236" t="str">
        <f>_xlfn.XLOOKUP(Sales_DB[[#This Row],[Store_ID]],Store_DB[Store_ID],Store_DB[Store_Name])</f>
        <v>Thomas, Bridges and Harris</v>
      </c>
      <c r="M1236" t="str">
        <f>_xlfn.XLOOKUP(Sales_DB[[#This Row],[Store_ID]],Store_DB[Store_ID],Store_DB[City])</f>
        <v>Sabrinatown</v>
      </c>
      <c r="N1236" t="str">
        <f>_xlfn.XLOOKUP(Sales_DB[[#This Row],[Store_ID]],Store_DB[Store_ID],Store_DB[Store_Type])</f>
        <v>Online</v>
      </c>
      <c r="O1236" t="str">
        <f>_xlfn.XLOOKUP(Sales_DB[[#This Row],[Product_ID]],Product_DB[Product_ID],Product_DB[Product_Name])</f>
        <v>Gaming Mechanical Keyboard</v>
      </c>
      <c r="P1236" t="str">
        <f>_xlfn.XLOOKUP(Sales_DB[[#This Row],[Product_ID]],Product_DB[Product_ID],Product_DB[Category])</f>
        <v>Electronics</v>
      </c>
      <c r="Q1236" t="str">
        <f>_xlfn.XLOOKUP(Sales_DB[[#This Row],[Product_ID]],Product_DB[Product_ID],Product_DB[Sub_Category])</f>
        <v>Computer</v>
      </c>
      <c r="R1236" t="str">
        <f>_xlfn.XLOOKUP(Sales_DB[[#This Row],[Product_ID]],Product_DB[Product_ID],Product_DB[Brand])</f>
        <v>Lucero LLC</v>
      </c>
      <c r="S1236">
        <f>_xlfn.XLOOKUP(Sales_DB[[#This Row],[Product_ID]],Product_DB[Product_ID],Product_DB[Cost])</f>
        <v>419.28</v>
      </c>
      <c r="T1236">
        <f>_xlfn.XLOOKUP(Sales_DB[[#This Row],[Product_ID]],Product_DB[Product_ID],Product_DB[Stock])</f>
        <v>86</v>
      </c>
      <c r="U1236" t="str">
        <f>_xlfn.XLOOKUP(Sales_DB[[#This Row],[Customer_ID]],Final_Cust_db[Customer_ID],Final_Cust_db[Name])</f>
        <v>Andrew Mason</v>
      </c>
      <c r="V1236">
        <f>_xlfn.XLOOKUP(Sales_DB[[#This Row],[Customer_ID]],Final_Cust_db[Customer_ID],Final_Cust_db[Age])</f>
        <v>52</v>
      </c>
      <c r="W1236" t="str">
        <f>_xlfn.XLOOKUP(Sales_DB[[#This Row],[Customer_ID]],Final_Cust_db[Customer_ID],Final_Cust_db[Gender])</f>
        <v>Female</v>
      </c>
      <c r="X1236" t="str">
        <f>_xlfn.XLOOKUP(Sales_DB[[#This Row],[Customer_ID]],Final_Cust_db[Customer_ID],Final_Cust_db[City])</f>
        <v>North Michael</v>
      </c>
      <c r="Y1236" t="str">
        <f>_xlfn.XLOOKUP(Sales_DB[[#This Row],[Customer_ID]],Final_Cust_db[Customer_ID],Final_Cust_db[State])</f>
        <v>Iowa</v>
      </c>
      <c r="Z1236" t="str">
        <f>_xlfn.XLOOKUP(Sales_DB[[#This Row],[Customer_ID]],Final_Cust_db[Customer_ID],Final_Cust_db[Country])</f>
        <v>USA</v>
      </c>
      <c r="AA1236" t="str">
        <f>_xlfn.XLOOKUP(Sales_DB[[#This Row],[Customer_ID]],Final_Cust_db[Customer_ID],Final_Cust_db[Loyality_Level])</f>
        <v>Bronze</v>
      </c>
      <c r="AB1236" s="8">
        <f>Sales_DB[[#This Row],[Cost]]*Sales_DB[[#This Row],[Quantity]]</f>
        <v>1677.12</v>
      </c>
      <c r="AC1236" s="8">
        <f>Sales_DB[[#This Row],[Total_Amount]]-Sales_DB[[#This Row],[Spend]]</f>
        <v>-1315.6607999999999</v>
      </c>
      <c r="AD1236" s="8">
        <f>MONTH(Sales_DB[[#This Row],[Order_Date]])</f>
        <v>8</v>
      </c>
    </row>
    <row r="1237" spans="1:30" x14ac:dyDescent="0.35">
      <c r="A1237" t="s">
        <v>3194</v>
      </c>
      <c r="B1237" s="2">
        <v>45489</v>
      </c>
      <c r="C1237" t="s">
        <v>1453</v>
      </c>
      <c r="D1237" t="s">
        <v>1558</v>
      </c>
      <c r="E1237" t="s">
        <v>1934</v>
      </c>
      <c r="F1237">
        <v>3</v>
      </c>
      <c r="G1237" s="5">
        <v>402.3</v>
      </c>
      <c r="H1237">
        <v>0.21</v>
      </c>
      <c r="I1237" t="s">
        <v>1959</v>
      </c>
      <c r="J1237">
        <v>953.45100000000014</v>
      </c>
      <c r="K1237" t="str">
        <f>_xlfn.XLOOKUP(Sales_DB[[#This Row],[Store_ID]],Store_DB[Store_ID],Store_DB[Region])</f>
        <v>North</v>
      </c>
      <c r="L1237" t="str">
        <f>_xlfn.XLOOKUP(Sales_DB[[#This Row],[Store_ID]],Store_DB[Store_ID],Store_DB[Store_Name])</f>
        <v>Shelton PLC</v>
      </c>
      <c r="M1237" t="str">
        <f>_xlfn.XLOOKUP(Sales_DB[[#This Row],[Store_ID]],Store_DB[Store_ID],Store_DB[City])</f>
        <v>East Jenniferstad</v>
      </c>
      <c r="N1237" t="str">
        <f>_xlfn.XLOOKUP(Sales_DB[[#This Row],[Store_ID]],Store_DB[Store_ID],Store_DB[Store_Type])</f>
        <v>Flagship</v>
      </c>
      <c r="O1237" t="str">
        <f>_xlfn.XLOOKUP(Sales_DB[[#This Row],[Product_ID]],Product_DB[Product_ID],Product_DB[Product_Name])</f>
        <v>Men'S Graphic T-Shirt</v>
      </c>
      <c r="P1237" t="str">
        <f>_xlfn.XLOOKUP(Sales_DB[[#This Row],[Product_ID]],Product_DB[Product_ID],Product_DB[Category])</f>
        <v>Clothing</v>
      </c>
      <c r="Q1237" t="str">
        <f>_xlfn.XLOOKUP(Sales_DB[[#This Row],[Product_ID]],Product_DB[Product_ID],Product_DB[Sub_Category])</f>
        <v>Tops</v>
      </c>
      <c r="R1237" t="str">
        <f>_xlfn.XLOOKUP(Sales_DB[[#This Row],[Product_ID]],Product_DB[Product_ID],Product_DB[Brand])</f>
        <v>Terry-Moore</v>
      </c>
      <c r="S1237">
        <f>_xlfn.XLOOKUP(Sales_DB[[#This Row],[Product_ID]],Product_DB[Product_ID],Product_DB[Cost])</f>
        <v>342.56</v>
      </c>
      <c r="T1237">
        <f>_xlfn.XLOOKUP(Sales_DB[[#This Row],[Product_ID]],Product_DB[Product_ID],Product_DB[Stock])</f>
        <v>181</v>
      </c>
      <c r="U1237" t="str">
        <f>_xlfn.XLOOKUP(Sales_DB[[#This Row],[Customer_ID]],Final_Cust_db[Customer_ID],Final_Cust_db[Name])</f>
        <v>Gregory Curtis</v>
      </c>
      <c r="V1237">
        <f>_xlfn.XLOOKUP(Sales_DB[[#This Row],[Customer_ID]],Final_Cust_db[Customer_ID],Final_Cust_db[Age])</f>
        <v>45</v>
      </c>
      <c r="W1237" t="str">
        <f>_xlfn.XLOOKUP(Sales_DB[[#This Row],[Customer_ID]],Final_Cust_db[Customer_ID],Final_Cust_db[Gender])</f>
        <v>Male</v>
      </c>
      <c r="X1237" t="str">
        <f>_xlfn.XLOOKUP(Sales_DB[[#This Row],[Customer_ID]],Final_Cust_db[Customer_ID],Final_Cust_db[City])</f>
        <v>Bergermouth</v>
      </c>
      <c r="Y1237" t="str">
        <f>_xlfn.XLOOKUP(Sales_DB[[#This Row],[Customer_ID]],Final_Cust_db[Customer_ID],Final_Cust_db[State])</f>
        <v>Vermont</v>
      </c>
      <c r="Z1237" t="str">
        <f>_xlfn.XLOOKUP(Sales_DB[[#This Row],[Customer_ID]],Final_Cust_db[Customer_ID],Final_Cust_db[Country])</f>
        <v>USA</v>
      </c>
      <c r="AA1237" t="str">
        <f>_xlfn.XLOOKUP(Sales_DB[[#This Row],[Customer_ID]],Final_Cust_db[Customer_ID],Final_Cust_db[Loyality_Level])</f>
        <v>Bronze</v>
      </c>
      <c r="AB1237" s="8">
        <f>Sales_DB[[#This Row],[Cost]]*Sales_DB[[#This Row],[Quantity]]</f>
        <v>1027.68</v>
      </c>
      <c r="AC1237" s="8">
        <f>Sales_DB[[#This Row],[Total_Amount]]-Sales_DB[[#This Row],[Spend]]</f>
        <v>-74.228999999999928</v>
      </c>
      <c r="AD1237" s="8">
        <f>MONTH(Sales_DB[[#This Row],[Order_Date]])</f>
        <v>7</v>
      </c>
    </row>
    <row r="1238" spans="1:30" x14ac:dyDescent="0.35">
      <c r="A1238" t="s">
        <v>3195</v>
      </c>
      <c r="B1238" s="2">
        <v>45908</v>
      </c>
      <c r="C1238" t="s">
        <v>776</v>
      </c>
      <c r="D1238" t="s">
        <v>1839</v>
      </c>
      <c r="E1238" t="s">
        <v>1912</v>
      </c>
      <c r="F1238">
        <v>1</v>
      </c>
      <c r="G1238" s="5">
        <v>729.05</v>
      </c>
      <c r="H1238">
        <v>0.06</v>
      </c>
      <c r="I1238" t="s">
        <v>1962</v>
      </c>
      <c r="J1238">
        <v>685.3069999999999</v>
      </c>
      <c r="K1238" t="str">
        <f>_xlfn.XLOOKUP(Sales_DB[[#This Row],[Store_ID]],Store_DB[Store_ID],Store_DB[Region])</f>
        <v>South</v>
      </c>
      <c r="L1238" t="str">
        <f>_xlfn.XLOOKUP(Sales_DB[[#This Row],[Store_ID]],Store_DB[Store_ID],Store_DB[Store_Name])</f>
        <v>Martinez-Mullins</v>
      </c>
      <c r="M1238" t="str">
        <f>_xlfn.XLOOKUP(Sales_DB[[#This Row],[Store_ID]],Store_DB[Store_ID],Store_DB[City])</f>
        <v>Williamsfurt</v>
      </c>
      <c r="N1238" t="str">
        <f>_xlfn.XLOOKUP(Sales_DB[[#This Row],[Store_ID]],Store_DB[Store_ID],Store_DB[Store_Type])</f>
        <v>Online</v>
      </c>
      <c r="O1238" t="str">
        <f>_xlfn.XLOOKUP(Sales_DB[[#This Row],[Product_ID]],Product_DB[Product_ID],Product_DB[Product_Name])</f>
        <v>Kitchen Cutting Board</v>
      </c>
      <c r="P1238" t="str">
        <f>_xlfn.XLOOKUP(Sales_DB[[#This Row],[Product_ID]],Product_DB[Product_ID],Product_DB[Category])</f>
        <v>Home</v>
      </c>
      <c r="Q1238" t="str">
        <f>_xlfn.XLOOKUP(Sales_DB[[#This Row],[Product_ID]],Product_DB[Product_ID],Product_DB[Sub_Category])</f>
        <v>Kitchen</v>
      </c>
      <c r="R1238" t="str">
        <f>_xlfn.XLOOKUP(Sales_DB[[#This Row],[Product_ID]],Product_DB[Product_ID],Product_DB[Brand])</f>
        <v>Taylor, Dodson and Johnston</v>
      </c>
      <c r="S1238">
        <f>_xlfn.XLOOKUP(Sales_DB[[#This Row],[Product_ID]],Product_DB[Product_ID],Product_DB[Cost])</f>
        <v>176.07</v>
      </c>
      <c r="T1238">
        <f>_xlfn.XLOOKUP(Sales_DB[[#This Row],[Product_ID]],Product_DB[Product_ID],Product_DB[Stock])</f>
        <v>82</v>
      </c>
      <c r="U1238" t="str">
        <f>_xlfn.XLOOKUP(Sales_DB[[#This Row],[Customer_ID]],Final_Cust_db[Customer_ID],Final_Cust_db[Name])</f>
        <v>Maria Hill</v>
      </c>
      <c r="V1238">
        <f>_xlfn.XLOOKUP(Sales_DB[[#This Row],[Customer_ID]],Final_Cust_db[Customer_ID],Final_Cust_db[Age])</f>
        <v>58</v>
      </c>
      <c r="W1238" t="str">
        <f>_xlfn.XLOOKUP(Sales_DB[[#This Row],[Customer_ID]],Final_Cust_db[Customer_ID],Final_Cust_db[Gender])</f>
        <v>Female</v>
      </c>
      <c r="X1238" t="str">
        <f>_xlfn.XLOOKUP(Sales_DB[[#This Row],[Customer_ID]],Final_Cust_db[Customer_ID],Final_Cust_db[City])</f>
        <v>Zamoraborough</v>
      </c>
      <c r="Y1238" t="str">
        <f>_xlfn.XLOOKUP(Sales_DB[[#This Row],[Customer_ID]],Final_Cust_db[Customer_ID],Final_Cust_db[State])</f>
        <v>Nevada</v>
      </c>
      <c r="Z1238" t="str">
        <f>_xlfn.XLOOKUP(Sales_DB[[#This Row],[Customer_ID]],Final_Cust_db[Customer_ID],Final_Cust_db[Country])</f>
        <v>USA</v>
      </c>
      <c r="AA1238" t="str">
        <f>_xlfn.XLOOKUP(Sales_DB[[#This Row],[Customer_ID]],Final_Cust_db[Customer_ID],Final_Cust_db[Loyality_Level])</f>
        <v>Platinum</v>
      </c>
      <c r="AB1238" s="8">
        <f>Sales_DB[[#This Row],[Cost]]*Sales_DB[[#This Row],[Quantity]]</f>
        <v>176.07</v>
      </c>
      <c r="AC1238" s="8">
        <f>Sales_DB[[#This Row],[Total_Amount]]-Sales_DB[[#This Row],[Spend]]</f>
        <v>509.23699999999991</v>
      </c>
      <c r="AD1238" s="8">
        <f>MONTH(Sales_DB[[#This Row],[Order_Date]])</f>
        <v>9</v>
      </c>
    </row>
    <row r="1239" spans="1:30" x14ac:dyDescent="0.35">
      <c r="A1239" t="s">
        <v>3196</v>
      </c>
      <c r="B1239" s="2">
        <v>45912</v>
      </c>
      <c r="C1239" t="s">
        <v>464</v>
      </c>
      <c r="D1239" t="s">
        <v>1851</v>
      </c>
      <c r="E1239" t="s">
        <v>1930</v>
      </c>
      <c r="F1239">
        <v>1</v>
      </c>
      <c r="G1239" s="5">
        <v>822.6</v>
      </c>
      <c r="H1239">
        <v>0.28999999999999998</v>
      </c>
      <c r="I1239" t="s">
        <v>1959</v>
      </c>
      <c r="J1239">
        <v>584.04599999999994</v>
      </c>
      <c r="K1239" t="str">
        <f>_xlfn.XLOOKUP(Sales_DB[[#This Row],[Store_ID]],Store_DB[Store_ID],Store_DB[Region])</f>
        <v>East</v>
      </c>
      <c r="L1239" t="str">
        <f>_xlfn.XLOOKUP(Sales_DB[[#This Row],[Store_ID]],Store_DB[Store_ID],Store_DB[Store_Name])</f>
        <v>Gardner, Humphrey and Contreras</v>
      </c>
      <c r="M1239" t="str">
        <f>_xlfn.XLOOKUP(Sales_DB[[#This Row],[Store_ID]],Store_DB[Store_ID],Store_DB[City])</f>
        <v>Johnsonville</v>
      </c>
      <c r="N1239" t="str">
        <f>_xlfn.XLOOKUP(Sales_DB[[#This Row],[Store_ID]],Store_DB[Store_ID],Store_DB[Store_Type])</f>
        <v>Flagship</v>
      </c>
      <c r="O1239" t="str">
        <f>_xlfn.XLOOKUP(Sales_DB[[#This Row],[Product_ID]],Product_DB[Product_ID],Product_DB[Product_Name])</f>
        <v>Gaming Mouse Pad Xl</v>
      </c>
      <c r="P1239" t="str">
        <f>_xlfn.XLOOKUP(Sales_DB[[#This Row],[Product_ID]],Product_DB[Product_ID],Product_DB[Category])</f>
        <v>Electronics</v>
      </c>
      <c r="Q1239" t="str">
        <f>_xlfn.XLOOKUP(Sales_DB[[#This Row],[Product_ID]],Product_DB[Product_ID],Product_DB[Sub_Category])</f>
        <v>Accessories</v>
      </c>
      <c r="R1239" t="str">
        <f>_xlfn.XLOOKUP(Sales_DB[[#This Row],[Product_ID]],Product_DB[Product_ID],Product_DB[Brand])</f>
        <v>Sharp, Taylor and Rodriguez</v>
      </c>
      <c r="S1239">
        <f>_xlfn.XLOOKUP(Sales_DB[[#This Row],[Product_ID]],Product_DB[Product_ID],Product_DB[Cost])</f>
        <v>340.14</v>
      </c>
      <c r="T1239">
        <f>_xlfn.XLOOKUP(Sales_DB[[#This Row],[Product_ID]],Product_DB[Product_ID],Product_DB[Stock])</f>
        <v>361</v>
      </c>
      <c r="U1239" t="str">
        <f>_xlfn.XLOOKUP(Sales_DB[[#This Row],[Customer_ID]],Final_Cust_db[Customer_ID],Final_Cust_db[Name])</f>
        <v>Morgan Bowen</v>
      </c>
      <c r="V1239">
        <f>_xlfn.XLOOKUP(Sales_DB[[#This Row],[Customer_ID]],Final_Cust_db[Customer_ID],Final_Cust_db[Age])</f>
        <v>54</v>
      </c>
      <c r="W1239" t="str">
        <f>_xlfn.XLOOKUP(Sales_DB[[#This Row],[Customer_ID]],Final_Cust_db[Customer_ID],Final_Cust_db[Gender])</f>
        <v>Male</v>
      </c>
      <c r="X1239" t="str">
        <f>_xlfn.XLOOKUP(Sales_DB[[#This Row],[Customer_ID]],Final_Cust_db[Customer_ID],Final_Cust_db[City])</f>
        <v>Parksfort</v>
      </c>
      <c r="Y1239" t="str">
        <f>_xlfn.XLOOKUP(Sales_DB[[#This Row],[Customer_ID]],Final_Cust_db[Customer_ID],Final_Cust_db[State])</f>
        <v>Washington</v>
      </c>
      <c r="Z1239" t="str">
        <f>_xlfn.XLOOKUP(Sales_DB[[#This Row],[Customer_ID]],Final_Cust_db[Customer_ID],Final_Cust_db[Country])</f>
        <v>USA</v>
      </c>
      <c r="AA1239" t="str">
        <f>_xlfn.XLOOKUP(Sales_DB[[#This Row],[Customer_ID]],Final_Cust_db[Customer_ID],Final_Cust_db[Loyality_Level])</f>
        <v>Gold</v>
      </c>
      <c r="AB1239" s="8">
        <f>Sales_DB[[#This Row],[Cost]]*Sales_DB[[#This Row],[Quantity]]</f>
        <v>340.14</v>
      </c>
      <c r="AC1239" s="8">
        <f>Sales_DB[[#This Row],[Total_Amount]]-Sales_DB[[#This Row],[Spend]]</f>
        <v>243.90599999999995</v>
      </c>
      <c r="AD1239" s="8">
        <f>MONTH(Sales_DB[[#This Row],[Order_Date]])</f>
        <v>9</v>
      </c>
    </row>
    <row r="1240" spans="1:30" x14ac:dyDescent="0.35">
      <c r="A1240" t="s">
        <v>3197</v>
      </c>
      <c r="B1240" s="2">
        <v>45771</v>
      </c>
      <c r="C1240" t="s">
        <v>640</v>
      </c>
      <c r="D1240" t="s">
        <v>1830</v>
      </c>
      <c r="E1240" t="s">
        <v>1915</v>
      </c>
      <c r="F1240">
        <v>2</v>
      </c>
      <c r="G1240" s="5">
        <v>327.25</v>
      </c>
      <c r="H1240">
        <v>0.19</v>
      </c>
      <c r="I1240" t="s">
        <v>1959</v>
      </c>
      <c r="J1240">
        <v>530.14499999999998</v>
      </c>
      <c r="K1240" t="str">
        <f>_xlfn.XLOOKUP(Sales_DB[[#This Row],[Store_ID]],Store_DB[Store_ID],Store_DB[Region])</f>
        <v>West</v>
      </c>
      <c r="L1240" t="str">
        <f>_xlfn.XLOOKUP(Sales_DB[[#This Row],[Store_ID]],Store_DB[Store_ID],Store_DB[Store_Name])</f>
        <v>Bean, Jones and Park</v>
      </c>
      <c r="M1240" t="str">
        <f>_xlfn.XLOOKUP(Sales_DB[[#This Row],[Store_ID]],Store_DB[Store_ID],Store_DB[City])</f>
        <v>Thompsonborough</v>
      </c>
      <c r="N1240" t="str">
        <f>_xlfn.XLOOKUP(Sales_DB[[#This Row],[Store_ID]],Store_DB[Store_ID],Store_DB[Store_Type])</f>
        <v>Online</v>
      </c>
      <c r="O1240" t="str">
        <f>_xlfn.XLOOKUP(Sales_DB[[#This Row],[Product_ID]],Product_DB[Product_ID],Product_DB[Product_Name])</f>
        <v>Hydrating Face Cleanser</v>
      </c>
      <c r="P1240" t="str">
        <f>_xlfn.XLOOKUP(Sales_DB[[#This Row],[Product_ID]],Product_DB[Product_ID],Product_DB[Category])</f>
        <v>Beauty</v>
      </c>
      <c r="Q1240" t="str">
        <f>_xlfn.XLOOKUP(Sales_DB[[#This Row],[Product_ID]],Product_DB[Product_ID],Product_DB[Sub_Category])</f>
        <v>Skincare</v>
      </c>
      <c r="R1240" t="str">
        <f>_xlfn.XLOOKUP(Sales_DB[[#This Row],[Product_ID]],Product_DB[Product_ID],Product_DB[Brand])</f>
        <v>Butler Group</v>
      </c>
      <c r="S1240">
        <f>_xlfn.XLOOKUP(Sales_DB[[#This Row],[Product_ID]],Product_DB[Product_ID],Product_DB[Cost])</f>
        <v>238.8</v>
      </c>
      <c r="T1240">
        <f>_xlfn.XLOOKUP(Sales_DB[[#This Row],[Product_ID]],Product_DB[Product_ID],Product_DB[Stock])</f>
        <v>159</v>
      </c>
      <c r="U1240" t="str">
        <f>_xlfn.XLOOKUP(Sales_DB[[#This Row],[Customer_ID]],Final_Cust_db[Customer_ID],Final_Cust_db[Name])</f>
        <v>David Roberts</v>
      </c>
      <c r="V1240">
        <f>_xlfn.XLOOKUP(Sales_DB[[#This Row],[Customer_ID]],Final_Cust_db[Customer_ID],Final_Cust_db[Age])</f>
        <v>38</v>
      </c>
      <c r="W1240" t="str">
        <f>_xlfn.XLOOKUP(Sales_DB[[#This Row],[Customer_ID]],Final_Cust_db[Customer_ID],Final_Cust_db[Gender])</f>
        <v>Male</v>
      </c>
      <c r="X1240" t="str">
        <f>_xlfn.XLOOKUP(Sales_DB[[#This Row],[Customer_ID]],Final_Cust_db[Customer_ID],Final_Cust_db[City])</f>
        <v>Port Amanda</v>
      </c>
      <c r="Y1240" t="str">
        <f>_xlfn.XLOOKUP(Sales_DB[[#This Row],[Customer_ID]],Final_Cust_db[Customer_ID],Final_Cust_db[State])</f>
        <v>Georgia</v>
      </c>
      <c r="Z1240" t="str">
        <f>_xlfn.XLOOKUP(Sales_DB[[#This Row],[Customer_ID]],Final_Cust_db[Customer_ID],Final_Cust_db[Country])</f>
        <v>USA</v>
      </c>
      <c r="AA1240" t="str">
        <f>_xlfn.XLOOKUP(Sales_DB[[#This Row],[Customer_ID]],Final_Cust_db[Customer_ID],Final_Cust_db[Loyality_Level])</f>
        <v>Gold</v>
      </c>
      <c r="AB1240" s="8">
        <f>Sales_DB[[#This Row],[Cost]]*Sales_DB[[#This Row],[Quantity]]</f>
        <v>477.6</v>
      </c>
      <c r="AC1240" s="8">
        <f>Sales_DB[[#This Row],[Total_Amount]]-Sales_DB[[#This Row],[Spend]]</f>
        <v>52.544999999999959</v>
      </c>
      <c r="AD1240" s="8">
        <f>MONTH(Sales_DB[[#This Row],[Order_Date]])</f>
        <v>4</v>
      </c>
    </row>
    <row r="1241" spans="1:30" x14ac:dyDescent="0.35">
      <c r="A1241" t="s">
        <v>3198</v>
      </c>
      <c r="B1241" s="2">
        <v>45619</v>
      </c>
      <c r="C1241" t="s">
        <v>308</v>
      </c>
      <c r="D1241" t="s">
        <v>1791</v>
      </c>
      <c r="E1241" t="s">
        <v>1919</v>
      </c>
      <c r="F1241">
        <v>4</v>
      </c>
      <c r="G1241" s="5">
        <v>930.38</v>
      </c>
      <c r="H1241">
        <v>0.02</v>
      </c>
      <c r="I1241" t="s">
        <v>1962</v>
      </c>
      <c r="J1241">
        <v>3721.52</v>
      </c>
      <c r="K1241" t="str">
        <f>_xlfn.XLOOKUP(Sales_DB[[#This Row],[Store_ID]],Store_DB[Store_ID],Store_DB[Region])</f>
        <v>South</v>
      </c>
      <c r="L1241" t="str">
        <f>_xlfn.XLOOKUP(Sales_DB[[#This Row],[Store_ID]],Store_DB[Store_ID],Store_DB[Store_Name])</f>
        <v>Moore, Padilla and Butler</v>
      </c>
      <c r="M1241" t="str">
        <f>_xlfn.XLOOKUP(Sales_DB[[#This Row],[Store_ID]],Store_DB[Store_ID],Store_DB[City])</f>
        <v>East Johnstad</v>
      </c>
      <c r="N1241" t="str">
        <f>_xlfn.XLOOKUP(Sales_DB[[#This Row],[Store_ID]],Store_DB[Store_ID],Store_DB[Store_Type])</f>
        <v>Flagship</v>
      </c>
      <c r="O1241" t="str">
        <f>_xlfn.XLOOKUP(Sales_DB[[#This Row],[Product_ID]],Product_DB[Product_ID],Product_DB[Product_Name])</f>
        <v>Kitchen Storage Rack</v>
      </c>
      <c r="P1241" t="str">
        <f>_xlfn.XLOOKUP(Sales_DB[[#This Row],[Product_ID]],Product_DB[Product_ID],Product_DB[Category])</f>
        <v>Home</v>
      </c>
      <c r="Q1241" t="str">
        <f>_xlfn.XLOOKUP(Sales_DB[[#This Row],[Product_ID]],Product_DB[Product_ID],Product_DB[Sub_Category])</f>
        <v>Storage</v>
      </c>
      <c r="R1241" t="str">
        <f>_xlfn.XLOOKUP(Sales_DB[[#This Row],[Product_ID]],Product_DB[Product_ID],Product_DB[Brand])</f>
        <v>Duran Group</v>
      </c>
      <c r="S1241">
        <f>_xlfn.XLOOKUP(Sales_DB[[#This Row],[Product_ID]],Product_DB[Product_ID],Product_DB[Cost])</f>
        <v>138.05000000000001</v>
      </c>
      <c r="T1241">
        <f>_xlfn.XLOOKUP(Sales_DB[[#This Row],[Product_ID]],Product_DB[Product_ID],Product_DB[Stock])</f>
        <v>89</v>
      </c>
      <c r="U1241" t="str">
        <f>_xlfn.XLOOKUP(Sales_DB[[#This Row],[Customer_ID]],Final_Cust_db[Customer_ID],Final_Cust_db[Name])</f>
        <v>Christy Hoffman</v>
      </c>
      <c r="V1241">
        <f>_xlfn.XLOOKUP(Sales_DB[[#This Row],[Customer_ID]],Final_Cust_db[Customer_ID],Final_Cust_db[Age])</f>
        <v>26</v>
      </c>
      <c r="W1241" t="str">
        <f>_xlfn.XLOOKUP(Sales_DB[[#This Row],[Customer_ID]],Final_Cust_db[Customer_ID],Final_Cust_db[Gender])</f>
        <v>Female</v>
      </c>
      <c r="X1241" t="str">
        <f>_xlfn.XLOOKUP(Sales_DB[[#This Row],[Customer_ID]],Final_Cust_db[Customer_ID],Final_Cust_db[City])</f>
        <v>Garyberg</v>
      </c>
      <c r="Y1241" t="str">
        <f>_xlfn.XLOOKUP(Sales_DB[[#This Row],[Customer_ID]],Final_Cust_db[Customer_ID],Final_Cust_db[State])</f>
        <v>Indiana</v>
      </c>
      <c r="Z1241" t="str">
        <f>_xlfn.XLOOKUP(Sales_DB[[#This Row],[Customer_ID]],Final_Cust_db[Customer_ID],Final_Cust_db[Country])</f>
        <v>USA</v>
      </c>
      <c r="AA1241" t="str">
        <f>_xlfn.XLOOKUP(Sales_DB[[#This Row],[Customer_ID]],Final_Cust_db[Customer_ID],Final_Cust_db[Loyality_Level])</f>
        <v>Platinum</v>
      </c>
      <c r="AB1241" s="8">
        <f>Sales_DB[[#This Row],[Cost]]*Sales_DB[[#This Row],[Quantity]]</f>
        <v>552.20000000000005</v>
      </c>
      <c r="AC1241" s="8">
        <f>Sales_DB[[#This Row],[Total_Amount]]-Sales_DB[[#This Row],[Spend]]</f>
        <v>3169.3199999999997</v>
      </c>
      <c r="AD1241" s="8">
        <f>MONTH(Sales_DB[[#This Row],[Order_Date]])</f>
        <v>11</v>
      </c>
    </row>
    <row r="1242" spans="1:30" x14ac:dyDescent="0.35">
      <c r="A1242" t="s">
        <v>3199</v>
      </c>
      <c r="B1242" s="2">
        <v>45394</v>
      </c>
      <c r="C1242" t="s">
        <v>493</v>
      </c>
      <c r="D1242" t="s">
        <v>1656</v>
      </c>
      <c r="E1242" t="s">
        <v>1906</v>
      </c>
      <c r="F1242">
        <v>2</v>
      </c>
      <c r="G1242" s="5">
        <v>437.84</v>
      </c>
      <c r="H1242">
        <v>0.24</v>
      </c>
      <c r="I1242" t="s">
        <v>1957</v>
      </c>
      <c r="J1242">
        <v>665.51679999999999</v>
      </c>
      <c r="K1242" t="str">
        <f>_xlfn.XLOOKUP(Sales_DB[[#This Row],[Store_ID]],Store_DB[Store_ID],Store_DB[Region])</f>
        <v>North</v>
      </c>
      <c r="L1242" t="str">
        <f>_xlfn.XLOOKUP(Sales_DB[[#This Row],[Store_ID]],Store_DB[Store_ID],Store_DB[Store_Name])</f>
        <v>Gray Ltd</v>
      </c>
      <c r="M1242" t="str">
        <f>_xlfn.XLOOKUP(Sales_DB[[#This Row],[Store_ID]],Store_DB[Store_ID],Store_DB[City])</f>
        <v>New Michaelchester</v>
      </c>
      <c r="N1242" t="str">
        <f>_xlfn.XLOOKUP(Sales_DB[[#This Row],[Store_ID]],Store_DB[Store_ID],Store_DB[Store_Type])</f>
        <v>Outlet</v>
      </c>
      <c r="O1242" t="str">
        <f>_xlfn.XLOOKUP(Sales_DB[[#This Row],[Product_ID]],Product_DB[Product_ID],Product_DB[Product_Name])</f>
        <v>Decorative Floor Vase</v>
      </c>
      <c r="P1242" t="str">
        <f>_xlfn.XLOOKUP(Sales_DB[[#This Row],[Product_ID]],Product_DB[Product_ID],Product_DB[Category])</f>
        <v>Home</v>
      </c>
      <c r="Q1242" t="str">
        <f>_xlfn.XLOOKUP(Sales_DB[[#This Row],[Product_ID]],Product_DB[Product_ID],Product_DB[Sub_Category])</f>
        <v>Decor</v>
      </c>
      <c r="R1242" t="str">
        <f>_xlfn.XLOOKUP(Sales_DB[[#This Row],[Product_ID]],Product_DB[Product_ID],Product_DB[Brand])</f>
        <v>Khan, Jones and Paul</v>
      </c>
      <c r="S1242">
        <f>_xlfn.XLOOKUP(Sales_DB[[#This Row],[Product_ID]],Product_DB[Product_ID],Product_DB[Cost])</f>
        <v>238.8</v>
      </c>
      <c r="T1242">
        <f>_xlfn.XLOOKUP(Sales_DB[[#This Row],[Product_ID]],Product_DB[Product_ID],Product_DB[Stock])</f>
        <v>378</v>
      </c>
      <c r="U1242" t="str">
        <f>_xlfn.XLOOKUP(Sales_DB[[#This Row],[Customer_ID]],Final_Cust_db[Customer_ID],Final_Cust_db[Name])</f>
        <v>Justin Cross</v>
      </c>
      <c r="V1242">
        <f>_xlfn.XLOOKUP(Sales_DB[[#This Row],[Customer_ID]],Final_Cust_db[Customer_ID],Final_Cust_db[Age])</f>
        <v>62</v>
      </c>
      <c r="W1242" t="str">
        <f>_xlfn.XLOOKUP(Sales_DB[[#This Row],[Customer_ID]],Final_Cust_db[Customer_ID],Final_Cust_db[Gender])</f>
        <v>Female</v>
      </c>
      <c r="X1242" t="str">
        <f>_xlfn.XLOOKUP(Sales_DB[[#This Row],[Customer_ID]],Final_Cust_db[Customer_ID],Final_Cust_db[City])</f>
        <v>North Anthonychester</v>
      </c>
      <c r="Y1242" t="str">
        <f>_xlfn.XLOOKUP(Sales_DB[[#This Row],[Customer_ID]],Final_Cust_db[Customer_ID],Final_Cust_db[State])</f>
        <v>Nevada</v>
      </c>
      <c r="Z1242" t="str">
        <f>_xlfn.XLOOKUP(Sales_DB[[#This Row],[Customer_ID]],Final_Cust_db[Customer_ID],Final_Cust_db[Country])</f>
        <v>USA</v>
      </c>
      <c r="AA1242" t="str">
        <f>_xlfn.XLOOKUP(Sales_DB[[#This Row],[Customer_ID]],Final_Cust_db[Customer_ID],Final_Cust_db[Loyality_Level])</f>
        <v>Bronze</v>
      </c>
      <c r="AB1242" s="8">
        <f>Sales_DB[[#This Row],[Cost]]*Sales_DB[[#This Row],[Quantity]]</f>
        <v>477.6</v>
      </c>
      <c r="AC1242" s="8">
        <f>Sales_DB[[#This Row],[Total_Amount]]-Sales_DB[[#This Row],[Spend]]</f>
        <v>187.91679999999997</v>
      </c>
      <c r="AD1242" s="8">
        <f>MONTH(Sales_DB[[#This Row],[Order_Date]])</f>
        <v>4</v>
      </c>
    </row>
    <row r="1243" spans="1:30" x14ac:dyDescent="0.35">
      <c r="A1243" t="s">
        <v>3200</v>
      </c>
      <c r="B1243" s="2">
        <v>45786</v>
      </c>
      <c r="C1243" t="s">
        <v>262</v>
      </c>
      <c r="D1243" t="s">
        <v>1619</v>
      </c>
      <c r="E1243" t="s">
        <v>1937</v>
      </c>
      <c r="F1243">
        <v>2</v>
      </c>
      <c r="G1243" s="5">
        <v>126.02</v>
      </c>
      <c r="H1243">
        <v>0.09</v>
      </c>
      <c r="I1243" t="s">
        <v>1962</v>
      </c>
      <c r="J1243">
        <v>229.35640000000001</v>
      </c>
      <c r="K1243" t="str">
        <f>_xlfn.XLOOKUP(Sales_DB[[#This Row],[Store_ID]],Store_DB[Store_ID],Store_DB[Region])</f>
        <v>West</v>
      </c>
      <c r="L1243" t="str">
        <f>_xlfn.XLOOKUP(Sales_DB[[#This Row],[Store_ID]],Store_DB[Store_ID],Store_DB[Store_Name])</f>
        <v>Frederick-Wright</v>
      </c>
      <c r="M1243" t="str">
        <f>_xlfn.XLOOKUP(Sales_DB[[#This Row],[Store_ID]],Store_DB[Store_ID],Store_DB[City])</f>
        <v>New Jimmymouth</v>
      </c>
      <c r="N1243" t="str">
        <f>_xlfn.XLOOKUP(Sales_DB[[#This Row],[Store_ID]],Store_DB[Store_ID],Store_DB[Store_Type])</f>
        <v>Flagship</v>
      </c>
      <c r="O1243" t="str">
        <f>_xlfn.XLOOKUP(Sales_DB[[#This Row],[Product_ID]],Product_DB[Product_ID],Product_DB[Product_Name])</f>
        <v>Beard Grooming Kit</v>
      </c>
      <c r="P1243" t="str">
        <f>_xlfn.XLOOKUP(Sales_DB[[#This Row],[Product_ID]],Product_DB[Product_ID],Product_DB[Category])</f>
        <v>Beauty</v>
      </c>
      <c r="Q1243" t="str">
        <f>_xlfn.XLOOKUP(Sales_DB[[#This Row],[Product_ID]],Product_DB[Product_ID],Product_DB[Sub_Category])</f>
        <v>Grooming</v>
      </c>
      <c r="R1243" t="str">
        <f>_xlfn.XLOOKUP(Sales_DB[[#This Row],[Product_ID]],Product_DB[Product_ID],Product_DB[Brand])</f>
        <v>Erickson-Green</v>
      </c>
      <c r="S1243">
        <f>_xlfn.XLOOKUP(Sales_DB[[#This Row],[Product_ID]],Product_DB[Product_ID],Product_DB[Cost])</f>
        <v>337.42</v>
      </c>
      <c r="T1243">
        <f>_xlfn.XLOOKUP(Sales_DB[[#This Row],[Product_ID]],Product_DB[Product_ID],Product_DB[Stock])</f>
        <v>256</v>
      </c>
      <c r="U1243" t="str">
        <f>_xlfn.XLOOKUP(Sales_DB[[#This Row],[Customer_ID]],Final_Cust_db[Customer_ID],Final_Cust_db[Name])</f>
        <v>Eric Singh</v>
      </c>
      <c r="V1243">
        <f>_xlfn.XLOOKUP(Sales_DB[[#This Row],[Customer_ID]],Final_Cust_db[Customer_ID],Final_Cust_db[Age])</f>
        <v>29</v>
      </c>
      <c r="W1243" t="str">
        <f>_xlfn.XLOOKUP(Sales_DB[[#This Row],[Customer_ID]],Final_Cust_db[Customer_ID],Final_Cust_db[Gender])</f>
        <v>Female</v>
      </c>
      <c r="X1243" t="str">
        <f>_xlfn.XLOOKUP(Sales_DB[[#This Row],[Customer_ID]],Final_Cust_db[Customer_ID],Final_Cust_db[City])</f>
        <v>Port Lisa</v>
      </c>
      <c r="Y1243" t="str">
        <f>_xlfn.XLOOKUP(Sales_DB[[#This Row],[Customer_ID]],Final_Cust_db[Customer_ID],Final_Cust_db[State])</f>
        <v>New Mexico</v>
      </c>
      <c r="Z1243" t="str">
        <f>_xlfn.XLOOKUP(Sales_DB[[#This Row],[Customer_ID]],Final_Cust_db[Customer_ID],Final_Cust_db[Country])</f>
        <v>USA</v>
      </c>
      <c r="AA1243" t="str">
        <f>_xlfn.XLOOKUP(Sales_DB[[#This Row],[Customer_ID]],Final_Cust_db[Customer_ID],Final_Cust_db[Loyality_Level])</f>
        <v>Gold</v>
      </c>
      <c r="AB1243" s="8">
        <f>Sales_DB[[#This Row],[Cost]]*Sales_DB[[#This Row],[Quantity]]</f>
        <v>674.84</v>
      </c>
      <c r="AC1243" s="8">
        <f>Sales_DB[[#This Row],[Total_Amount]]-Sales_DB[[#This Row],[Spend]]</f>
        <v>-445.48360000000002</v>
      </c>
      <c r="AD1243" s="8">
        <f>MONTH(Sales_DB[[#This Row],[Order_Date]])</f>
        <v>5</v>
      </c>
    </row>
    <row r="1244" spans="1:30" x14ac:dyDescent="0.35">
      <c r="A1244" t="s">
        <v>3201</v>
      </c>
      <c r="B1244" s="2">
        <v>45692</v>
      </c>
      <c r="C1244" t="s">
        <v>1365</v>
      </c>
      <c r="D1244" t="s">
        <v>1830</v>
      </c>
      <c r="E1244" t="s">
        <v>1934</v>
      </c>
      <c r="F1244">
        <v>1</v>
      </c>
      <c r="G1244" s="5">
        <v>860.84</v>
      </c>
      <c r="H1244">
        <v>7.0000000000000007E-2</v>
      </c>
      <c r="I1244" t="s">
        <v>1959</v>
      </c>
      <c r="J1244">
        <v>800.58119999999997</v>
      </c>
      <c r="K1244" t="str">
        <f>_xlfn.XLOOKUP(Sales_DB[[#This Row],[Store_ID]],Store_DB[Store_ID],Store_DB[Region])</f>
        <v>North</v>
      </c>
      <c r="L1244" t="str">
        <f>_xlfn.XLOOKUP(Sales_DB[[#This Row],[Store_ID]],Store_DB[Store_ID],Store_DB[Store_Name])</f>
        <v>Shelton PLC</v>
      </c>
      <c r="M1244" t="str">
        <f>_xlfn.XLOOKUP(Sales_DB[[#This Row],[Store_ID]],Store_DB[Store_ID],Store_DB[City])</f>
        <v>East Jenniferstad</v>
      </c>
      <c r="N1244" t="str">
        <f>_xlfn.XLOOKUP(Sales_DB[[#This Row],[Store_ID]],Store_DB[Store_ID],Store_DB[Store_Type])</f>
        <v>Flagship</v>
      </c>
      <c r="O1244" t="str">
        <f>_xlfn.XLOOKUP(Sales_DB[[#This Row],[Product_ID]],Product_DB[Product_ID],Product_DB[Product_Name])</f>
        <v>Hydrating Face Cleanser</v>
      </c>
      <c r="P1244" t="str">
        <f>_xlfn.XLOOKUP(Sales_DB[[#This Row],[Product_ID]],Product_DB[Product_ID],Product_DB[Category])</f>
        <v>Beauty</v>
      </c>
      <c r="Q1244" t="str">
        <f>_xlfn.XLOOKUP(Sales_DB[[#This Row],[Product_ID]],Product_DB[Product_ID],Product_DB[Sub_Category])</f>
        <v>Skincare</v>
      </c>
      <c r="R1244" t="str">
        <f>_xlfn.XLOOKUP(Sales_DB[[#This Row],[Product_ID]],Product_DB[Product_ID],Product_DB[Brand])</f>
        <v>Butler Group</v>
      </c>
      <c r="S1244">
        <f>_xlfn.XLOOKUP(Sales_DB[[#This Row],[Product_ID]],Product_DB[Product_ID],Product_DB[Cost])</f>
        <v>238.8</v>
      </c>
      <c r="T1244">
        <f>_xlfn.XLOOKUP(Sales_DB[[#This Row],[Product_ID]],Product_DB[Product_ID],Product_DB[Stock])</f>
        <v>159</v>
      </c>
      <c r="U1244" t="str">
        <f>_xlfn.XLOOKUP(Sales_DB[[#This Row],[Customer_ID]],Final_Cust_db[Customer_ID],Final_Cust_db[Name])</f>
        <v>Melinda Rivera</v>
      </c>
      <c r="V1244">
        <f>_xlfn.XLOOKUP(Sales_DB[[#This Row],[Customer_ID]],Final_Cust_db[Customer_ID],Final_Cust_db[Age])</f>
        <v>47</v>
      </c>
      <c r="W1244" t="str">
        <f>_xlfn.XLOOKUP(Sales_DB[[#This Row],[Customer_ID]],Final_Cust_db[Customer_ID],Final_Cust_db[Gender])</f>
        <v>Female</v>
      </c>
      <c r="X1244" t="str">
        <f>_xlfn.XLOOKUP(Sales_DB[[#This Row],[Customer_ID]],Final_Cust_db[Customer_ID],Final_Cust_db[City])</f>
        <v>East Davidmouth</v>
      </c>
      <c r="Y1244" t="str">
        <f>_xlfn.XLOOKUP(Sales_DB[[#This Row],[Customer_ID]],Final_Cust_db[Customer_ID],Final_Cust_db[State])</f>
        <v>New Hampshire</v>
      </c>
      <c r="Z1244" t="str">
        <f>_xlfn.XLOOKUP(Sales_DB[[#This Row],[Customer_ID]],Final_Cust_db[Customer_ID],Final_Cust_db[Country])</f>
        <v>USA</v>
      </c>
      <c r="AA1244" t="str">
        <f>_xlfn.XLOOKUP(Sales_DB[[#This Row],[Customer_ID]],Final_Cust_db[Customer_ID],Final_Cust_db[Loyality_Level])</f>
        <v>Platinum</v>
      </c>
      <c r="AB1244" s="8">
        <f>Sales_DB[[#This Row],[Cost]]*Sales_DB[[#This Row],[Quantity]]</f>
        <v>238.8</v>
      </c>
      <c r="AC1244" s="8">
        <f>Sales_DB[[#This Row],[Total_Amount]]-Sales_DB[[#This Row],[Spend]]</f>
        <v>561.7811999999999</v>
      </c>
      <c r="AD1244" s="8">
        <f>MONTH(Sales_DB[[#This Row],[Order_Date]])</f>
        <v>2</v>
      </c>
    </row>
    <row r="1245" spans="1:30" x14ac:dyDescent="0.35">
      <c r="A1245" t="s">
        <v>3202</v>
      </c>
      <c r="B1245" s="2">
        <v>45677</v>
      </c>
      <c r="C1245" t="s">
        <v>339</v>
      </c>
      <c r="D1245" t="s">
        <v>1723</v>
      </c>
      <c r="E1245" t="s">
        <v>1930</v>
      </c>
      <c r="F1245">
        <v>1</v>
      </c>
      <c r="G1245" s="5">
        <v>161.80000000000001</v>
      </c>
      <c r="H1245">
        <v>0.24</v>
      </c>
      <c r="I1245" t="s">
        <v>1959</v>
      </c>
      <c r="J1245">
        <v>122.968</v>
      </c>
      <c r="K1245" t="str">
        <f>_xlfn.XLOOKUP(Sales_DB[[#This Row],[Store_ID]],Store_DB[Store_ID],Store_DB[Region])</f>
        <v>East</v>
      </c>
      <c r="L1245" t="str">
        <f>_xlfn.XLOOKUP(Sales_DB[[#This Row],[Store_ID]],Store_DB[Store_ID],Store_DB[Store_Name])</f>
        <v>Gardner, Humphrey and Contreras</v>
      </c>
      <c r="M1245" t="str">
        <f>_xlfn.XLOOKUP(Sales_DB[[#This Row],[Store_ID]],Store_DB[Store_ID],Store_DB[City])</f>
        <v>Johnsonville</v>
      </c>
      <c r="N1245" t="str">
        <f>_xlfn.XLOOKUP(Sales_DB[[#This Row],[Store_ID]],Store_DB[Store_ID],Store_DB[Store_Type])</f>
        <v>Flagship</v>
      </c>
      <c r="O1245" t="str">
        <f>_xlfn.XLOOKUP(Sales_DB[[#This Row],[Product_ID]],Product_DB[Product_ID],Product_DB[Product_Name])</f>
        <v>Car Dashboard Phone Holder</v>
      </c>
      <c r="P1245" t="str">
        <f>_xlfn.XLOOKUP(Sales_DB[[#This Row],[Product_ID]],Product_DB[Product_ID],Product_DB[Category])</f>
        <v>Electronics</v>
      </c>
      <c r="Q1245" t="str">
        <f>_xlfn.XLOOKUP(Sales_DB[[#This Row],[Product_ID]],Product_DB[Product_ID],Product_DB[Sub_Category])</f>
        <v>Accessories</v>
      </c>
      <c r="R1245" t="str">
        <f>_xlfn.XLOOKUP(Sales_DB[[#This Row],[Product_ID]],Product_DB[Product_ID],Product_DB[Brand])</f>
        <v>Byrd, Stewart and Valdez</v>
      </c>
      <c r="S1245">
        <f>_xlfn.XLOOKUP(Sales_DB[[#This Row],[Product_ID]],Product_DB[Product_ID],Product_DB[Cost])</f>
        <v>177.98</v>
      </c>
      <c r="T1245">
        <f>_xlfn.XLOOKUP(Sales_DB[[#This Row],[Product_ID]],Product_DB[Product_ID],Product_DB[Stock])</f>
        <v>103</v>
      </c>
      <c r="U1245" t="str">
        <f>_xlfn.XLOOKUP(Sales_DB[[#This Row],[Customer_ID]],Final_Cust_db[Customer_ID],Final_Cust_db[Name])</f>
        <v>Christy Vasquez</v>
      </c>
      <c r="V1245">
        <f>_xlfn.XLOOKUP(Sales_DB[[#This Row],[Customer_ID]],Final_Cust_db[Customer_ID],Final_Cust_db[Age])</f>
        <v>28</v>
      </c>
      <c r="W1245" t="str">
        <f>_xlfn.XLOOKUP(Sales_DB[[#This Row],[Customer_ID]],Final_Cust_db[Customer_ID],Final_Cust_db[Gender])</f>
        <v>Female</v>
      </c>
      <c r="X1245" t="str">
        <f>_xlfn.XLOOKUP(Sales_DB[[#This Row],[Customer_ID]],Final_Cust_db[Customer_ID],Final_Cust_db[City])</f>
        <v>Port Travisstad</v>
      </c>
      <c r="Y1245" t="str">
        <f>_xlfn.XLOOKUP(Sales_DB[[#This Row],[Customer_ID]],Final_Cust_db[Customer_ID],Final_Cust_db[State])</f>
        <v>South Carolina</v>
      </c>
      <c r="Z1245" t="str">
        <f>_xlfn.XLOOKUP(Sales_DB[[#This Row],[Customer_ID]],Final_Cust_db[Customer_ID],Final_Cust_db[Country])</f>
        <v>USA</v>
      </c>
      <c r="AA1245" t="str">
        <f>_xlfn.XLOOKUP(Sales_DB[[#This Row],[Customer_ID]],Final_Cust_db[Customer_ID],Final_Cust_db[Loyality_Level])</f>
        <v>Gold</v>
      </c>
      <c r="AB1245" s="8">
        <f>Sales_DB[[#This Row],[Cost]]*Sales_DB[[#This Row],[Quantity]]</f>
        <v>177.98</v>
      </c>
      <c r="AC1245" s="8">
        <f>Sales_DB[[#This Row],[Total_Amount]]-Sales_DB[[#This Row],[Spend]]</f>
        <v>-55.011999999999986</v>
      </c>
      <c r="AD1245" s="8">
        <f>MONTH(Sales_DB[[#This Row],[Order_Date]])</f>
        <v>1</v>
      </c>
    </row>
    <row r="1246" spans="1:30" x14ac:dyDescent="0.35">
      <c r="A1246" t="s">
        <v>3203</v>
      </c>
      <c r="B1246" s="2">
        <v>45669</v>
      </c>
      <c r="C1246" t="s">
        <v>1212</v>
      </c>
      <c r="D1246" t="s">
        <v>1691</v>
      </c>
      <c r="E1246" t="s">
        <v>1940</v>
      </c>
      <c r="F1246">
        <v>4</v>
      </c>
      <c r="G1246" s="5">
        <v>347.82</v>
      </c>
      <c r="H1246">
        <v>0.02</v>
      </c>
      <c r="I1246" t="s">
        <v>1962</v>
      </c>
      <c r="J1246">
        <v>1363.4544000000001</v>
      </c>
      <c r="K1246" t="str">
        <f>_xlfn.XLOOKUP(Sales_DB[[#This Row],[Store_ID]],Store_DB[Store_ID],Store_DB[Region])</f>
        <v>North</v>
      </c>
      <c r="L1246" t="str">
        <f>_xlfn.XLOOKUP(Sales_DB[[#This Row],[Store_ID]],Store_DB[Store_ID],Store_DB[Store_Name])</f>
        <v>Holloway Ltd</v>
      </c>
      <c r="M1246" t="str">
        <f>_xlfn.XLOOKUP(Sales_DB[[#This Row],[Store_ID]],Store_DB[Store_ID],Store_DB[City])</f>
        <v>Bensonhaven</v>
      </c>
      <c r="N1246" t="str">
        <f>_xlfn.XLOOKUP(Sales_DB[[#This Row],[Store_ID]],Store_DB[Store_ID],Store_DB[Store_Type])</f>
        <v>Flagship</v>
      </c>
      <c r="O1246" t="str">
        <f>_xlfn.XLOOKUP(Sales_DB[[#This Row],[Product_ID]],Product_DB[Product_ID],Product_DB[Product_Name])</f>
        <v>Sports Water Hydration Pack</v>
      </c>
      <c r="P1246" t="str">
        <f>_xlfn.XLOOKUP(Sales_DB[[#This Row],[Product_ID]],Product_DB[Product_ID],Product_DB[Category])</f>
        <v>Sports</v>
      </c>
      <c r="Q1246" t="str">
        <f>_xlfn.XLOOKUP(Sales_DB[[#This Row],[Product_ID]],Product_DB[Product_ID],Product_DB[Sub_Category])</f>
        <v>Outdoor</v>
      </c>
      <c r="R1246" t="str">
        <f>_xlfn.XLOOKUP(Sales_DB[[#This Row],[Product_ID]],Product_DB[Product_ID],Product_DB[Brand])</f>
        <v>Sims-Smith</v>
      </c>
      <c r="S1246">
        <f>_xlfn.XLOOKUP(Sales_DB[[#This Row],[Product_ID]],Product_DB[Product_ID],Product_DB[Cost])</f>
        <v>135.61000000000001</v>
      </c>
      <c r="T1246">
        <f>_xlfn.XLOOKUP(Sales_DB[[#This Row],[Product_ID]],Product_DB[Product_ID],Product_DB[Stock])</f>
        <v>394</v>
      </c>
      <c r="U1246" t="str">
        <f>_xlfn.XLOOKUP(Sales_DB[[#This Row],[Customer_ID]],Final_Cust_db[Customer_ID],Final_Cust_db[Name])</f>
        <v>Tammy Brennan</v>
      </c>
      <c r="V1246">
        <f>_xlfn.XLOOKUP(Sales_DB[[#This Row],[Customer_ID]],Final_Cust_db[Customer_ID],Final_Cust_db[Age])</f>
        <v>60</v>
      </c>
      <c r="W1246" t="str">
        <f>_xlfn.XLOOKUP(Sales_DB[[#This Row],[Customer_ID]],Final_Cust_db[Customer_ID],Final_Cust_db[Gender])</f>
        <v>Male</v>
      </c>
      <c r="X1246" t="str">
        <f>_xlfn.XLOOKUP(Sales_DB[[#This Row],[Customer_ID]],Final_Cust_db[Customer_ID],Final_Cust_db[City])</f>
        <v>Lake Brandontown</v>
      </c>
      <c r="Y1246" t="str">
        <f>_xlfn.XLOOKUP(Sales_DB[[#This Row],[Customer_ID]],Final_Cust_db[Customer_ID],Final_Cust_db[State])</f>
        <v>South Carolina</v>
      </c>
      <c r="Z1246" t="str">
        <f>_xlfn.XLOOKUP(Sales_DB[[#This Row],[Customer_ID]],Final_Cust_db[Customer_ID],Final_Cust_db[Country])</f>
        <v>USA</v>
      </c>
      <c r="AA1246" t="str">
        <f>_xlfn.XLOOKUP(Sales_DB[[#This Row],[Customer_ID]],Final_Cust_db[Customer_ID],Final_Cust_db[Loyality_Level])</f>
        <v>Gold</v>
      </c>
      <c r="AB1246" s="8">
        <f>Sales_DB[[#This Row],[Cost]]*Sales_DB[[#This Row],[Quantity]]</f>
        <v>542.44000000000005</v>
      </c>
      <c r="AC1246" s="8">
        <f>Sales_DB[[#This Row],[Total_Amount]]-Sales_DB[[#This Row],[Spend]]</f>
        <v>821.01440000000002</v>
      </c>
      <c r="AD1246" s="8">
        <f>MONTH(Sales_DB[[#This Row],[Order_Date]])</f>
        <v>1</v>
      </c>
    </row>
    <row r="1247" spans="1:30" x14ac:dyDescent="0.35">
      <c r="A1247" t="s">
        <v>3204</v>
      </c>
      <c r="B1247" s="2">
        <v>45299</v>
      </c>
      <c r="C1247" t="s">
        <v>1410</v>
      </c>
      <c r="D1247" t="s">
        <v>1836</v>
      </c>
      <c r="E1247" t="s">
        <v>1937</v>
      </c>
      <c r="F1247">
        <v>3</v>
      </c>
      <c r="G1247" s="5">
        <v>416.44</v>
      </c>
      <c r="H1247">
        <v>0.27</v>
      </c>
      <c r="I1247" t="s">
        <v>1957</v>
      </c>
      <c r="J1247">
        <v>912.00359999999989</v>
      </c>
      <c r="K1247" t="str">
        <f>_xlfn.XLOOKUP(Sales_DB[[#This Row],[Store_ID]],Store_DB[Store_ID],Store_DB[Region])</f>
        <v>West</v>
      </c>
      <c r="L1247" t="str">
        <f>_xlfn.XLOOKUP(Sales_DB[[#This Row],[Store_ID]],Store_DB[Store_ID],Store_DB[Store_Name])</f>
        <v>Frederick-Wright</v>
      </c>
      <c r="M1247" t="str">
        <f>_xlfn.XLOOKUP(Sales_DB[[#This Row],[Store_ID]],Store_DB[Store_ID],Store_DB[City])</f>
        <v>New Jimmymouth</v>
      </c>
      <c r="N1247" t="str">
        <f>_xlfn.XLOOKUP(Sales_DB[[#This Row],[Store_ID]],Store_DB[Store_ID],Store_DB[Store_Type])</f>
        <v>Flagship</v>
      </c>
      <c r="O1247" t="str">
        <f>_xlfn.XLOOKUP(Sales_DB[[#This Row],[Product_ID]],Product_DB[Product_ID],Product_DB[Product_Name])</f>
        <v>Women'S Beanie Hat</v>
      </c>
      <c r="P1247" t="str">
        <f>_xlfn.XLOOKUP(Sales_DB[[#This Row],[Product_ID]],Product_DB[Product_ID],Product_DB[Category])</f>
        <v>Clothing</v>
      </c>
      <c r="Q1247" t="str">
        <f>_xlfn.XLOOKUP(Sales_DB[[#This Row],[Product_ID]],Product_DB[Product_ID],Product_DB[Sub_Category])</f>
        <v>Accessories</v>
      </c>
      <c r="R1247" t="str">
        <f>_xlfn.XLOOKUP(Sales_DB[[#This Row],[Product_ID]],Product_DB[Product_ID],Product_DB[Brand])</f>
        <v>Richardson-Carrillo</v>
      </c>
      <c r="S1247">
        <f>_xlfn.XLOOKUP(Sales_DB[[#This Row],[Product_ID]],Product_DB[Product_ID],Product_DB[Cost])</f>
        <v>119.57</v>
      </c>
      <c r="T1247">
        <f>_xlfn.XLOOKUP(Sales_DB[[#This Row],[Product_ID]],Product_DB[Product_ID],Product_DB[Stock])</f>
        <v>210</v>
      </c>
      <c r="U1247" t="str">
        <f>_xlfn.XLOOKUP(Sales_DB[[#This Row],[Customer_ID]],Final_Cust_db[Customer_ID],Final_Cust_db[Name])</f>
        <v>April Phillips</v>
      </c>
      <c r="V1247">
        <f>_xlfn.XLOOKUP(Sales_DB[[#This Row],[Customer_ID]],Final_Cust_db[Customer_ID],Final_Cust_db[Age])</f>
        <v>62</v>
      </c>
      <c r="W1247" t="str">
        <f>_xlfn.XLOOKUP(Sales_DB[[#This Row],[Customer_ID]],Final_Cust_db[Customer_ID],Final_Cust_db[Gender])</f>
        <v>Female</v>
      </c>
      <c r="X1247" t="str">
        <f>_xlfn.XLOOKUP(Sales_DB[[#This Row],[Customer_ID]],Final_Cust_db[Customer_ID],Final_Cust_db[City])</f>
        <v>Lake Carolyn</v>
      </c>
      <c r="Y1247" t="str">
        <f>_xlfn.XLOOKUP(Sales_DB[[#This Row],[Customer_ID]],Final_Cust_db[Customer_ID],Final_Cust_db[State])</f>
        <v>Hawaii</v>
      </c>
      <c r="Z1247" t="str">
        <f>_xlfn.XLOOKUP(Sales_DB[[#This Row],[Customer_ID]],Final_Cust_db[Customer_ID],Final_Cust_db[Country])</f>
        <v>USA</v>
      </c>
      <c r="AA1247" t="str">
        <f>_xlfn.XLOOKUP(Sales_DB[[#This Row],[Customer_ID]],Final_Cust_db[Customer_ID],Final_Cust_db[Loyality_Level])</f>
        <v>Platinum</v>
      </c>
      <c r="AB1247" s="8">
        <f>Sales_DB[[#This Row],[Cost]]*Sales_DB[[#This Row],[Quantity]]</f>
        <v>358.71</v>
      </c>
      <c r="AC1247" s="8">
        <f>Sales_DB[[#This Row],[Total_Amount]]-Sales_DB[[#This Row],[Spend]]</f>
        <v>553.29359999999997</v>
      </c>
      <c r="AD1247" s="8">
        <f>MONTH(Sales_DB[[#This Row],[Order_Date]])</f>
        <v>1</v>
      </c>
    </row>
    <row r="1248" spans="1:30" x14ac:dyDescent="0.35">
      <c r="A1248" t="s">
        <v>3205</v>
      </c>
      <c r="B1248" s="2">
        <v>45893</v>
      </c>
      <c r="C1248" t="s">
        <v>34</v>
      </c>
      <c r="D1248" t="s">
        <v>1766</v>
      </c>
      <c r="E1248" t="s">
        <v>1885</v>
      </c>
      <c r="F1248">
        <v>1</v>
      </c>
      <c r="G1248" s="5">
        <v>147.96</v>
      </c>
      <c r="H1248">
        <v>0.24</v>
      </c>
      <c r="I1248" t="s">
        <v>1962</v>
      </c>
      <c r="J1248">
        <v>112.4496</v>
      </c>
      <c r="K1248" t="str">
        <f>_xlfn.XLOOKUP(Sales_DB[[#This Row],[Store_ID]],Store_DB[Store_ID],Store_DB[Region])</f>
        <v>East</v>
      </c>
      <c r="L1248" t="str">
        <f>_xlfn.XLOOKUP(Sales_DB[[#This Row],[Store_ID]],Store_DB[Store_ID],Store_DB[Store_Name])</f>
        <v>Rivera-Warner</v>
      </c>
      <c r="M1248" t="str">
        <f>_xlfn.XLOOKUP(Sales_DB[[#This Row],[Store_ID]],Store_DB[Store_ID],Store_DB[City])</f>
        <v>Washingtonfurt</v>
      </c>
      <c r="N1248" t="str">
        <f>_xlfn.XLOOKUP(Sales_DB[[#This Row],[Store_ID]],Store_DB[Store_ID],Store_DB[Store_Type])</f>
        <v>Flagship</v>
      </c>
      <c r="O1248" t="str">
        <f>_xlfn.XLOOKUP(Sales_DB[[#This Row],[Product_ID]],Product_DB[Product_ID],Product_DB[Product_Name])</f>
        <v>Laptop Cooling Pad</v>
      </c>
      <c r="P1248" t="str">
        <f>_xlfn.XLOOKUP(Sales_DB[[#This Row],[Product_ID]],Product_DB[Product_ID],Product_DB[Category])</f>
        <v>Electronics</v>
      </c>
      <c r="Q1248" t="str">
        <f>_xlfn.XLOOKUP(Sales_DB[[#This Row],[Product_ID]],Product_DB[Product_ID],Product_DB[Sub_Category])</f>
        <v>Computer</v>
      </c>
      <c r="R1248" t="str">
        <f>_xlfn.XLOOKUP(Sales_DB[[#This Row],[Product_ID]],Product_DB[Product_ID],Product_DB[Brand])</f>
        <v>Murray, Gould and Ware</v>
      </c>
      <c r="S1248">
        <f>_xlfn.XLOOKUP(Sales_DB[[#This Row],[Product_ID]],Product_DB[Product_ID],Product_DB[Cost])</f>
        <v>86.42</v>
      </c>
      <c r="T1248">
        <f>_xlfn.XLOOKUP(Sales_DB[[#This Row],[Product_ID]],Product_DB[Product_ID],Product_DB[Stock])</f>
        <v>222</v>
      </c>
      <c r="U1248" t="str">
        <f>_xlfn.XLOOKUP(Sales_DB[[#This Row],[Customer_ID]],Final_Cust_db[Customer_ID],Final_Cust_db[Name])</f>
        <v>Christine Vaughn</v>
      </c>
      <c r="V1248">
        <f>_xlfn.XLOOKUP(Sales_DB[[#This Row],[Customer_ID]],Final_Cust_db[Customer_ID],Final_Cust_db[Age])</f>
        <v>24</v>
      </c>
      <c r="W1248" t="str">
        <f>_xlfn.XLOOKUP(Sales_DB[[#This Row],[Customer_ID]],Final_Cust_db[Customer_ID],Final_Cust_db[Gender])</f>
        <v>Male</v>
      </c>
      <c r="X1248" t="str">
        <f>_xlfn.XLOOKUP(Sales_DB[[#This Row],[Customer_ID]],Final_Cust_db[Customer_ID],Final_Cust_db[City])</f>
        <v>East Amandamouth</v>
      </c>
      <c r="Y1248" t="str">
        <f>_xlfn.XLOOKUP(Sales_DB[[#This Row],[Customer_ID]],Final_Cust_db[Customer_ID],Final_Cust_db[State])</f>
        <v>Oregon</v>
      </c>
      <c r="Z1248" t="str">
        <f>_xlfn.XLOOKUP(Sales_DB[[#This Row],[Customer_ID]],Final_Cust_db[Customer_ID],Final_Cust_db[Country])</f>
        <v>USA</v>
      </c>
      <c r="AA1248" t="str">
        <f>_xlfn.XLOOKUP(Sales_DB[[#This Row],[Customer_ID]],Final_Cust_db[Customer_ID],Final_Cust_db[Loyality_Level])</f>
        <v>Bronze</v>
      </c>
      <c r="AB1248" s="8">
        <f>Sales_DB[[#This Row],[Cost]]*Sales_DB[[#This Row],[Quantity]]</f>
        <v>86.42</v>
      </c>
      <c r="AC1248" s="8">
        <f>Sales_DB[[#This Row],[Total_Amount]]-Sales_DB[[#This Row],[Spend]]</f>
        <v>26.029600000000002</v>
      </c>
      <c r="AD1248" s="8">
        <f>MONTH(Sales_DB[[#This Row],[Order_Date]])</f>
        <v>8</v>
      </c>
    </row>
    <row r="1249" spans="1:30" x14ac:dyDescent="0.35">
      <c r="A1249" t="s">
        <v>3206</v>
      </c>
      <c r="B1249" s="2">
        <v>45560</v>
      </c>
      <c r="C1249" t="s">
        <v>1387</v>
      </c>
      <c r="D1249" t="s">
        <v>1626</v>
      </c>
      <c r="E1249" t="s">
        <v>1915</v>
      </c>
      <c r="F1249">
        <v>3</v>
      </c>
      <c r="G1249" s="5">
        <v>550.26</v>
      </c>
      <c r="H1249">
        <v>0.22</v>
      </c>
      <c r="I1249" t="s">
        <v>1957</v>
      </c>
      <c r="J1249">
        <v>1287.6084000000001</v>
      </c>
      <c r="K1249" t="str">
        <f>_xlfn.XLOOKUP(Sales_DB[[#This Row],[Store_ID]],Store_DB[Store_ID],Store_DB[Region])</f>
        <v>West</v>
      </c>
      <c r="L1249" t="str">
        <f>_xlfn.XLOOKUP(Sales_DB[[#This Row],[Store_ID]],Store_DB[Store_ID],Store_DB[Store_Name])</f>
        <v>Bean, Jones and Park</v>
      </c>
      <c r="M1249" t="str">
        <f>_xlfn.XLOOKUP(Sales_DB[[#This Row],[Store_ID]],Store_DB[Store_ID],Store_DB[City])</f>
        <v>Thompsonborough</v>
      </c>
      <c r="N1249" t="str">
        <f>_xlfn.XLOOKUP(Sales_DB[[#This Row],[Store_ID]],Store_DB[Store_ID],Store_DB[Store_Type])</f>
        <v>Online</v>
      </c>
      <c r="O1249" t="str">
        <f>_xlfn.XLOOKUP(Sales_DB[[#This Row],[Product_ID]],Product_DB[Product_ID],Product_DB[Product_Name])</f>
        <v>Women'S Denim Jeans</v>
      </c>
      <c r="P1249" t="str">
        <f>_xlfn.XLOOKUP(Sales_DB[[#This Row],[Product_ID]],Product_DB[Product_ID],Product_DB[Category])</f>
        <v>Clothing</v>
      </c>
      <c r="Q1249" t="str">
        <f>_xlfn.XLOOKUP(Sales_DB[[#This Row],[Product_ID]],Product_DB[Product_ID],Product_DB[Sub_Category])</f>
        <v>Bottoms</v>
      </c>
      <c r="R1249" t="str">
        <f>_xlfn.XLOOKUP(Sales_DB[[#This Row],[Product_ID]],Product_DB[Product_ID],Product_DB[Brand])</f>
        <v>Guerra-Hendrix</v>
      </c>
      <c r="S1249">
        <f>_xlfn.XLOOKUP(Sales_DB[[#This Row],[Product_ID]],Product_DB[Product_ID],Product_DB[Cost])</f>
        <v>238.8</v>
      </c>
      <c r="T1249">
        <f>_xlfn.XLOOKUP(Sales_DB[[#This Row],[Product_ID]],Product_DB[Product_ID],Product_DB[Stock])</f>
        <v>343</v>
      </c>
      <c r="U1249" t="str">
        <f>_xlfn.XLOOKUP(Sales_DB[[#This Row],[Customer_ID]],Final_Cust_db[Customer_ID],Final_Cust_db[Name])</f>
        <v>Gene Lee</v>
      </c>
      <c r="V1249">
        <f>_xlfn.XLOOKUP(Sales_DB[[#This Row],[Customer_ID]],Final_Cust_db[Customer_ID],Final_Cust_db[Age])</f>
        <v>41</v>
      </c>
      <c r="W1249" t="str">
        <f>_xlfn.XLOOKUP(Sales_DB[[#This Row],[Customer_ID]],Final_Cust_db[Customer_ID],Final_Cust_db[Gender])</f>
        <v>Female</v>
      </c>
      <c r="X1249" t="str">
        <f>_xlfn.XLOOKUP(Sales_DB[[#This Row],[Customer_ID]],Final_Cust_db[Customer_ID],Final_Cust_db[City])</f>
        <v>Mcfarlandmouth</v>
      </c>
      <c r="Y1249" t="str">
        <f>_xlfn.XLOOKUP(Sales_DB[[#This Row],[Customer_ID]],Final_Cust_db[Customer_ID],Final_Cust_db[State])</f>
        <v>Virginia</v>
      </c>
      <c r="Z1249" t="str">
        <f>_xlfn.XLOOKUP(Sales_DB[[#This Row],[Customer_ID]],Final_Cust_db[Customer_ID],Final_Cust_db[Country])</f>
        <v>USA</v>
      </c>
      <c r="AA1249" t="str">
        <f>_xlfn.XLOOKUP(Sales_DB[[#This Row],[Customer_ID]],Final_Cust_db[Customer_ID],Final_Cust_db[Loyality_Level])</f>
        <v>Platinum</v>
      </c>
      <c r="AB1249" s="8">
        <f>Sales_DB[[#This Row],[Cost]]*Sales_DB[[#This Row],[Quantity]]</f>
        <v>716.40000000000009</v>
      </c>
      <c r="AC1249" s="8">
        <f>Sales_DB[[#This Row],[Total_Amount]]-Sales_DB[[#This Row],[Spend]]</f>
        <v>571.20839999999998</v>
      </c>
      <c r="AD1249" s="8">
        <f>MONTH(Sales_DB[[#This Row],[Order_Date]])</f>
        <v>9</v>
      </c>
    </row>
    <row r="1250" spans="1:30" x14ac:dyDescent="0.35">
      <c r="A1250" t="s">
        <v>3207</v>
      </c>
      <c r="B1250" s="2">
        <v>45267</v>
      </c>
      <c r="C1250" t="s">
        <v>1170</v>
      </c>
      <c r="D1250" t="s">
        <v>1872</v>
      </c>
      <c r="E1250" t="s">
        <v>1912</v>
      </c>
      <c r="F1250">
        <v>4</v>
      </c>
      <c r="G1250" s="5">
        <v>938.21</v>
      </c>
      <c r="H1250">
        <v>0.04</v>
      </c>
      <c r="I1250" t="s">
        <v>1959</v>
      </c>
      <c r="J1250">
        <v>3602.7264</v>
      </c>
      <c r="K1250" t="str">
        <f>_xlfn.XLOOKUP(Sales_DB[[#This Row],[Store_ID]],Store_DB[Store_ID],Store_DB[Region])</f>
        <v>South</v>
      </c>
      <c r="L1250" t="str">
        <f>_xlfn.XLOOKUP(Sales_DB[[#This Row],[Store_ID]],Store_DB[Store_ID],Store_DB[Store_Name])</f>
        <v>Martinez-Mullins</v>
      </c>
      <c r="M1250" t="str">
        <f>_xlfn.XLOOKUP(Sales_DB[[#This Row],[Store_ID]],Store_DB[Store_ID],Store_DB[City])</f>
        <v>Williamsfurt</v>
      </c>
      <c r="N1250" t="str">
        <f>_xlfn.XLOOKUP(Sales_DB[[#This Row],[Store_ID]],Store_DB[Store_ID],Store_DB[Store_Type])</f>
        <v>Online</v>
      </c>
      <c r="O1250" t="str">
        <f>_xlfn.XLOOKUP(Sales_DB[[#This Row],[Product_ID]],Product_DB[Product_ID],Product_DB[Product_Name])</f>
        <v>Cricket Bat</v>
      </c>
      <c r="P1250" t="str">
        <f>_xlfn.XLOOKUP(Sales_DB[[#This Row],[Product_ID]],Product_DB[Product_ID],Product_DB[Category])</f>
        <v>Sports</v>
      </c>
      <c r="Q1250" t="str">
        <f>_xlfn.XLOOKUP(Sales_DB[[#This Row],[Product_ID]],Product_DB[Product_ID],Product_DB[Sub_Category])</f>
        <v>Team Sports</v>
      </c>
      <c r="R1250" t="str">
        <f>_xlfn.XLOOKUP(Sales_DB[[#This Row],[Product_ID]],Product_DB[Product_ID],Product_DB[Brand])</f>
        <v>Khan LLC</v>
      </c>
      <c r="S1250">
        <f>_xlfn.XLOOKUP(Sales_DB[[#This Row],[Product_ID]],Product_DB[Product_ID],Product_DB[Cost])</f>
        <v>245.98</v>
      </c>
      <c r="T1250">
        <f>_xlfn.XLOOKUP(Sales_DB[[#This Row],[Product_ID]],Product_DB[Product_ID],Product_DB[Stock])</f>
        <v>471</v>
      </c>
      <c r="U1250" t="str">
        <f>_xlfn.XLOOKUP(Sales_DB[[#This Row],[Customer_ID]],Final_Cust_db[Customer_ID],Final_Cust_db[Name])</f>
        <v>Michael Garner</v>
      </c>
      <c r="V1250">
        <f>_xlfn.XLOOKUP(Sales_DB[[#This Row],[Customer_ID]],Final_Cust_db[Customer_ID],Final_Cust_db[Age])</f>
        <v>21</v>
      </c>
      <c r="W1250" t="str">
        <f>_xlfn.XLOOKUP(Sales_DB[[#This Row],[Customer_ID]],Final_Cust_db[Customer_ID],Final_Cust_db[Gender])</f>
        <v>Female</v>
      </c>
      <c r="X1250" t="str">
        <f>_xlfn.XLOOKUP(Sales_DB[[#This Row],[Customer_ID]],Final_Cust_db[Customer_ID],Final_Cust_db[City])</f>
        <v>Port Crystal</v>
      </c>
      <c r="Y1250" t="str">
        <f>_xlfn.XLOOKUP(Sales_DB[[#This Row],[Customer_ID]],Final_Cust_db[Customer_ID],Final_Cust_db[State])</f>
        <v>New Hampshire</v>
      </c>
      <c r="Z1250" t="str">
        <f>_xlfn.XLOOKUP(Sales_DB[[#This Row],[Customer_ID]],Final_Cust_db[Customer_ID],Final_Cust_db[Country])</f>
        <v>USA</v>
      </c>
      <c r="AA1250" t="str">
        <f>_xlfn.XLOOKUP(Sales_DB[[#This Row],[Customer_ID]],Final_Cust_db[Customer_ID],Final_Cust_db[Loyality_Level])</f>
        <v>Platinum</v>
      </c>
      <c r="AB1250" s="8">
        <f>Sales_DB[[#This Row],[Cost]]*Sales_DB[[#This Row],[Quantity]]</f>
        <v>983.92</v>
      </c>
      <c r="AC1250" s="8">
        <f>Sales_DB[[#This Row],[Total_Amount]]-Sales_DB[[#This Row],[Spend]]</f>
        <v>2618.8063999999999</v>
      </c>
      <c r="AD1250" s="8">
        <f>MONTH(Sales_DB[[#This Row],[Order_Date]])</f>
        <v>12</v>
      </c>
    </row>
    <row r="1251" spans="1:30" x14ac:dyDescent="0.35">
      <c r="A1251" t="s">
        <v>3208</v>
      </c>
      <c r="B1251" s="2">
        <v>45467</v>
      </c>
      <c r="C1251" t="s">
        <v>464</v>
      </c>
      <c r="D1251" t="s">
        <v>1863</v>
      </c>
      <c r="E1251" t="s">
        <v>1937</v>
      </c>
      <c r="F1251">
        <v>3</v>
      </c>
      <c r="G1251" s="5">
        <v>517.98</v>
      </c>
      <c r="H1251">
        <v>0.01</v>
      </c>
      <c r="I1251" t="s">
        <v>1959</v>
      </c>
      <c r="J1251">
        <v>1538.4005999999999</v>
      </c>
      <c r="K1251" t="str">
        <f>_xlfn.XLOOKUP(Sales_DB[[#This Row],[Store_ID]],Store_DB[Store_ID],Store_DB[Region])</f>
        <v>West</v>
      </c>
      <c r="L1251" t="str">
        <f>_xlfn.XLOOKUP(Sales_DB[[#This Row],[Store_ID]],Store_DB[Store_ID],Store_DB[Store_Name])</f>
        <v>Frederick-Wright</v>
      </c>
      <c r="M1251" t="str">
        <f>_xlfn.XLOOKUP(Sales_DB[[#This Row],[Store_ID]],Store_DB[Store_ID],Store_DB[City])</f>
        <v>New Jimmymouth</v>
      </c>
      <c r="N1251" t="str">
        <f>_xlfn.XLOOKUP(Sales_DB[[#This Row],[Store_ID]],Store_DB[Store_ID],Store_DB[Store_Type])</f>
        <v>Flagship</v>
      </c>
      <c r="O1251" t="str">
        <f>_xlfn.XLOOKUP(Sales_DB[[#This Row],[Product_ID]],Product_DB[Product_ID],Product_DB[Product_Name])</f>
        <v>Vitamin E Body Lotion</v>
      </c>
      <c r="P1251" t="str">
        <f>_xlfn.XLOOKUP(Sales_DB[[#This Row],[Product_ID]],Product_DB[Product_ID],Product_DB[Category])</f>
        <v>Beauty</v>
      </c>
      <c r="Q1251" t="str">
        <f>_xlfn.XLOOKUP(Sales_DB[[#This Row],[Product_ID]],Product_DB[Product_ID],Product_DB[Sub_Category])</f>
        <v>Skincare</v>
      </c>
      <c r="R1251" t="str">
        <f>_xlfn.XLOOKUP(Sales_DB[[#This Row],[Product_ID]],Product_DB[Product_ID],Product_DB[Brand])</f>
        <v>Hoffman-Williams</v>
      </c>
      <c r="S1251">
        <f>_xlfn.XLOOKUP(Sales_DB[[#This Row],[Product_ID]],Product_DB[Product_ID],Product_DB[Cost])</f>
        <v>358.47</v>
      </c>
      <c r="T1251">
        <f>_xlfn.XLOOKUP(Sales_DB[[#This Row],[Product_ID]],Product_DB[Product_ID],Product_DB[Stock])</f>
        <v>213</v>
      </c>
      <c r="U1251" t="str">
        <f>_xlfn.XLOOKUP(Sales_DB[[#This Row],[Customer_ID]],Final_Cust_db[Customer_ID],Final_Cust_db[Name])</f>
        <v>Morgan Bowen</v>
      </c>
      <c r="V1251">
        <f>_xlfn.XLOOKUP(Sales_DB[[#This Row],[Customer_ID]],Final_Cust_db[Customer_ID],Final_Cust_db[Age])</f>
        <v>54</v>
      </c>
      <c r="W1251" t="str">
        <f>_xlfn.XLOOKUP(Sales_DB[[#This Row],[Customer_ID]],Final_Cust_db[Customer_ID],Final_Cust_db[Gender])</f>
        <v>Male</v>
      </c>
      <c r="X1251" t="str">
        <f>_xlfn.XLOOKUP(Sales_DB[[#This Row],[Customer_ID]],Final_Cust_db[Customer_ID],Final_Cust_db[City])</f>
        <v>Parksfort</v>
      </c>
      <c r="Y1251" t="str">
        <f>_xlfn.XLOOKUP(Sales_DB[[#This Row],[Customer_ID]],Final_Cust_db[Customer_ID],Final_Cust_db[State])</f>
        <v>Washington</v>
      </c>
      <c r="Z1251" t="str">
        <f>_xlfn.XLOOKUP(Sales_DB[[#This Row],[Customer_ID]],Final_Cust_db[Customer_ID],Final_Cust_db[Country])</f>
        <v>USA</v>
      </c>
      <c r="AA1251" t="str">
        <f>_xlfn.XLOOKUP(Sales_DB[[#This Row],[Customer_ID]],Final_Cust_db[Customer_ID],Final_Cust_db[Loyality_Level])</f>
        <v>Gold</v>
      </c>
      <c r="AB1251" s="8">
        <f>Sales_DB[[#This Row],[Cost]]*Sales_DB[[#This Row],[Quantity]]</f>
        <v>1075.4100000000001</v>
      </c>
      <c r="AC1251" s="8">
        <f>Sales_DB[[#This Row],[Total_Amount]]-Sales_DB[[#This Row],[Spend]]</f>
        <v>462.99059999999986</v>
      </c>
      <c r="AD1251" s="8">
        <f>MONTH(Sales_DB[[#This Row],[Order_Date]])</f>
        <v>6</v>
      </c>
    </row>
    <row r="1252" spans="1:30" x14ac:dyDescent="0.35">
      <c r="A1252" t="s">
        <v>3209</v>
      </c>
      <c r="B1252" s="2">
        <v>45847</v>
      </c>
      <c r="C1252" t="s">
        <v>148</v>
      </c>
      <c r="D1252" t="s">
        <v>1578</v>
      </c>
      <c r="E1252" t="s">
        <v>1915</v>
      </c>
      <c r="F1252">
        <v>1</v>
      </c>
      <c r="G1252" s="5">
        <v>98.27</v>
      </c>
      <c r="H1252">
        <v>0.16</v>
      </c>
      <c r="I1252" t="s">
        <v>1959</v>
      </c>
      <c r="J1252">
        <v>82.54679999999999</v>
      </c>
      <c r="K1252" t="str">
        <f>_xlfn.XLOOKUP(Sales_DB[[#This Row],[Store_ID]],Store_DB[Store_ID],Store_DB[Region])</f>
        <v>West</v>
      </c>
      <c r="L1252" t="str">
        <f>_xlfn.XLOOKUP(Sales_DB[[#This Row],[Store_ID]],Store_DB[Store_ID],Store_DB[Store_Name])</f>
        <v>Bean, Jones and Park</v>
      </c>
      <c r="M1252" t="str">
        <f>_xlfn.XLOOKUP(Sales_DB[[#This Row],[Store_ID]],Store_DB[Store_ID],Store_DB[City])</f>
        <v>Thompsonborough</v>
      </c>
      <c r="N1252" t="str">
        <f>_xlfn.XLOOKUP(Sales_DB[[#This Row],[Store_ID]],Store_DB[Store_ID],Store_DB[Store_Type])</f>
        <v>Online</v>
      </c>
      <c r="O1252" t="str">
        <f>_xlfn.XLOOKUP(Sales_DB[[#This Row],[Product_ID]],Product_DB[Product_ID],Product_DB[Product_Name])</f>
        <v>Herbal Face Moisturizer</v>
      </c>
      <c r="P1252" t="str">
        <f>_xlfn.XLOOKUP(Sales_DB[[#This Row],[Product_ID]],Product_DB[Product_ID],Product_DB[Category])</f>
        <v>Beauty</v>
      </c>
      <c r="Q1252" t="str">
        <f>_xlfn.XLOOKUP(Sales_DB[[#This Row],[Product_ID]],Product_DB[Product_ID],Product_DB[Sub_Category])</f>
        <v>Skincare</v>
      </c>
      <c r="R1252" t="str">
        <f>_xlfn.XLOOKUP(Sales_DB[[#This Row],[Product_ID]],Product_DB[Product_ID],Product_DB[Brand])</f>
        <v>Davidson PLC</v>
      </c>
      <c r="S1252">
        <f>_xlfn.XLOOKUP(Sales_DB[[#This Row],[Product_ID]],Product_DB[Product_ID],Product_DB[Cost])</f>
        <v>312.8</v>
      </c>
      <c r="T1252">
        <f>_xlfn.XLOOKUP(Sales_DB[[#This Row],[Product_ID]],Product_DB[Product_ID],Product_DB[Stock])</f>
        <v>350</v>
      </c>
      <c r="U1252" t="str">
        <f>_xlfn.XLOOKUP(Sales_DB[[#This Row],[Customer_ID]],Final_Cust_db[Customer_ID],Final_Cust_db[Name])</f>
        <v>Thomas Phillips</v>
      </c>
      <c r="V1252">
        <f>_xlfn.XLOOKUP(Sales_DB[[#This Row],[Customer_ID]],Final_Cust_db[Customer_ID],Final_Cust_db[Age])</f>
        <v>20</v>
      </c>
      <c r="W1252" t="str">
        <f>_xlfn.XLOOKUP(Sales_DB[[#This Row],[Customer_ID]],Final_Cust_db[Customer_ID],Final_Cust_db[Gender])</f>
        <v>Female</v>
      </c>
      <c r="X1252" t="str">
        <f>_xlfn.XLOOKUP(Sales_DB[[#This Row],[Customer_ID]],Final_Cust_db[Customer_ID],Final_Cust_db[City])</f>
        <v>Luisfurt</v>
      </c>
      <c r="Y1252" t="str">
        <f>_xlfn.XLOOKUP(Sales_DB[[#This Row],[Customer_ID]],Final_Cust_db[Customer_ID],Final_Cust_db[State])</f>
        <v>Georgia</v>
      </c>
      <c r="Z1252" t="str">
        <f>_xlfn.XLOOKUP(Sales_DB[[#This Row],[Customer_ID]],Final_Cust_db[Customer_ID],Final_Cust_db[Country])</f>
        <v>USA</v>
      </c>
      <c r="AA1252" t="str">
        <f>_xlfn.XLOOKUP(Sales_DB[[#This Row],[Customer_ID]],Final_Cust_db[Customer_ID],Final_Cust_db[Loyality_Level])</f>
        <v>Gold</v>
      </c>
      <c r="AB1252" s="8">
        <f>Sales_DB[[#This Row],[Cost]]*Sales_DB[[#This Row],[Quantity]]</f>
        <v>312.8</v>
      </c>
      <c r="AC1252" s="8">
        <f>Sales_DB[[#This Row],[Total_Amount]]-Sales_DB[[#This Row],[Spend]]</f>
        <v>-230.25320000000002</v>
      </c>
      <c r="AD1252" s="8">
        <f>MONTH(Sales_DB[[#This Row],[Order_Date]])</f>
        <v>7</v>
      </c>
    </row>
    <row r="1253" spans="1:30" x14ac:dyDescent="0.35">
      <c r="A1253" t="s">
        <v>3210</v>
      </c>
      <c r="B1253" s="2">
        <v>45480</v>
      </c>
      <c r="C1253" t="s">
        <v>812</v>
      </c>
      <c r="D1253" t="s">
        <v>1723</v>
      </c>
      <c r="E1253" t="s">
        <v>1925</v>
      </c>
      <c r="F1253">
        <v>2</v>
      </c>
      <c r="G1253" s="5">
        <v>875.2</v>
      </c>
      <c r="H1253">
        <v>0.19</v>
      </c>
      <c r="I1253" t="s">
        <v>1957</v>
      </c>
      <c r="J1253">
        <v>1417.8240000000001</v>
      </c>
      <c r="K1253" t="str">
        <f>_xlfn.XLOOKUP(Sales_DB[[#This Row],[Store_ID]],Store_DB[Store_ID],Store_DB[Region])</f>
        <v>South</v>
      </c>
      <c r="L1253" t="str">
        <f>_xlfn.XLOOKUP(Sales_DB[[#This Row],[Store_ID]],Store_DB[Store_ID],Store_DB[Store_Name])</f>
        <v>Aguirre-Keller</v>
      </c>
      <c r="M1253" t="str">
        <f>_xlfn.XLOOKUP(Sales_DB[[#This Row],[Store_ID]],Store_DB[Store_ID],Store_DB[City])</f>
        <v>Lake Michael</v>
      </c>
      <c r="N1253" t="str">
        <f>_xlfn.XLOOKUP(Sales_DB[[#This Row],[Store_ID]],Store_DB[Store_ID],Store_DB[Store_Type])</f>
        <v>Online</v>
      </c>
      <c r="O1253" t="str">
        <f>_xlfn.XLOOKUP(Sales_DB[[#This Row],[Product_ID]],Product_DB[Product_ID],Product_DB[Product_Name])</f>
        <v>Car Dashboard Phone Holder</v>
      </c>
      <c r="P1253" t="str">
        <f>_xlfn.XLOOKUP(Sales_DB[[#This Row],[Product_ID]],Product_DB[Product_ID],Product_DB[Category])</f>
        <v>Electronics</v>
      </c>
      <c r="Q1253" t="str">
        <f>_xlfn.XLOOKUP(Sales_DB[[#This Row],[Product_ID]],Product_DB[Product_ID],Product_DB[Sub_Category])</f>
        <v>Accessories</v>
      </c>
      <c r="R1253" t="str">
        <f>_xlfn.XLOOKUP(Sales_DB[[#This Row],[Product_ID]],Product_DB[Product_ID],Product_DB[Brand])</f>
        <v>Byrd, Stewart and Valdez</v>
      </c>
      <c r="S1253">
        <f>_xlfn.XLOOKUP(Sales_DB[[#This Row],[Product_ID]],Product_DB[Product_ID],Product_DB[Cost])</f>
        <v>177.98</v>
      </c>
      <c r="T1253">
        <f>_xlfn.XLOOKUP(Sales_DB[[#This Row],[Product_ID]],Product_DB[Product_ID],Product_DB[Stock])</f>
        <v>103</v>
      </c>
      <c r="U1253" t="str">
        <f>_xlfn.XLOOKUP(Sales_DB[[#This Row],[Customer_ID]],Final_Cust_db[Customer_ID],Final_Cust_db[Name])</f>
        <v>Tyler Garner</v>
      </c>
      <c r="V1253">
        <f>_xlfn.XLOOKUP(Sales_DB[[#This Row],[Customer_ID]],Final_Cust_db[Customer_ID],Final_Cust_db[Age])</f>
        <v>64</v>
      </c>
      <c r="W1253" t="str">
        <f>_xlfn.XLOOKUP(Sales_DB[[#This Row],[Customer_ID]],Final_Cust_db[Customer_ID],Final_Cust_db[Gender])</f>
        <v>Male</v>
      </c>
      <c r="X1253" t="str">
        <f>_xlfn.XLOOKUP(Sales_DB[[#This Row],[Customer_ID]],Final_Cust_db[Customer_ID],Final_Cust_db[City])</f>
        <v>Port Coreyfort</v>
      </c>
      <c r="Y1253" t="str">
        <f>_xlfn.XLOOKUP(Sales_DB[[#This Row],[Customer_ID]],Final_Cust_db[Customer_ID],Final_Cust_db[State])</f>
        <v>Alabama</v>
      </c>
      <c r="Z1253" t="str">
        <f>_xlfn.XLOOKUP(Sales_DB[[#This Row],[Customer_ID]],Final_Cust_db[Customer_ID],Final_Cust_db[Country])</f>
        <v>USA</v>
      </c>
      <c r="AA1253" t="str">
        <f>_xlfn.XLOOKUP(Sales_DB[[#This Row],[Customer_ID]],Final_Cust_db[Customer_ID],Final_Cust_db[Loyality_Level])</f>
        <v>Silver</v>
      </c>
      <c r="AB1253" s="8">
        <f>Sales_DB[[#This Row],[Cost]]*Sales_DB[[#This Row],[Quantity]]</f>
        <v>355.96</v>
      </c>
      <c r="AC1253" s="8">
        <f>Sales_DB[[#This Row],[Total_Amount]]-Sales_DB[[#This Row],[Spend]]</f>
        <v>1061.864</v>
      </c>
      <c r="AD1253" s="8">
        <f>MONTH(Sales_DB[[#This Row],[Order_Date]])</f>
        <v>7</v>
      </c>
    </row>
    <row r="1254" spans="1:30" x14ac:dyDescent="0.35">
      <c r="A1254" t="s">
        <v>3211</v>
      </c>
      <c r="B1254" s="2">
        <v>45345</v>
      </c>
      <c r="C1254" t="s">
        <v>972</v>
      </c>
      <c r="D1254" t="s">
        <v>1839</v>
      </c>
      <c r="E1254" t="s">
        <v>1885</v>
      </c>
      <c r="F1254">
        <v>1</v>
      </c>
      <c r="G1254" s="5">
        <v>227.35</v>
      </c>
      <c r="H1254">
        <v>0.06</v>
      </c>
      <c r="I1254" t="s">
        <v>1962</v>
      </c>
      <c r="J1254">
        <v>213.709</v>
      </c>
      <c r="K1254" t="str">
        <f>_xlfn.XLOOKUP(Sales_DB[[#This Row],[Store_ID]],Store_DB[Store_ID],Store_DB[Region])</f>
        <v>East</v>
      </c>
      <c r="L1254" t="str">
        <f>_xlfn.XLOOKUP(Sales_DB[[#This Row],[Store_ID]],Store_DB[Store_ID],Store_DB[Store_Name])</f>
        <v>Rivera-Warner</v>
      </c>
      <c r="M1254" t="str">
        <f>_xlfn.XLOOKUP(Sales_DB[[#This Row],[Store_ID]],Store_DB[Store_ID],Store_DB[City])</f>
        <v>Washingtonfurt</v>
      </c>
      <c r="N1254" t="str">
        <f>_xlfn.XLOOKUP(Sales_DB[[#This Row],[Store_ID]],Store_DB[Store_ID],Store_DB[Store_Type])</f>
        <v>Flagship</v>
      </c>
      <c r="O1254" t="str">
        <f>_xlfn.XLOOKUP(Sales_DB[[#This Row],[Product_ID]],Product_DB[Product_ID],Product_DB[Product_Name])</f>
        <v>Kitchen Cutting Board</v>
      </c>
      <c r="P1254" t="str">
        <f>_xlfn.XLOOKUP(Sales_DB[[#This Row],[Product_ID]],Product_DB[Product_ID],Product_DB[Category])</f>
        <v>Home</v>
      </c>
      <c r="Q1254" t="str">
        <f>_xlfn.XLOOKUP(Sales_DB[[#This Row],[Product_ID]],Product_DB[Product_ID],Product_DB[Sub_Category])</f>
        <v>Kitchen</v>
      </c>
      <c r="R1254" t="str">
        <f>_xlfn.XLOOKUP(Sales_DB[[#This Row],[Product_ID]],Product_DB[Product_ID],Product_DB[Brand])</f>
        <v>Taylor, Dodson and Johnston</v>
      </c>
      <c r="S1254">
        <f>_xlfn.XLOOKUP(Sales_DB[[#This Row],[Product_ID]],Product_DB[Product_ID],Product_DB[Cost])</f>
        <v>176.07</v>
      </c>
      <c r="T1254">
        <f>_xlfn.XLOOKUP(Sales_DB[[#This Row],[Product_ID]],Product_DB[Product_ID],Product_DB[Stock])</f>
        <v>82</v>
      </c>
      <c r="U1254" t="str">
        <f>_xlfn.XLOOKUP(Sales_DB[[#This Row],[Customer_ID]],Final_Cust_db[Customer_ID],Final_Cust_db[Name])</f>
        <v>Roberta Green</v>
      </c>
      <c r="V1254">
        <f>_xlfn.XLOOKUP(Sales_DB[[#This Row],[Customer_ID]],Final_Cust_db[Customer_ID],Final_Cust_db[Age])</f>
        <v>64</v>
      </c>
      <c r="W1254" t="str">
        <f>_xlfn.XLOOKUP(Sales_DB[[#This Row],[Customer_ID]],Final_Cust_db[Customer_ID],Final_Cust_db[Gender])</f>
        <v>Male</v>
      </c>
      <c r="X1254" t="str">
        <f>_xlfn.XLOOKUP(Sales_DB[[#This Row],[Customer_ID]],Final_Cust_db[Customer_ID],Final_Cust_db[City])</f>
        <v>West Joseph</v>
      </c>
      <c r="Y1254" t="str">
        <f>_xlfn.XLOOKUP(Sales_DB[[#This Row],[Customer_ID]],Final_Cust_db[Customer_ID],Final_Cust_db[State])</f>
        <v>Washington</v>
      </c>
      <c r="Z1254" t="str">
        <f>_xlfn.XLOOKUP(Sales_DB[[#This Row],[Customer_ID]],Final_Cust_db[Customer_ID],Final_Cust_db[Country])</f>
        <v>USA</v>
      </c>
      <c r="AA1254" t="str">
        <f>_xlfn.XLOOKUP(Sales_DB[[#This Row],[Customer_ID]],Final_Cust_db[Customer_ID],Final_Cust_db[Loyality_Level])</f>
        <v>Platinum</v>
      </c>
      <c r="AB1254" s="8">
        <f>Sales_DB[[#This Row],[Cost]]*Sales_DB[[#This Row],[Quantity]]</f>
        <v>176.07</v>
      </c>
      <c r="AC1254" s="8">
        <f>Sales_DB[[#This Row],[Total_Amount]]-Sales_DB[[#This Row],[Spend]]</f>
        <v>37.63900000000001</v>
      </c>
      <c r="AD1254" s="8">
        <f>MONTH(Sales_DB[[#This Row],[Order_Date]])</f>
        <v>2</v>
      </c>
    </row>
    <row r="1255" spans="1:30" x14ac:dyDescent="0.35">
      <c r="A1255" t="s">
        <v>3212</v>
      </c>
      <c r="B1255" s="2">
        <v>45235</v>
      </c>
      <c r="C1255" t="s">
        <v>690</v>
      </c>
      <c r="D1255" t="s">
        <v>1803</v>
      </c>
      <c r="E1255" t="s">
        <v>1890</v>
      </c>
      <c r="F1255">
        <v>1</v>
      </c>
      <c r="G1255" s="5">
        <v>842.46</v>
      </c>
      <c r="H1255">
        <v>0.05</v>
      </c>
      <c r="I1255" t="s">
        <v>1962</v>
      </c>
      <c r="J1255">
        <v>800.33699999999999</v>
      </c>
      <c r="K1255" t="str">
        <f>_xlfn.XLOOKUP(Sales_DB[[#This Row],[Store_ID]],Store_DB[Store_ID],Store_DB[Region])</f>
        <v>North</v>
      </c>
      <c r="L1255" t="str">
        <f>_xlfn.XLOOKUP(Sales_DB[[#This Row],[Store_ID]],Store_DB[Store_ID],Store_DB[Store_Name])</f>
        <v>Martinez, Adkins and Johnson</v>
      </c>
      <c r="M1255" t="str">
        <f>_xlfn.XLOOKUP(Sales_DB[[#This Row],[Store_ID]],Store_DB[Store_ID],Store_DB[City])</f>
        <v>Danielmouth</v>
      </c>
      <c r="N1255" t="str">
        <f>_xlfn.XLOOKUP(Sales_DB[[#This Row],[Store_ID]],Store_DB[Store_ID],Store_DB[Store_Type])</f>
        <v>Flagship</v>
      </c>
      <c r="O1255" t="str">
        <f>_xlfn.XLOOKUP(Sales_DB[[#This Row],[Product_ID]],Product_DB[Product_ID],Product_DB[Product_Name])</f>
        <v>Bluetooth Car Audio System</v>
      </c>
      <c r="P1255" t="str">
        <f>_xlfn.XLOOKUP(Sales_DB[[#This Row],[Product_ID]],Product_DB[Product_ID],Product_DB[Category])</f>
        <v>Electronics</v>
      </c>
      <c r="Q1255" t="str">
        <f>_xlfn.XLOOKUP(Sales_DB[[#This Row],[Product_ID]],Product_DB[Product_ID],Product_DB[Sub_Category])</f>
        <v>Audio</v>
      </c>
      <c r="R1255" t="str">
        <f>_xlfn.XLOOKUP(Sales_DB[[#This Row],[Product_ID]],Product_DB[Product_ID],Product_DB[Brand])</f>
        <v>Bruce-Bowen</v>
      </c>
      <c r="S1255">
        <f>_xlfn.XLOOKUP(Sales_DB[[#This Row],[Product_ID]],Product_DB[Product_ID],Product_DB[Cost])</f>
        <v>403.71</v>
      </c>
      <c r="T1255">
        <f>_xlfn.XLOOKUP(Sales_DB[[#This Row],[Product_ID]],Product_DB[Product_ID],Product_DB[Stock])</f>
        <v>159</v>
      </c>
      <c r="U1255" t="str">
        <f>_xlfn.XLOOKUP(Sales_DB[[#This Row],[Customer_ID]],Final_Cust_db[Customer_ID],Final_Cust_db[Name])</f>
        <v>Antonio Jones</v>
      </c>
      <c r="V1255">
        <f>_xlfn.XLOOKUP(Sales_DB[[#This Row],[Customer_ID]],Final_Cust_db[Customer_ID],Final_Cust_db[Age])</f>
        <v>48</v>
      </c>
      <c r="W1255" t="str">
        <f>_xlfn.XLOOKUP(Sales_DB[[#This Row],[Customer_ID]],Final_Cust_db[Customer_ID],Final_Cust_db[Gender])</f>
        <v>Male</v>
      </c>
      <c r="X1255" t="str">
        <f>_xlfn.XLOOKUP(Sales_DB[[#This Row],[Customer_ID]],Final_Cust_db[Customer_ID],Final_Cust_db[City])</f>
        <v>Matthewborough</v>
      </c>
      <c r="Y1255" t="str">
        <f>_xlfn.XLOOKUP(Sales_DB[[#This Row],[Customer_ID]],Final_Cust_db[Customer_ID],Final_Cust_db[State])</f>
        <v>Georgia</v>
      </c>
      <c r="Z1255" t="str">
        <f>_xlfn.XLOOKUP(Sales_DB[[#This Row],[Customer_ID]],Final_Cust_db[Customer_ID],Final_Cust_db[Country])</f>
        <v>USA</v>
      </c>
      <c r="AA1255" t="str">
        <f>_xlfn.XLOOKUP(Sales_DB[[#This Row],[Customer_ID]],Final_Cust_db[Customer_ID],Final_Cust_db[Loyality_Level])</f>
        <v>Silver</v>
      </c>
      <c r="AB1255" s="8">
        <f>Sales_DB[[#This Row],[Cost]]*Sales_DB[[#This Row],[Quantity]]</f>
        <v>403.71</v>
      </c>
      <c r="AC1255" s="8">
        <f>Sales_DB[[#This Row],[Total_Amount]]-Sales_DB[[#This Row],[Spend]]</f>
        <v>396.62700000000001</v>
      </c>
      <c r="AD1255" s="8">
        <f>MONTH(Sales_DB[[#This Row],[Order_Date]])</f>
        <v>11</v>
      </c>
    </row>
    <row r="1256" spans="1:30" x14ac:dyDescent="0.35">
      <c r="A1256" t="s">
        <v>3213</v>
      </c>
      <c r="B1256" s="2">
        <v>45543</v>
      </c>
      <c r="C1256" t="s">
        <v>696</v>
      </c>
      <c r="D1256" t="s">
        <v>1684</v>
      </c>
      <c r="E1256" t="s">
        <v>1925</v>
      </c>
      <c r="F1256">
        <v>3</v>
      </c>
      <c r="G1256" s="5">
        <v>120.67</v>
      </c>
      <c r="H1256">
        <v>0.08</v>
      </c>
      <c r="I1256" t="s">
        <v>1962</v>
      </c>
      <c r="J1256">
        <v>333.04919999999998</v>
      </c>
      <c r="K1256" t="str">
        <f>_xlfn.XLOOKUP(Sales_DB[[#This Row],[Store_ID]],Store_DB[Store_ID],Store_DB[Region])</f>
        <v>South</v>
      </c>
      <c r="L1256" t="str">
        <f>_xlfn.XLOOKUP(Sales_DB[[#This Row],[Store_ID]],Store_DB[Store_ID],Store_DB[Store_Name])</f>
        <v>Aguirre-Keller</v>
      </c>
      <c r="M1256" t="str">
        <f>_xlfn.XLOOKUP(Sales_DB[[#This Row],[Store_ID]],Store_DB[Store_ID],Store_DB[City])</f>
        <v>Lake Michael</v>
      </c>
      <c r="N1256" t="str">
        <f>_xlfn.XLOOKUP(Sales_DB[[#This Row],[Store_ID]],Store_DB[Store_ID],Store_DB[Store_Type])</f>
        <v>Online</v>
      </c>
      <c r="O1256" t="str">
        <f>_xlfn.XLOOKUP(Sales_DB[[#This Row],[Product_ID]],Product_DB[Product_ID],Product_DB[Product_Name])</f>
        <v>Women'S Summer Dress</v>
      </c>
      <c r="P1256" t="str">
        <f>_xlfn.XLOOKUP(Sales_DB[[#This Row],[Product_ID]],Product_DB[Product_ID],Product_DB[Category])</f>
        <v>Clothing</v>
      </c>
      <c r="Q1256" t="str">
        <f>_xlfn.XLOOKUP(Sales_DB[[#This Row],[Product_ID]],Product_DB[Product_ID],Product_DB[Sub_Category])</f>
        <v>Tops</v>
      </c>
      <c r="R1256" t="str">
        <f>_xlfn.XLOOKUP(Sales_DB[[#This Row],[Product_ID]],Product_DB[Product_ID],Product_DB[Brand])</f>
        <v>Smith-Mills</v>
      </c>
      <c r="S1256">
        <f>_xlfn.XLOOKUP(Sales_DB[[#This Row],[Product_ID]],Product_DB[Product_ID],Product_DB[Cost])</f>
        <v>223.43</v>
      </c>
      <c r="T1256">
        <f>_xlfn.XLOOKUP(Sales_DB[[#This Row],[Product_ID]],Product_DB[Product_ID],Product_DB[Stock])</f>
        <v>154</v>
      </c>
      <c r="U1256" t="str">
        <f>_xlfn.XLOOKUP(Sales_DB[[#This Row],[Customer_ID]],Final_Cust_db[Customer_ID],Final_Cust_db[Name])</f>
        <v>Blake Harrison</v>
      </c>
      <c r="V1256">
        <f>_xlfn.XLOOKUP(Sales_DB[[#This Row],[Customer_ID]],Final_Cust_db[Customer_ID],Final_Cust_db[Age])</f>
        <v>63</v>
      </c>
      <c r="W1256" t="str">
        <f>_xlfn.XLOOKUP(Sales_DB[[#This Row],[Customer_ID]],Final_Cust_db[Customer_ID],Final_Cust_db[Gender])</f>
        <v>Female</v>
      </c>
      <c r="X1256" t="str">
        <f>_xlfn.XLOOKUP(Sales_DB[[#This Row],[Customer_ID]],Final_Cust_db[Customer_ID],Final_Cust_db[City])</f>
        <v>Lyonsfort</v>
      </c>
      <c r="Y1256" t="str">
        <f>_xlfn.XLOOKUP(Sales_DB[[#This Row],[Customer_ID]],Final_Cust_db[Customer_ID],Final_Cust_db[State])</f>
        <v>Washington</v>
      </c>
      <c r="Z1256" t="str">
        <f>_xlfn.XLOOKUP(Sales_DB[[#This Row],[Customer_ID]],Final_Cust_db[Customer_ID],Final_Cust_db[Country])</f>
        <v>USA</v>
      </c>
      <c r="AA1256" t="str">
        <f>_xlfn.XLOOKUP(Sales_DB[[#This Row],[Customer_ID]],Final_Cust_db[Customer_ID],Final_Cust_db[Loyality_Level])</f>
        <v>Platinum</v>
      </c>
      <c r="AB1256" s="8">
        <f>Sales_DB[[#This Row],[Cost]]*Sales_DB[[#This Row],[Quantity]]</f>
        <v>670.29</v>
      </c>
      <c r="AC1256" s="8">
        <f>Sales_DB[[#This Row],[Total_Amount]]-Sales_DB[[#This Row],[Spend]]</f>
        <v>-337.24079999999998</v>
      </c>
      <c r="AD1256" s="8">
        <f>MONTH(Sales_DB[[#This Row],[Order_Date]])</f>
        <v>9</v>
      </c>
    </row>
    <row r="1257" spans="1:30" x14ac:dyDescent="0.35">
      <c r="A1257" t="s">
        <v>3214</v>
      </c>
      <c r="B1257" s="2">
        <v>45402</v>
      </c>
      <c r="C1257" t="s">
        <v>1537</v>
      </c>
      <c r="D1257" t="s">
        <v>1633</v>
      </c>
      <c r="E1257" t="s">
        <v>1899</v>
      </c>
      <c r="F1257">
        <v>4</v>
      </c>
      <c r="G1257" s="5">
        <v>176.13</v>
      </c>
      <c r="H1257">
        <v>0.27</v>
      </c>
      <c r="I1257" t="s">
        <v>1959</v>
      </c>
      <c r="J1257">
        <v>514.29959999999994</v>
      </c>
      <c r="K1257" t="str">
        <f>_xlfn.XLOOKUP(Sales_DB[[#This Row],[Store_ID]],Store_DB[Store_ID],Store_DB[Region])</f>
        <v>North</v>
      </c>
      <c r="L1257" t="str">
        <f>_xlfn.XLOOKUP(Sales_DB[[#This Row],[Store_ID]],Store_DB[Store_ID],Store_DB[Store_Name])</f>
        <v>Johnson-Wright</v>
      </c>
      <c r="M1257" t="str">
        <f>_xlfn.XLOOKUP(Sales_DB[[#This Row],[Store_ID]],Store_DB[Store_ID],Store_DB[City])</f>
        <v>Hoodberg</v>
      </c>
      <c r="N1257" t="str">
        <f>_xlfn.XLOOKUP(Sales_DB[[#This Row],[Store_ID]],Store_DB[Store_ID],Store_DB[Store_Type])</f>
        <v>Outlet</v>
      </c>
      <c r="O1257" t="str">
        <f>_xlfn.XLOOKUP(Sales_DB[[#This Row],[Product_ID]],Product_DB[Product_ID],Product_DB[Product_Name])</f>
        <v>Outdoor Sports Water Bottle</v>
      </c>
      <c r="P1257" t="str">
        <f>_xlfn.XLOOKUP(Sales_DB[[#This Row],[Product_ID]],Product_DB[Product_ID],Product_DB[Category])</f>
        <v>Sports</v>
      </c>
      <c r="Q1257" t="str">
        <f>_xlfn.XLOOKUP(Sales_DB[[#This Row],[Product_ID]],Product_DB[Product_ID],Product_DB[Sub_Category])</f>
        <v>Accessories</v>
      </c>
      <c r="R1257" t="str">
        <f>_xlfn.XLOOKUP(Sales_DB[[#This Row],[Product_ID]],Product_DB[Product_ID],Product_DB[Brand])</f>
        <v>Soto-Ellis</v>
      </c>
      <c r="S1257">
        <f>_xlfn.XLOOKUP(Sales_DB[[#This Row],[Product_ID]],Product_DB[Product_ID],Product_DB[Cost])</f>
        <v>131.51</v>
      </c>
      <c r="T1257">
        <f>_xlfn.XLOOKUP(Sales_DB[[#This Row],[Product_ID]],Product_DB[Product_ID],Product_DB[Stock])</f>
        <v>265</v>
      </c>
      <c r="U1257" t="str">
        <f>_xlfn.XLOOKUP(Sales_DB[[#This Row],[Customer_ID]],Final_Cust_db[Customer_ID],Final_Cust_db[Name])</f>
        <v>Sarah Marsh</v>
      </c>
      <c r="V1257">
        <f>_xlfn.XLOOKUP(Sales_DB[[#This Row],[Customer_ID]],Final_Cust_db[Customer_ID],Final_Cust_db[Age])</f>
        <v>47</v>
      </c>
      <c r="W1257" t="str">
        <f>_xlfn.XLOOKUP(Sales_DB[[#This Row],[Customer_ID]],Final_Cust_db[Customer_ID],Final_Cust_db[Gender])</f>
        <v>Female</v>
      </c>
      <c r="X1257" t="str">
        <f>_xlfn.XLOOKUP(Sales_DB[[#This Row],[Customer_ID]],Final_Cust_db[Customer_ID],Final_Cust_db[City])</f>
        <v>Port William</v>
      </c>
      <c r="Y1257" t="str">
        <f>_xlfn.XLOOKUP(Sales_DB[[#This Row],[Customer_ID]],Final_Cust_db[Customer_ID],Final_Cust_db[State])</f>
        <v>New York</v>
      </c>
      <c r="Z1257" t="str">
        <f>_xlfn.XLOOKUP(Sales_DB[[#This Row],[Customer_ID]],Final_Cust_db[Customer_ID],Final_Cust_db[Country])</f>
        <v>USA</v>
      </c>
      <c r="AA1257" t="str">
        <f>_xlfn.XLOOKUP(Sales_DB[[#This Row],[Customer_ID]],Final_Cust_db[Customer_ID],Final_Cust_db[Loyality_Level])</f>
        <v>Gold</v>
      </c>
      <c r="AB1257" s="8">
        <f>Sales_DB[[#This Row],[Cost]]*Sales_DB[[#This Row],[Quantity]]</f>
        <v>526.04</v>
      </c>
      <c r="AC1257" s="8">
        <f>Sales_DB[[#This Row],[Total_Amount]]-Sales_DB[[#This Row],[Spend]]</f>
        <v>-11.740400000000022</v>
      </c>
      <c r="AD1257" s="8">
        <f>MONTH(Sales_DB[[#This Row],[Order_Date]])</f>
        <v>4</v>
      </c>
    </row>
    <row r="1258" spans="1:30" x14ac:dyDescent="0.35">
      <c r="A1258" t="s">
        <v>3215</v>
      </c>
      <c r="B1258" s="2">
        <v>45671</v>
      </c>
      <c r="C1258" t="s">
        <v>1402</v>
      </c>
      <c r="D1258" t="s">
        <v>1769</v>
      </c>
      <c r="E1258" t="s">
        <v>1925</v>
      </c>
      <c r="F1258">
        <v>4</v>
      </c>
      <c r="G1258" s="5">
        <v>592.67999999999995</v>
      </c>
      <c r="H1258">
        <v>0.03</v>
      </c>
      <c r="I1258" t="s">
        <v>1957</v>
      </c>
      <c r="J1258">
        <v>2299.5983999999999</v>
      </c>
      <c r="K1258" t="str">
        <f>_xlfn.XLOOKUP(Sales_DB[[#This Row],[Store_ID]],Store_DB[Store_ID],Store_DB[Region])</f>
        <v>South</v>
      </c>
      <c r="L1258" t="str">
        <f>_xlfn.XLOOKUP(Sales_DB[[#This Row],[Store_ID]],Store_DB[Store_ID],Store_DB[Store_Name])</f>
        <v>Aguirre-Keller</v>
      </c>
      <c r="M1258" t="str">
        <f>_xlfn.XLOOKUP(Sales_DB[[#This Row],[Store_ID]],Store_DB[Store_ID],Store_DB[City])</f>
        <v>Lake Michael</v>
      </c>
      <c r="N1258" t="str">
        <f>_xlfn.XLOOKUP(Sales_DB[[#This Row],[Store_ID]],Store_DB[Store_ID],Store_DB[Store_Type])</f>
        <v>Online</v>
      </c>
      <c r="O1258" t="str">
        <f>_xlfn.XLOOKUP(Sales_DB[[#This Row],[Product_ID]],Product_DB[Product_ID],Product_DB[Product_Name])</f>
        <v>Organic Sunscreen Lotion</v>
      </c>
      <c r="P1258" t="str">
        <f>_xlfn.XLOOKUP(Sales_DB[[#This Row],[Product_ID]],Product_DB[Product_ID],Product_DB[Category])</f>
        <v>Beauty</v>
      </c>
      <c r="Q1258" t="str">
        <f>_xlfn.XLOOKUP(Sales_DB[[#This Row],[Product_ID]],Product_DB[Product_ID],Product_DB[Sub_Category])</f>
        <v>Skincare</v>
      </c>
      <c r="R1258" t="str">
        <f>_xlfn.XLOOKUP(Sales_DB[[#This Row],[Product_ID]],Product_DB[Product_ID],Product_DB[Brand])</f>
        <v>Anderson-Riley</v>
      </c>
      <c r="S1258">
        <f>_xlfn.XLOOKUP(Sales_DB[[#This Row],[Product_ID]],Product_DB[Product_ID],Product_DB[Cost])</f>
        <v>266.86</v>
      </c>
      <c r="T1258">
        <f>_xlfn.XLOOKUP(Sales_DB[[#This Row],[Product_ID]],Product_DB[Product_ID],Product_DB[Stock])</f>
        <v>458</v>
      </c>
      <c r="U1258" t="str">
        <f>_xlfn.XLOOKUP(Sales_DB[[#This Row],[Customer_ID]],Final_Cust_db[Customer_ID],Final_Cust_db[Name])</f>
        <v>Shane Mills</v>
      </c>
      <c r="V1258">
        <f>_xlfn.XLOOKUP(Sales_DB[[#This Row],[Customer_ID]],Final_Cust_db[Customer_ID],Final_Cust_db[Age])</f>
        <v>59</v>
      </c>
      <c r="W1258" t="str">
        <f>_xlfn.XLOOKUP(Sales_DB[[#This Row],[Customer_ID]],Final_Cust_db[Customer_ID],Final_Cust_db[Gender])</f>
        <v>Male</v>
      </c>
      <c r="X1258" t="str">
        <f>_xlfn.XLOOKUP(Sales_DB[[#This Row],[Customer_ID]],Final_Cust_db[Customer_ID],Final_Cust_db[City])</f>
        <v>Lake Meganstad</v>
      </c>
      <c r="Y1258" t="str">
        <f>_xlfn.XLOOKUP(Sales_DB[[#This Row],[Customer_ID]],Final_Cust_db[Customer_ID],Final_Cust_db[State])</f>
        <v>Nebraska</v>
      </c>
      <c r="Z1258" t="str">
        <f>_xlfn.XLOOKUP(Sales_DB[[#This Row],[Customer_ID]],Final_Cust_db[Customer_ID],Final_Cust_db[Country])</f>
        <v>USA</v>
      </c>
      <c r="AA1258" t="str">
        <f>_xlfn.XLOOKUP(Sales_DB[[#This Row],[Customer_ID]],Final_Cust_db[Customer_ID],Final_Cust_db[Loyality_Level])</f>
        <v>Bronze</v>
      </c>
      <c r="AB1258" s="8">
        <f>Sales_DB[[#This Row],[Cost]]*Sales_DB[[#This Row],[Quantity]]</f>
        <v>1067.44</v>
      </c>
      <c r="AC1258" s="8">
        <f>Sales_DB[[#This Row],[Total_Amount]]-Sales_DB[[#This Row],[Spend]]</f>
        <v>1232.1583999999998</v>
      </c>
      <c r="AD1258" s="8">
        <f>MONTH(Sales_DB[[#This Row],[Order_Date]])</f>
        <v>1</v>
      </c>
    </row>
    <row r="1259" spans="1:30" x14ac:dyDescent="0.35">
      <c r="A1259" t="s">
        <v>3216</v>
      </c>
      <c r="B1259" s="2">
        <v>45367</v>
      </c>
      <c r="C1259" t="s">
        <v>588</v>
      </c>
      <c r="D1259" t="s">
        <v>1791</v>
      </c>
      <c r="E1259" t="s">
        <v>1902</v>
      </c>
      <c r="F1259">
        <v>4</v>
      </c>
      <c r="G1259" s="5">
        <v>662.43</v>
      </c>
      <c r="H1259">
        <v>0.24</v>
      </c>
      <c r="I1259" t="s">
        <v>1959</v>
      </c>
      <c r="J1259">
        <v>2013.7872</v>
      </c>
      <c r="K1259" t="str">
        <f>_xlfn.XLOOKUP(Sales_DB[[#This Row],[Store_ID]],Store_DB[Store_ID],Store_DB[Region])</f>
        <v>South</v>
      </c>
      <c r="L1259" t="str">
        <f>_xlfn.XLOOKUP(Sales_DB[[#This Row],[Store_ID]],Store_DB[Store_ID],Store_DB[Store_Name])</f>
        <v>Alexander Group</v>
      </c>
      <c r="M1259" t="str">
        <f>_xlfn.XLOOKUP(Sales_DB[[#This Row],[Store_ID]],Store_DB[Store_ID],Store_DB[City])</f>
        <v>Port Sharon</v>
      </c>
      <c r="N1259" t="str">
        <f>_xlfn.XLOOKUP(Sales_DB[[#This Row],[Store_ID]],Store_DB[Store_ID],Store_DB[Store_Type])</f>
        <v>Online</v>
      </c>
      <c r="O1259" t="str">
        <f>_xlfn.XLOOKUP(Sales_DB[[#This Row],[Product_ID]],Product_DB[Product_ID],Product_DB[Product_Name])</f>
        <v>Kitchen Storage Rack</v>
      </c>
      <c r="P1259" t="str">
        <f>_xlfn.XLOOKUP(Sales_DB[[#This Row],[Product_ID]],Product_DB[Product_ID],Product_DB[Category])</f>
        <v>Home</v>
      </c>
      <c r="Q1259" t="str">
        <f>_xlfn.XLOOKUP(Sales_DB[[#This Row],[Product_ID]],Product_DB[Product_ID],Product_DB[Sub_Category])</f>
        <v>Storage</v>
      </c>
      <c r="R1259" t="str">
        <f>_xlfn.XLOOKUP(Sales_DB[[#This Row],[Product_ID]],Product_DB[Product_ID],Product_DB[Brand])</f>
        <v>Duran Group</v>
      </c>
      <c r="S1259">
        <f>_xlfn.XLOOKUP(Sales_DB[[#This Row],[Product_ID]],Product_DB[Product_ID],Product_DB[Cost])</f>
        <v>138.05000000000001</v>
      </c>
      <c r="T1259">
        <f>_xlfn.XLOOKUP(Sales_DB[[#This Row],[Product_ID]],Product_DB[Product_ID],Product_DB[Stock])</f>
        <v>89</v>
      </c>
      <c r="U1259" t="str">
        <f>_xlfn.XLOOKUP(Sales_DB[[#This Row],[Customer_ID]],Final_Cust_db[Customer_ID],Final_Cust_db[Name])</f>
        <v>John Bradford</v>
      </c>
      <c r="V1259">
        <f>_xlfn.XLOOKUP(Sales_DB[[#This Row],[Customer_ID]],Final_Cust_db[Customer_ID],Final_Cust_db[Age])</f>
        <v>48</v>
      </c>
      <c r="W1259" t="str">
        <f>_xlfn.XLOOKUP(Sales_DB[[#This Row],[Customer_ID]],Final_Cust_db[Customer_ID],Final_Cust_db[Gender])</f>
        <v>Male</v>
      </c>
      <c r="X1259" t="str">
        <f>_xlfn.XLOOKUP(Sales_DB[[#This Row],[Customer_ID]],Final_Cust_db[Customer_ID],Final_Cust_db[City])</f>
        <v>Anabury</v>
      </c>
      <c r="Y1259" t="str">
        <f>_xlfn.XLOOKUP(Sales_DB[[#This Row],[Customer_ID]],Final_Cust_db[Customer_ID],Final_Cust_db[State])</f>
        <v>Vermont</v>
      </c>
      <c r="Z1259" t="str">
        <f>_xlfn.XLOOKUP(Sales_DB[[#This Row],[Customer_ID]],Final_Cust_db[Customer_ID],Final_Cust_db[Country])</f>
        <v>USA</v>
      </c>
      <c r="AA1259" t="str">
        <f>_xlfn.XLOOKUP(Sales_DB[[#This Row],[Customer_ID]],Final_Cust_db[Customer_ID],Final_Cust_db[Loyality_Level])</f>
        <v>Silver</v>
      </c>
      <c r="AB1259" s="8">
        <f>Sales_DB[[#This Row],[Cost]]*Sales_DB[[#This Row],[Quantity]]</f>
        <v>552.20000000000005</v>
      </c>
      <c r="AC1259" s="8">
        <f>Sales_DB[[#This Row],[Total_Amount]]-Sales_DB[[#This Row],[Spend]]</f>
        <v>1461.5871999999999</v>
      </c>
      <c r="AD1259" s="8">
        <f>MONTH(Sales_DB[[#This Row],[Order_Date]])</f>
        <v>3</v>
      </c>
    </row>
    <row r="1260" spans="1:30" x14ac:dyDescent="0.35">
      <c r="A1260" t="s">
        <v>3217</v>
      </c>
      <c r="B1260" s="2">
        <v>45488</v>
      </c>
      <c r="C1260" t="s">
        <v>446</v>
      </c>
      <c r="D1260" t="s">
        <v>1707</v>
      </c>
      <c r="E1260" t="s">
        <v>1915</v>
      </c>
      <c r="F1260">
        <v>3</v>
      </c>
      <c r="G1260" s="5">
        <v>518.35</v>
      </c>
      <c r="H1260">
        <v>0.21</v>
      </c>
      <c r="I1260" t="s">
        <v>1962</v>
      </c>
      <c r="J1260">
        <v>1228.4894999999999</v>
      </c>
      <c r="K1260" t="str">
        <f>_xlfn.XLOOKUP(Sales_DB[[#This Row],[Store_ID]],Store_DB[Store_ID],Store_DB[Region])</f>
        <v>West</v>
      </c>
      <c r="L1260" t="str">
        <f>_xlfn.XLOOKUP(Sales_DB[[#This Row],[Store_ID]],Store_DB[Store_ID],Store_DB[Store_Name])</f>
        <v>Bean, Jones and Park</v>
      </c>
      <c r="M1260" t="str">
        <f>_xlfn.XLOOKUP(Sales_DB[[#This Row],[Store_ID]],Store_DB[Store_ID],Store_DB[City])</f>
        <v>Thompsonborough</v>
      </c>
      <c r="N1260" t="str">
        <f>_xlfn.XLOOKUP(Sales_DB[[#This Row],[Store_ID]],Store_DB[Store_ID],Store_DB[Store_Type])</f>
        <v>Online</v>
      </c>
      <c r="O1260" t="str">
        <f>_xlfn.XLOOKUP(Sales_DB[[#This Row],[Product_ID]],Product_DB[Product_ID],Product_DB[Product_Name])</f>
        <v>Usb External Hard Drive</v>
      </c>
      <c r="P1260" t="str">
        <f>_xlfn.XLOOKUP(Sales_DB[[#This Row],[Product_ID]],Product_DB[Product_ID],Product_DB[Category])</f>
        <v>Electronics</v>
      </c>
      <c r="Q1260" t="str">
        <f>_xlfn.XLOOKUP(Sales_DB[[#This Row],[Product_ID]],Product_DB[Product_ID],Product_DB[Sub_Category])</f>
        <v>Computer</v>
      </c>
      <c r="R1260" t="str">
        <f>_xlfn.XLOOKUP(Sales_DB[[#This Row],[Product_ID]],Product_DB[Product_ID],Product_DB[Brand])</f>
        <v>Robinson Inc</v>
      </c>
      <c r="S1260">
        <f>_xlfn.XLOOKUP(Sales_DB[[#This Row],[Product_ID]],Product_DB[Product_ID],Product_DB[Cost])</f>
        <v>253.33</v>
      </c>
      <c r="T1260">
        <f>_xlfn.XLOOKUP(Sales_DB[[#This Row],[Product_ID]],Product_DB[Product_ID],Product_DB[Stock])</f>
        <v>266</v>
      </c>
      <c r="U1260" t="str">
        <f>_xlfn.XLOOKUP(Sales_DB[[#This Row],[Customer_ID]],Final_Cust_db[Customer_ID],Final_Cust_db[Name])</f>
        <v>Susan Mcdonald</v>
      </c>
      <c r="V1260">
        <f>_xlfn.XLOOKUP(Sales_DB[[#This Row],[Customer_ID]],Final_Cust_db[Customer_ID],Final_Cust_db[Age])</f>
        <v>45</v>
      </c>
      <c r="W1260" t="str">
        <f>_xlfn.XLOOKUP(Sales_DB[[#This Row],[Customer_ID]],Final_Cust_db[Customer_ID],Final_Cust_db[Gender])</f>
        <v>Male</v>
      </c>
      <c r="X1260" t="str">
        <f>_xlfn.XLOOKUP(Sales_DB[[#This Row],[Customer_ID]],Final_Cust_db[Customer_ID],Final_Cust_db[City])</f>
        <v>East Ellen</v>
      </c>
      <c r="Y1260" t="str">
        <f>_xlfn.XLOOKUP(Sales_DB[[#This Row],[Customer_ID]],Final_Cust_db[Customer_ID],Final_Cust_db[State])</f>
        <v>Arkansas</v>
      </c>
      <c r="Z1260" t="str">
        <f>_xlfn.XLOOKUP(Sales_DB[[#This Row],[Customer_ID]],Final_Cust_db[Customer_ID],Final_Cust_db[Country])</f>
        <v>USA</v>
      </c>
      <c r="AA1260" t="str">
        <f>_xlfn.XLOOKUP(Sales_DB[[#This Row],[Customer_ID]],Final_Cust_db[Customer_ID],Final_Cust_db[Loyality_Level])</f>
        <v>Silver</v>
      </c>
      <c r="AB1260" s="8">
        <f>Sales_DB[[#This Row],[Cost]]*Sales_DB[[#This Row],[Quantity]]</f>
        <v>759.99</v>
      </c>
      <c r="AC1260" s="8">
        <f>Sales_DB[[#This Row],[Total_Amount]]-Sales_DB[[#This Row],[Spend]]</f>
        <v>468.4994999999999</v>
      </c>
      <c r="AD1260" s="8">
        <f>MONTH(Sales_DB[[#This Row],[Order_Date]])</f>
        <v>7</v>
      </c>
    </row>
    <row r="1261" spans="1:30" x14ac:dyDescent="0.35">
      <c r="A1261" t="s">
        <v>3218</v>
      </c>
      <c r="B1261" s="2">
        <v>45509</v>
      </c>
      <c r="C1261" t="s">
        <v>987</v>
      </c>
      <c r="D1261" t="s">
        <v>1763</v>
      </c>
      <c r="E1261" t="s">
        <v>1906</v>
      </c>
      <c r="F1261">
        <v>1</v>
      </c>
      <c r="G1261" s="5">
        <v>85.58</v>
      </c>
      <c r="H1261">
        <v>0.1</v>
      </c>
      <c r="I1261" t="s">
        <v>1962</v>
      </c>
      <c r="J1261">
        <v>77.022000000000006</v>
      </c>
      <c r="K1261" t="str">
        <f>_xlfn.XLOOKUP(Sales_DB[[#This Row],[Store_ID]],Store_DB[Store_ID],Store_DB[Region])</f>
        <v>North</v>
      </c>
      <c r="L1261" t="str">
        <f>_xlfn.XLOOKUP(Sales_DB[[#This Row],[Store_ID]],Store_DB[Store_ID],Store_DB[Store_Name])</f>
        <v>Gray Ltd</v>
      </c>
      <c r="M1261" t="str">
        <f>_xlfn.XLOOKUP(Sales_DB[[#This Row],[Store_ID]],Store_DB[Store_ID],Store_DB[City])</f>
        <v>New Michaelchester</v>
      </c>
      <c r="N1261" t="str">
        <f>_xlfn.XLOOKUP(Sales_DB[[#This Row],[Store_ID]],Store_DB[Store_ID],Store_DB[Store_Type])</f>
        <v>Outlet</v>
      </c>
      <c r="O1261" t="str">
        <f>_xlfn.XLOOKUP(Sales_DB[[#This Row],[Product_ID]],Product_DB[Product_ID],Product_DB[Product_Name])</f>
        <v>Tennis Ball 3-Pack</v>
      </c>
      <c r="P1261" t="str">
        <f>_xlfn.XLOOKUP(Sales_DB[[#This Row],[Product_ID]],Product_DB[Product_ID],Product_DB[Category])</f>
        <v>Sports</v>
      </c>
      <c r="Q1261" t="str">
        <f>_xlfn.XLOOKUP(Sales_DB[[#This Row],[Product_ID]],Product_DB[Product_ID],Product_DB[Sub_Category])</f>
        <v>Equipment</v>
      </c>
      <c r="R1261" t="str">
        <f>_xlfn.XLOOKUP(Sales_DB[[#This Row],[Product_ID]],Product_DB[Product_ID],Product_DB[Brand])</f>
        <v>Lopez LLC</v>
      </c>
      <c r="S1261">
        <f>_xlfn.XLOOKUP(Sales_DB[[#This Row],[Product_ID]],Product_DB[Product_ID],Product_DB[Cost])</f>
        <v>103.45</v>
      </c>
      <c r="T1261">
        <f>_xlfn.XLOOKUP(Sales_DB[[#This Row],[Product_ID]],Product_DB[Product_ID],Product_DB[Stock])</f>
        <v>465</v>
      </c>
      <c r="U1261" t="str">
        <f>_xlfn.XLOOKUP(Sales_DB[[#This Row],[Customer_ID]],Final_Cust_db[Customer_ID],Final_Cust_db[Name])</f>
        <v>Kara Dodson</v>
      </c>
      <c r="V1261">
        <f>_xlfn.XLOOKUP(Sales_DB[[#This Row],[Customer_ID]],Final_Cust_db[Customer_ID],Final_Cust_db[Age])</f>
        <v>20</v>
      </c>
      <c r="W1261" t="str">
        <f>_xlfn.XLOOKUP(Sales_DB[[#This Row],[Customer_ID]],Final_Cust_db[Customer_ID],Final_Cust_db[Gender])</f>
        <v>Male</v>
      </c>
      <c r="X1261" t="str">
        <f>_xlfn.XLOOKUP(Sales_DB[[#This Row],[Customer_ID]],Final_Cust_db[Customer_ID],Final_Cust_db[City])</f>
        <v>Joelside</v>
      </c>
      <c r="Y1261" t="str">
        <f>_xlfn.XLOOKUP(Sales_DB[[#This Row],[Customer_ID]],Final_Cust_db[Customer_ID],Final_Cust_db[State])</f>
        <v>Vermont</v>
      </c>
      <c r="Z1261" t="str">
        <f>_xlfn.XLOOKUP(Sales_DB[[#This Row],[Customer_ID]],Final_Cust_db[Customer_ID],Final_Cust_db[Country])</f>
        <v>USA</v>
      </c>
      <c r="AA1261" t="str">
        <f>_xlfn.XLOOKUP(Sales_DB[[#This Row],[Customer_ID]],Final_Cust_db[Customer_ID],Final_Cust_db[Loyality_Level])</f>
        <v>Silver</v>
      </c>
      <c r="AB1261" s="8">
        <f>Sales_DB[[#This Row],[Cost]]*Sales_DB[[#This Row],[Quantity]]</f>
        <v>103.45</v>
      </c>
      <c r="AC1261" s="8">
        <f>Sales_DB[[#This Row],[Total_Amount]]-Sales_DB[[#This Row],[Spend]]</f>
        <v>-26.427999999999997</v>
      </c>
      <c r="AD1261" s="8">
        <f>MONTH(Sales_DB[[#This Row],[Order_Date]])</f>
        <v>8</v>
      </c>
    </row>
    <row r="1262" spans="1:30" x14ac:dyDescent="0.35">
      <c r="A1262" t="s">
        <v>3219</v>
      </c>
      <c r="B1262" s="2">
        <v>45323</v>
      </c>
      <c r="C1262" t="s">
        <v>1146</v>
      </c>
      <c r="D1262" t="s">
        <v>1842</v>
      </c>
      <c r="E1262" t="s">
        <v>1890</v>
      </c>
      <c r="F1262">
        <v>4</v>
      </c>
      <c r="G1262" s="5">
        <v>800</v>
      </c>
      <c r="H1262">
        <v>0.2</v>
      </c>
      <c r="I1262" t="s">
        <v>1957</v>
      </c>
      <c r="J1262">
        <v>2560</v>
      </c>
      <c r="K1262" t="str">
        <f>_xlfn.XLOOKUP(Sales_DB[[#This Row],[Store_ID]],Store_DB[Store_ID],Store_DB[Region])</f>
        <v>North</v>
      </c>
      <c r="L1262" t="str">
        <f>_xlfn.XLOOKUP(Sales_DB[[#This Row],[Store_ID]],Store_DB[Store_ID],Store_DB[Store_Name])</f>
        <v>Martinez, Adkins and Johnson</v>
      </c>
      <c r="M1262" t="str">
        <f>_xlfn.XLOOKUP(Sales_DB[[#This Row],[Store_ID]],Store_DB[Store_ID],Store_DB[City])</f>
        <v>Danielmouth</v>
      </c>
      <c r="N1262" t="str">
        <f>_xlfn.XLOOKUP(Sales_DB[[#This Row],[Store_ID]],Store_DB[Store_ID],Store_DB[Store_Type])</f>
        <v>Flagship</v>
      </c>
      <c r="O1262" t="str">
        <f>_xlfn.XLOOKUP(Sales_DB[[#This Row],[Product_ID]],Product_DB[Product_ID],Product_DB[Product_Name])</f>
        <v>Led Bedside Lamp</v>
      </c>
      <c r="P1262" t="str">
        <f>_xlfn.XLOOKUP(Sales_DB[[#This Row],[Product_ID]],Product_DB[Product_ID],Product_DB[Category])</f>
        <v>Home</v>
      </c>
      <c r="Q1262" t="str">
        <f>_xlfn.XLOOKUP(Sales_DB[[#This Row],[Product_ID]],Product_DB[Product_ID],Product_DB[Sub_Category])</f>
        <v>Lighting</v>
      </c>
      <c r="R1262" t="str">
        <f>_xlfn.XLOOKUP(Sales_DB[[#This Row],[Product_ID]],Product_DB[Product_ID],Product_DB[Brand])</f>
        <v>Aguilar, Horton and Lewis</v>
      </c>
      <c r="S1262">
        <f>_xlfn.XLOOKUP(Sales_DB[[#This Row],[Product_ID]],Product_DB[Product_ID],Product_DB[Cost])</f>
        <v>371.38</v>
      </c>
      <c r="T1262">
        <f>_xlfn.XLOOKUP(Sales_DB[[#This Row],[Product_ID]],Product_DB[Product_ID],Product_DB[Stock])</f>
        <v>220</v>
      </c>
      <c r="U1262" t="str">
        <f>_xlfn.XLOOKUP(Sales_DB[[#This Row],[Customer_ID]],Final_Cust_db[Customer_ID],Final_Cust_db[Name])</f>
        <v>Elizabeth Smith</v>
      </c>
      <c r="V1262">
        <f>_xlfn.XLOOKUP(Sales_DB[[#This Row],[Customer_ID]],Final_Cust_db[Customer_ID],Final_Cust_db[Age])</f>
        <v>23</v>
      </c>
      <c r="W1262" t="str">
        <f>_xlfn.XLOOKUP(Sales_DB[[#This Row],[Customer_ID]],Final_Cust_db[Customer_ID],Final_Cust_db[Gender])</f>
        <v>Male</v>
      </c>
      <c r="X1262" t="str">
        <f>_xlfn.XLOOKUP(Sales_DB[[#This Row],[Customer_ID]],Final_Cust_db[Customer_ID],Final_Cust_db[City])</f>
        <v>Murphytown</v>
      </c>
      <c r="Y1262" t="str">
        <f>_xlfn.XLOOKUP(Sales_DB[[#This Row],[Customer_ID]],Final_Cust_db[Customer_ID],Final_Cust_db[State])</f>
        <v>Ohio</v>
      </c>
      <c r="Z1262" t="str">
        <f>_xlfn.XLOOKUP(Sales_DB[[#This Row],[Customer_ID]],Final_Cust_db[Customer_ID],Final_Cust_db[Country])</f>
        <v>USA</v>
      </c>
      <c r="AA1262" t="str">
        <f>_xlfn.XLOOKUP(Sales_DB[[#This Row],[Customer_ID]],Final_Cust_db[Customer_ID],Final_Cust_db[Loyality_Level])</f>
        <v>Bronze</v>
      </c>
      <c r="AB1262" s="8">
        <f>Sales_DB[[#This Row],[Cost]]*Sales_DB[[#This Row],[Quantity]]</f>
        <v>1485.52</v>
      </c>
      <c r="AC1262" s="8">
        <f>Sales_DB[[#This Row],[Total_Amount]]-Sales_DB[[#This Row],[Spend]]</f>
        <v>1074.48</v>
      </c>
      <c r="AD1262" s="8">
        <f>MONTH(Sales_DB[[#This Row],[Order_Date]])</f>
        <v>2</v>
      </c>
    </row>
    <row r="1263" spans="1:30" x14ac:dyDescent="0.35">
      <c r="A1263" t="s">
        <v>3220</v>
      </c>
      <c r="B1263" s="2">
        <v>45889</v>
      </c>
      <c r="C1263" t="s">
        <v>526</v>
      </c>
      <c r="D1263" t="s">
        <v>1760</v>
      </c>
      <c r="E1263" t="s">
        <v>1922</v>
      </c>
      <c r="F1263">
        <v>3</v>
      </c>
      <c r="G1263" s="5">
        <v>118.25</v>
      </c>
      <c r="H1263">
        <v>0.26</v>
      </c>
      <c r="I1263" t="s">
        <v>1959</v>
      </c>
      <c r="J1263">
        <v>262.51499999999999</v>
      </c>
      <c r="K1263" t="str">
        <f>_xlfn.XLOOKUP(Sales_DB[[#This Row],[Store_ID]],Store_DB[Store_ID],Store_DB[Region])</f>
        <v>East</v>
      </c>
      <c r="L1263" t="str">
        <f>_xlfn.XLOOKUP(Sales_DB[[#This Row],[Store_ID]],Store_DB[Store_ID],Store_DB[Store_Name])</f>
        <v>Hill, Wagner and Ballard</v>
      </c>
      <c r="M1263" t="str">
        <f>_xlfn.XLOOKUP(Sales_DB[[#This Row],[Store_ID]],Store_DB[Store_ID],Store_DB[City])</f>
        <v>East Davidville</v>
      </c>
      <c r="N1263" t="str">
        <f>_xlfn.XLOOKUP(Sales_DB[[#This Row],[Store_ID]],Store_DB[Store_ID],Store_DB[Store_Type])</f>
        <v>Online</v>
      </c>
      <c r="O1263" t="str">
        <f>_xlfn.XLOOKUP(Sales_DB[[#This Row],[Product_ID]],Product_DB[Product_ID],Product_DB[Product_Name])</f>
        <v>Luxury Perfume Spray</v>
      </c>
      <c r="P1263" t="str">
        <f>_xlfn.XLOOKUP(Sales_DB[[#This Row],[Product_ID]],Product_DB[Product_ID],Product_DB[Category])</f>
        <v>Beauty</v>
      </c>
      <c r="Q1263" t="str">
        <f>_xlfn.XLOOKUP(Sales_DB[[#This Row],[Product_ID]],Product_DB[Product_ID],Product_DB[Sub_Category])</f>
        <v>Fragrance</v>
      </c>
      <c r="R1263" t="str">
        <f>_xlfn.XLOOKUP(Sales_DB[[#This Row],[Product_ID]],Product_DB[Product_ID],Product_DB[Brand])</f>
        <v>Gibson, Green and Lopez</v>
      </c>
      <c r="S1263">
        <f>_xlfn.XLOOKUP(Sales_DB[[#This Row],[Product_ID]],Product_DB[Product_ID],Product_DB[Cost])</f>
        <v>482.75</v>
      </c>
      <c r="T1263">
        <f>_xlfn.XLOOKUP(Sales_DB[[#This Row],[Product_ID]],Product_DB[Product_ID],Product_DB[Stock])</f>
        <v>444</v>
      </c>
      <c r="U1263" t="str">
        <f>_xlfn.XLOOKUP(Sales_DB[[#This Row],[Customer_ID]],Final_Cust_db[Customer_ID],Final_Cust_db[Name])</f>
        <v>Curtis Haynes</v>
      </c>
      <c r="V1263">
        <f>_xlfn.XLOOKUP(Sales_DB[[#This Row],[Customer_ID]],Final_Cust_db[Customer_ID],Final_Cust_db[Age])</f>
        <v>60</v>
      </c>
      <c r="W1263" t="str">
        <f>_xlfn.XLOOKUP(Sales_DB[[#This Row],[Customer_ID]],Final_Cust_db[Customer_ID],Final_Cust_db[Gender])</f>
        <v>Female</v>
      </c>
      <c r="X1263" t="str">
        <f>_xlfn.XLOOKUP(Sales_DB[[#This Row],[Customer_ID]],Final_Cust_db[Customer_ID],Final_Cust_db[City])</f>
        <v>Estradaside</v>
      </c>
      <c r="Y1263" t="str">
        <f>_xlfn.XLOOKUP(Sales_DB[[#This Row],[Customer_ID]],Final_Cust_db[Customer_ID],Final_Cust_db[State])</f>
        <v>Iowa</v>
      </c>
      <c r="Z1263" t="str">
        <f>_xlfn.XLOOKUP(Sales_DB[[#This Row],[Customer_ID]],Final_Cust_db[Customer_ID],Final_Cust_db[Country])</f>
        <v>USA</v>
      </c>
      <c r="AA1263" t="str">
        <f>_xlfn.XLOOKUP(Sales_DB[[#This Row],[Customer_ID]],Final_Cust_db[Customer_ID],Final_Cust_db[Loyality_Level])</f>
        <v>Gold</v>
      </c>
      <c r="AB1263" s="8">
        <f>Sales_DB[[#This Row],[Cost]]*Sales_DB[[#This Row],[Quantity]]</f>
        <v>1448.25</v>
      </c>
      <c r="AC1263" s="8">
        <f>Sales_DB[[#This Row],[Total_Amount]]-Sales_DB[[#This Row],[Spend]]</f>
        <v>-1185.7350000000001</v>
      </c>
      <c r="AD1263" s="8">
        <f>MONTH(Sales_DB[[#This Row],[Order_Date]])</f>
        <v>8</v>
      </c>
    </row>
    <row r="1264" spans="1:30" x14ac:dyDescent="0.35">
      <c r="A1264" t="s">
        <v>3221</v>
      </c>
      <c r="B1264" s="2">
        <v>45253</v>
      </c>
      <c r="C1264" t="s">
        <v>1317</v>
      </c>
      <c r="D1264" t="s">
        <v>1672</v>
      </c>
      <c r="E1264" t="s">
        <v>1934</v>
      </c>
      <c r="F1264">
        <v>1</v>
      </c>
      <c r="G1264" s="5">
        <v>223.25</v>
      </c>
      <c r="H1264">
        <v>0.28999999999999998</v>
      </c>
      <c r="I1264" t="s">
        <v>1957</v>
      </c>
      <c r="J1264">
        <v>158.50749999999999</v>
      </c>
      <c r="K1264" t="str">
        <f>_xlfn.XLOOKUP(Sales_DB[[#This Row],[Store_ID]],Store_DB[Store_ID],Store_DB[Region])</f>
        <v>North</v>
      </c>
      <c r="L1264" t="str">
        <f>_xlfn.XLOOKUP(Sales_DB[[#This Row],[Store_ID]],Store_DB[Store_ID],Store_DB[Store_Name])</f>
        <v>Shelton PLC</v>
      </c>
      <c r="M1264" t="str">
        <f>_xlfn.XLOOKUP(Sales_DB[[#This Row],[Store_ID]],Store_DB[Store_ID],Store_DB[City])</f>
        <v>East Jenniferstad</v>
      </c>
      <c r="N1264" t="str">
        <f>_xlfn.XLOOKUP(Sales_DB[[#This Row],[Store_ID]],Store_DB[Store_ID],Store_DB[Store_Type])</f>
        <v>Flagship</v>
      </c>
      <c r="O1264" t="str">
        <f>_xlfn.XLOOKUP(Sales_DB[[#This Row],[Product_ID]],Product_DB[Product_ID],Product_DB[Product_Name])</f>
        <v>Vitamin C Face Serum</v>
      </c>
      <c r="P1264" t="str">
        <f>_xlfn.XLOOKUP(Sales_DB[[#This Row],[Product_ID]],Product_DB[Product_ID],Product_DB[Category])</f>
        <v>Beauty</v>
      </c>
      <c r="Q1264" t="str">
        <f>_xlfn.XLOOKUP(Sales_DB[[#This Row],[Product_ID]],Product_DB[Product_ID],Product_DB[Sub_Category])</f>
        <v>Skincare</v>
      </c>
      <c r="R1264" t="str">
        <f>_xlfn.XLOOKUP(Sales_DB[[#This Row],[Product_ID]],Product_DB[Product_ID],Product_DB[Brand])</f>
        <v>Griffin Ltd</v>
      </c>
      <c r="S1264">
        <f>_xlfn.XLOOKUP(Sales_DB[[#This Row],[Product_ID]],Product_DB[Product_ID],Product_DB[Cost])</f>
        <v>283.83</v>
      </c>
      <c r="T1264">
        <f>_xlfn.XLOOKUP(Sales_DB[[#This Row],[Product_ID]],Product_DB[Product_ID],Product_DB[Stock])</f>
        <v>244</v>
      </c>
      <c r="U1264" t="str">
        <f>_xlfn.XLOOKUP(Sales_DB[[#This Row],[Customer_ID]],Final_Cust_db[Customer_ID],Final_Cust_db[Name])</f>
        <v>Holly Robinson</v>
      </c>
      <c r="V1264">
        <f>_xlfn.XLOOKUP(Sales_DB[[#This Row],[Customer_ID]],Final_Cust_db[Customer_ID],Final_Cust_db[Age])</f>
        <v>45</v>
      </c>
      <c r="W1264" t="str">
        <f>_xlfn.XLOOKUP(Sales_DB[[#This Row],[Customer_ID]],Final_Cust_db[Customer_ID],Final_Cust_db[Gender])</f>
        <v>Female</v>
      </c>
      <c r="X1264" t="str">
        <f>_xlfn.XLOOKUP(Sales_DB[[#This Row],[Customer_ID]],Final_Cust_db[Customer_ID],Final_Cust_db[City])</f>
        <v>East Amy</v>
      </c>
      <c r="Y1264" t="str">
        <f>_xlfn.XLOOKUP(Sales_DB[[#This Row],[Customer_ID]],Final_Cust_db[Customer_ID],Final_Cust_db[State])</f>
        <v>Washington</v>
      </c>
      <c r="Z1264" t="str">
        <f>_xlfn.XLOOKUP(Sales_DB[[#This Row],[Customer_ID]],Final_Cust_db[Customer_ID],Final_Cust_db[Country])</f>
        <v>USA</v>
      </c>
      <c r="AA1264" t="str">
        <f>_xlfn.XLOOKUP(Sales_DB[[#This Row],[Customer_ID]],Final_Cust_db[Customer_ID],Final_Cust_db[Loyality_Level])</f>
        <v>Platinum</v>
      </c>
      <c r="AB1264" s="8">
        <f>Sales_DB[[#This Row],[Cost]]*Sales_DB[[#This Row],[Quantity]]</f>
        <v>283.83</v>
      </c>
      <c r="AC1264" s="8">
        <f>Sales_DB[[#This Row],[Total_Amount]]-Sales_DB[[#This Row],[Spend]]</f>
        <v>-125.32249999999999</v>
      </c>
      <c r="AD1264" s="8">
        <f>MONTH(Sales_DB[[#This Row],[Order_Date]])</f>
        <v>11</v>
      </c>
    </row>
    <row r="1265" spans="1:30" x14ac:dyDescent="0.35">
      <c r="A1265" t="s">
        <v>3222</v>
      </c>
      <c r="B1265" s="2">
        <v>45530</v>
      </c>
      <c r="C1265" t="s">
        <v>1335</v>
      </c>
      <c r="D1265" t="s">
        <v>1672</v>
      </c>
      <c r="E1265" t="s">
        <v>1902</v>
      </c>
      <c r="F1265">
        <v>3</v>
      </c>
      <c r="G1265" s="5">
        <v>918.76</v>
      </c>
      <c r="H1265">
        <v>0.2</v>
      </c>
      <c r="I1265" t="s">
        <v>1959</v>
      </c>
      <c r="J1265">
        <v>2205.0239999999999</v>
      </c>
      <c r="K1265" t="str">
        <f>_xlfn.XLOOKUP(Sales_DB[[#This Row],[Store_ID]],Store_DB[Store_ID],Store_DB[Region])</f>
        <v>South</v>
      </c>
      <c r="L1265" t="str">
        <f>_xlfn.XLOOKUP(Sales_DB[[#This Row],[Store_ID]],Store_DB[Store_ID],Store_DB[Store_Name])</f>
        <v>Alexander Group</v>
      </c>
      <c r="M1265" t="str">
        <f>_xlfn.XLOOKUP(Sales_DB[[#This Row],[Store_ID]],Store_DB[Store_ID],Store_DB[City])</f>
        <v>Port Sharon</v>
      </c>
      <c r="N1265" t="str">
        <f>_xlfn.XLOOKUP(Sales_DB[[#This Row],[Store_ID]],Store_DB[Store_ID],Store_DB[Store_Type])</f>
        <v>Online</v>
      </c>
      <c r="O1265" t="str">
        <f>_xlfn.XLOOKUP(Sales_DB[[#This Row],[Product_ID]],Product_DB[Product_ID],Product_DB[Product_Name])</f>
        <v>Vitamin C Face Serum</v>
      </c>
      <c r="P1265" t="str">
        <f>_xlfn.XLOOKUP(Sales_DB[[#This Row],[Product_ID]],Product_DB[Product_ID],Product_DB[Category])</f>
        <v>Beauty</v>
      </c>
      <c r="Q1265" t="str">
        <f>_xlfn.XLOOKUP(Sales_DB[[#This Row],[Product_ID]],Product_DB[Product_ID],Product_DB[Sub_Category])</f>
        <v>Skincare</v>
      </c>
      <c r="R1265" t="str">
        <f>_xlfn.XLOOKUP(Sales_DB[[#This Row],[Product_ID]],Product_DB[Product_ID],Product_DB[Brand])</f>
        <v>Griffin Ltd</v>
      </c>
      <c r="S1265">
        <f>_xlfn.XLOOKUP(Sales_DB[[#This Row],[Product_ID]],Product_DB[Product_ID],Product_DB[Cost])</f>
        <v>283.83</v>
      </c>
      <c r="T1265">
        <f>_xlfn.XLOOKUP(Sales_DB[[#This Row],[Product_ID]],Product_DB[Product_ID],Product_DB[Stock])</f>
        <v>244</v>
      </c>
      <c r="U1265" t="str">
        <f>_xlfn.XLOOKUP(Sales_DB[[#This Row],[Customer_ID]],Final_Cust_db[Customer_ID],Final_Cust_db[Name])</f>
        <v>Jose Stewart</v>
      </c>
      <c r="V1265">
        <f>_xlfn.XLOOKUP(Sales_DB[[#This Row],[Customer_ID]],Final_Cust_db[Customer_ID],Final_Cust_db[Age])</f>
        <v>18</v>
      </c>
      <c r="W1265" t="str">
        <f>_xlfn.XLOOKUP(Sales_DB[[#This Row],[Customer_ID]],Final_Cust_db[Customer_ID],Final_Cust_db[Gender])</f>
        <v>Female</v>
      </c>
      <c r="X1265" t="str">
        <f>_xlfn.XLOOKUP(Sales_DB[[#This Row],[Customer_ID]],Final_Cust_db[Customer_ID],Final_Cust_db[City])</f>
        <v>South Robert</v>
      </c>
      <c r="Y1265" t="str">
        <f>_xlfn.XLOOKUP(Sales_DB[[#This Row],[Customer_ID]],Final_Cust_db[Customer_ID],Final_Cust_db[State])</f>
        <v>Maine</v>
      </c>
      <c r="Z1265" t="str">
        <f>_xlfn.XLOOKUP(Sales_DB[[#This Row],[Customer_ID]],Final_Cust_db[Customer_ID],Final_Cust_db[Country])</f>
        <v>USA</v>
      </c>
      <c r="AA1265" t="str">
        <f>_xlfn.XLOOKUP(Sales_DB[[#This Row],[Customer_ID]],Final_Cust_db[Customer_ID],Final_Cust_db[Loyality_Level])</f>
        <v>Gold</v>
      </c>
      <c r="AB1265" s="8">
        <f>Sales_DB[[#This Row],[Cost]]*Sales_DB[[#This Row],[Quantity]]</f>
        <v>851.49</v>
      </c>
      <c r="AC1265" s="8">
        <f>Sales_DB[[#This Row],[Total_Amount]]-Sales_DB[[#This Row],[Spend]]</f>
        <v>1353.5339999999999</v>
      </c>
      <c r="AD1265" s="8">
        <f>MONTH(Sales_DB[[#This Row],[Order_Date]])</f>
        <v>8</v>
      </c>
    </row>
    <row r="1266" spans="1:30" x14ac:dyDescent="0.35">
      <c r="A1266" t="s">
        <v>3223</v>
      </c>
      <c r="B1266" s="2">
        <v>45491</v>
      </c>
      <c r="C1266" t="s">
        <v>899</v>
      </c>
      <c r="D1266" t="s">
        <v>1833</v>
      </c>
      <c r="E1266" t="s">
        <v>1930</v>
      </c>
      <c r="F1266">
        <v>2</v>
      </c>
      <c r="G1266" s="5">
        <v>905.26</v>
      </c>
      <c r="H1266">
        <v>0.15</v>
      </c>
      <c r="I1266" t="s">
        <v>1962</v>
      </c>
      <c r="J1266">
        <v>1538.942</v>
      </c>
      <c r="K1266" t="str">
        <f>_xlfn.XLOOKUP(Sales_DB[[#This Row],[Store_ID]],Store_DB[Store_ID],Store_DB[Region])</f>
        <v>East</v>
      </c>
      <c r="L1266" t="str">
        <f>_xlfn.XLOOKUP(Sales_DB[[#This Row],[Store_ID]],Store_DB[Store_ID],Store_DB[Store_Name])</f>
        <v>Gardner, Humphrey and Contreras</v>
      </c>
      <c r="M1266" t="str">
        <f>_xlfn.XLOOKUP(Sales_DB[[#This Row],[Store_ID]],Store_DB[Store_ID],Store_DB[City])</f>
        <v>Johnsonville</v>
      </c>
      <c r="N1266" t="str">
        <f>_xlfn.XLOOKUP(Sales_DB[[#This Row],[Store_ID]],Store_DB[Store_ID],Store_DB[Store_Type])</f>
        <v>Flagship</v>
      </c>
      <c r="O1266" t="str">
        <f>_xlfn.XLOOKUP(Sales_DB[[#This Row],[Product_ID]],Product_DB[Product_ID],Product_DB[Product_Name])</f>
        <v>Wooden Bookshelf</v>
      </c>
      <c r="P1266" t="str">
        <f>_xlfn.XLOOKUP(Sales_DB[[#This Row],[Product_ID]],Product_DB[Product_ID],Product_DB[Category])</f>
        <v>Home</v>
      </c>
      <c r="Q1266" t="str">
        <f>_xlfn.XLOOKUP(Sales_DB[[#This Row],[Product_ID]],Product_DB[Product_ID],Product_DB[Sub_Category])</f>
        <v>Furniture</v>
      </c>
      <c r="R1266" t="str">
        <f>_xlfn.XLOOKUP(Sales_DB[[#This Row],[Product_ID]],Product_DB[Product_ID],Product_DB[Brand])</f>
        <v>Collins-Stephenson</v>
      </c>
      <c r="S1266">
        <f>_xlfn.XLOOKUP(Sales_DB[[#This Row],[Product_ID]],Product_DB[Product_ID],Product_DB[Cost])</f>
        <v>388.46</v>
      </c>
      <c r="T1266">
        <f>_xlfn.XLOOKUP(Sales_DB[[#This Row],[Product_ID]],Product_DB[Product_ID],Product_DB[Stock])</f>
        <v>208</v>
      </c>
      <c r="U1266" t="str">
        <f>_xlfn.XLOOKUP(Sales_DB[[#This Row],[Customer_ID]],Final_Cust_db[Customer_ID],Final_Cust_db[Name])</f>
        <v>Antonio Leon</v>
      </c>
      <c r="V1266">
        <f>_xlfn.XLOOKUP(Sales_DB[[#This Row],[Customer_ID]],Final_Cust_db[Customer_ID],Final_Cust_db[Age])</f>
        <v>48</v>
      </c>
      <c r="W1266" t="str">
        <f>_xlfn.XLOOKUP(Sales_DB[[#This Row],[Customer_ID]],Final_Cust_db[Customer_ID],Final_Cust_db[Gender])</f>
        <v>Male</v>
      </c>
      <c r="X1266" t="str">
        <f>_xlfn.XLOOKUP(Sales_DB[[#This Row],[Customer_ID]],Final_Cust_db[Customer_ID],Final_Cust_db[City])</f>
        <v>Morrisville</v>
      </c>
      <c r="Y1266" t="str">
        <f>_xlfn.XLOOKUP(Sales_DB[[#This Row],[Customer_ID]],Final_Cust_db[Customer_ID],Final_Cust_db[State])</f>
        <v>Hawaii</v>
      </c>
      <c r="Z1266" t="str">
        <f>_xlfn.XLOOKUP(Sales_DB[[#This Row],[Customer_ID]],Final_Cust_db[Customer_ID],Final_Cust_db[Country])</f>
        <v>USA</v>
      </c>
      <c r="AA1266" t="str">
        <f>_xlfn.XLOOKUP(Sales_DB[[#This Row],[Customer_ID]],Final_Cust_db[Customer_ID],Final_Cust_db[Loyality_Level])</f>
        <v>Bronze</v>
      </c>
      <c r="AB1266" s="8">
        <f>Sales_DB[[#This Row],[Cost]]*Sales_DB[[#This Row],[Quantity]]</f>
        <v>776.92</v>
      </c>
      <c r="AC1266" s="8">
        <f>Sales_DB[[#This Row],[Total_Amount]]-Sales_DB[[#This Row],[Spend]]</f>
        <v>762.02200000000005</v>
      </c>
      <c r="AD1266" s="8">
        <f>MONTH(Sales_DB[[#This Row],[Order_Date]])</f>
        <v>7</v>
      </c>
    </row>
    <row r="1267" spans="1:30" x14ac:dyDescent="0.35">
      <c r="A1267" t="s">
        <v>3224</v>
      </c>
      <c r="B1267" s="2">
        <v>45628</v>
      </c>
      <c r="C1267" t="s">
        <v>993</v>
      </c>
      <c r="D1267" t="s">
        <v>1619</v>
      </c>
      <c r="E1267" t="s">
        <v>1946</v>
      </c>
      <c r="F1267">
        <v>4</v>
      </c>
      <c r="G1267" s="5">
        <v>295.39999999999998</v>
      </c>
      <c r="H1267">
        <v>0.23</v>
      </c>
      <c r="I1267" t="s">
        <v>1959</v>
      </c>
      <c r="J1267">
        <v>909.83199999999999</v>
      </c>
      <c r="K1267" t="str">
        <f>_xlfn.XLOOKUP(Sales_DB[[#This Row],[Store_ID]],Store_DB[Store_ID],Store_DB[Region])</f>
        <v>East</v>
      </c>
      <c r="L1267" t="str">
        <f>_xlfn.XLOOKUP(Sales_DB[[#This Row],[Store_ID]],Store_DB[Store_ID],Store_DB[Store_Name])</f>
        <v>Mann-Austin</v>
      </c>
      <c r="M1267" t="str">
        <f>_xlfn.XLOOKUP(Sales_DB[[#This Row],[Store_ID]],Store_DB[Store_ID],Store_DB[City])</f>
        <v>Vasquezborough</v>
      </c>
      <c r="N1267" t="str">
        <f>_xlfn.XLOOKUP(Sales_DB[[#This Row],[Store_ID]],Store_DB[Store_ID],Store_DB[Store_Type])</f>
        <v>Online</v>
      </c>
      <c r="O1267" t="str">
        <f>_xlfn.XLOOKUP(Sales_DB[[#This Row],[Product_ID]],Product_DB[Product_ID],Product_DB[Product_Name])</f>
        <v>Beard Grooming Kit</v>
      </c>
      <c r="P1267" t="str">
        <f>_xlfn.XLOOKUP(Sales_DB[[#This Row],[Product_ID]],Product_DB[Product_ID],Product_DB[Category])</f>
        <v>Beauty</v>
      </c>
      <c r="Q1267" t="str">
        <f>_xlfn.XLOOKUP(Sales_DB[[#This Row],[Product_ID]],Product_DB[Product_ID],Product_DB[Sub_Category])</f>
        <v>Grooming</v>
      </c>
      <c r="R1267" t="str">
        <f>_xlfn.XLOOKUP(Sales_DB[[#This Row],[Product_ID]],Product_DB[Product_ID],Product_DB[Brand])</f>
        <v>Erickson-Green</v>
      </c>
      <c r="S1267">
        <f>_xlfn.XLOOKUP(Sales_DB[[#This Row],[Product_ID]],Product_DB[Product_ID],Product_DB[Cost])</f>
        <v>337.42</v>
      </c>
      <c r="T1267">
        <f>_xlfn.XLOOKUP(Sales_DB[[#This Row],[Product_ID]],Product_DB[Product_ID],Product_DB[Stock])</f>
        <v>256</v>
      </c>
      <c r="U1267" t="str">
        <f>_xlfn.XLOOKUP(Sales_DB[[#This Row],[Customer_ID]],Final_Cust_db[Customer_ID],Final_Cust_db[Name])</f>
        <v>Jason Mullins</v>
      </c>
      <c r="V1267">
        <f>_xlfn.XLOOKUP(Sales_DB[[#This Row],[Customer_ID]],Final_Cust_db[Customer_ID],Final_Cust_db[Age])</f>
        <v>47</v>
      </c>
      <c r="W1267" t="str">
        <f>_xlfn.XLOOKUP(Sales_DB[[#This Row],[Customer_ID]],Final_Cust_db[Customer_ID],Final_Cust_db[Gender])</f>
        <v>Female</v>
      </c>
      <c r="X1267" t="str">
        <f>_xlfn.XLOOKUP(Sales_DB[[#This Row],[Customer_ID]],Final_Cust_db[Customer_ID],Final_Cust_db[City])</f>
        <v>Brianchester</v>
      </c>
      <c r="Y1267" t="str">
        <f>_xlfn.XLOOKUP(Sales_DB[[#This Row],[Customer_ID]],Final_Cust_db[Customer_ID],Final_Cust_db[State])</f>
        <v>Delaware</v>
      </c>
      <c r="Z1267" t="str">
        <f>_xlfn.XLOOKUP(Sales_DB[[#This Row],[Customer_ID]],Final_Cust_db[Customer_ID],Final_Cust_db[Country])</f>
        <v>USA</v>
      </c>
      <c r="AA1267" t="str">
        <f>_xlfn.XLOOKUP(Sales_DB[[#This Row],[Customer_ID]],Final_Cust_db[Customer_ID],Final_Cust_db[Loyality_Level])</f>
        <v>Silver</v>
      </c>
      <c r="AB1267" s="8">
        <f>Sales_DB[[#This Row],[Cost]]*Sales_DB[[#This Row],[Quantity]]</f>
        <v>1349.68</v>
      </c>
      <c r="AC1267" s="8">
        <f>Sales_DB[[#This Row],[Total_Amount]]-Sales_DB[[#This Row],[Spend]]</f>
        <v>-439.84800000000007</v>
      </c>
      <c r="AD1267" s="8">
        <f>MONTH(Sales_DB[[#This Row],[Order_Date]])</f>
        <v>12</v>
      </c>
    </row>
    <row r="1268" spans="1:30" x14ac:dyDescent="0.35">
      <c r="A1268" t="s">
        <v>3225</v>
      </c>
      <c r="B1268" s="2">
        <v>45861</v>
      </c>
      <c r="C1268" t="s">
        <v>318</v>
      </c>
      <c r="D1268" t="s">
        <v>1863</v>
      </c>
      <c r="E1268" t="s">
        <v>1906</v>
      </c>
      <c r="F1268">
        <v>1</v>
      </c>
      <c r="G1268" s="5">
        <v>252.18</v>
      </c>
      <c r="H1268">
        <v>0.23</v>
      </c>
      <c r="I1268" t="s">
        <v>1959</v>
      </c>
      <c r="J1268">
        <v>194.17859999999999</v>
      </c>
      <c r="K1268" t="str">
        <f>_xlfn.XLOOKUP(Sales_DB[[#This Row],[Store_ID]],Store_DB[Store_ID],Store_DB[Region])</f>
        <v>North</v>
      </c>
      <c r="L1268" t="str">
        <f>_xlfn.XLOOKUP(Sales_DB[[#This Row],[Store_ID]],Store_DB[Store_ID],Store_DB[Store_Name])</f>
        <v>Gray Ltd</v>
      </c>
      <c r="M1268" t="str">
        <f>_xlfn.XLOOKUP(Sales_DB[[#This Row],[Store_ID]],Store_DB[Store_ID],Store_DB[City])</f>
        <v>New Michaelchester</v>
      </c>
      <c r="N1268" t="str">
        <f>_xlfn.XLOOKUP(Sales_DB[[#This Row],[Store_ID]],Store_DB[Store_ID],Store_DB[Store_Type])</f>
        <v>Outlet</v>
      </c>
      <c r="O1268" t="str">
        <f>_xlfn.XLOOKUP(Sales_DB[[#This Row],[Product_ID]],Product_DB[Product_ID],Product_DB[Product_Name])</f>
        <v>Vitamin E Body Lotion</v>
      </c>
      <c r="P1268" t="str">
        <f>_xlfn.XLOOKUP(Sales_DB[[#This Row],[Product_ID]],Product_DB[Product_ID],Product_DB[Category])</f>
        <v>Beauty</v>
      </c>
      <c r="Q1268" t="str">
        <f>_xlfn.XLOOKUP(Sales_DB[[#This Row],[Product_ID]],Product_DB[Product_ID],Product_DB[Sub_Category])</f>
        <v>Skincare</v>
      </c>
      <c r="R1268" t="str">
        <f>_xlfn.XLOOKUP(Sales_DB[[#This Row],[Product_ID]],Product_DB[Product_ID],Product_DB[Brand])</f>
        <v>Hoffman-Williams</v>
      </c>
      <c r="S1268">
        <f>_xlfn.XLOOKUP(Sales_DB[[#This Row],[Product_ID]],Product_DB[Product_ID],Product_DB[Cost])</f>
        <v>358.47</v>
      </c>
      <c r="T1268">
        <f>_xlfn.XLOOKUP(Sales_DB[[#This Row],[Product_ID]],Product_DB[Product_ID],Product_DB[Stock])</f>
        <v>213</v>
      </c>
      <c r="U1268" t="str">
        <f>_xlfn.XLOOKUP(Sales_DB[[#This Row],[Customer_ID]],Final_Cust_db[Customer_ID],Final_Cust_db[Name])</f>
        <v>Melissa Duffy Md</v>
      </c>
      <c r="V1268">
        <f>_xlfn.XLOOKUP(Sales_DB[[#This Row],[Customer_ID]],Final_Cust_db[Customer_ID],Final_Cust_db[Age])</f>
        <v>58</v>
      </c>
      <c r="W1268" t="str">
        <f>_xlfn.XLOOKUP(Sales_DB[[#This Row],[Customer_ID]],Final_Cust_db[Customer_ID],Final_Cust_db[Gender])</f>
        <v>Female</v>
      </c>
      <c r="X1268" t="str">
        <f>_xlfn.XLOOKUP(Sales_DB[[#This Row],[Customer_ID]],Final_Cust_db[Customer_ID],Final_Cust_db[City])</f>
        <v>East Jenna</v>
      </c>
      <c r="Y1268" t="str">
        <f>_xlfn.XLOOKUP(Sales_DB[[#This Row],[Customer_ID]],Final_Cust_db[Customer_ID],Final_Cust_db[State])</f>
        <v>South Carolina</v>
      </c>
      <c r="Z1268" t="str">
        <f>_xlfn.XLOOKUP(Sales_DB[[#This Row],[Customer_ID]],Final_Cust_db[Customer_ID],Final_Cust_db[Country])</f>
        <v>USA</v>
      </c>
      <c r="AA1268" t="str">
        <f>_xlfn.XLOOKUP(Sales_DB[[#This Row],[Customer_ID]],Final_Cust_db[Customer_ID],Final_Cust_db[Loyality_Level])</f>
        <v>Bronze</v>
      </c>
      <c r="AB1268" s="8">
        <f>Sales_DB[[#This Row],[Cost]]*Sales_DB[[#This Row],[Quantity]]</f>
        <v>358.47</v>
      </c>
      <c r="AC1268" s="8">
        <f>Sales_DB[[#This Row],[Total_Amount]]-Sales_DB[[#This Row],[Spend]]</f>
        <v>-164.29140000000004</v>
      </c>
      <c r="AD1268" s="8">
        <f>MONTH(Sales_DB[[#This Row],[Order_Date]])</f>
        <v>7</v>
      </c>
    </row>
    <row r="1269" spans="1:30" x14ac:dyDescent="0.35">
      <c r="A1269" t="s">
        <v>3226</v>
      </c>
      <c r="B1269" s="2">
        <v>45878</v>
      </c>
      <c r="C1269" t="s">
        <v>517</v>
      </c>
      <c r="D1269" t="s">
        <v>1872</v>
      </c>
      <c r="E1269" t="s">
        <v>1927</v>
      </c>
      <c r="F1269">
        <v>4</v>
      </c>
      <c r="G1269" s="5">
        <v>792.1</v>
      </c>
      <c r="H1269">
        <v>0.19</v>
      </c>
      <c r="I1269" t="s">
        <v>1962</v>
      </c>
      <c r="J1269">
        <v>2566.404</v>
      </c>
      <c r="K1269" t="str">
        <f>_xlfn.XLOOKUP(Sales_DB[[#This Row],[Store_ID]],Store_DB[Store_ID],Store_DB[Region])</f>
        <v>North</v>
      </c>
      <c r="L1269" t="str">
        <f>_xlfn.XLOOKUP(Sales_DB[[#This Row],[Store_ID]],Store_DB[Store_ID],Store_DB[Store_Name])</f>
        <v>Thomas, Bridges and Harris</v>
      </c>
      <c r="M1269" t="str">
        <f>_xlfn.XLOOKUP(Sales_DB[[#This Row],[Store_ID]],Store_DB[Store_ID],Store_DB[City])</f>
        <v>Sabrinatown</v>
      </c>
      <c r="N1269" t="str">
        <f>_xlfn.XLOOKUP(Sales_DB[[#This Row],[Store_ID]],Store_DB[Store_ID],Store_DB[Store_Type])</f>
        <v>Online</v>
      </c>
      <c r="O1269" t="str">
        <f>_xlfn.XLOOKUP(Sales_DB[[#This Row],[Product_ID]],Product_DB[Product_ID],Product_DB[Product_Name])</f>
        <v>Cricket Bat</v>
      </c>
      <c r="P1269" t="str">
        <f>_xlfn.XLOOKUP(Sales_DB[[#This Row],[Product_ID]],Product_DB[Product_ID],Product_DB[Category])</f>
        <v>Sports</v>
      </c>
      <c r="Q1269" t="str">
        <f>_xlfn.XLOOKUP(Sales_DB[[#This Row],[Product_ID]],Product_DB[Product_ID],Product_DB[Sub_Category])</f>
        <v>Team Sports</v>
      </c>
      <c r="R1269" t="str">
        <f>_xlfn.XLOOKUP(Sales_DB[[#This Row],[Product_ID]],Product_DB[Product_ID],Product_DB[Brand])</f>
        <v>Khan LLC</v>
      </c>
      <c r="S1269">
        <f>_xlfn.XLOOKUP(Sales_DB[[#This Row],[Product_ID]],Product_DB[Product_ID],Product_DB[Cost])</f>
        <v>245.98</v>
      </c>
      <c r="T1269">
        <f>_xlfn.XLOOKUP(Sales_DB[[#This Row],[Product_ID]],Product_DB[Product_ID],Product_DB[Stock])</f>
        <v>471</v>
      </c>
      <c r="U1269" t="str">
        <f>_xlfn.XLOOKUP(Sales_DB[[#This Row],[Customer_ID]],Final_Cust_db[Customer_ID],Final_Cust_db[Name])</f>
        <v>Patrick Roberts</v>
      </c>
      <c r="V1269">
        <f>_xlfn.XLOOKUP(Sales_DB[[#This Row],[Customer_ID]],Final_Cust_db[Customer_ID],Final_Cust_db[Age])</f>
        <v>41</v>
      </c>
      <c r="W1269" t="str">
        <f>_xlfn.XLOOKUP(Sales_DB[[#This Row],[Customer_ID]],Final_Cust_db[Customer_ID],Final_Cust_db[Gender])</f>
        <v>Female</v>
      </c>
      <c r="X1269" t="str">
        <f>_xlfn.XLOOKUP(Sales_DB[[#This Row],[Customer_ID]],Final_Cust_db[Customer_ID],Final_Cust_db[City])</f>
        <v>Jaredville</v>
      </c>
      <c r="Y1269" t="str">
        <f>_xlfn.XLOOKUP(Sales_DB[[#This Row],[Customer_ID]],Final_Cust_db[Customer_ID],Final_Cust_db[State])</f>
        <v>Missouri</v>
      </c>
      <c r="Z1269" t="str">
        <f>_xlfn.XLOOKUP(Sales_DB[[#This Row],[Customer_ID]],Final_Cust_db[Customer_ID],Final_Cust_db[Country])</f>
        <v>USA</v>
      </c>
      <c r="AA1269" t="str">
        <f>_xlfn.XLOOKUP(Sales_DB[[#This Row],[Customer_ID]],Final_Cust_db[Customer_ID],Final_Cust_db[Loyality_Level])</f>
        <v>Platinum</v>
      </c>
      <c r="AB1269" s="8">
        <f>Sales_DB[[#This Row],[Cost]]*Sales_DB[[#This Row],[Quantity]]</f>
        <v>983.92</v>
      </c>
      <c r="AC1269" s="8">
        <f>Sales_DB[[#This Row],[Total_Amount]]-Sales_DB[[#This Row],[Spend]]</f>
        <v>1582.4839999999999</v>
      </c>
      <c r="AD1269" s="8">
        <f>MONTH(Sales_DB[[#This Row],[Order_Date]])</f>
        <v>8</v>
      </c>
    </row>
    <row r="1270" spans="1:30" x14ac:dyDescent="0.35">
      <c r="A1270" t="s">
        <v>3227</v>
      </c>
      <c r="B1270" s="2">
        <v>45426</v>
      </c>
      <c r="C1270" t="s">
        <v>282</v>
      </c>
      <c r="D1270" t="s">
        <v>1845</v>
      </c>
      <c r="E1270" t="s">
        <v>1932</v>
      </c>
      <c r="F1270">
        <v>1</v>
      </c>
      <c r="G1270" s="5">
        <v>883.36</v>
      </c>
      <c r="H1270">
        <v>0.11</v>
      </c>
      <c r="I1270" t="s">
        <v>1959</v>
      </c>
      <c r="J1270">
        <v>786.19040000000007</v>
      </c>
      <c r="K1270" t="str">
        <f>_xlfn.XLOOKUP(Sales_DB[[#This Row],[Store_ID]],Store_DB[Store_ID],Store_DB[Region])</f>
        <v>South</v>
      </c>
      <c r="L1270" t="str">
        <f>_xlfn.XLOOKUP(Sales_DB[[#This Row],[Store_ID]],Store_DB[Store_ID],Store_DB[Store_Name])</f>
        <v>Mcdonald Inc</v>
      </c>
      <c r="M1270" t="str">
        <f>_xlfn.XLOOKUP(Sales_DB[[#This Row],[Store_ID]],Store_DB[Store_ID],Store_DB[City])</f>
        <v>Christopherland</v>
      </c>
      <c r="N1270" t="str">
        <f>_xlfn.XLOOKUP(Sales_DB[[#This Row],[Store_ID]],Store_DB[Store_ID],Store_DB[Store_Type])</f>
        <v>Outlet</v>
      </c>
      <c r="O1270" t="str">
        <f>_xlfn.XLOOKUP(Sales_DB[[#This Row],[Product_ID]],Product_DB[Product_ID],Product_DB[Product_Name])</f>
        <v>Sports Wrist Sweatbands</v>
      </c>
      <c r="P1270" t="str">
        <f>_xlfn.XLOOKUP(Sales_DB[[#This Row],[Product_ID]],Product_DB[Product_ID],Product_DB[Category])</f>
        <v>Sports</v>
      </c>
      <c r="Q1270" t="str">
        <f>_xlfn.XLOOKUP(Sales_DB[[#This Row],[Product_ID]],Product_DB[Product_ID],Product_DB[Sub_Category])</f>
        <v>Accessories</v>
      </c>
      <c r="R1270" t="str">
        <f>_xlfn.XLOOKUP(Sales_DB[[#This Row],[Product_ID]],Product_DB[Product_ID],Product_DB[Brand])</f>
        <v>Olsen-Daniels</v>
      </c>
      <c r="S1270">
        <f>_xlfn.XLOOKUP(Sales_DB[[#This Row],[Product_ID]],Product_DB[Product_ID],Product_DB[Cost])</f>
        <v>131.24</v>
      </c>
      <c r="T1270">
        <f>_xlfn.XLOOKUP(Sales_DB[[#This Row],[Product_ID]],Product_DB[Product_ID],Product_DB[Stock])</f>
        <v>232</v>
      </c>
      <c r="U1270" t="str">
        <f>_xlfn.XLOOKUP(Sales_DB[[#This Row],[Customer_ID]],Final_Cust_db[Customer_ID],Final_Cust_db[Name])</f>
        <v>Nathan Campbell</v>
      </c>
      <c r="V1270">
        <f>_xlfn.XLOOKUP(Sales_DB[[#This Row],[Customer_ID]],Final_Cust_db[Customer_ID],Final_Cust_db[Age])</f>
        <v>37</v>
      </c>
      <c r="W1270" t="str">
        <f>_xlfn.XLOOKUP(Sales_DB[[#This Row],[Customer_ID]],Final_Cust_db[Customer_ID],Final_Cust_db[Gender])</f>
        <v>Male</v>
      </c>
      <c r="X1270" t="str">
        <f>_xlfn.XLOOKUP(Sales_DB[[#This Row],[Customer_ID]],Final_Cust_db[Customer_ID],Final_Cust_db[City])</f>
        <v>Rodrigueztown</v>
      </c>
      <c r="Y1270" t="str">
        <f>_xlfn.XLOOKUP(Sales_DB[[#This Row],[Customer_ID]],Final_Cust_db[Customer_ID],Final_Cust_db[State])</f>
        <v>Oklahoma</v>
      </c>
      <c r="Z1270" t="str">
        <f>_xlfn.XLOOKUP(Sales_DB[[#This Row],[Customer_ID]],Final_Cust_db[Customer_ID],Final_Cust_db[Country])</f>
        <v>USA</v>
      </c>
      <c r="AA1270" t="str">
        <f>_xlfn.XLOOKUP(Sales_DB[[#This Row],[Customer_ID]],Final_Cust_db[Customer_ID],Final_Cust_db[Loyality_Level])</f>
        <v>Gold</v>
      </c>
      <c r="AB1270" s="8">
        <f>Sales_DB[[#This Row],[Cost]]*Sales_DB[[#This Row],[Quantity]]</f>
        <v>131.24</v>
      </c>
      <c r="AC1270" s="8">
        <f>Sales_DB[[#This Row],[Total_Amount]]-Sales_DB[[#This Row],[Spend]]</f>
        <v>654.95040000000006</v>
      </c>
      <c r="AD1270" s="8">
        <f>MONTH(Sales_DB[[#This Row],[Order_Date]])</f>
        <v>5</v>
      </c>
    </row>
    <row r="1271" spans="1:30" x14ac:dyDescent="0.35">
      <c r="A1271" t="s">
        <v>3228</v>
      </c>
      <c r="B1271" s="2">
        <v>45231</v>
      </c>
      <c r="C1271" t="s">
        <v>887</v>
      </c>
      <c r="D1271" t="s">
        <v>1788</v>
      </c>
      <c r="E1271" t="s">
        <v>1885</v>
      </c>
      <c r="F1271">
        <v>4</v>
      </c>
      <c r="G1271" s="5">
        <v>305.95</v>
      </c>
      <c r="H1271">
        <v>0.08</v>
      </c>
      <c r="I1271" t="s">
        <v>1959</v>
      </c>
      <c r="J1271">
        <v>1125.896</v>
      </c>
      <c r="K1271" t="str">
        <f>_xlfn.XLOOKUP(Sales_DB[[#This Row],[Store_ID]],Store_DB[Store_ID],Store_DB[Region])</f>
        <v>East</v>
      </c>
      <c r="L1271" t="str">
        <f>_xlfn.XLOOKUP(Sales_DB[[#This Row],[Store_ID]],Store_DB[Store_ID],Store_DB[Store_Name])</f>
        <v>Rivera-Warner</v>
      </c>
      <c r="M1271" t="str">
        <f>_xlfn.XLOOKUP(Sales_DB[[#This Row],[Store_ID]],Store_DB[Store_ID],Store_DB[City])</f>
        <v>Washingtonfurt</v>
      </c>
      <c r="N1271" t="str">
        <f>_xlfn.XLOOKUP(Sales_DB[[#This Row],[Store_ID]],Store_DB[Store_ID],Store_DB[Store_Type])</f>
        <v>Flagship</v>
      </c>
      <c r="O1271" t="str">
        <f>_xlfn.XLOOKUP(Sales_DB[[#This Row],[Product_ID]],Product_DB[Product_ID],Product_DB[Product_Name])</f>
        <v>Men'S Sports Shorts</v>
      </c>
      <c r="P1271" t="str">
        <f>_xlfn.XLOOKUP(Sales_DB[[#This Row],[Product_ID]],Product_DB[Product_ID],Product_DB[Category])</f>
        <v>Clothing</v>
      </c>
      <c r="Q1271" t="str">
        <f>_xlfn.XLOOKUP(Sales_DB[[#This Row],[Product_ID]],Product_DB[Product_ID],Product_DB[Sub_Category])</f>
        <v>Bottoms</v>
      </c>
      <c r="R1271" t="str">
        <f>_xlfn.XLOOKUP(Sales_DB[[#This Row],[Product_ID]],Product_DB[Product_ID],Product_DB[Brand])</f>
        <v>Fitzpatrick Ltd</v>
      </c>
      <c r="S1271">
        <f>_xlfn.XLOOKUP(Sales_DB[[#This Row],[Product_ID]],Product_DB[Product_ID],Product_DB[Cost])</f>
        <v>218.22</v>
      </c>
      <c r="T1271">
        <f>_xlfn.XLOOKUP(Sales_DB[[#This Row],[Product_ID]],Product_DB[Product_ID],Product_DB[Stock])</f>
        <v>224</v>
      </c>
      <c r="U1271" t="str">
        <f>_xlfn.XLOOKUP(Sales_DB[[#This Row],[Customer_ID]],Final_Cust_db[Customer_ID],Final_Cust_db[Name])</f>
        <v>Arthur Warren</v>
      </c>
      <c r="V1271">
        <f>_xlfn.XLOOKUP(Sales_DB[[#This Row],[Customer_ID]],Final_Cust_db[Customer_ID],Final_Cust_db[Age])</f>
        <v>38</v>
      </c>
      <c r="W1271" t="str">
        <f>_xlfn.XLOOKUP(Sales_DB[[#This Row],[Customer_ID]],Final_Cust_db[Customer_ID],Final_Cust_db[Gender])</f>
        <v>Male</v>
      </c>
      <c r="X1271" t="str">
        <f>_xlfn.XLOOKUP(Sales_DB[[#This Row],[Customer_ID]],Final_Cust_db[Customer_ID],Final_Cust_db[City])</f>
        <v>Ericshire</v>
      </c>
      <c r="Y1271" t="str">
        <f>_xlfn.XLOOKUP(Sales_DB[[#This Row],[Customer_ID]],Final_Cust_db[Customer_ID],Final_Cust_db[State])</f>
        <v>Nevada</v>
      </c>
      <c r="Z1271" t="str">
        <f>_xlfn.XLOOKUP(Sales_DB[[#This Row],[Customer_ID]],Final_Cust_db[Customer_ID],Final_Cust_db[Country])</f>
        <v>USA</v>
      </c>
      <c r="AA1271" t="str">
        <f>_xlfn.XLOOKUP(Sales_DB[[#This Row],[Customer_ID]],Final_Cust_db[Customer_ID],Final_Cust_db[Loyality_Level])</f>
        <v>Gold</v>
      </c>
      <c r="AB1271" s="8">
        <f>Sales_DB[[#This Row],[Cost]]*Sales_DB[[#This Row],[Quantity]]</f>
        <v>872.88</v>
      </c>
      <c r="AC1271" s="8">
        <f>Sales_DB[[#This Row],[Total_Amount]]-Sales_DB[[#This Row],[Spend]]</f>
        <v>253.01599999999996</v>
      </c>
      <c r="AD1271" s="8">
        <f>MONTH(Sales_DB[[#This Row],[Order_Date]])</f>
        <v>11</v>
      </c>
    </row>
    <row r="1272" spans="1:30" x14ac:dyDescent="0.35">
      <c r="A1272" t="s">
        <v>3229</v>
      </c>
      <c r="B1272" s="2">
        <v>45609</v>
      </c>
      <c r="C1272" t="s">
        <v>1259</v>
      </c>
      <c r="D1272" t="s">
        <v>1754</v>
      </c>
      <c r="E1272" t="s">
        <v>1912</v>
      </c>
      <c r="F1272">
        <v>3</v>
      </c>
      <c r="G1272" s="5">
        <v>742.45</v>
      </c>
      <c r="H1272">
        <v>0.23</v>
      </c>
      <c r="I1272" t="s">
        <v>1962</v>
      </c>
      <c r="J1272">
        <v>1715.0595000000001</v>
      </c>
      <c r="K1272" t="str">
        <f>_xlfn.XLOOKUP(Sales_DB[[#This Row],[Store_ID]],Store_DB[Store_ID],Store_DB[Region])</f>
        <v>South</v>
      </c>
      <c r="L1272" t="str">
        <f>_xlfn.XLOOKUP(Sales_DB[[#This Row],[Store_ID]],Store_DB[Store_ID],Store_DB[Store_Name])</f>
        <v>Martinez-Mullins</v>
      </c>
      <c r="M1272" t="str">
        <f>_xlfn.XLOOKUP(Sales_DB[[#This Row],[Store_ID]],Store_DB[Store_ID],Store_DB[City])</f>
        <v>Williamsfurt</v>
      </c>
      <c r="N1272" t="str">
        <f>_xlfn.XLOOKUP(Sales_DB[[#This Row],[Store_ID]],Store_DB[Store_ID],Store_DB[Store_Type])</f>
        <v>Online</v>
      </c>
      <c r="O1272" t="str">
        <f>_xlfn.XLOOKUP(Sales_DB[[#This Row],[Product_ID]],Product_DB[Product_ID],Product_DB[Product_Name])</f>
        <v>Womens Cotton Scarf</v>
      </c>
      <c r="P1272" t="str">
        <f>_xlfn.XLOOKUP(Sales_DB[[#This Row],[Product_ID]],Product_DB[Product_ID],Product_DB[Category])</f>
        <v>Clothing</v>
      </c>
      <c r="Q1272" t="str">
        <f>_xlfn.XLOOKUP(Sales_DB[[#This Row],[Product_ID]],Product_DB[Product_ID],Product_DB[Sub_Category])</f>
        <v>Accessories</v>
      </c>
      <c r="R1272" t="str">
        <f>_xlfn.XLOOKUP(Sales_DB[[#This Row],[Product_ID]],Product_DB[Product_ID],Product_DB[Brand])</f>
        <v>Shepherd-Gould</v>
      </c>
      <c r="S1272">
        <f>_xlfn.XLOOKUP(Sales_DB[[#This Row],[Product_ID]],Product_DB[Product_ID],Product_DB[Cost])</f>
        <v>113.83</v>
      </c>
      <c r="T1272">
        <f>_xlfn.XLOOKUP(Sales_DB[[#This Row],[Product_ID]],Product_DB[Product_ID],Product_DB[Stock])</f>
        <v>485</v>
      </c>
      <c r="U1272" t="str">
        <f>_xlfn.XLOOKUP(Sales_DB[[#This Row],[Customer_ID]],Final_Cust_db[Customer_ID],Final_Cust_db[Name])</f>
        <v>Terry Moses</v>
      </c>
      <c r="V1272">
        <f>_xlfn.XLOOKUP(Sales_DB[[#This Row],[Customer_ID]],Final_Cust_db[Customer_ID],Final_Cust_db[Age])</f>
        <v>51</v>
      </c>
      <c r="W1272" t="str">
        <f>_xlfn.XLOOKUP(Sales_DB[[#This Row],[Customer_ID]],Final_Cust_db[Customer_ID],Final_Cust_db[Gender])</f>
        <v>Female</v>
      </c>
      <c r="X1272" t="str">
        <f>_xlfn.XLOOKUP(Sales_DB[[#This Row],[Customer_ID]],Final_Cust_db[Customer_ID],Final_Cust_db[City])</f>
        <v>Leahmouth</v>
      </c>
      <c r="Y1272" t="str">
        <f>_xlfn.XLOOKUP(Sales_DB[[#This Row],[Customer_ID]],Final_Cust_db[Customer_ID],Final_Cust_db[State])</f>
        <v>Nevada</v>
      </c>
      <c r="Z1272" t="str">
        <f>_xlfn.XLOOKUP(Sales_DB[[#This Row],[Customer_ID]],Final_Cust_db[Customer_ID],Final_Cust_db[Country])</f>
        <v>USA</v>
      </c>
      <c r="AA1272" t="str">
        <f>_xlfn.XLOOKUP(Sales_DB[[#This Row],[Customer_ID]],Final_Cust_db[Customer_ID],Final_Cust_db[Loyality_Level])</f>
        <v>Platinum</v>
      </c>
      <c r="AB1272" s="8">
        <f>Sales_DB[[#This Row],[Cost]]*Sales_DB[[#This Row],[Quantity]]</f>
        <v>341.49</v>
      </c>
      <c r="AC1272" s="8">
        <f>Sales_DB[[#This Row],[Total_Amount]]-Sales_DB[[#This Row],[Spend]]</f>
        <v>1373.5695000000001</v>
      </c>
      <c r="AD1272" s="8">
        <f>MONTH(Sales_DB[[#This Row],[Order_Date]])</f>
        <v>11</v>
      </c>
    </row>
    <row r="1273" spans="1:30" x14ac:dyDescent="0.35">
      <c r="A1273" t="s">
        <v>3230</v>
      </c>
      <c r="B1273" s="2">
        <v>45392</v>
      </c>
      <c r="C1273" t="s">
        <v>1122</v>
      </c>
      <c r="D1273" t="s">
        <v>1650</v>
      </c>
      <c r="E1273" t="s">
        <v>1943</v>
      </c>
      <c r="F1273">
        <v>3</v>
      </c>
      <c r="G1273" s="5">
        <v>336.1</v>
      </c>
      <c r="H1273">
        <v>0.12</v>
      </c>
      <c r="I1273" t="s">
        <v>1962</v>
      </c>
      <c r="J1273">
        <v>887.30400000000009</v>
      </c>
      <c r="K1273" t="str">
        <f>_xlfn.XLOOKUP(Sales_DB[[#This Row],[Store_ID]],Store_DB[Store_ID],Store_DB[Region])</f>
        <v>East</v>
      </c>
      <c r="L1273" t="str">
        <f>_xlfn.XLOOKUP(Sales_DB[[#This Row],[Store_ID]],Store_DB[Store_ID],Store_DB[Store_Name])</f>
        <v>Guerrero-Schmitt</v>
      </c>
      <c r="M1273" t="str">
        <f>_xlfn.XLOOKUP(Sales_DB[[#This Row],[Store_ID]],Store_DB[Store_ID],Store_DB[City])</f>
        <v>East Stevechester</v>
      </c>
      <c r="N1273" t="str">
        <f>_xlfn.XLOOKUP(Sales_DB[[#This Row],[Store_ID]],Store_DB[Store_ID],Store_DB[Store_Type])</f>
        <v>Flagship</v>
      </c>
      <c r="O1273" t="str">
        <f>_xlfn.XLOOKUP(Sales_DB[[#This Row],[Product_ID]],Product_DB[Product_ID],Product_DB[Product_Name])</f>
        <v>Women'S Scarf Set</v>
      </c>
      <c r="P1273" t="str">
        <f>_xlfn.XLOOKUP(Sales_DB[[#This Row],[Product_ID]],Product_DB[Product_ID],Product_DB[Category])</f>
        <v>Clothing</v>
      </c>
      <c r="Q1273" t="str">
        <f>_xlfn.XLOOKUP(Sales_DB[[#This Row],[Product_ID]],Product_DB[Product_ID],Product_DB[Sub_Category])</f>
        <v>Accessories</v>
      </c>
      <c r="R1273" t="str">
        <f>_xlfn.XLOOKUP(Sales_DB[[#This Row],[Product_ID]],Product_DB[Product_ID],Product_DB[Brand])</f>
        <v>Brown and Sons</v>
      </c>
      <c r="S1273">
        <f>_xlfn.XLOOKUP(Sales_DB[[#This Row],[Product_ID]],Product_DB[Product_ID],Product_DB[Cost])</f>
        <v>174.02</v>
      </c>
      <c r="T1273">
        <f>_xlfn.XLOOKUP(Sales_DB[[#This Row],[Product_ID]],Product_DB[Product_ID],Product_DB[Stock])</f>
        <v>268</v>
      </c>
      <c r="U1273" t="str">
        <f>_xlfn.XLOOKUP(Sales_DB[[#This Row],[Customer_ID]],Final_Cust_db[Customer_ID],Final_Cust_db[Name])</f>
        <v>Carlos Flores</v>
      </c>
      <c r="V1273">
        <f>_xlfn.XLOOKUP(Sales_DB[[#This Row],[Customer_ID]],Final_Cust_db[Customer_ID],Final_Cust_db[Age])</f>
        <v>20</v>
      </c>
      <c r="W1273" t="str">
        <f>_xlfn.XLOOKUP(Sales_DB[[#This Row],[Customer_ID]],Final_Cust_db[Customer_ID],Final_Cust_db[Gender])</f>
        <v>Male</v>
      </c>
      <c r="X1273" t="str">
        <f>_xlfn.XLOOKUP(Sales_DB[[#This Row],[Customer_ID]],Final_Cust_db[Customer_ID],Final_Cust_db[City])</f>
        <v>North Johnfurt</v>
      </c>
      <c r="Y1273" t="str">
        <f>_xlfn.XLOOKUP(Sales_DB[[#This Row],[Customer_ID]],Final_Cust_db[Customer_ID],Final_Cust_db[State])</f>
        <v>Washington</v>
      </c>
      <c r="Z1273" t="str">
        <f>_xlfn.XLOOKUP(Sales_DB[[#This Row],[Customer_ID]],Final_Cust_db[Customer_ID],Final_Cust_db[Country])</f>
        <v>USA</v>
      </c>
      <c r="AA1273" t="str">
        <f>_xlfn.XLOOKUP(Sales_DB[[#This Row],[Customer_ID]],Final_Cust_db[Customer_ID],Final_Cust_db[Loyality_Level])</f>
        <v>Gold</v>
      </c>
      <c r="AB1273" s="8">
        <f>Sales_DB[[#This Row],[Cost]]*Sales_DB[[#This Row],[Quantity]]</f>
        <v>522.06000000000006</v>
      </c>
      <c r="AC1273" s="8">
        <f>Sales_DB[[#This Row],[Total_Amount]]-Sales_DB[[#This Row],[Spend]]</f>
        <v>365.24400000000003</v>
      </c>
      <c r="AD1273" s="8">
        <f>MONTH(Sales_DB[[#This Row],[Order_Date]])</f>
        <v>4</v>
      </c>
    </row>
    <row r="1274" spans="1:30" x14ac:dyDescent="0.35">
      <c r="A1274" t="s">
        <v>3231</v>
      </c>
      <c r="B1274" s="2">
        <v>45876</v>
      </c>
      <c r="C1274" t="s">
        <v>1291</v>
      </c>
      <c r="D1274" t="s">
        <v>1662</v>
      </c>
      <c r="E1274" t="s">
        <v>1912</v>
      </c>
      <c r="F1274">
        <v>3</v>
      </c>
      <c r="G1274" s="5">
        <v>310.36</v>
      </c>
      <c r="H1274">
        <v>0.14000000000000001</v>
      </c>
      <c r="I1274" t="s">
        <v>1962</v>
      </c>
      <c r="J1274">
        <v>800.72879999999998</v>
      </c>
      <c r="K1274" t="str">
        <f>_xlfn.XLOOKUP(Sales_DB[[#This Row],[Store_ID]],Store_DB[Store_ID],Store_DB[Region])</f>
        <v>South</v>
      </c>
      <c r="L1274" t="str">
        <f>_xlfn.XLOOKUP(Sales_DB[[#This Row],[Store_ID]],Store_DB[Store_ID],Store_DB[Store_Name])</f>
        <v>Martinez-Mullins</v>
      </c>
      <c r="M1274" t="str">
        <f>_xlfn.XLOOKUP(Sales_DB[[#This Row],[Store_ID]],Store_DB[Store_ID],Store_DB[City])</f>
        <v>Williamsfurt</v>
      </c>
      <c r="N1274" t="str">
        <f>_xlfn.XLOOKUP(Sales_DB[[#This Row],[Store_ID]],Store_DB[Store_ID],Store_DB[Store_Type])</f>
        <v>Online</v>
      </c>
      <c r="O1274" t="str">
        <f>_xlfn.XLOOKUP(Sales_DB[[#This Row],[Product_ID]],Product_DB[Product_ID],Product_DB[Product_Name])</f>
        <v>Fabric Sofa Throw Blanket</v>
      </c>
      <c r="P1274" t="str">
        <f>_xlfn.XLOOKUP(Sales_DB[[#This Row],[Product_ID]],Product_DB[Product_ID],Product_DB[Category])</f>
        <v>Home</v>
      </c>
      <c r="Q1274" t="str">
        <f>_xlfn.XLOOKUP(Sales_DB[[#This Row],[Product_ID]],Product_DB[Product_ID],Product_DB[Sub_Category])</f>
        <v>Decor</v>
      </c>
      <c r="R1274" t="str">
        <f>_xlfn.XLOOKUP(Sales_DB[[#This Row],[Product_ID]],Product_DB[Product_ID],Product_DB[Brand])</f>
        <v>Hoffman Group</v>
      </c>
      <c r="S1274">
        <f>_xlfn.XLOOKUP(Sales_DB[[#This Row],[Product_ID]],Product_DB[Product_ID],Product_DB[Cost])</f>
        <v>218.48</v>
      </c>
      <c r="T1274">
        <f>_xlfn.XLOOKUP(Sales_DB[[#This Row],[Product_ID]],Product_DB[Product_ID],Product_DB[Stock])</f>
        <v>276</v>
      </c>
      <c r="U1274" t="str">
        <f>_xlfn.XLOOKUP(Sales_DB[[#This Row],[Customer_ID]],Final_Cust_db[Customer_ID],Final_Cust_db[Name])</f>
        <v>Shane Brown</v>
      </c>
      <c r="V1274">
        <f>_xlfn.XLOOKUP(Sales_DB[[#This Row],[Customer_ID]],Final_Cust_db[Customer_ID],Final_Cust_db[Age])</f>
        <v>23</v>
      </c>
      <c r="W1274" t="str">
        <f>_xlfn.XLOOKUP(Sales_DB[[#This Row],[Customer_ID]],Final_Cust_db[Customer_ID],Final_Cust_db[Gender])</f>
        <v>Female</v>
      </c>
      <c r="X1274" t="str">
        <f>_xlfn.XLOOKUP(Sales_DB[[#This Row],[Customer_ID]],Final_Cust_db[Customer_ID],Final_Cust_db[City])</f>
        <v>East Andrea</v>
      </c>
      <c r="Y1274" t="str">
        <f>_xlfn.XLOOKUP(Sales_DB[[#This Row],[Customer_ID]],Final_Cust_db[Customer_ID],Final_Cust_db[State])</f>
        <v>Michigan</v>
      </c>
      <c r="Z1274" t="str">
        <f>_xlfn.XLOOKUP(Sales_DB[[#This Row],[Customer_ID]],Final_Cust_db[Customer_ID],Final_Cust_db[Country])</f>
        <v>USA</v>
      </c>
      <c r="AA1274" t="str">
        <f>_xlfn.XLOOKUP(Sales_DB[[#This Row],[Customer_ID]],Final_Cust_db[Customer_ID],Final_Cust_db[Loyality_Level])</f>
        <v>Gold</v>
      </c>
      <c r="AB1274" s="8">
        <f>Sales_DB[[#This Row],[Cost]]*Sales_DB[[#This Row],[Quantity]]</f>
        <v>655.43999999999994</v>
      </c>
      <c r="AC1274" s="8">
        <f>Sales_DB[[#This Row],[Total_Amount]]-Sales_DB[[#This Row],[Spend]]</f>
        <v>145.28880000000004</v>
      </c>
      <c r="AD1274" s="8">
        <f>MONTH(Sales_DB[[#This Row],[Order_Date]])</f>
        <v>8</v>
      </c>
    </row>
    <row r="1275" spans="1:30" x14ac:dyDescent="0.35">
      <c r="A1275" t="s">
        <v>3232</v>
      </c>
      <c r="B1275" s="2">
        <v>45772</v>
      </c>
      <c r="C1275" t="s">
        <v>896</v>
      </c>
      <c r="D1275" t="s">
        <v>1875</v>
      </c>
      <c r="E1275" t="s">
        <v>1915</v>
      </c>
      <c r="F1275">
        <v>3</v>
      </c>
      <c r="G1275" s="5">
        <v>992.81</v>
      </c>
      <c r="H1275">
        <v>0.04</v>
      </c>
      <c r="I1275" t="s">
        <v>1959</v>
      </c>
      <c r="J1275">
        <v>2859.2928000000002</v>
      </c>
      <c r="K1275" t="str">
        <f>_xlfn.XLOOKUP(Sales_DB[[#This Row],[Store_ID]],Store_DB[Store_ID],Store_DB[Region])</f>
        <v>West</v>
      </c>
      <c r="L1275" t="str">
        <f>_xlfn.XLOOKUP(Sales_DB[[#This Row],[Store_ID]],Store_DB[Store_ID],Store_DB[Store_Name])</f>
        <v>Bean, Jones and Park</v>
      </c>
      <c r="M1275" t="str">
        <f>_xlfn.XLOOKUP(Sales_DB[[#This Row],[Store_ID]],Store_DB[Store_ID],Store_DB[City])</f>
        <v>Thompsonborough</v>
      </c>
      <c r="N1275" t="str">
        <f>_xlfn.XLOOKUP(Sales_DB[[#This Row],[Store_ID]],Store_DB[Store_ID],Store_DB[Store_Type])</f>
        <v>Online</v>
      </c>
      <c r="O1275" t="str">
        <f>_xlfn.XLOOKUP(Sales_DB[[#This Row],[Product_ID]],Product_DB[Product_ID],Product_DB[Product_Name])</f>
        <v>Portable Bluetooth Speaker</v>
      </c>
      <c r="P1275" t="str">
        <f>_xlfn.XLOOKUP(Sales_DB[[#This Row],[Product_ID]],Product_DB[Product_ID],Product_DB[Category])</f>
        <v>Electronics</v>
      </c>
      <c r="Q1275" t="str">
        <f>_xlfn.XLOOKUP(Sales_DB[[#This Row],[Product_ID]],Product_DB[Product_ID],Product_DB[Sub_Category])</f>
        <v>Audio</v>
      </c>
      <c r="R1275" t="str">
        <f>_xlfn.XLOOKUP(Sales_DB[[#This Row],[Product_ID]],Product_DB[Product_ID],Product_DB[Brand])</f>
        <v>Flores-King</v>
      </c>
      <c r="S1275">
        <f>_xlfn.XLOOKUP(Sales_DB[[#This Row],[Product_ID]],Product_DB[Product_ID],Product_DB[Cost])</f>
        <v>431.67</v>
      </c>
      <c r="T1275">
        <f>_xlfn.XLOOKUP(Sales_DB[[#This Row],[Product_ID]],Product_DB[Product_ID],Product_DB[Stock])</f>
        <v>73</v>
      </c>
      <c r="U1275" t="str">
        <f>_xlfn.XLOOKUP(Sales_DB[[#This Row],[Customer_ID]],Final_Cust_db[Customer_ID],Final_Cust_db[Name])</f>
        <v>Aaron Luna</v>
      </c>
      <c r="V1275">
        <f>_xlfn.XLOOKUP(Sales_DB[[#This Row],[Customer_ID]],Final_Cust_db[Customer_ID],Final_Cust_db[Age])</f>
        <v>21</v>
      </c>
      <c r="W1275" t="str">
        <f>_xlfn.XLOOKUP(Sales_DB[[#This Row],[Customer_ID]],Final_Cust_db[Customer_ID],Final_Cust_db[Gender])</f>
        <v>Female</v>
      </c>
      <c r="X1275" t="str">
        <f>_xlfn.XLOOKUP(Sales_DB[[#This Row],[Customer_ID]],Final_Cust_db[Customer_ID],Final_Cust_db[City])</f>
        <v>Gilltown</v>
      </c>
      <c r="Y1275" t="str">
        <f>_xlfn.XLOOKUP(Sales_DB[[#This Row],[Customer_ID]],Final_Cust_db[Customer_ID],Final_Cust_db[State])</f>
        <v>Ohio</v>
      </c>
      <c r="Z1275" t="str">
        <f>_xlfn.XLOOKUP(Sales_DB[[#This Row],[Customer_ID]],Final_Cust_db[Customer_ID],Final_Cust_db[Country])</f>
        <v>USA</v>
      </c>
      <c r="AA1275" t="str">
        <f>_xlfn.XLOOKUP(Sales_DB[[#This Row],[Customer_ID]],Final_Cust_db[Customer_ID],Final_Cust_db[Loyality_Level])</f>
        <v>Bronze</v>
      </c>
      <c r="AB1275" s="8">
        <f>Sales_DB[[#This Row],[Cost]]*Sales_DB[[#This Row],[Quantity]]</f>
        <v>1295.01</v>
      </c>
      <c r="AC1275" s="8">
        <f>Sales_DB[[#This Row],[Total_Amount]]-Sales_DB[[#This Row],[Spend]]</f>
        <v>1564.2828000000002</v>
      </c>
      <c r="AD1275" s="8">
        <f>MONTH(Sales_DB[[#This Row],[Order_Date]])</f>
        <v>4</v>
      </c>
    </row>
    <row r="1276" spans="1:30" x14ac:dyDescent="0.35">
      <c r="A1276" t="s">
        <v>3233</v>
      </c>
      <c r="B1276" s="2">
        <v>45217</v>
      </c>
      <c r="C1276" t="s">
        <v>654</v>
      </c>
      <c r="D1276" t="s">
        <v>1760</v>
      </c>
      <c r="E1276" t="s">
        <v>1925</v>
      </c>
      <c r="F1276">
        <v>3</v>
      </c>
      <c r="G1276" s="5">
        <v>257.11</v>
      </c>
      <c r="H1276">
        <v>0.26</v>
      </c>
      <c r="I1276" t="s">
        <v>1962</v>
      </c>
      <c r="J1276">
        <v>570.78420000000006</v>
      </c>
      <c r="K1276" t="str">
        <f>_xlfn.XLOOKUP(Sales_DB[[#This Row],[Store_ID]],Store_DB[Store_ID],Store_DB[Region])</f>
        <v>South</v>
      </c>
      <c r="L1276" t="str">
        <f>_xlfn.XLOOKUP(Sales_DB[[#This Row],[Store_ID]],Store_DB[Store_ID],Store_DB[Store_Name])</f>
        <v>Aguirre-Keller</v>
      </c>
      <c r="M1276" t="str">
        <f>_xlfn.XLOOKUP(Sales_DB[[#This Row],[Store_ID]],Store_DB[Store_ID],Store_DB[City])</f>
        <v>Lake Michael</v>
      </c>
      <c r="N1276" t="str">
        <f>_xlfn.XLOOKUP(Sales_DB[[#This Row],[Store_ID]],Store_DB[Store_ID],Store_DB[Store_Type])</f>
        <v>Online</v>
      </c>
      <c r="O1276" t="str">
        <f>_xlfn.XLOOKUP(Sales_DB[[#This Row],[Product_ID]],Product_DB[Product_ID],Product_DB[Product_Name])</f>
        <v>Luxury Perfume Spray</v>
      </c>
      <c r="P1276" t="str">
        <f>_xlfn.XLOOKUP(Sales_DB[[#This Row],[Product_ID]],Product_DB[Product_ID],Product_DB[Category])</f>
        <v>Beauty</v>
      </c>
      <c r="Q1276" t="str">
        <f>_xlfn.XLOOKUP(Sales_DB[[#This Row],[Product_ID]],Product_DB[Product_ID],Product_DB[Sub_Category])</f>
        <v>Fragrance</v>
      </c>
      <c r="R1276" t="str">
        <f>_xlfn.XLOOKUP(Sales_DB[[#This Row],[Product_ID]],Product_DB[Product_ID],Product_DB[Brand])</f>
        <v>Gibson, Green and Lopez</v>
      </c>
      <c r="S1276">
        <f>_xlfn.XLOOKUP(Sales_DB[[#This Row],[Product_ID]],Product_DB[Product_ID],Product_DB[Cost])</f>
        <v>482.75</v>
      </c>
      <c r="T1276">
        <f>_xlfn.XLOOKUP(Sales_DB[[#This Row],[Product_ID]],Product_DB[Product_ID],Product_DB[Stock])</f>
        <v>444</v>
      </c>
      <c r="U1276" t="str">
        <f>_xlfn.XLOOKUP(Sales_DB[[#This Row],[Customer_ID]],Final_Cust_db[Customer_ID],Final_Cust_db[Name])</f>
        <v>Wanda Snyder</v>
      </c>
      <c r="V1276">
        <f>_xlfn.XLOOKUP(Sales_DB[[#This Row],[Customer_ID]],Final_Cust_db[Customer_ID],Final_Cust_db[Age])</f>
        <v>54</v>
      </c>
      <c r="W1276" t="str">
        <f>_xlfn.XLOOKUP(Sales_DB[[#This Row],[Customer_ID]],Final_Cust_db[Customer_ID],Final_Cust_db[Gender])</f>
        <v>Male</v>
      </c>
      <c r="X1276" t="str">
        <f>_xlfn.XLOOKUP(Sales_DB[[#This Row],[Customer_ID]],Final_Cust_db[Customer_ID],Final_Cust_db[City])</f>
        <v>Frostmouth</v>
      </c>
      <c r="Y1276" t="str">
        <f>_xlfn.XLOOKUP(Sales_DB[[#This Row],[Customer_ID]],Final_Cust_db[Customer_ID],Final_Cust_db[State])</f>
        <v>Vermont</v>
      </c>
      <c r="Z1276" t="str">
        <f>_xlfn.XLOOKUP(Sales_DB[[#This Row],[Customer_ID]],Final_Cust_db[Customer_ID],Final_Cust_db[Country])</f>
        <v>USA</v>
      </c>
      <c r="AA1276" t="str">
        <f>_xlfn.XLOOKUP(Sales_DB[[#This Row],[Customer_ID]],Final_Cust_db[Customer_ID],Final_Cust_db[Loyality_Level])</f>
        <v>Bronze</v>
      </c>
      <c r="AB1276" s="8">
        <f>Sales_DB[[#This Row],[Cost]]*Sales_DB[[#This Row],[Quantity]]</f>
        <v>1448.25</v>
      </c>
      <c r="AC1276" s="8">
        <f>Sales_DB[[#This Row],[Total_Amount]]-Sales_DB[[#This Row],[Spend]]</f>
        <v>-877.46579999999994</v>
      </c>
      <c r="AD1276" s="8">
        <f>MONTH(Sales_DB[[#This Row],[Order_Date]])</f>
        <v>10</v>
      </c>
    </row>
    <row r="1277" spans="1:30" x14ac:dyDescent="0.35">
      <c r="A1277" t="s">
        <v>3234</v>
      </c>
      <c r="B1277" s="2">
        <v>45739</v>
      </c>
      <c r="C1277" t="s">
        <v>720</v>
      </c>
      <c r="D1277" t="s">
        <v>1866</v>
      </c>
      <c r="E1277" t="s">
        <v>1927</v>
      </c>
      <c r="F1277">
        <v>4</v>
      </c>
      <c r="G1277" s="5">
        <v>816.29</v>
      </c>
      <c r="H1277">
        <v>0.24</v>
      </c>
      <c r="I1277" t="s">
        <v>1959</v>
      </c>
      <c r="J1277">
        <v>2481.5216</v>
      </c>
      <c r="K1277" t="str">
        <f>_xlfn.XLOOKUP(Sales_DB[[#This Row],[Store_ID]],Store_DB[Store_ID],Store_DB[Region])</f>
        <v>North</v>
      </c>
      <c r="L1277" t="str">
        <f>_xlfn.XLOOKUP(Sales_DB[[#This Row],[Store_ID]],Store_DB[Store_ID],Store_DB[Store_Name])</f>
        <v>Thomas, Bridges and Harris</v>
      </c>
      <c r="M1277" t="str">
        <f>_xlfn.XLOOKUP(Sales_DB[[#This Row],[Store_ID]],Store_DB[Store_ID],Store_DB[City])</f>
        <v>Sabrinatown</v>
      </c>
      <c r="N1277" t="str">
        <f>_xlfn.XLOOKUP(Sales_DB[[#This Row],[Store_ID]],Store_DB[Store_ID],Store_DB[Store_Type])</f>
        <v>Online</v>
      </c>
      <c r="O1277" t="str">
        <f>_xlfn.XLOOKUP(Sales_DB[[#This Row],[Product_ID]],Product_DB[Product_ID],Product_DB[Product_Name])</f>
        <v>Sports Stopwatch Basic</v>
      </c>
      <c r="P1277" t="str">
        <f>_xlfn.XLOOKUP(Sales_DB[[#This Row],[Product_ID]],Product_DB[Product_ID],Product_DB[Category])</f>
        <v>Sports</v>
      </c>
      <c r="Q1277" t="str">
        <f>_xlfn.XLOOKUP(Sales_DB[[#This Row],[Product_ID]],Product_DB[Product_ID],Product_DB[Sub_Category])</f>
        <v>Accessories</v>
      </c>
      <c r="R1277" t="str">
        <f>_xlfn.XLOOKUP(Sales_DB[[#This Row],[Product_ID]],Product_DB[Product_ID],Product_DB[Brand])</f>
        <v>Wilson Group</v>
      </c>
      <c r="S1277">
        <f>_xlfn.XLOOKUP(Sales_DB[[#This Row],[Product_ID]],Product_DB[Product_ID],Product_DB[Cost])</f>
        <v>60.65</v>
      </c>
      <c r="T1277">
        <f>_xlfn.XLOOKUP(Sales_DB[[#This Row],[Product_ID]],Product_DB[Product_ID],Product_DB[Stock])</f>
        <v>75</v>
      </c>
      <c r="U1277" t="str">
        <f>_xlfn.XLOOKUP(Sales_DB[[#This Row],[Customer_ID]],Final_Cust_db[Customer_ID],Final_Cust_db[Name])</f>
        <v>George Davis</v>
      </c>
      <c r="V1277">
        <f>_xlfn.XLOOKUP(Sales_DB[[#This Row],[Customer_ID]],Final_Cust_db[Customer_ID],Final_Cust_db[Age])</f>
        <v>50</v>
      </c>
      <c r="W1277" t="str">
        <f>_xlfn.XLOOKUP(Sales_DB[[#This Row],[Customer_ID]],Final_Cust_db[Customer_ID],Final_Cust_db[Gender])</f>
        <v>Female</v>
      </c>
      <c r="X1277" t="str">
        <f>_xlfn.XLOOKUP(Sales_DB[[#This Row],[Customer_ID]],Final_Cust_db[Customer_ID],Final_Cust_db[City])</f>
        <v xml:space="preserve">    Lake Lisa</v>
      </c>
      <c r="Y1277" t="str">
        <f>_xlfn.XLOOKUP(Sales_DB[[#This Row],[Customer_ID]],Final_Cust_db[Customer_ID],Final_Cust_db[State])</f>
        <v>Massachusetts</v>
      </c>
      <c r="Z1277" t="str">
        <f>_xlfn.XLOOKUP(Sales_DB[[#This Row],[Customer_ID]],Final_Cust_db[Customer_ID],Final_Cust_db[Country])</f>
        <v>USA</v>
      </c>
      <c r="AA1277" t="str">
        <f>_xlfn.XLOOKUP(Sales_DB[[#This Row],[Customer_ID]],Final_Cust_db[Customer_ID],Final_Cust_db[Loyality_Level])</f>
        <v>Bronze</v>
      </c>
      <c r="AB1277" s="8">
        <f>Sales_DB[[#This Row],[Cost]]*Sales_DB[[#This Row],[Quantity]]</f>
        <v>242.6</v>
      </c>
      <c r="AC1277" s="8">
        <f>Sales_DB[[#This Row],[Total_Amount]]-Sales_DB[[#This Row],[Spend]]</f>
        <v>2238.9216000000001</v>
      </c>
      <c r="AD1277" s="8">
        <f>MONTH(Sales_DB[[#This Row],[Order_Date]])</f>
        <v>3</v>
      </c>
    </row>
    <row r="1278" spans="1:30" x14ac:dyDescent="0.35">
      <c r="A1278" t="s">
        <v>3235</v>
      </c>
      <c r="B1278" s="2">
        <v>45272</v>
      </c>
      <c r="C1278" t="s">
        <v>427</v>
      </c>
      <c r="D1278" t="s">
        <v>1760</v>
      </c>
      <c r="E1278" t="s">
        <v>1927</v>
      </c>
      <c r="F1278">
        <v>4</v>
      </c>
      <c r="G1278" s="5">
        <v>755.82</v>
      </c>
      <c r="H1278">
        <v>0.22</v>
      </c>
      <c r="I1278" t="s">
        <v>1962</v>
      </c>
      <c r="J1278">
        <v>2358.1583999999998</v>
      </c>
      <c r="K1278" t="str">
        <f>_xlfn.XLOOKUP(Sales_DB[[#This Row],[Store_ID]],Store_DB[Store_ID],Store_DB[Region])</f>
        <v>North</v>
      </c>
      <c r="L1278" t="str">
        <f>_xlfn.XLOOKUP(Sales_DB[[#This Row],[Store_ID]],Store_DB[Store_ID],Store_DB[Store_Name])</f>
        <v>Thomas, Bridges and Harris</v>
      </c>
      <c r="M1278" t="str">
        <f>_xlfn.XLOOKUP(Sales_DB[[#This Row],[Store_ID]],Store_DB[Store_ID],Store_DB[City])</f>
        <v>Sabrinatown</v>
      </c>
      <c r="N1278" t="str">
        <f>_xlfn.XLOOKUP(Sales_DB[[#This Row],[Store_ID]],Store_DB[Store_ID],Store_DB[Store_Type])</f>
        <v>Online</v>
      </c>
      <c r="O1278" t="str">
        <f>_xlfn.XLOOKUP(Sales_DB[[#This Row],[Product_ID]],Product_DB[Product_ID],Product_DB[Product_Name])</f>
        <v>Luxury Perfume Spray</v>
      </c>
      <c r="P1278" t="str">
        <f>_xlfn.XLOOKUP(Sales_DB[[#This Row],[Product_ID]],Product_DB[Product_ID],Product_DB[Category])</f>
        <v>Beauty</v>
      </c>
      <c r="Q1278" t="str">
        <f>_xlfn.XLOOKUP(Sales_DB[[#This Row],[Product_ID]],Product_DB[Product_ID],Product_DB[Sub_Category])</f>
        <v>Fragrance</v>
      </c>
      <c r="R1278" t="str">
        <f>_xlfn.XLOOKUP(Sales_DB[[#This Row],[Product_ID]],Product_DB[Product_ID],Product_DB[Brand])</f>
        <v>Gibson, Green and Lopez</v>
      </c>
      <c r="S1278">
        <f>_xlfn.XLOOKUP(Sales_DB[[#This Row],[Product_ID]],Product_DB[Product_ID],Product_DB[Cost])</f>
        <v>482.75</v>
      </c>
      <c r="T1278">
        <f>_xlfn.XLOOKUP(Sales_DB[[#This Row],[Product_ID]],Product_DB[Product_ID],Product_DB[Stock])</f>
        <v>444</v>
      </c>
      <c r="U1278" t="str">
        <f>_xlfn.XLOOKUP(Sales_DB[[#This Row],[Customer_ID]],Final_Cust_db[Customer_ID],Final_Cust_db[Name])</f>
        <v>Michael Chang</v>
      </c>
      <c r="V1278">
        <f>_xlfn.XLOOKUP(Sales_DB[[#This Row],[Customer_ID]],Final_Cust_db[Customer_ID],Final_Cust_db[Age])</f>
        <v>50</v>
      </c>
      <c r="W1278" t="str">
        <f>_xlfn.XLOOKUP(Sales_DB[[#This Row],[Customer_ID]],Final_Cust_db[Customer_ID],Final_Cust_db[Gender])</f>
        <v>Male</v>
      </c>
      <c r="X1278" t="str">
        <f>_xlfn.XLOOKUP(Sales_DB[[#This Row],[Customer_ID]],Final_Cust_db[Customer_ID],Final_Cust_db[City])</f>
        <v>Kathrynport</v>
      </c>
      <c r="Y1278" t="str">
        <f>_xlfn.XLOOKUP(Sales_DB[[#This Row],[Customer_ID]],Final_Cust_db[Customer_ID],Final_Cust_db[State])</f>
        <v>North Carolina</v>
      </c>
      <c r="Z1278" t="str">
        <f>_xlfn.XLOOKUP(Sales_DB[[#This Row],[Customer_ID]],Final_Cust_db[Customer_ID],Final_Cust_db[Country])</f>
        <v>USA</v>
      </c>
      <c r="AA1278" t="str">
        <f>_xlfn.XLOOKUP(Sales_DB[[#This Row],[Customer_ID]],Final_Cust_db[Customer_ID],Final_Cust_db[Loyality_Level])</f>
        <v>Platinum</v>
      </c>
      <c r="AB1278" s="8">
        <f>Sales_DB[[#This Row],[Cost]]*Sales_DB[[#This Row],[Quantity]]</f>
        <v>1931</v>
      </c>
      <c r="AC1278" s="8">
        <f>Sales_DB[[#This Row],[Total_Amount]]-Sales_DB[[#This Row],[Spend]]</f>
        <v>427.1583999999998</v>
      </c>
      <c r="AD1278" s="8">
        <f>MONTH(Sales_DB[[#This Row],[Order_Date]])</f>
        <v>12</v>
      </c>
    </row>
    <row r="1279" spans="1:30" x14ac:dyDescent="0.35">
      <c r="A1279" t="s">
        <v>3236</v>
      </c>
      <c r="B1279" s="2">
        <v>45524</v>
      </c>
      <c r="C1279" t="s">
        <v>25</v>
      </c>
      <c r="D1279" t="s">
        <v>1553</v>
      </c>
      <c r="E1279" t="s">
        <v>1932</v>
      </c>
      <c r="F1279">
        <v>1</v>
      </c>
      <c r="G1279" s="5">
        <v>449.6</v>
      </c>
      <c r="H1279">
        <v>0.01</v>
      </c>
      <c r="I1279" t="s">
        <v>1959</v>
      </c>
      <c r="J1279">
        <v>445.10399999999998</v>
      </c>
      <c r="K1279" t="str">
        <f>_xlfn.XLOOKUP(Sales_DB[[#This Row],[Store_ID]],Store_DB[Store_ID],Store_DB[Region])</f>
        <v>South</v>
      </c>
      <c r="L1279" t="str">
        <f>_xlfn.XLOOKUP(Sales_DB[[#This Row],[Store_ID]],Store_DB[Store_ID],Store_DB[Store_Name])</f>
        <v>Mcdonald Inc</v>
      </c>
      <c r="M1279" t="str">
        <f>_xlfn.XLOOKUP(Sales_DB[[#This Row],[Store_ID]],Store_DB[Store_ID],Store_DB[City])</f>
        <v>Christopherland</v>
      </c>
      <c r="N1279" t="str">
        <f>_xlfn.XLOOKUP(Sales_DB[[#This Row],[Store_ID]],Store_DB[Store_ID],Store_DB[Store_Type])</f>
        <v>Outlet</v>
      </c>
      <c r="O1279" t="str">
        <f>_xlfn.XLOOKUP(Sales_DB[[#This Row],[Product_ID]],Product_DB[Product_ID],Product_DB[Product_Name])</f>
        <v>Brother Laser Printer</v>
      </c>
      <c r="P1279" t="str">
        <f>_xlfn.XLOOKUP(Sales_DB[[#This Row],[Product_ID]],Product_DB[Product_ID],Product_DB[Category])</f>
        <v>Electronics</v>
      </c>
      <c r="Q1279" t="str">
        <f>_xlfn.XLOOKUP(Sales_DB[[#This Row],[Product_ID]],Product_DB[Product_ID],Product_DB[Sub_Category])</f>
        <v>Computer</v>
      </c>
      <c r="R1279" t="str">
        <f>_xlfn.XLOOKUP(Sales_DB[[#This Row],[Product_ID]],Product_DB[Product_ID],Product_DB[Brand])</f>
        <v>Hunt Inc</v>
      </c>
      <c r="S1279">
        <f>_xlfn.XLOOKUP(Sales_DB[[#This Row],[Product_ID]],Product_DB[Product_ID],Product_DB[Cost])</f>
        <v>112.42</v>
      </c>
      <c r="T1279">
        <f>_xlfn.XLOOKUP(Sales_DB[[#This Row],[Product_ID]],Product_DB[Product_ID],Product_DB[Stock])</f>
        <v>416</v>
      </c>
      <c r="U1279" t="str">
        <f>_xlfn.XLOOKUP(Sales_DB[[#This Row],[Customer_ID]],Final_Cust_db[Customer_ID],Final_Cust_db[Name])</f>
        <v>Jeremy Harris</v>
      </c>
      <c r="V1279">
        <f>_xlfn.XLOOKUP(Sales_DB[[#This Row],[Customer_ID]],Final_Cust_db[Customer_ID],Final_Cust_db[Age])</f>
        <v>59</v>
      </c>
      <c r="W1279" t="str">
        <f>_xlfn.XLOOKUP(Sales_DB[[#This Row],[Customer_ID]],Final_Cust_db[Customer_ID],Final_Cust_db[Gender])</f>
        <v>Female</v>
      </c>
      <c r="X1279" t="str">
        <f>_xlfn.XLOOKUP(Sales_DB[[#This Row],[Customer_ID]],Final_Cust_db[Customer_ID],Final_Cust_db[City])</f>
        <v>Thomastown</v>
      </c>
      <c r="Y1279" t="str">
        <f>_xlfn.XLOOKUP(Sales_DB[[#This Row],[Customer_ID]],Final_Cust_db[Customer_ID],Final_Cust_db[State])</f>
        <v>Ohio</v>
      </c>
      <c r="Z1279" t="str">
        <f>_xlfn.XLOOKUP(Sales_DB[[#This Row],[Customer_ID]],Final_Cust_db[Customer_ID],Final_Cust_db[Country])</f>
        <v>USA</v>
      </c>
      <c r="AA1279" t="str">
        <f>_xlfn.XLOOKUP(Sales_DB[[#This Row],[Customer_ID]],Final_Cust_db[Customer_ID],Final_Cust_db[Loyality_Level])</f>
        <v>Bronze</v>
      </c>
      <c r="AB1279" s="8">
        <f>Sales_DB[[#This Row],[Cost]]*Sales_DB[[#This Row],[Quantity]]</f>
        <v>112.42</v>
      </c>
      <c r="AC1279" s="8">
        <f>Sales_DB[[#This Row],[Total_Amount]]-Sales_DB[[#This Row],[Spend]]</f>
        <v>332.68399999999997</v>
      </c>
      <c r="AD1279" s="8">
        <f>MONTH(Sales_DB[[#This Row],[Order_Date]])</f>
        <v>8</v>
      </c>
    </row>
    <row r="1280" spans="1:30" x14ac:dyDescent="0.35">
      <c r="A1280" t="s">
        <v>3237</v>
      </c>
      <c r="B1280" s="2">
        <v>45481</v>
      </c>
      <c r="C1280" t="s">
        <v>1110</v>
      </c>
      <c r="D1280" t="s">
        <v>1611</v>
      </c>
      <c r="E1280" t="s">
        <v>1885</v>
      </c>
      <c r="F1280">
        <v>2</v>
      </c>
      <c r="G1280" s="5">
        <v>779.29</v>
      </c>
      <c r="H1280">
        <v>0.12</v>
      </c>
      <c r="I1280" t="s">
        <v>1962</v>
      </c>
      <c r="J1280">
        <v>1371.5504000000001</v>
      </c>
      <c r="K1280" t="str">
        <f>_xlfn.XLOOKUP(Sales_DB[[#This Row],[Store_ID]],Store_DB[Store_ID],Store_DB[Region])</f>
        <v>East</v>
      </c>
      <c r="L1280" t="str">
        <f>_xlfn.XLOOKUP(Sales_DB[[#This Row],[Store_ID]],Store_DB[Store_ID],Store_DB[Store_Name])</f>
        <v>Rivera-Warner</v>
      </c>
      <c r="M1280" t="str">
        <f>_xlfn.XLOOKUP(Sales_DB[[#This Row],[Store_ID]],Store_DB[Store_ID],Store_DB[City])</f>
        <v>Washingtonfurt</v>
      </c>
      <c r="N1280" t="str">
        <f>_xlfn.XLOOKUP(Sales_DB[[#This Row],[Store_ID]],Store_DB[Store_ID],Store_DB[Store_Type])</f>
        <v>Flagship</v>
      </c>
      <c r="O1280" t="str">
        <f>_xlfn.XLOOKUP(Sales_DB[[#This Row],[Product_ID]],Product_DB[Product_ID],Product_DB[Product_Name])</f>
        <v>Decorative Wall Mirror</v>
      </c>
      <c r="P1280" t="str">
        <f>_xlfn.XLOOKUP(Sales_DB[[#This Row],[Product_ID]],Product_DB[Product_ID],Product_DB[Category])</f>
        <v>Home</v>
      </c>
      <c r="Q1280" t="str">
        <f>_xlfn.XLOOKUP(Sales_DB[[#This Row],[Product_ID]],Product_DB[Product_ID],Product_DB[Sub_Category])</f>
        <v>Decor</v>
      </c>
      <c r="R1280" t="str">
        <f>_xlfn.XLOOKUP(Sales_DB[[#This Row],[Product_ID]],Product_DB[Product_ID],Product_DB[Brand])</f>
        <v>Luna, Anderson and Bowman</v>
      </c>
      <c r="S1280">
        <f>_xlfn.XLOOKUP(Sales_DB[[#This Row],[Product_ID]],Product_DB[Product_ID],Product_DB[Cost])</f>
        <v>48.01</v>
      </c>
      <c r="T1280">
        <f>_xlfn.XLOOKUP(Sales_DB[[#This Row],[Product_ID]],Product_DB[Product_ID],Product_DB[Stock])</f>
        <v>439</v>
      </c>
      <c r="U1280" t="str">
        <f>_xlfn.XLOOKUP(Sales_DB[[#This Row],[Customer_ID]],Final_Cust_db[Customer_ID],Final_Cust_db[Name])</f>
        <v>Jeffrey Mccarthy</v>
      </c>
      <c r="V1280">
        <f>_xlfn.XLOOKUP(Sales_DB[[#This Row],[Customer_ID]],Final_Cust_db[Customer_ID],Final_Cust_db[Age])</f>
        <v>25</v>
      </c>
      <c r="W1280" t="str">
        <f>_xlfn.XLOOKUP(Sales_DB[[#This Row],[Customer_ID]],Final_Cust_db[Customer_ID],Final_Cust_db[Gender])</f>
        <v>Female</v>
      </c>
      <c r="X1280" t="str">
        <f>_xlfn.XLOOKUP(Sales_DB[[#This Row],[Customer_ID]],Final_Cust_db[Customer_ID],Final_Cust_db[City])</f>
        <v>North Samuel</v>
      </c>
      <c r="Y1280" t="str">
        <f>_xlfn.XLOOKUP(Sales_DB[[#This Row],[Customer_ID]],Final_Cust_db[Customer_ID],Final_Cust_db[State])</f>
        <v>Nebraska</v>
      </c>
      <c r="Z1280" t="str">
        <f>_xlfn.XLOOKUP(Sales_DB[[#This Row],[Customer_ID]],Final_Cust_db[Customer_ID],Final_Cust_db[Country])</f>
        <v>USA</v>
      </c>
      <c r="AA1280" t="str">
        <f>_xlfn.XLOOKUP(Sales_DB[[#This Row],[Customer_ID]],Final_Cust_db[Customer_ID],Final_Cust_db[Loyality_Level])</f>
        <v>Bronze</v>
      </c>
      <c r="AB1280" s="8">
        <f>Sales_DB[[#This Row],[Cost]]*Sales_DB[[#This Row],[Quantity]]</f>
        <v>96.02</v>
      </c>
      <c r="AC1280" s="8">
        <f>Sales_DB[[#This Row],[Total_Amount]]-Sales_DB[[#This Row],[Spend]]</f>
        <v>1275.5304000000001</v>
      </c>
      <c r="AD1280" s="8">
        <f>MONTH(Sales_DB[[#This Row],[Order_Date]])</f>
        <v>7</v>
      </c>
    </row>
    <row r="1281" spans="1:30" x14ac:dyDescent="0.35">
      <c r="A1281" t="s">
        <v>3238</v>
      </c>
      <c r="B1281" s="2">
        <v>45267</v>
      </c>
      <c r="C1281" t="s">
        <v>1441</v>
      </c>
      <c r="D1281" t="s">
        <v>1812</v>
      </c>
      <c r="E1281" t="s">
        <v>1940</v>
      </c>
      <c r="F1281">
        <v>1</v>
      </c>
      <c r="G1281" s="5">
        <v>748.75</v>
      </c>
      <c r="H1281">
        <v>0.1</v>
      </c>
      <c r="I1281" t="s">
        <v>1962</v>
      </c>
      <c r="J1281">
        <v>673.875</v>
      </c>
      <c r="K1281" t="str">
        <f>_xlfn.XLOOKUP(Sales_DB[[#This Row],[Store_ID]],Store_DB[Store_ID],Store_DB[Region])</f>
        <v>North</v>
      </c>
      <c r="L1281" t="str">
        <f>_xlfn.XLOOKUP(Sales_DB[[#This Row],[Store_ID]],Store_DB[Store_ID],Store_DB[Store_Name])</f>
        <v>Holloway Ltd</v>
      </c>
      <c r="M1281" t="str">
        <f>_xlfn.XLOOKUP(Sales_DB[[#This Row],[Store_ID]],Store_DB[Store_ID],Store_DB[City])</f>
        <v>Bensonhaven</v>
      </c>
      <c r="N1281" t="str">
        <f>_xlfn.XLOOKUP(Sales_DB[[#This Row],[Store_ID]],Store_DB[Store_ID],Store_DB[Store_Type])</f>
        <v>Flagship</v>
      </c>
      <c r="O1281" t="str">
        <f>_xlfn.XLOOKUP(Sales_DB[[#This Row],[Product_ID]],Product_DB[Product_ID],Product_DB[Product_Name])</f>
        <v>Wifi Mesh Router</v>
      </c>
      <c r="P1281" t="str">
        <f>_xlfn.XLOOKUP(Sales_DB[[#This Row],[Product_ID]],Product_DB[Product_ID],Product_DB[Category])</f>
        <v>Electronics</v>
      </c>
      <c r="Q1281" t="str">
        <f>_xlfn.XLOOKUP(Sales_DB[[#This Row],[Product_ID]],Product_DB[Product_ID],Product_DB[Sub_Category])</f>
        <v>Appliances</v>
      </c>
      <c r="R1281" t="str">
        <f>_xlfn.XLOOKUP(Sales_DB[[#This Row],[Product_ID]],Product_DB[Product_ID],Product_DB[Brand])</f>
        <v>White, Reeves and Woods</v>
      </c>
      <c r="S1281">
        <f>_xlfn.XLOOKUP(Sales_DB[[#This Row],[Product_ID]],Product_DB[Product_ID],Product_DB[Cost])</f>
        <v>480.9</v>
      </c>
      <c r="T1281">
        <f>_xlfn.XLOOKUP(Sales_DB[[#This Row],[Product_ID]],Product_DB[Product_ID],Product_DB[Stock])</f>
        <v>104</v>
      </c>
      <c r="U1281" t="str">
        <f>_xlfn.XLOOKUP(Sales_DB[[#This Row],[Customer_ID]],Final_Cust_db[Customer_ID],Final_Cust_db[Name])</f>
        <v>David Pierce</v>
      </c>
      <c r="V1281">
        <f>_xlfn.XLOOKUP(Sales_DB[[#This Row],[Customer_ID]],Final_Cust_db[Customer_ID],Final_Cust_db[Age])</f>
        <v>45</v>
      </c>
      <c r="W1281" t="str">
        <f>_xlfn.XLOOKUP(Sales_DB[[#This Row],[Customer_ID]],Final_Cust_db[Customer_ID],Final_Cust_db[Gender])</f>
        <v>Female</v>
      </c>
      <c r="X1281" t="str">
        <f>_xlfn.XLOOKUP(Sales_DB[[#This Row],[Customer_ID]],Final_Cust_db[Customer_ID],Final_Cust_db[City])</f>
        <v>Grayland</v>
      </c>
      <c r="Y1281" t="str">
        <f>_xlfn.XLOOKUP(Sales_DB[[#This Row],[Customer_ID]],Final_Cust_db[Customer_ID],Final_Cust_db[State])</f>
        <v>Washington</v>
      </c>
      <c r="Z1281" t="str">
        <f>_xlfn.XLOOKUP(Sales_DB[[#This Row],[Customer_ID]],Final_Cust_db[Customer_ID],Final_Cust_db[Country])</f>
        <v>USA</v>
      </c>
      <c r="AA1281" t="str">
        <f>_xlfn.XLOOKUP(Sales_DB[[#This Row],[Customer_ID]],Final_Cust_db[Customer_ID],Final_Cust_db[Loyality_Level])</f>
        <v>Platinum</v>
      </c>
      <c r="AB1281" s="8">
        <f>Sales_DB[[#This Row],[Cost]]*Sales_DB[[#This Row],[Quantity]]</f>
        <v>480.9</v>
      </c>
      <c r="AC1281" s="8">
        <f>Sales_DB[[#This Row],[Total_Amount]]-Sales_DB[[#This Row],[Spend]]</f>
        <v>192.97500000000002</v>
      </c>
      <c r="AD1281" s="8">
        <f>MONTH(Sales_DB[[#This Row],[Order_Date]])</f>
        <v>12</v>
      </c>
    </row>
    <row r="1282" spans="1:30" x14ac:dyDescent="0.35">
      <c r="A1282" t="s">
        <v>3239</v>
      </c>
      <c r="B1282" s="2">
        <v>45328</v>
      </c>
      <c r="C1282" t="s">
        <v>604</v>
      </c>
      <c r="D1282" t="s">
        <v>1848</v>
      </c>
      <c r="E1282" t="s">
        <v>1885</v>
      </c>
      <c r="F1282">
        <v>2</v>
      </c>
      <c r="G1282" s="5">
        <v>121.67</v>
      </c>
      <c r="H1282">
        <v>0.08</v>
      </c>
      <c r="I1282" t="s">
        <v>1962</v>
      </c>
      <c r="J1282">
        <v>223.87280000000001</v>
      </c>
      <c r="K1282" t="str">
        <f>_xlfn.XLOOKUP(Sales_DB[[#This Row],[Store_ID]],Store_DB[Store_ID],Store_DB[Region])</f>
        <v>East</v>
      </c>
      <c r="L1282" t="str">
        <f>_xlfn.XLOOKUP(Sales_DB[[#This Row],[Store_ID]],Store_DB[Store_ID],Store_DB[Store_Name])</f>
        <v>Rivera-Warner</v>
      </c>
      <c r="M1282" t="str">
        <f>_xlfn.XLOOKUP(Sales_DB[[#This Row],[Store_ID]],Store_DB[Store_ID],Store_DB[City])</f>
        <v>Washingtonfurt</v>
      </c>
      <c r="N1282" t="str">
        <f>_xlfn.XLOOKUP(Sales_DB[[#This Row],[Store_ID]],Store_DB[Store_ID],Store_DB[Store_Type])</f>
        <v>Flagship</v>
      </c>
      <c r="O1282" t="str">
        <f>_xlfn.XLOOKUP(Sales_DB[[#This Row],[Product_ID]],Product_DB[Product_ID],Product_DB[Product_Name])</f>
        <v>Face Foundation Kit</v>
      </c>
      <c r="P1282" t="str">
        <f>_xlfn.XLOOKUP(Sales_DB[[#This Row],[Product_ID]],Product_DB[Product_ID],Product_DB[Category])</f>
        <v>Beauty</v>
      </c>
      <c r="Q1282" t="str">
        <f>_xlfn.XLOOKUP(Sales_DB[[#This Row],[Product_ID]],Product_DB[Product_ID],Product_DB[Sub_Category])</f>
        <v>Makeup</v>
      </c>
      <c r="R1282" t="str">
        <f>_xlfn.XLOOKUP(Sales_DB[[#This Row],[Product_ID]],Product_DB[Product_ID],Product_DB[Brand])</f>
        <v>Taylor-Elliott</v>
      </c>
      <c r="S1282">
        <f>_xlfn.XLOOKUP(Sales_DB[[#This Row],[Product_ID]],Product_DB[Product_ID],Product_DB[Cost])</f>
        <v>183.04</v>
      </c>
      <c r="T1282">
        <f>_xlfn.XLOOKUP(Sales_DB[[#This Row],[Product_ID]],Product_DB[Product_ID],Product_DB[Stock])</f>
        <v>457</v>
      </c>
      <c r="U1282" t="str">
        <f>_xlfn.XLOOKUP(Sales_DB[[#This Row],[Customer_ID]],Final_Cust_db[Customer_ID],Final_Cust_db[Name])</f>
        <v>Erin Ward</v>
      </c>
      <c r="V1282">
        <f>_xlfn.XLOOKUP(Sales_DB[[#This Row],[Customer_ID]],Final_Cust_db[Customer_ID],Final_Cust_db[Age])</f>
        <v>60</v>
      </c>
      <c r="W1282" t="str">
        <f>_xlfn.XLOOKUP(Sales_DB[[#This Row],[Customer_ID]],Final_Cust_db[Customer_ID],Final_Cust_db[Gender])</f>
        <v>Male</v>
      </c>
      <c r="X1282" t="str">
        <f>_xlfn.XLOOKUP(Sales_DB[[#This Row],[Customer_ID]],Final_Cust_db[Customer_ID],Final_Cust_db[City])</f>
        <v>New Brianchester</v>
      </c>
      <c r="Y1282" t="str">
        <f>_xlfn.XLOOKUP(Sales_DB[[#This Row],[Customer_ID]],Final_Cust_db[Customer_ID],Final_Cust_db[State])</f>
        <v>New York</v>
      </c>
      <c r="Z1282" t="str">
        <f>_xlfn.XLOOKUP(Sales_DB[[#This Row],[Customer_ID]],Final_Cust_db[Customer_ID],Final_Cust_db[Country])</f>
        <v>USA</v>
      </c>
      <c r="AA1282" t="str">
        <f>_xlfn.XLOOKUP(Sales_DB[[#This Row],[Customer_ID]],Final_Cust_db[Customer_ID],Final_Cust_db[Loyality_Level])</f>
        <v>Bronze</v>
      </c>
      <c r="AB1282" s="8">
        <f>Sales_DB[[#This Row],[Cost]]*Sales_DB[[#This Row],[Quantity]]</f>
        <v>366.08</v>
      </c>
      <c r="AC1282" s="8">
        <f>Sales_DB[[#This Row],[Total_Amount]]-Sales_DB[[#This Row],[Spend]]</f>
        <v>-142.20719999999997</v>
      </c>
      <c r="AD1282" s="8">
        <f>MONTH(Sales_DB[[#This Row],[Order_Date]])</f>
        <v>2</v>
      </c>
    </row>
    <row r="1283" spans="1:30" x14ac:dyDescent="0.35">
      <c r="A1283" t="s">
        <v>3240</v>
      </c>
      <c r="B1283" s="2">
        <v>45787</v>
      </c>
      <c r="C1283" t="s">
        <v>1523</v>
      </c>
      <c r="D1283" t="s">
        <v>1726</v>
      </c>
      <c r="E1283" t="s">
        <v>1934</v>
      </c>
      <c r="F1283">
        <v>3</v>
      </c>
      <c r="G1283" s="5">
        <v>225.14</v>
      </c>
      <c r="H1283">
        <v>0.15</v>
      </c>
      <c r="I1283" t="s">
        <v>1962</v>
      </c>
      <c r="J1283">
        <v>574.10699999999997</v>
      </c>
      <c r="K1283" t="str">
        <f>_xlfn.XLOOKUP(Sales_DB[[#This Row],[Store_ID]],Store_DB[Store_ID],Store_DB[Region])</f>
        <v>North</v>
      </c>
      <c r="L1283" t="str">
        <f>_xlfn.XLOOKUP(Sales_DB[[#This Row],[Store_ID]],Store_DB[Store_ID],Store_DB[Store_Name])</f>
        <v>Shelton PLC</v>
      </c>
      <c r="M1283" t="str">
        <f>_xlfn.XLOOKUP(Sales_DB[[#This Row],[Store_ID]],Store_DB[Store_ID],Store_DB[City])</f>
        <v>East Jenniferstad</v>
      </c>
      <c r="N1283" t="str">
        <f>_xlfn.XLOOKUP(Sales_DB[[#This Row],[Store_ID]],Store_DB[Store_ID],Store_DB[Store_Type])</f>
        <v>Flagship</v>
      </c>
      <c r="O1283" t="str">
        <f>_xlfn.XLOOKUP(Sales_DB[[#This Row],[Product_ID]],Product_DB[Product_ID],Product_DB[Product_Name])</f>
        <v>Men'S Roll-On Perfume</v>
      </c>
      <c r="P1283" t="str">
        <f>_xlfn.XLOOKUP(Sales_DB[[#This Row],[Product_ID]],Product_DB[Product_ID],Product_DB[Category])</f>
        <v>Beauty</v>
      </c>
      <c r="Q1283" t="str">
        <f>_xlfn.XLOOKUP(Sales_DB[[#This Row],[Product_ID]],Product_DB[Product_ID],Product_DB[Sub_Category])</f>
        <v>Fragrance</v>
      </c>
      <c r="R1283" t="str">
        <f>_xlfn.XLOOKUP(Sales_DB[[#This Row],[Product_ID]],Product_DB[Product_ID],Product_DB[Brand])</f>
        <v>Sullivan and Sons</v>
      </c>
      <c r="S1283">
        <f>_xlfn.XLOOKUP(Sales_DB[[#This Row],[Product_ID]],Product_DB[Product_ID],Product_DB[Cost])</f>
        <v>43.29</v>
      </c>
      <c r="T1283">
        <f>_xlfn.XLOOKUP(Sales_DB[[#This Row],[Product_ID]],Product_DB[Product_ID],Product_DB[Stock])</f>
        <v>267</v>
      </c>
      <c r="U1283" t="str">
        <f>_xlfn.XLOOKUP(Sales_DB[[#This Row],[Customer_ID]],Final_Cust_db[Customer_ID],Final_Cust_db[Name])</f>
        <v>Darrell Miller</v>
      </c>
      <c r="V1283">
        <f>_xlfn.XLOOKUP(Sales_DB[[#This Row],[Customer_ID]],Final_Cust_db[Customer_ID],Final_Cust_db[Age])</f>
        <v>59</v>
      </c>
      <c r="W1283" t="str">
        <f>_xlfn.XLOOKUP(Sales_DB[[#This Row],[Customer_ID]],Final_Cust_db[Customer_ID],Final_Cust_db[Gender])</f>
        <v>Female</v>
      </c>
      <c r="X1283" t="str">
        <f>_xlfn.XLOOKUP(Sales_DB[[#This Row],[Customer_ID]],Final_Cust_db[Customer_ID],Final_Cust_db[City])</f>
        <v>Port Carol</v>
      </c>
      <c r="Y1283" t="str">
        <f>_xlfn.XLOOKUP(Sales_DB[[#This Row],[Customer_ID]],Final_Cust_db[Customer_ID],Final_Cust_db[State])</f>
        <v>Florida</v>
      </c>
      <c r="Z1283" t="str">
        <f>_xlfn.XLOOKUP(Sales_DB[[#This Row],[Customer_ID]],Final_Cust_db[Customer_ID],Final_Cust_db[Country])</f>
        <v>USA</v>
      </c>
      <c r="AA1283" t="str">
        <f>_xlfn.XLOOKUP(Sales_DB[[#This Row],[Customer_ID]],Final_Cust_db[Customer_ID],Final_Cust_db[Loyality_Level])</f>
        <v>Platinum</v>
      </c>
      <c r="AB1283" s="8">
        <f>Sales_DB[[#This Row],[Cost]]*Sales_DB[[#This Row],[Quantity]]</f>
        <v>129.87</v>
      </c>
      <c r="AC1283" s="8">
        <f>Sales_DB[[#This Row],[Total_Amount]]-Sales_DB[[#This Row],[Spend]]</f>
        <v>444.23699999999997</v>
      </c>
      <c r="AD1283" s="8">
        <f>MONTH(Sales_DB[[#This Row],[Order_Date]])</f>
        <v>5</v>
      </c>
    </row>
    <row r="1284" spans="1:30" x14ac:dyDescent="0.35">
      <c r="A1284" t="s">
        <v>3241</v>
      </c>
      <c r="B1284" s="2">
        <v>45876</v>
      </c>
      <c r="C1284" t="s">
        <v>1020</v>
      </c>
      <c r="D1284" t="s">
        <v>1662</v>
      </c>
      <c r="E1284" t="s">
        <v>1946</v>
      </c>
      <c r="F1284">
        <v>1</v>
      </c>
      <c r="G1284" s="5">
        <v>654.17999999999995</v>
      </c>
      <c r="H1284">
        <v>0.19</v>
      </c>
      <c r="I1284" t="s">
        <v>1959</v>
      </c>
      <c r="J1284">
        <v>529.88580000000002</v>
      </c>
      <c r="K1284" t="str">
        <f>_xlfn.XLOOKUP(Sales_DB[[#This Row],[Store_ID]],Store_DB[Store_ID],Store_DB[Region])</f>
        <v>East</v>
      </c>
      <c r="L1284" t="str">
        <f>_xlfn.XLOOKUP(Sales_DB[[#This Row],[Store_ID]],Store_DB[Store_ID],Store_DB[Store_Name])</f>
        <v>Mann-Austin</v>
      </c>
      <c r="M1284" t="str">
        <f>_xlfn.XLOOKUP(Sales_DB[[#This Row],[Store_ID]],Store_DB[Store_ID],Store_DB[City])</f>
        <v>Vasquezborough</v>
      </c>
      <c r="N1284" t="str">
        <f>_xlfn.XLOOKUP(Sales_DB[[#This Row],[Store_ID]],Store_DB[Store_ID],Store_DB[Store_Type])</f>
        <v>Online</v>
      </c>
      <c r="O1284" t="str">
        <f>_xlfn.XLOOKUP(Sales_DB[[#This Row],[Product_ID]],Product_DB[Product_ID],Product_DB[Product_Name])</f>
        <v>Fabric Sofa Throw Blanket</v>
      </c>
      <c r="P1284" t="str">
        <f>_xlfn.XLOOKUP(Sales_DB[[#This Row],[Product_ID]],Product_DB[Product_ID],Product_DB[Category])</f>
        <v>Home</v>
      </c>
      <c r="Q1284" t="str">
        <f>_xlfn.XLOOKUP(Sales_DB[[#This Row],[Product_ID]],Product_DB[Product_ID],Product_DB[Sub_Category])</f>
        <v>Decor</v>
      </c>
      <c r="R1284" t="str">
        <f>_xlfn.XLOOKUP(Sales_DB[[#This Row],[Product_ID]],Product_DB[Product_ID],Product_DB[Brand])</f>
        <v>Hoffman Group</v>
      </c>
      <c r="S1284">
        <f>_xlfn.XLOOKUP(Sales_DB[[#This Row],[Product_ID]],Product_DB[Product_ID],Product_DB[Cost])</f>
        <v>218.48</v>
      </c>
      <c r="T1284">
        <f>_xlfn.XLOOKUP(Sales_DB[[#This Row],[Product_ID]],Product_DB[Product_ID],Product_DB[Stock])</f>
        <v>276</v>
      </c>
      <c r="U1284" t="str">
        <f>_xlfn.XLOOKUP(Sales_DB[[#This Row],[Customer_ID]],Final_Cust_db[Customer_ID],Final_Cust_db[Name])</f>
        <v>Darren Burton</v>
      </c>
      <c r="V1284">
        <f>_xlfn.XLOOKUP(Sales_DB[[#This Row],[Customer_ID]],Final_Cust_db[Customer_ID],Final_Cust_db[Age])</f>
        <v>21</v>
      </c>
      <c r="W1284" t="str">
        <f>_xlfn.XLOOKUP(Sales_DB[[#This Row],[Customer_ID]],Final_Cust_db[Customer_ID],Final_Cust_db[Gender])</f>
        <v>Female</v>
      </c>
      <c r="X1284" t="str">
        <f>_xlfn.XLOOKUP(Sales_DB[[#This Row],[Customer_ID]],Final_Cust_db[Customer_ID],Final_Cust_db[City])</f>
        <v>Lake Alice</v>
      </c>
      <c r="Y1284" t="str">
        <f>_xlfn.XLOOKUP(Sales_DB[[#This Row],[Customer_ID]],Final_Cust_db[Customer_ID],Final_Cust_db[State])</f>
        <v>Tennessee</v>
      </c>
      <c r="Z1284" t="str">
        <f>_xlfn.XLOOKUP(Sales_DB[[#This Row],[Customer_ID]],Final_Cust_db[Customer_ID],Final_Cust_db[Country])</f>
        <v>USA</v>
      </c>
      <c r="AA1284" t="str">
        <f>_xlfn.XLOOKUP(Sales_DB[[#This Row],[Customer_ID]],Final_Cust_db[Customer_ID],Final_Cust_db[Loyality_Level])</f>
        <v>Bronze</v>
      </c>
      <c r="AB1284" s="8">
        <f>Sales_DB[[#This Row],[Cost]]*Sales_DB[[#This Row],[Quantity]]</f>
        <v>218.48</v>
      </c>
      <c r="AC1284" s="8">
        <f>Sales_DB[[#This Row],[Total_Amount]]-Sales_DB[[#This Row],[Spend]]</f>
        <v>311.4058</v>
      </c>
      <c r="AD1284" s="8">
        <f>MONTH(Sales_DB[[#This Row],[Order_Date]])</f>
        <v>8</v>
      </c>
    </row>
    <row r="1285" spans="1:30" x14ac:dyDescent="0.35">
      <c r="A1285" t="s">
        <v>3242</v>
      </c>
      <c r="B1285" s="2">
        <v>45552</v>
      </c>
      <c r="C1285" t="s">
        <v>222</v>
      </c>
      <c r="D1285" t="s">
        <v>1794</v>
      </c>
      <c r="E1285" t="s">
        <v>1906</v>
      </c>
      <c r="F1285">
        <v>2</v>
      </c>
      <c r="G1285" s="5">
        <v>504.98</v>
      </c>
      <c r="H1285">
        <v>0.08</v>
      </c>
      <c r="I1285" t="s">
        <v>1962</v>
      </c>
      <c r="J1285">
        <v>929.16320000000007</v>
      </c>
      <c r="K1285" t="str">
        <f>_xlfn.XLOOKUP(Sales_DB[[#This Row],[Store_ID]],Store_DB[Store_ID],Store_DB[Region])</f>
        <v>North</v>
      </c>
      <c r="L1285" t="str">
        <f>_xlfn.XLOOKUP(Sales_DB[[#This Row],[Store_ID]],Store_DB[Store_ID],Store_DB[Store_Name])</f>
        <v>Gray Ltd</v>
      </c>
      <c r="M1285" t="str">
        <f>_xlfn.XLOOKUP(Sales_DB[[#This Row],[Store_ID]],Store_DB[Store_ID],Store_DB[City])</f>
        <v>New Michaelchester</v>
      </c>
      <c r="N1285" t="str">
        <f>_xlfn.XLOOKUP(Sales_DB[[#This Row],[Store_ID]],Store_DB[Store_ID],Store_DB[Store_Type])</f>
        <v>Outlet</v>
      </c>
      <c r="O1285" t="str">
        <f>_xlfn.XLOOKUP(Sales_DB[[#This Row],[Product_ID]],Product_DB[Product_ID],Product_DB[Product_Name])</f>
        <v>Hair Repair Oil Treatment</v>
      </c>
      <c r="P1285" t="str">
        <f>_xlfn.XLOOKUP(Sales_DB[[#This Row],[Product_ID]],Product_DB[Product_ID],Product_DB[Category])</f>
        <v>Beauty</v>
      </c>
      <c r="Q1285" t="str">
        <f>_xlfn.XLOOKUP(Sales_DB[[#This Row],[Product_ID]],Product_DB[Product_ID],Product_DB[Sub_Category])</f>
        <v>Haircare</v>
      </c>
      <c r="R1285" t="str">
        <f>_xlfn.XLOOKUP(Sales_DB[[#This Row],[Product_ID]],Product_DB[Product_ID],Product_DB[Brand])</f>
        <v>Hopkins Ltd</v>
      </c>
      <c r="S1285">
        <f>_xlfn.XLOOKUP(Sales_DB[[#This Row],[Product_ID]],Product_DB[Product_ID],Product_DB[Cost])</f>
        <v>214.32</v>
      </c>
      <c r="T1285">
        <f>_xlfn.XLOOKUP(Sales_DB[[#This Row],[Product_ID]],Product_DB[Product_ID],Product_DB[Stock])</f>
        <v>383</v>
      </c>
      <c r="U1285" t="str">
        <f>_xlfn.XLOOKUP(Sales_DB[[#This Row],[Customer_ID]],Final_Cust_db[Customer_ID],Final_Cust_db[Name])</f>
        <v>Cheryl Copeland</v>
      </c>
      <c r="V1285">
        <f>_xlfn.XLOOKUP(Sales_DB[[#This Row],[Customer_ID]],Final_Cust_db[Customer_ID],Final_Cust_db[Age])</f>
        <v>51</v>
      </c>
      <c r="W1285" t="str">
        <f>_xlfn.XLOOKUP(Sales_DB[[#This Row],[Customer_ID]],Final_Cust_db[Customer_ID],Final_Cust_db[Gender])</f>
        <v>Male</v>
      </c>
      <c r="X1285" t="str">
        <f>_xlfn.XLOOKUP(Sales_DB[[#This Row],[Customer_ID]],Final_Cust_db[Customer_ID],Final_Cust_db[City])</f>
        <v>Snowmouth</v>
      </c>
      <c r="Y1285" t="str">
        <f>_xlfn.XLOOKUP(Sales_DB[[#This Row],[Customer_ID]],Final_Cust_db[Customer_ID],Final_Cust_db[State])</f>
        <v>Maryland</v>
      </c>
      <c r="Z1285" t="str">
        <f>_xlfn.XLOOKUP(Sales_DB[[#This Row],[Customer_ID]],Final_Cust_db[Customer_ID],Final_Cust_db[Country])</f>
        <v>USA</v>
      </c>
      <c r="AA1285" t="str">
        <f>_xlfn.XLOOKUP(Sales_DB[[#This Row],[Customer_ID]],Final_Cust_db[Customer_ID],Final_Cust_db[Loyality_Level])</f>
        <v>Platinum</v>
      </c>
      <c r="AB1285" s="8">
        <f>Sales_DB[[#This Row],[Cost]]*Sales_DB[[#This Row],[Quantity]]</f>
        <v>428.64</v>
      </c>
      <c r="AC1285" s="8">
        <f>Sales_DB[[#This Row],[Total_Amount]]-Sales_DB[[#This Row],[Spend]]</f>
        <v>500.52320000000009</v>
      </c>
      <c r="AD1285" s="8">
        <f>MONTH(Sales_DB[[#This Row],[Order_Date]])</f>
        <v>9</v>
      </c>
    </row>
    <row r="1286" spans="1:30" x14ac:dyDescent="0.35">
      <c r="A1286" t="s">
        <v>3243</v>
      </c>
      <c r="B1286" s="2">
        <v>45823</v>
      </c>
      <c r="C1286" t="s">
        <v>1191</v>
      </c>
      <c r="D1286" t="s">
        <v>1742</v>
      </c>
      <c r="E1286" t="s">
        <v>1915</v>
      </c>
      <c r="F1286">
        <v>2</v>
      </c>
      <c r="G1286" s="5">
        <v>623.20000000000005</v>
      </c>
      <c r="H1286">
        <v>0.14000000000000001</v>
      </c>
      <c r="I1286" t="s">
        <v>1962</v>
      </c>
      <c r="J1286">
        <v>1071.904</v>
      </c>
      <c r="K1286" t="str">
        <f>_xlfn.XLOOKUP(Sales_DB[[#This Row],[Store_ID]],Store_DB[Store_ID],Store_DB[Region])</f>
        <v>West</v>
      </c>
      <c r="L1286" t="str">
        <f>_xlfn.XLOOKUP(Sales_DB[[#This Row],[Store_ID]],Store_DB[Store_ID],Store_DB[Store_Name])</f>
        <v>Bean, Jones and Park</v>
      </c>
      <c r="M1286" t="str">
        <f>_xlfn.XLOOKUP(Sales_DB[[#This Row],[Store_ID]],Store_DB[Store_ID],Store_DB[City])</f>
        <v>Thompsonborough</v>
      </c>
      <c r="N1286" t="str">
        <f>_xlfn.XLOOKUP(Sales_DB[[#This Row],[Store_ID]],Store_DB[Store_ID],Store_DB[Store_Type])</f>
        <v>Online</v>
      </c>
      <c r="O1286" t="str">
        <f>_xlfn.XLOOKUP(Sales_DB[[#This Row],[Product_ID]],Product_DB[Product_ID],Product_DB[Product_Name])</f>
        <v>Sports Stopwatch Pro</v>
      </c>
      <c r="P1286" t="str">
        <f>_xlfn.XLOOKUP(Sales_DB[[#This Row],[Product_ID]],Product_DB[Product_ID],Product_DB[Category])</f>
        <v>Sports</v>
      </c>
      <c r="Q1286" t="str">
        <f>_xlfn.XLOOKUP(Sales_DB[[#This Row],[Product_ID]],Product_DB[Product_ID],Product_DB[Sub_Category])</f>
        <v>Accessories</v>
      </c>
      <c r="R1286" t="str">
        <f>_xlfn.XLOOKUP(Sales_DB[[#This Row],[Product_ID]],Product_DB[Product_ID],Product_DB[Brand])</f>
        <v>Thompson-French</v>
      </c>
      <c r="S1286">
        <f>_xlfn.XLOOKUP(Sales_DB[[#This Row],[Product_ID]],Product_DB[Product_ID],Product_DB[Cost])</f>
        <v>434.84</v>
      </c>
      <c r="T1286">
        <f>_xlfn.XLOOKUP(Sales_DB[[#This Row],[Product_ID]],Product_DB[Product_ID],Product_DB[Stock])</f>
        <v>185</v>
      </c>
      <c r="U1286" t="str">
        <f>_xlfn.XLOOKUP(Sales_DB[[#This Row],[Customer_ID]],Final_Cust_db[Customer_ID],Final_Cust_db[Name])</f>
        <v>Frank Stewart</v>
      </c>
      <c r="V1286">
        <f>_xlfn.XLOOKUP(Sales_DB[[#This Row],[Customer_ID]],Final_Cust_db[Customer_ID],Final_Cust_db[Age])</f>
        <v>44</v>
      </c>
      <c r="W1286" t="str">
        <f>_xlfn.XLOOKUP(Sales_DB[[#This Row],[Customer_ID]],Final_Cust_db[Customer_ID],Final_Cust_db[Gender])</f>
        <v>Female</v>
      </c>
      <c r="X1286" t="str">
        <f>_xlfn.XLOOKUP(Sales_DB[[#This Row],[Customer_ID]],Final_Cust_db[Customer_ID],Final_Cust_db[City])</f>
        <v>Fischerborough</v>
      </c>
      <c r="Y1286" t="str">
        <f>_xlfn.XLOOKUP(Sales_DB[[#This Row],[Customer_ID]],Final_Cust_db[Customer_ID],Final_Cust_db[State])</f>
        <v>Delaware</v>
      </c>
      <c r="Z1286" t="str">
        <f>_xlfn.XLOOKUP(Sales_DB[[#This Row],[Customer_ID]],Final_Cust_db[Customer_ID],Final_Cust_db[Country])</f>
        <v>USA</v>
      </c>
      <c r="AA1286" t="str">
        <f>_xlfn.XLOOKUP(Sales_DB[[#This Row],[Customer_ID]],Final_Cust_db[Customer_ID],Final_Cust_db[Loyality_Level])</f>
        <v>Bronze</v>
      </c>
      <c r="AB1286" s="8">
        <f>Sales_DB[[#This Row],[Cost]]*Sales_DB[[#This Row],[Quantity]]</f>
        <v>869.68</v>
      </c>
      <c r="AC1286" s="8">
        <f>Sales_DB[[#This Row],[Total_Amount]]-Sales_DB[[#This Row],[Spend]]</f>
        <v>202.22400000000005</v>
      </c>
      <c r="AD1286" s="8">
        <f>MONTH(Sales_DB[[#This Row],[Order_Date]])</f>
        <v>6</v>
      </c>
    </row>
    <row r="1287" spans="1:30" x14ac:dyDescent="0.35">
      <c r="A1287" t="s">
        <v>3244</v>
      </c>
      <c r="B1287" s="2">
        <v>45622</v>
      </c>
      <c r="C1287" t="s">
        <v>1032</v>
      </c>
      <c r="D1287" t="s">
        <v>1574</v>
      </c>
      <c r="E1287" t="s">
        <v>1937</v>
      </c>
      <c r="F1287">
        <v>2</v>
      </c>
      <c r="G1287" s="5">
        <v>530.54</v>
      </c>
      <c r="H1287">
        <v>0.28000000000000003</v>
      </c>
      <c r="I1287" t="s">
        <v>1962</v>
      </c>
      <c r="J1287">
        <v>763.97759999999994</v>
      </c>
      <c r="K1287" t="str">
        <f>_xlfn.XLOOKUP(Sales_DB[[#This Row],[Store_ID]],Store_DB[Store_ID],Store_DB[Region])</f>
        <v>West</v>
      </c>
      <c r="L1287" t="str">
        <f>_xlfn.XLOOKUP(Sales_DB[[#This Row],[Store_ID]],Store_DB[Store_ID],Store_DB[Store_Name])</f>
        <v>Frederick-Wright</v>
      </c>
      <c r="M1287" t="str">
        <f>_xlfn.XLOOKUP(Sales_DB[[#This Row],[Store_ID]],Store_DB[Store_ID],Store_DB[City])</f>
        <v>New Jimmymouth</v>
      </c>
      <c r="N1287" t="str">
        <f>_xlfn.XLOOKUP(Sales_DB[[#This Row],[Store_ID]],Store_DB[Store_ID],Store_DB[Store_Type])</f>
        <v>Flagship</v>
      </c>
      <c r="O1287" t="str">
        <f>_xlfn.XLOOKUP(Sales_DB[[#This Row],[Product_ID]],Product_DB[Product_ID],Product_DB[Product_Name])</f>
        <v>Men'S Leather Belt</v>
      </c>
      <c r="P1287" t="str">
        <f>_xlfn.XLOOKUP(Sales_DB[[#This Row],[Product_ID]],Product_DB[Product_ID],Product_DB[Category])</f>
        <v>Clothing</v>
      </c>
      <c r="Q1287" t="str">
        <f>_xlfn.XLOOKUP(Sales_DB[[#This Row],[Product_ID]],Product_DB[Product_ID],Product_DB[Sub_Category])</f>
        <v>Accessories</v>
      </c>
      <c r="R1287" t="str">
        <f>_xlfn.XLOOKUP(Sales_DB[[#This Row],[Product_ID]],Product_DB[Product_ID],Product_DB[Brand])</f>
        <v>Baldwin, Garza and Gonzalez</v>
      </c>
      <c r="S1287">
        <f>_xlfn.XLOOKUP(Sales_DB[[#This Row],[Product_ID]],Product_DB[Product_ID],Product_DB[Cost])</f>
        <v>261</v>
      </c>
      <c r="T1287">
        <f>_xlfn.XLOOKUP(Sales_DB[[#This Row],[Product_ID]],Product_DB[Product_ID],Product_DB[Stock])</f>
        <v>59</v>
      </c>
      <c r="U1287" t="str">
        <f>_xlfn.XLOOKUP(Sales_DB[[#This Row],[Customer_ID]],Final_Cust_db[Customer_ID],Final_Cust_db[Name])</f>
        <v>Andrew Smith</v>
      </c>
      <c r="V1287">
        <f>_xlfn.XLOOKUP(Sales_DB[[#This Row],[Customer_ID]],Final_Cust_db[Customer_ID],Final_Cust_db[Age])</f>
        <v>60</v>
      </c>
      <c r="W1287" t="str">
        <f>_xlfn.XLOOKUP(Sales_DB[[#This Row],[Customer_ID]],Final_Cust_db[Customer_ID],Final_Cust_db[Gender])</f>
        <v>Male</v>
      </c>
      <c r="X1287" t="str">
        <f>_xlfn.XLOOKUP(Sales_DB[[#This Row],[Customer_ID]],Final_Cust_db[Customer_ID],Final_Cust_db[City])</f>
        <v>East Matthew</v>
      </c>
      <c r="Y1287" t="str">
        <f>_xlfn.XLOOKUP(Sales_DB[[#This Row],[Customer_ID]],Final_Cust_db[Customer_ID],Final_Cust_db[State])</f>
        <v>Wisconsin</v>
      </c>
      <c r="Z1287" t="str">
        <f>_xlfn.XLOOKUP(Sales_DB[[#This Row],[Customer_ID]],Final_Cust_db[Customer_ID],Final_Cust_db[Country])</f>
        <v>USA</v>
      </c>
      <c r="AA1287" t="str">
        <f>_xlfn.XLOOKUP(Sales_DB[[#This Row],[Customer_ID]],Final_Cust_db[Customer_ID],Final_Cust_db[Loyality_Level])</f>
        <v>Bronze</v>
      </c>
      <c r="AB1287" s="8">
        <f>Sales_DB[[#This Row],[Cost]]*Sales_DB[[#This Row],[Quantity]]</f>
        <v>522</v>
      </c>
      <c r="AC1287" s="8">
        <f>Sales_DB[[#This Row],[Total_Amount]]-Sales_DB[[#This Row],[Spend]]</f>
        <v>241.97759999999994</v>
      </c>
      <c r="AD1287" s="8">
        <f>MONTH(Sales_DB[[#This Row],[Order_Date]])</f>
        <v>11</v>
      </c>
    </row>
    <row r="1288" spans="1:30" x14ac:dyDescent="0.35">
      <c r="A1288" t="s">
        <v>3245</v>
      </c>
      <c r="B1288" s="2">
        <v>45810</v>
      </c>
      <c r="C1288" t="s">
        <v>1152</v>
      </c>
      <c r="D1288" t="s">
        <v>1553</v>
      </c>
      <c r="E1288" t="s">
        <v>1937</v>
      </c>
      <c r="F1288">
        <v>3</v>
      </c>
      <c r="G1288" s="5">
        <v>279.45</v>
      </c>
      <c r="H1288">
        <v>0.15</v>
      </c>
      <c r="I1288" t="s">
        <v>1962</v>
      </c>
      <c r="J1288">
        <v>712.59749999999985</v>
      </c>
      <c r="K1288" t="str">
        <f>_xlfn.XLOOKUP(Sales_DB[[#This Row],[Store_ID]],Store_DB[Store_ID],Store_DB[Region])</f>
        <v>West</v>
      </c>
      <c r="L1288" t="str">
        <f>_xlfn.XLOOKUP(Sales_DB[[#This Row],[Store_ID]],Store_DB[Store_ID],Store_DB[Store_Name])</f>
        <v>Frederick-Wright</v>
      </c>
      <c r="M1288" t="str">
        <f>_xlfn.XLOOKUP(Sales_DB[[#This Row],[Store_ID]],Store_DB[Store_ID],Store_DB[City])</f>
        <v>New Jimmymouth</v>
      </c>
      <c r="N1288" t="str">
        <f>_xlfn.XLOOKUP(Sales_DB[[#This Row],[Store_ID]],Store_DB[Store_ID],Store_DB[Store_Type])</f>
        <v>Flagship</v>
      </c>
      <c r="O1288" t="str">
        <f>_xlfn.XLOOKUP(Sales_DB[[#This Row],[Product_ID]],Product_DB[Product_ID],Product_DB[Product_Name])</f>
        <v>Brother Laser Printer</v>
      </c>
      <c r="P1288" t="str">
        <f>_xlfn.XLOOKUP(Sales_DB[[#This Row],[Product_ID]],Product_DB[Product_ID],Product_DB[Category])</f>
        <v>Electronics</v>
      </c>
      <c r="Q1288" t="str">
        <f>_xlfn.XLOOKUP(Sales_DB[[#This Row],[Product_ID]],Product_DB[Product_ID],Product_DB[Sub_Category])</f>
        <v>Computer</v>
      </c>
      <c r="R1288" t="str">
        <f>_xlfn.XLOOKUP(Sales_DB[[#This Row],[Product_ID]],Product_DB[Product_ID],Product_DB[Brand])</f>
        <v>Hunt Inc</v>
      </c>
      <c r="S1288">
        <f>_xlfn.XLOOKUP(Sales_DB[[#This Row],[Product_ID]],Product_DB[Product_ID],Product_DB[Cost])</f>
        <v>112.42</v>
      </c>
      <c r="T1288">
        <f>_xlfn.XLOOKUP(Sales_DB[[#This Row],[Product_ID]],Product_DB[Product_ID],Product_DB[Stock])</f>
        <v>416</v>
      </c>
      <c r="U1288" t="str">
        <f>_xlfn.XLOOKUP(Sales_DB[[#This Row],[Customer_ID]],Final_Cust_db[Customer_ID],Final_Cust_db[Name])</f>
        <v>Brandon Mcbride</v>
      </c>
      <c r="V1288">
        <f>_xlfn.XLOOKUP(Sales_DB[[#This Row],[Customer_ID]],Final_Cust_db[Customer_ID],Final_Cust_db[Age])</f>
        <v>63</v>
      </c>
      <c r="W1288" t="str">
        <f>_xlfn.XLOOKUP(Sales_DB[[#This Row],[Customer_ID]],Final_Cust_db[Customer_ID],Final_Cust_db[Gender])</f>
        <v>Female</v>
      </c>
      <c r="X1288" t="str">
        <f>_xlfn.XLOOKUP(Sales_DB[[#This Row],[Customer_ID]],Final_Cust_db[Customer_ID],Final_Cust_db[City])</f>
        <v>Kellyside</v>
      </c>
      <c r="Y1288" t="str">
        <f>_xlfn.XLOOKUP(Sales_DB[[#This Row],[Customer_ID]],Final_Cust_db[Customer_ID],Final_Cust_db[State])</f>
        <v>Alaska</v>
      </c>
      <c r="Z1288" t="str">
        <f>_xlfn.XLOOKUP(Sales_DB[[#This Row],[Customer_ID]],Final_Cust_db[Customer_ID],Final_Cust_db[Country])</f>
        <v>USA</v>
      </c>
      <c r="AA1288" t="str">
        <f>_xlfn.XLOOKUP(Sales_DB[[#This Row],[Customer_ID]],Final_Cust_db[Customer_ID],Final_Cust_db[Loyality_Level])</f>
        <v>Platinum</v>
      </c>
      <c r="AB1288" s="8">
        <f>Sales_DB[[#This Row],[Cost]]*Sales_DB[[#This Row],[Quantity]]</f>
        <v>337.26</v>
      </c>
      <c r="AC1288" s="8">
        <f>Sales_DB[[#This Row],[Total_Amount]]-Sales_DB[[#This Row],[Spend]]</f>
        <v>375.33749999999986</v>
      </c>
      <c r="AD1288" s="8">
        <f>MONTH(Sales_DB[[#This Row],[Order_Date]])</f>
        <v>6</v>
      </c>
    </row>
    <row r="1289" spans="1:30" x14ac:dyDescent="0.35">
      <c r="A1289" t="s">
        <v>3246</v>
      </c>
      <c r="B1289" s="2">
        <v>45645</v>
      </c>
      <c r="C1289" t="s">
        <v>858</v>
      </c>
      <c r="D1289" t="s">
        <v>1604</v>
      </c>
      <c r="E1289" t="s">
        <v>1915</v>
      </c>
      <c r="F1289">
        <v>3</v>
      </c>
      <c r="G1289" s="5">
        <v>906.99</v>
      </c>
      <c r="H1289">
        <v>0.26</v>
      </c>
      <c r="I1289" t="s">
        <v>1962</v>
      </c>
      <c r="J1289">
        <v>2013.5178000000001</v>
      </c>
      <c r="K1289" t="str">
        <f>_xlfn.XLOOKUP(Sales_DB[[#This Row],[Store_ID]],Store_DB[Store_ID],Store_DB[Region])</f>
        <v>West</v>
      </c>
      <c r="L1289" t="str">
        <f>_xlfn.XLOOKUP(Sales_DB[[#This Row],[Store_ID]],Store_DB[Store_ID],Store_DB[Store_Name])</f>
        <v>Bean, Jones and Park</v>
      </c>
      <c r="M1289" t="str">
        <f>_xlfn.XLOOKUP(Sales_DB[[#This Row],[Store_ID]],Store_DB[Store_ID],Store_DB[City])</f>
        <v>Thompsonborough</v>
      </c>
      <c r="N1289" t="str">
        <f>_xlfn.XLOOKUP(Sales_DB[[#This Row],[Store_ID]],Store_DB[Store_ID],Store_DB[Store_Type])</f>
        <v>Online</v>
      </c>
      <c r="O1289" t="str">
        <f>_xlfn.XLOOKUP(Sales_DB[[#This Row],[Product_ID]],Product_DB[Product_ID],Product_DB[Product_Name])</f>
        <v>Hair Strengthening Shampoo</v>
      </c>
      <c r="P1289" t="str">
        <f>_xlfn.XLOOKUP(Sales_DB[[#This Row],[Product_ID]],Product_DB[Product_ID],Product_DB[Category])</f>
        <v>Beauty</v>
      </c>
      <c r="Q1289" t="str">
        <f>_xlfn.XLOOKUP(Sales_DB[[#This Row],[Product_ID]],Product_DB[Product_ID],Product_DB[Sub_Category])</f>
        <v>Haircare</v>
      </c>
      <c r="R1289" t="str">
        <f>_xlfn.XLOOKUP(Sales_DB[[#This Row],[Product_ID]],Product_DB[Product_ID],Product_DB[Brand])</f>
        <v>Rice LLC</v>
      </c>
      <c r="S1289">
        <f>_xlfn.XLOOKUP(Sales_DB[[#This Row],[Product_ID]],Product_DB[Product_ID],Product_DB[Cost])</f>
        <v>115.82</v>
      </c>
      <c r="T1289">
        <f>_xlfn.XLOOKUP(Sales_DB[[#This Row],[Product_ID]],Product_DB[Product_ID],Product_DB[Stock])</f>
        <v>460</v>
      </c>
      <c r="U1289" t="str">
        <f>_xlfn.XLOOKUP(Sales_DB[[#This Row],[Customer_ID]],Final_Cust_db[Customer_ID],Final_Cust_db[Name])</f>
        <v>Cynthia Payne</v>
      </c>
      <c r="V1289">
        <f>_xlfn.XLOOKUP(Sales_DB[[#This Row],[Customer_ID]],Final_Cust_db[Customer_ID],Final_Cust_db[Age])</f>
        <v>32</v>
      </c>
      <c r="W1289" t="str">
        <f>_xlfn.XLOOKUP(Sales_DB[[#This Row],[Customer_ID]],Final_Cust_db[Customer_ID],Final_Cust_db[Gender])</f>
        <v>Female</v>
      </c>
      <c r="X1289" t="str">
        <f>_xlfn.XLOOKUP(Sales_DB[[#This Row],[Customer_ID]],Final_Cust_db[Customer_ID],Final_Cust_db[City])</f>
        <v>South Gina</v>
      </c>
      <c r="Y1289" t="str">
        <f>_xlfn.XLOOKUP(Sales_DB[[#This Row],[Customer_ID]],Final_Cust_db[Customer_ID],Final_Cust_db[State])</f>
        <v>Kentucky</v>
      </c>
      <c r="Z1289" t="str">
        <f>_xlfn.XLOOKUP(Sales_DB[[#This Row],[Customer_ID]],Final_Cust_db[Customer_ID],Final_Cust_db[Country])</f>
        <v>USA</v>
      </c>
      <c r="AA1289" t="str">
        <f>_xlfn.XLOOKUP(Sales_DB[[#This Row],[Customer_ID]],Final_Cust_db[Customer_ID],Final_Cust_db[Loyality_Level])</f>
        <v>Bronze</v>
      </c>
      <c r="AB1289" s="8">
        <f>Sales_DB[[#This Row],[Cost]]*Sales_DB[[#This Row],[Quantity]]</f>
        <v>347.46</v>
      </c>
      <c r="AC1289" s="8">
        <f>Sales_DB[[#This Row],[Total_Amount]]-Sales_DB[[#This Row],[Spend]]</f>
        <v>1666.0578</v>
      </c>
      <c r="AD1289" s="8">
        <f>MONTH(Sales_DB[[#This Row],[Order_Date]])</f>
        <v>12</v>
      </c>
    </row>
    <row r="1290" spans="1:30" x14ac:dyDescent="0.35">
      <c r="A1290" t="s">
        <v>3247</v>
      </c>
      <c r="B1290" s="2">
        <v>45749</v>
      </c>
      <c r="C1290" t="s">
        <v>262</v>
      </c>
      <c r="D1290" t="s">
        <v>1821</v>
      </c>
      <c r="E1290" t="s">
        <v>1940</v>
      </c>
      <c r="F1290">
        <v>4</v>
      </c>
      <c r="G1290" s="5">
        <v>408.76</v>
      </c>
      <c r="H1290">
        <v>0.12</v>
      </c>
      <c r="I1290" t="s">
        <v>1962</v>
      </c>
      <c r="J1290">
        <v>1438.8352</v>
      </c>
      <c r="K1290" t="str">
        <f>_xlfn.XLOOKUP(Sales_DB[[#This Row],[Store_ID]],Store_DB[Store_ID],Store_DB[Region])</f>
        <v>North</v>
      </c>
      <c r="L1290" t="str">
        <f>_xlfn.XLOOKUP(Sales_DB[[#This Row],[Store_ID]],Store_DB[Store_ID],Store_DB[Store_Name])</f>
        <v>Holloway Ltd</v>
      </c>
      <c r="M1290" t="str">
        <f>_xlfn.XLOOKUP(Sales_DB[[#This Row],[Store_ID]],Store_DB[Store_ID],Store_DB[City])</f>
        <v>Bensonhaven</v>
      </c>
      <c r="N1290" t="str">
        <f>_xlfn.XLOOKUP(Sales_DB[[#This Row],[Store_ID]],Store_DB[Store_ID],Store_DB[Store_Type])</f>
        <v>Flagship</v>
      </c>
      <c r="O1290" t="str">
        <f>_xlfn.XLOOKUP(Sales_DB[[#This Row],[Product_ID]],Product_DB[Product_ID],Product_DB[Product_Name])</f>
        <v>Wall-Mounted Spice Rack</v>
      </c>
      <c r="P1290" t="str">
        <f>_xlfn.XLOOKUP(Sales_DB[[#This Row],[Product_ID]],Product_DB[Product_ID],Product_DB[Category])</f>
        <v>Home</v>
      </c>
      <c r="Q1290" t="str">
        <f>_xlfn.XLOOKUP(Sales_DB[[#This Row],[Product_ID]],Product_DB[Product_ID],Product_DB[Sub_Category])</f>
        <v>Kitchen</v>
      </c>
      <c r="R1290" t="str">
        <f>_xlfn.XLOOKUP(Sales_DB[[#This Row],[Product_ID]],Product_DB[Product_ID],Product_DB[Brand])</f>
        <v>Allison Ltd</v>
      </c>
      <c r="S1290">
        <f>_xlfn.XLOOKUP(Sales_DB[[#This Row],[Product_ID]],Product_DB[Product_ID],Product_DB[Cost])</f>
        <v>143.43</v>
      </c>
      <c r="T1290">
        <f>_xlfn.XLOOKUP(Sales_DB[[#This Row],[Product_ID]],Product_DB[Product_ID],Product_DB[Stock])</f>
        <v>58</v>
      </c>
      <c r="U1290" t="str">
        <f>_xlfn.XLOOKUP(Sales_DB[[#This Row],[Customer_ID]],Final_Cust_db[Customer_ID],Final_Cust_db[Name])</f>
        <v>Eric Singh</v>
      </c>
      <c r="V1290">
        <f>_xlfn.XLOOKUP(Sales_DB[[#This Row],[Customer_ID]],Final_Cust_db[Customer_ID],Final_Cust_db[Age])</f>
        <v>29</v>
      </c>
      <c r="W1290" t="str">
        <f>_xlfn.XLOOKUP(Sales_DB[[#This Row],[Customer_ID]],Final_Cust_db[Customer_ID],Final_Cust_db[Gender])</f>
        <v>Female</v>
      </c>
      <c r="X1290" t="str">
        <f>_xlfn.XLOOKUP(Sales_DB[[#This Row],[Customer_ID]],Final_Cust_db[Customer_ID],Final_Cust_db[City])</f>
        <v>Port Lisa</v>
      </c>
      <c r="Y1290" t="str">
        <f>_xlfn.XLOOKUP(Sales_DB[[#This Row],[Customer_ID]],Final_Cust_db[Customer_ID],Final_Cust_db[State])</f>
        <v>New Mexico</v>
      </c>
      <c r="Z1290" t="str">
        <f>_xlfn.XLOOKUP(Sales_DB[[#This Row],[Customer_ID]],Final_Cust_db[Customer_ID],Final_Cust_db[Country])</f>
        <v>USA</v>
      </c>
      <c r="AA1290" t="str">
        <f>_xlfn.XLOOKUP(Sales_DB[[#This Row],[Customer_ID]],Final_Cust_db[Customer_ID],Final_Cust_db[Loyality_Level])</f>
        <v>Gold</v>
      </c>
      <c r="AB1290" s="8">
        <f>Sales_DB[[#This Row],[Cost]]*Sales_DB[[#This Row],[Quantity]]</f>
        <v>573.72</v>
      </c>
      <c r="AC1290" s="8">
        <f>Sales_DB[[#This Row],[Total_Amount]]-Sales_DB[[#This Row],[Spend]]</f>
        <v>865.11519999999996</v>
      </c>
      <c r="AD1290" s="8">
        <f>MONTH(Sales_DB[[#This Row],[Order_Date]])</f>
        <v>4</v>
      </c>
    </row>
    <row r="1291" spans="1:30" x14ac:dyDescent="0.35">
      <c r="A1291" t="s">
        <v>3248</v>
      </c>
      <c r="B1291" s="2">
        <v>45537</v>
      </c>
      <c r="C1291" t="s">
        <v>591</v>
      </c>
      <c r="D1291" t="s">
        <v>1684</v>
      </c>
      <c r="E1291" t="s">
        <v>1919</v>
      </c>
      <c r="F1291">
        <v>2</v>
      </c>
      <c r="G1291" s="5">
        <v>117.34</v>
      </c>
      <c r="H1291">
        <v>0.09</v>
      </c>
      <c r="I1291" t="s">
        <v>1959</v>
      </c>
      <c r="J1291">
        <v>213.55879999999999</v>
      </c>
      <c r="K1291" t="str">
        <f>_xlfn.XLOOKUP(Sales_DB[[#This Row],[Store_ID]],Store_DB[Store_ID],Store_DB[Region])</f>
        <v>South</v>
      </c>
      <c r="L1291" t="str">
        <f>_xlfn.XLOOKUP(Sales_DB[[#This Row],[Store_ID]],Store_DB[Store_ID],Store_DB[Store_Name])</f>
        <v>Moore, Padilla and Butler</v>
      </c>
      <c r="M1291" t="str">
        <f>_xlfn.XLOOKUP(Sales_DB[[#This Row],[Store_ID]],Store_DB[Store_ID],Store_DB[City])</f>
        <v>East Johnstad</v>
      </c>
      <c r="N1291" t="str">
        <f>_xlfn.XLOOKUP(Sales_DB[[#This Row],[Store_ID]],Store_DB[Store_ID],Store_DB[Store_Type])</f>
        <v>Flagship</v>
      </c>
      <c r="O1291" t="str">
        <f>_xlfn.XLOOKUP(Sales_DB[[#This Row],[Product_ID]],Product_DB[Product_ID],Product_DB[Product_Name])</f>
        <v>Women'S Summer Dress</v>
      </c>
      <c r="P1291" t="str">
        <f>_xlfn.XLOOKUP(Sales_DB[[#This Row],[Product_ID]],Product_DB[Product_ID],Product_DB[Category])</f>
        <v>Clothing</v>
      </c>
      <c r="Q1291" t="str">
        <f>_xlfn.XLOOKUP(Sales_DB[[#This Row],[Product_ID]],Product_DB[Product_ID],Product_DB[Sub_Category])</f>
        <v>Tops</v>
      </c>
      <c r="R1291" t="str">
        <f>_xlfn.XLOOKUP(Sales_DB[[#This Row],[Product_ID]],Product_DB[Product_ID],Product_DB[Brand])</f>
        <v>Smith-Mills</v>
      </c>
      <c r="S1291">
        <f>_xlfn.XLOOKUP(Sales_DB[[#This Row],[Product_ID]],Product_DB[Product_ID],Product_DB[Cost])</f>
        <v>223.43</v>
      </c>
      <c r="T1291">
        <f>_xlfn.XLOOKUP(Sales_DB[[#This Row],[Product_ID]],Product_DB[Product_ID],Product_DB[Stock])</f>
        <v>154</v>
      </c>
      <c r="U1291" t="str">
        <f>_xlfn.XLOOKUP(Sales_DB[[#This Row],[Customer_ID]],Final_Cust_db[Customer_ID],Final_Cust_db[Name])</f>
        <v>Curtis Lam</v>
      </c>
      <c r="V1291">
        <f>_xlfn.XLOOKUP(Sales_DB[[#This Row],[Customer_ID]],Final_Cust_db[Customer_ID],Final_Cust_db[Age])</f>
        <v>55</v>
      </c>
      <c r="W1291" t="str">
        <f>_xlfn.XLOOKUP(Sales_DB[[#This Row],[Customer_ID]],Final_Cust_db[Customer_ID],Final_Cust_db[Gender])</f>
        <v>Male</v>
      </c>
      <c r="X1291" t="str">
        <f>_xlfn.XLOOKUP(Sales_DB[[#This Row],[Customer_ID]],Final_Cust_db[Customer_ID],Final_Cust_db[City])</f>
        <v>Butlerberg</v>
      </c>
      <c r="Y1291" t="str">
        <f>_xlfn.XLOOKUP(Sales_DB[[#This Row],[Customer_ID]],Final_Cust_db[Customer_ID],Final_Cust_db[State])</f>
        <v>Kentucky</v>
      </c>
      <c r="Z1291" t="str">
        <f>_xlfn.XLOOKUP(Sales_DB[[#This Row],[Customer_ID]],Final_Cust_db[Customer_ID],Final_Cust_db[Country])</f>
        <v>USA</v>
      </c>
      <c r="AA1291" t="str">
        <f>_xlfn.XLOOKUP(Sales_DB[[#This Row],[Customer_ID]],Final_Cust_db[Customer_ID],Final_Cust_db[Loyality_Level])</f>
        <v>Platinum</v>
      </c>
      <c r="AB1291" s="8">
        <f>Sales_DB[[#This Row],[Cost]]*Sales_DB[[#This Row],[Quantity]]</f>
        <v>446.86</v>
      </c>
      <c r="AC1291" s="8">
        <f>Sales_DB[[#This Row],[Total_Amount]]-Sales_DB[[#This Row],[Spend]]</f>
        <v>-233.30120000000002</v>
      </c>
      <c r="AD1291" s="8">
        <f>MONTH(Sales_DB[[#This Row],[Order_Date]])</f>
        <v>9</v>
      </c>
    </row>
    <row r="1292" spans="1:30" x14ac:dyDescent="0.35">
      <c r="A1292" t="s">
        <v>3249</v>
      </c>
      <c r="B1292" s="2">
        <v>45376</v>
      </c>
      <c r="C1292" t="s">
        <v>565</v>
      </c>
      <c r="D1292" t="s">
        <v>1854</v>
      </c>
      <c r="E1292" t="s">
        <v>1932</v>
      </c>
      <c r="F1292">
        <v>3</v>
      </c>
      <c r="G1292" s="5">
        <v>690.27</v>
      </c>
      <c r="H1292">
        <v>7.0000000000000007E-2</v>
      </c>
      <c r="I1292" t="s">
        <v>1959</v>
      </c>
      <c r="J1292">
        <v>1925.8533</v>
      </c>
      <c r="K1292" t="str">
        <f>_xlfn.XLOOKUP(Sales_DB[[#This Row],[Store_ID]],Store_DB[Store_ID],Store_DB[Region])</f>
        <v>South</v>
      </c>
      <c r="L1292" t="str">
        <f>_xlfn.XLOOKUP(Sales_DB[[#This Row],[Store_ID]],Store_DB[Store_ID],Store_DB[Store_Name])</f>
        <v>Mcdonald Inc</v>
      </c>
      <c r="M1292" t="str">
        <f>_xlfn.XLOOKUP(Sales_DB[[#This Row],[Store_ID]],Store_DB[Store_ID],Store_DB[City])</f>
        <v>Christopherland</v>
      </c>
      <c r="N1292" t="str">
        <f>_xlfn.XLOOKUP(Sales_DB[[#This Row],[Store_ID]],Store_DB[Store_ID],Store_DB[Store_Type])</f>
        <v>Outlet</v>
      </c>
      <c r="O1292" t="str">
        <f>_xlfn.XLOOKUP(Sales_DB[[#This Row],[Product_ID]],Product_DB[Product_ID],Product_DB[Product_Name])</f>
        <v>Women'S High Heels</v>
      </c>
      <c r="P1292" t="str">
        <f>_xlfn.XLOOKUP(Sales_DB[[#This Row],[Product_ID]],Product_DB[Product_ID],Product_DB[Category])</f>
        <v>Clothing</v>
      </c>
      <c r="Q1292" t="str">
        <f>_xlfn.XLOOKUP(Sales_DB[[#This Row],[Product_ID]],Product_DB[Product_ID],Product_DB[Sub_Category])</f>
        <v>Footwear</v>
      </c>
      <c r="R1292" t="str">
        <f>_xlfn.XLOOKUP(Sales_DB[[#This Row],[Product_ID]],Product_DB[Product_ID],Product_DB[Brand])</f>
        <v>Smith-Charles</v>
      </c>
      <c r="S1292">
        <f>_xlfn.XLOOKUP(Sales_DB[[#This Row],[Product_ID]],Product_DB[Product_ID],Product_DB[Cost])</f>
        <v>438.25</v>
      </c>
      <c r="T1292">
        <f>_xlfn.XLOOKUP(Sales_DB[[#This Row],[Product_ID]],Product_DB[Product_ID],Product_DB[Stock])</f>
        <v>496</v>
      </c>
      <c r="U1292" t="str">
        <f>_xlfn.XLOOKUP(Sales_DB[[#This Row],[Customer_ID]],Final_Cust_db[Customer_ID],Final_Cust_db[Name])</f>
        <v>Daniel Contreras</v>
      </c>
      <c r="V1292">
        <f>_xlfn.XLOOKUP(Sales_DB[[#This Row],[Customer_ID]],Final_Cust_db[Customer_ID],Final_Cust_db[Age])</f>
        <v>36</v>
      </c>
      <c r="W1292" t="str">
        <f>_xlfn.XLOOKUP(Sales_DB[[#This Row],[Customer_ID]],Final_Cust_db[Customer_ID],Final_Cust_db[Gender])</f>
        <v>Female</v>
      </c>
      <c r="X1292" t="str">
        <f>_xlfn.XLOOKUP(Sales_DB[[#This Row],[Customer_ID]],Final_Cust_db[Customer_ID],Final_Cust_db[City])</f>
        <v>Robertview</v>
      </c>
      <c r="Y1292" t="str">
        <f>_xlfn.XLOOKUP(Sales_DB[[#This Row],[Customer_ID]],Final_Cust_db[Customer_ID],Final_Cust_db[State])</f>
        <v>Florida</v>
      </c>
      <c r="Z1292" t="str">
        <f>_xlfn.XLOOKUP(Sales_DB[[#This Row],[Customer_ID]],Final_Cust_db[Customer_ID],Final_Cust_db[Country])</f>
        <v>USA</v>
      </c>
      <c r="AA1292" t="str">
        <f>_xlfn.XLOOKUP(Sales_DB[[#This Row],[Customer_ID]],Final_Cust_db[Customer_ID],Final_Cust_db[Loyality_Level])</f>
        <v>Platinum</v>
      </c>
      <c r="AB1292" s="8">
        <f>Sales_DB[[#This Row],[Cost]]*Sales_DB[[#This Row],[Quantity]]</f>
        <v>1314.75</v>
      </c>
      <c r="AC1292" s="8">
        <f>Sales_DB[[#This Row],[Total_Amount]]-Sales_DB[[#This Row],[Spend]]</f>
        <v>611.10329999999999</v>
      </c>
      <c r="AD1292" s="8">
        <f>MONTH(Sales_DB[[#This Row],[Order_Date]])</f>
        <v>3</v>
      </c>
    </row>
    <row r="1293" spans="1:30" x14ac:dyDescent="0.35">
      <c r="A1293" t="s">
        <v>3250</v>
      </c>
      <c r="B1293" s="2">
        <v>45709</v>
      </c>
      <c r="C1293" t="s">
        <v>385</v>
      </c>
      <c r="D1293" t="s">
        <v>1659</v>
      </c>
      <c r="E1293" t="s">
        <v>1940</v>
      </c>
      <c r="F1293">
        <v>4</v>
      </c>
      <c r="G1293" s="5">
        <v>377.18</v>
      </c>
      <c r="H1293">
        <v>0.24</v>
      </c>
      <c r="I1293" t="s">
        <v>1959</v>
      </c>
      <c r="J1293">
        <v>1146.6271999999999</v>
      </c>
      <c r="K1293" t="str">
        <f>_xlfn.XLOOKUP(Sales_DB[[#This Row],[Store_ID]],Store_DB[Store_ID],Store_DB[Region])</f>
        <v>North</v>
      </c>
      <c r="L1293" t="str">
        <f>_xlfn.XLOOKUP(Sales_DB[[#This Row],[Store_ID]],Store_DB[Store_ID],Store_DB[Store_Name])</f>
        <v>Holloway Ltd</v>
      </c>
      <c r="M1293" t="str">
        <f>_xlfn.XLOOKUP(Sales_DB[[#This Row],[Store_ID]],Store_DB[Store_ID],Store_DB[City])</f>
        <v>Bensonhaven</v>
      </c>
      <c r="N1293" t="str">
        <f>_xlfn.XLOOKUP(Sales_DB[[#This Row],[Store_ID]],Store_DB[Store_ID],Store_DB[Store_Type])</f>
        <v>Flagship</v>
      </c>
      <c r="O1293" t="str">
        <f>_xlfn.XLOOKUP(Sales_DB[[#This Row],[Product_ID]],Product_DB[Product_ID],Product_DB[Product_Name])</f>
        <v>Sports Stopwatch Timer</v>
      </c>
      <c r="P1293" t="str">
        <f>_xlfn.XLOOKUP(Sales_DB[[#This Row],[Product_ID]],Product_DB[Product_ID],Product_DB[Category])</f>
        <v>Sports</v>
      </c>
      <c r="Q1293" t="str">
        <f>_xlfn.XLOOKUP(Sales_DB[[#This Row],[Product_ID]],Product_DB[Product_ID],Product_DB[Sub_Category])</f>
        <v>Accessories</v>
      </c>
      <c r="R1293" t="str">
        <f>_xlfn.XLOOKUP(Sales_DB[[#This Row],[Product_ID]],Product_DB[Product_ID],Product_DB[Brand])</f>
        <v>Burns-Hansen</v>
      </c>
      <c r="S1293">
        <f>_xlfn.XLOOKUP(Sales_DB[[#This Row],[Product_ID]],Product_DB[Product_ID],Product_DB[Cost])</f>
        <v>38.76</v>
      </c>
      <c r="T1293">
        <f>_xlfn.XLOOKUP(Sales_DB[[#This Row],[Product_ID]],Product_DB[Product_ID],Product_DB[Stock])</f>
        <v>137</v>
      </c>
      <c r="U1293" t="str">
        <f>_xlfn.XLOOKUP(Sales_DB[[#This Row],[Customer_ID]],Final_Cust_db[Customer_ID],Final_Cust_db[Name])</f>
        <v>Travis Holland</v>
      </c>
      <c r="V1293">
        <f>_xlfn.XLOOKUP(Sales_DB[[#This Row],[Customer_ID]],Final_Cust_db[Customer_ID],Final_Cust_db[Age])</f>
        <v>38</v>
      </c>
      <c r="W1293" t="str">
        <f>_xlfn.XLOOKUP(Sales_DB[[#This Row],[Customer_ID]],Final_Cust_db[Customer_ID],Final_Cust_db[Gender])</f>
        <v>Male</v>
      </c>
      <c r="X1293" t="str">
        <f>_xlfn.XLOOKUP(Sales_DB[[#This Row],[Customer_ID]],Final_Cust_db[Customer_ID],Final_Cust_db[City])</f>
        <v>Webstermouth</v>
      </c>
      <c r="Y1293" t="str">
        <f>_xlfn.XLOOKUP(Sales_DB[[#This Row],[Customer_ID]],Final_Cust_db[Customer_ID],Final_Cust_db[State])</f>
        <v>New Hampshire</v>
      </c>
      <c r="Z1293" t="str">
        <f>_xlfn.XLOOKUP(Sales_DB[[#This Row],[Customer_ID]],Final_Cust_db[Customer_ID],Final_Cust_db[Country])</f>
        <v>USA</v>
      </c>
      <c r="AA1293" t="str">
        <f>_xlfn.XLOOKUP(Sales_DB[[#This Row],[Customer_ID]],Final_Cust_db[Customer_ID],Final_Cust_db[Loyality_Level])</f>
        <v>Bronze</v>
      </c>
      <c r="AB1293" s="8">
        <f>Sales_DB[[#This Row],[Cost]]*Sales_DB[[#This Row],[Quantity]]</f>
        <v>155.04</v>
      </c>
      <c r="AC1293" s="8">
        <f>Sales_DB[[#This Row],[Total_Amount]]-Sales_DB[[#This Row],[Spend]]</f>
        <v>991.58719999999994</v>
      </c>
      <c r="AD1293" s="8">
        <f>MONTH(Sales_DB[[#This Row],[Order_Date]])</f>
        <v>2</v>
      </c>
    </row>
    <row r="1294" spans="1:30" x14ac:dyDescent="0.35">
      <c r="A1294" t="s">
        <v>3251</v>
      </c>
      <c r="B1294" s="2">
        <v>45446</v>
      </c>
      <c r="C1294" t="s">
        <v>397</v>
      </c>
      <c r="D1294" t="s">
        <v>1698</v>
      </c>
      <c r="E1294" t="s">
        <v>1885</v>
      </c>
      <c r="F1294">
        <v>1</v>
      </c>
      <c r="G1294" s="5">
        <v>70.52</v>
      </c>
      <c r="H1294">
        <v>0.08</v>
      </c>
      <c r="I1294" t="s">
        <v>1962</v>
      </c>
      <c r="J1294">
        <v>64.878399999999999</v>
      </c>
      <c r="K1294" t="str">
        <f>_xlfn.XLOOKUP(Sales_DB[[#This Row],[Store_ID]],Store_DB[Store_ID],Store_DB[Region])</f>
        <v>East</v>
      </c>
      <c r="L1294" t="str">
        <f>_xlfn.XLOOKUP(Sales_DB[[#This Row],[Store_ID]],Store_DB[Store_ID],Store_DB[Store_Name])</f>
        <v>Rivera-Warner</v>
      </c>
      <c r="M1294" t="str">
        <f>_xlfn.XLOOKUP(Sales_DB[[#This Row],[Store_ID]],Store_DB[Store_ID],Store_DB[City])</f>
        <v>Washingtonfurt</v>
      </c>
      <c r="N1294" t="str">
        <f>_xlfn.XLOOKUP(Sales_DB[[#This Row],[Store_ID]],Store_DB[Store_ID],Store_DB[Store_Type])</f>
        <v>Flagship</v>
      </c>
      <c r="O1294" t="str">
        <f>_xlfn.XLOOKUP(Sales_DB[[#This Row],[Product_ID]],Product_DB[Product_ID],Product_DB[Product_Name])</f>
        <v>Noise-Canceling Headphones</v>
      </c>
      <c r="P1294" t="str">
        <f>_xlfn.XLOOKUP(Sales_DB[[#This Row],[Product_ID]],Product_DB[Product_ID],Product_DB[Category])</f>
        <v>Electronics</v>
      </c>
      <c r="Q1294" t="str">
        <f>_xlfn.XLOOKUP(Sales_DB[[#This Row],[Product_ID]],Product_DB[Product_ID],Product_DB[Sub_Category])</f>
        <v>Audio</v>
      </c>
      <c r="R1294" t="str">
        <f>_xlfn.XLOOKUP(Sales_DB[[#This Row],[Product_ID]],Product_DB[Product_ID],Product_DB[Brand])</f>
        <v>Taylor-Hart</v>
      </c>
      <c r="S1294">
        <f>_xlfn.XLOOKUP(Sales_DB[[#This Row],[Product_ID]],Product_DB[Product_ID],Product_DB[Cost])</f>
        <v>38.520000000000003</v>
      </c>
      <c r="T1294">
        <f>_xlfn.XLOOKUP(Sales_DB[[#This Row],[Product_ID]],Product_DB[Product_ID],Product_DB[Stock])</f>
        <v>378</v>
      </c>
      <c r="U1294" t="str">
        <f>_xlfn.XLOOKUP(Sales_DB[[#This Row],[Customer_ID]],Final_Cust_db[Customer_ID],Final_Cust_db[Name])</f>
        <v>David Cole</v>
      </c>
      <c r="V1294">
        <f>_xlfn.XLOOKUP(Sales_DB[[#This Row],[Customer_ID]],Final_Cust_db[Customer_ID],Final_Cust_db[Age])</f>
        <v>27</v>
      </c>
      <c r="W1294" t="str">
        <f>_xlfn.XLOOKUP(Sales_DB[[#This Row],[Customer_ID]],Final_Cust_db[Customer_ID],Final_Cust_db[Gender])</f>
        <v>Female</v>
      </c>
      <c r="X1294" t="str">
        <f>_xlfn.XLOOKUP(Sales_DB[[#This Row],[Customer_ID]],Final_Cust_db[Customer_ID],Final_Cust_db[City])</f>
        <v>Lake Michael</v>
      </c>
      <c r="Y1294" t="str">
        <f>_xlfn.XLOOKUP(Sales_DB[[#This Row],[Customer_ID]],Final_Cust_db[Customer_ID],Final_Cust_db[State])</f>
        <v>Michigan</v>
      </c>
      <c r="Z1294" t="str">
        <f>_xlfn.XLOOKUP(Sales_DB[[#This Row],[Customer_ID]],Final_Cust_db[Customer_ID],Final_Cust_db[Country])</f>
        <v>USA</v>
      </c>
      <c r="AA1294" t="str">
        <f>_xlfn.XLOOKUP(Sales_DB[[#This Row],[Customer_ID]],Final_Cust_db[Customer_ID],Final_Cust_db[Loyality_Level])</f>
        <v>Silver</v>
      </c>
      <c r="AB1294" s="8">
        <f>Sales_DB[[#This Row],[Cost]]*Sales_DB[[#This Row],[Quantity]]</f>
        <v>38.520000000000003</v>
      </c>
      <c r="AC1294" s="8">
        <f>Sales_DB[[#This Row],[Total_Amount]]-Sales_DB[[#This Row],[Spend]]</f>
        <v>26.358399999999996</v>
      </c>
      <c r="AD1294" s="8">
        <f>MONTH(Sales_DB[[#This Row],[Order_Date]])</f>
        <v>6</v>
      </c>
    </row>
    <row r="1295" spans="1:30" x14ac:dyDescent="0.35">
      <c r="A1295" t="s">
        <v>3252</v>
      </c>
      <c r="B1295" s="2">
        <v>45330</v>
      </c>
      <c r="C1295" t="s">
        <v>884</v>
      </c>
      <c r="D1295" t="s">
        <v>1691</v>
      </c>
      <c r="E1295" t="s">
        <v>1919</v>
      </c>
      <c r="F1295">
        <v>1</v>
      </c>
      <c r="G1295" s="5">
        <v>40.25</v>
      </c>
      <c r="H1295">
        <v>0.1</v>
      </c>
      <c r="I1295" t="s">
        <v>1959</v>
      </c>
      <c r="J1295">
        <v>36.225000000000001</v>
      </c>
      <c r="K1295" t="str">
        <f>_xlfn.XLOOKUP(Sales_DB[[#This Row],[Store_ID]],Store_DB[Store_ID],Store_DB[Region])</f>
        <v>South</v>
      </c>
      <c r="L1295" t="str">
        <f>_xlfn.XLOOKUP(Sales_DB[[#This Row],[Store_ID]],Store_DB[Store_ID],Store_DB[Store_Name])</f>
        <v>Moore, Padilla and Butler</v>
      </c>
      <c r="M1295" t="str">
        <f>_xlfn.XLOOKUP(Sales_DB[[#This Row],[Store_ID]],Store_DB[Store_ID],Store_DB[City])</f>
        <v>East Johnstad</v>
      </c>
      <c r="N1295" t="str">
        <f>_xlfn.XLOOKUP(Sales_DB[[#This Row],[Store_ID]],Store_DB[Store_ID],Store_DB[Store_Type])</f>
        <v>Flagship</v>
      </c>
      <c r="O1295" t="str">
        <f>_xlfn.XLOOKUP(Sales_DB[[#This Row],[Product_ID]],Product_DB[Product_ID],Product_DB[Product_Name])</f>
        <v>Sports Water Hydration Pack</v>
      </c>
      <c r="P1295" t="str">
        <f>_xlfn.XLOOKUP(Sales_DB[[#This Row],[Product_ID]],Product_DB[Product_ID],Product_DB[Category])</f>
        <v>Sports</v>
      </c>
      <c r="Q1295" t="str">
        <f>_xlfn.XLOOKUP(Sales_DB[[#This Row],[Product_ID]],Product_DB[Product_ID],Product_DB[Sub_Category])</f>
        <v>Outdoor</v>
      </c>
      <c r="R1295" t="str">
        <f>_xlfn.XLOOKUP(Sales_DB[[#This Row],[Product_ID]],Product_DB[Product_ID],Product_DB[Brand])</f>
        <v>Sims-Smith</v>
      </c>
      <c r="S1295">
        <f>_xlfn.XLOOKUP(Sales_DB[[#This Row],[Product_ID]],Product_DB[Product_ID],Product_DB[Cost])</f>
        <v>135.61000000000001</v>
      </c>
      <c r="T1295">
        <f>_xlfn.XLOOKUP(Sales_DB[[#This Row],[Product_ID]],Product_DB[Product_ID],Product_DB[Stock])</f>
        <v>394</v>
      </c>
      <c r="U1295" t="str">
        <f>_xlfn.XLOOKUP(Sales_DB[[#This Row],[Customer_ID]],Final_Cust_db[Customer_ID],Final_Cust_db[Name])</f>
        <v>Shannon Miller</v>
      </c>
      <c r="V1295">
        <f>_xlfn.XLOOKUP(Sales_DB[[#This Row],[Customer_ID]],Final_Cust_db[Customer_ID],Final_Cust_db[Age])</f>
        <v>22</v>
      </c>
      <c r="W1295" t="str">
        <f>_xlfn.XLOOKUP(Sales_DB[[#This Row],[Customer_ID]],Final_Cust_db[Customer_ID],Final_Cust_db[Gender])</f>
        <v>Male</v>
      </c>
      <c r="X1295" t="str">
        <f>_xlfn.XLOOKUP(Sales_DB[[#This Row],[Customer_ID]],Final_Cust_db[Customer_ID],Final_Cust_db[City])</f>
        <v>North Austinport</v>
      </c>
      <c r="Y1295" t="str">
        <f>_xlfn.XLOOKUP(Sales_DB[[#This Row],[Customer_ID]],Final_Cust_db[Customer_ID],Final_Cust_db[State])</f>
        <v>Kentucky</v>
      </c>
      <c r="Z1295" t="str">
        <f>_xlfn.XLOOKUP(Sales_DB[[#This Row],[Customer_ID]],Final_Cust_db[Customer_ID],Final_Cust_db[Country])</f>
        <v>USA</v>
      </c>
      <c r="AA1295" t="str">
        <f>_xlfn.XLOOKUP(Sales_DB[[#This Row],[Customer_ID]],Final_Cust_db[Customer_ID],Final_Cust_db[Loyality_Level])</f>
        <v>Gold</v>
      </c>
      <c r="AB1295" s="8">
        <f>Sales_DB[[#This Row],[Cost]]*Sales_DB[[#This Row],[Quantity]]</f>
        <v>135.61000000000001</v>
      </c>
      <c r="AC1295" s="8">
        <f>Sales_DB[[#This Row],[Total_Amount]]-Sales_DB[[#This Row],[Spend]]</f>
        <v>-99.385000000000019</v>
      </c>
      <c r="AD1295" s="8">
        <f>MONTH(Sales_DB[[#This Row],[Order_Date]])</f>
        <v>2</v>
      </c>
    </row>
    <row r="1296" spans="1:30" x14ac:dyDescent="0.35">
      <c r="A1296" t="s">
        <v>3253</v>
      </c>
      <c r="B1296" s="2">
        <v>45388</v>
      </c>
      <c r="C1296" t="s">
        <v>755</v>
      </c>
      <c r="D1296" t="s">
        <v>1848</v>
      </c>
      <c r="E1296" t="s">
        <v>1925</v>
      </c>
      <c r="F1296">
        <v>3</v>
      </c>
      <c r="G1296" s="5">
        <v>539.44000000000005</v>
      </c>
      <c r="H1296">
        <v>0.05</v>
      </c>
      <c r="I1296" t="s">
        <v>1962</v>
      </c>
      <c r="J1296">
        <v>1537.404</v>
      </c>
      <c r="K1296" t="str">
        <f>_xlfn.XLOOKUP(Sales_DB[[#This Row],[Store_ID]],Store_DB[Store_ID],Store_DB[Region])</f>
        <v>South</v>
      </c>
      <c r="L1296" t="str">
        <f>_xlfn.XLOOKUP(Sales_DB[[#This Row],[Store_ID]],Store_DB[Store_ID],Store_DB[Store_Name])</f>
        <v>Aguirre-Keller</v>
      </c>
      <c r="M1296" t="str">
        <f>_xlfn.XLOOKUP(Sales_DB[[#This Row],[Store_ID]],Store_DB[Store_ID],Store_DB[City])</f>
        <v>Lake Michael</v>
      </c>
      <c r="N1296" t="str">
        <f>_xlfn.XLOOKUP(Sales_DB[[#This Row],[Store_ID]],Store_DB[Store_ID],Store_DB[Store_Type])</f>
        <v>Online</v>
      </c>
      <c r="O1296" t="str">
        <f>_xlfn.XLOOKUP(Sales_DB[[#This Row],[Product_ID]],Product_DB[Product_ID],Product_DB[Product_Name])</f>
        <v>Face Foundation Kit</v>
      </c>
      <c r="P1296" t="str">
        <f>_xlfn.XLOOKUP(Sales_DB[[#This Row],[Product_ID]],Product_DB[Product_ID],Product_DB[Category])</f>
        <v>Beauty</v>
      </c>
      <c r="Q1296" t="str">
        <f>_xlfn.XLOOKUP(Sales_DB[[#This Row],[Product_ID]],Product_DB[Product_ID],Product_DB[Sub_Category])</f>
        <v>Makeup</v>
      </c>
      <c r="R1296" t="str">
        <f>_xlfn.XLOOKUP(Sales_DB[[#This Row],[Product_ID]],Product_DB[Product_ID],Product_DB[Brand])</f>
        <v>Taylor-Elliott</v>
      </c>
      <c r="S1296">
        <f>_xlfn.XLOOKUP(Sales_DB[[#This Row],[Product_ID]],Product_DB[Product_ID],Product_DB[Cost])</f>
        <v>183.04</v>
      </c>
      <c r="T1296">
        <f>_xlfn.XLOOKUP(Sales_DB[[#This Row],[Product_ID]],Product_DB[Product_ID],Product_DB[Stock])</f>
        <v>457</v>
      </c>
      <c r="U1296" t="str">
        <f>_xlfn.XLOOKUP(Sales_DB[[#This Row],[Customer_ID]],Final_Cust_db[Customer_ID],Final_Cust_db[Name])</f>
        <v>Christy Hill</v>
      </c>
      <c r="V1296">
        <f>_xlfn.XLOOKUP(Sales_DB[[#This Row],[Customer_ID]],Final_Cust_db[Customer_ID],Final_Cust_db[Age])</f>
        <v>27</v>
      </c>
      <c r="W1296" t="str">
        <f>_xlfn.XLOOKUP(Sales_DB[[#This Row],[Customer_ID]],Final_Cust_db[Customer_ID],Final_Cust_db[Gender])</f>
        <v>Female</v>
      </c>
      <c r="X1296" t="str">
        <f>_xlfn.XLOOKUP(Sales_DB[[#This Row],[Customer_ID]],Final_Cust_db[Customer_ID],Final_Cust_db[City])</f>
        <v>Tammyton</v>
      </c>
      <c r="Y1296" t="str">
        <f>_xlfn.XLOOKUP(Sales_DB[[#This Row],[Customer_ID]],Final_Cust_db[Customer_ID],Final_Cust_db[State])</f>
        <v>New Jersey</v>
      </c>
      <c r="Z1296" t="str">
        <f>_xlfn.XLOOKUP(Sales_DB[[#This Row],[Customer_ID]],Final_Cust_db[Customer_ID],Final_Cust_db[Country])</f>
        <v>USA</v>
      </c>
      <c r="AA1296" t="str">
        <f>_xlfn.XLOOKUP(Sales_DB[[#This Row],[Customer_ID]],Final_Cust_db[Customer_ID],Final_Cust_db[Loyality_Level])</f>
        <v>Platinum</v>
      </c>
      <c r="AB1296" s="8">
        <f>Sales_DB[[#This Row],[Cost]]*Sales_DB[[#This Row],[Quantity]]</f>
        <v>549.12</v>
      </c>
      <c r="AC1296" s="8">
        <f>Sales_DB[[#This Row],[Total_Amount]]-Sales_DB[[#This Row],[Spend]]</f>
        <v>988.28399999999999</v>
      </c>
      <c r="AD1296" s="8">
        <f>MONTH(Sales_DB[[#This Row],[Order_Date]])</f>
        <v>4</v>
      </c>
    </row>
    <row r="1297" spans="1:30" x14ac:dyDescent="0.35">
      <c r="A1297" t="s">
        <v>3254</v>
      </c>
      <c r="B1297" s="2">
        <v>45313</v>
      </c>
      <c r="C1297" t="s">
        <v>800</v>
      </c>
      <c r="D1297" t="s">
        <v>1760</v>
      </c>
      <c r="E1297" t="s">
        <v>1902</v>
      </c>
      <c r="F1297">
        <v>3</v>
      </c>
      <c r="G1297" s="5">
        <v>543.49</v>
      </c>
      <c r="H1297">
        <v>0.05</v>
      </c>
      <c r="I1297" t="s">
        <v>1959</v>
      </c>
      <c r="J1297">
        <v>1548.9465</v>
      </c>
      <c r="K1297" t="str">
        <f>_xlfn.XLOOKUP(Sales_DB[[#This Row],[Store_ID]],Store_DB[Store_ID],Store_DB[Region])</f>
        <v>South</v>
      </c>
      <c r="L1297" t="str">
        <f>_xlfn.XLOOKUP(Sales_DB[[#This Row],[Store_ID]],Store_DB[Store_ID],Store_DB[Store_Name])</f>
        <v>Alexander Group</v>
      </c>
      <c r="M1297" t="str">
        <f>_xlfn.XLOOKUP(Sales_DB[[#This Row],[Store_ID]],Store_DB[Store_ID],Store_DB[City])</f>
        <v>Port Sharon</v>
      </c>
      <c r="N1297" t="str">
        <f>_xlfn.XLOOKUP(Sales_DB[[#This Row],[Store_ID]],Store_DB[Store_ID],Store_DB[Store_Type])</f>
        <v>Online</v>
      </c>
      <c r="O1297" t="str">
        <f>_xlfn.XLOOKUP(Sales_DB[[#This Row],[Product_ID]],Product_DB[Product_ID],Product_DB[Product_Name])</f>
        <v>Luxury Perfume Spray</v>
      </c>
      <c r="P1297" t="str">
        <f>_xlfn.XLOOKUP(Sales_DB[[#This Row],[Product_ID]],Product_DB[Product_ID],Product_DB[Category])</f>
        <v>Beauty</v>
      </c>
      <c r="Q1297" t="str">
        <f>_xlfn.XLOOKUP(Sales_DB[[#This Row],[Product_ID]],Product_DB[Product_ID],Product_DB[Sub_Category])</f>
        <v>Fragrance</v>
      </c>
      <c r="R1297" t="str">
        <f>_xlfn.XLOOKUP(Sales_DB[[#This Row],[Product_ID]],Product_DB[Product_ID],Product_DB[Brand])</f>
        <v>Gibson, Green and Lopez</v>
      </c>
      <c r="S1297">
        <f>_xlfn.XLOOKUP(Sales_DB[[#This Row],[Product_ID]],Product_DB[Product_ID],Product_DB[Cost])</f>
        <v>482.75</v>
      </c>
      <c r="T1297">
        <f>_xlfn.XLOOKUP(Sales_DB[[#This Row],[Product_ID]],Product_DB[Product_ID],Product_DB[Stock])</f>
        <v>444</v>
      </c>
      <c r="U1297" t="str">
        <f>_xlfn.XLOOKUP(Sales_DB[[#This Row],[Customer_ID]],Final_Cust_db[Customer_ID],Final_Cust_db[Name])</f>
        <v>Douglas Rhodes</v>
      </c>
      <c r="V1297">
        <f>_xlfn.XLOOKUP(Sales_DB[[#This Row],[Customer_ID]],Final_Cust_db[Customer_ID],Final_Cust_db[Age])</f>
        <v>32</v>
      </c>
      <c r="W1297" t="str">
        <f>_xlfn.XLOOKUP(Sales_DB[[#This Row],[Customer_ID]],Final_Cust_db[Customer_ID],Final_Cust_db[Gender])</f>
        <v>Male</v>
      </c>
      <c r="X1297" t="str">
        <f>_xlfn.XLOOKUP(Sales_DB[[#This Row],[Customer_ID]],Final_Cust_db[Customer_ID],Final_Cust_db[City])</f>
        <v>Mikehaven</v>
      </c>
      <c r="Y1297" t="str">
        <f>_xlfn.XLOOKUP(Sales_DB[[#This Row],[Customer_ID]],Final_Cust_db[Customer_ID],Final_Cust_db[State])</f>
        <v>New Hampshire</v>
      </c>
      <c r="Z1297" t="str">
        <f>_xlfn.XLOOKUP(Sales_DB[[#This Row],[Customer_ID]],Final_Cust_db[Customer_ID],Final_Cust_db[Country])</f>
        <v>USA</v>
      </c>
      <c r="AA1297" t="str">
        <f>_xlfn.XLOOKUP(Sales_DB[[#This Row],[Customer_ID]],Final_Cust_db[Customer_ID],Final_Cust_db[Loyality_Level])</f>
        <v>Platinum</v>
      </c>
      <c r="AB1297" s="8">
        <f>Sales_DB[[#This Row],[Cost]]*Sales_DB[[#This Row],[Quantity]]</f>
        <v>1448.25</v>
      </c>
      <c r="AC1297" s="8">
        <f>Sales_DB[[#This Row],[Total_Amount]]-Sales_DB[[#This Row],[Spend]]</f>
        <v>100.69650000000001</v>
      </c>
      <c r="AD1297" s="8">
        <f>MONTH(Sales_DB[[#This Row],[Order_Date]])</f>
        <v>1</v>
      </c>
    </row>
    <row r="1298" spans="1:30" x14ac:dyDescent="0.35">
      <c r="A1298" t="s">
        <v>3255</v>
      </c>
      <c r="B1298" s="2">
        <v>45221</v>
      </c>
      <c r="C1298" t="s">
        <v>1029</v>
      </c>
      <c r="D1298" t="s">
        <v>1583</v>
      </c>
      <c r="E1298" t="s">
        <v>1909</v>
      </c>
      <c r="F1298">
        <v>4</v>
      </c>
      <c r="G1298" s="5">
        <v>547.21</v>
      </c>
      <c r="H1298">
        <v>0.1</v>
      </c>
      <c r="I1298" t="s">
        <v>1962</v>
      </c>
      <c r="J1298">
        <v>1969.9559999999999</v>
      </c>
      <c r="K1298" t="str">
        <f>_xlfn.XLOOKUP(Sales_DB[[#This Row],[Store_ID]],Store_DB[Store_ID],Store_DB[Region])</f>
        <v>East</v>
      </c>
      <c r="L1298" t="str">
        <f>_xlfn.XLOOKUP(Sales_DB[[#This Row],[Store_ID]],Store_DB[Store_ID],Store_DB[Store_Name])</f>
        <v>Benson-Elliott</v>
      </c>
      <c r="M1298" t="str">
        <f>_xlfn.XLOOKUP(Sales_DB[[#This Row],[Store_ID]],Store_DB[Store_ID],Store_DB[City])</f>
        <v>Port Josephberg</v>
      </c>
      <c r="N1298" t="str">
        <f>_xlfn.XLOOKUP(Sales_DB[[#This Row],[Store_ID]],Store_DB[Store_ID],Store_DB[Store_Type])</f>
        <v>Online</v>
      </c>
      <c r="O1298" t="str">
        <f>_xlfn.XLOOKUP(Sales_DB[[#This Row],[Product_ID]],Product_DB[Product_ID],Product_DB[Product_Name])</f>
        <v>Led Table Lamp</v>
      </c>
      <c r="P1298" t="str">
        <f>_xlfn.XLOOKUP(Sales_DB[[#This Row],[Product_ID]],Product_DB[Product_ID],Product_DB[Category])</f>
        <v>Home</v>
      </c>
      <c r="Q1298" t="str">
        <f>_xlfn.XLOOKUP(Sales_DB[[#This Row],[Product_ID]],Product_DB[Product_ID],Product_DB[Sub_Category])</f>
        <v>Lighting</v>
      </c>
      <c r="R1298" t="str">
        <f>_xlfn.XLOOKUP(Sales_DB[[#This Row],[Product_ID]],Product_DB[Product_ID],Product_DB[Brand])</f>
        <v>Harrell LLC</v>
      </c>
      <c r="S1298">
        <f>_xlfn.XLOOKUP(Sales_DB[[#This Row],[Product_ID]],Product_DB[Product_ID],Product_DB[Cost])</f>
        <v>218.86</v>
      </c>
      <c r="T1298">
        <f>_xlfn.XLOOKUP(Sales_DB[[#This Row],[Product_ID]],Product_DB[Product_ID],Product_DB[Stock])</f>
        <v>170</v>
      </c>
      <c r="U1298" t="str">
        <f>_xlfn.XLOOKUP(Sales_DB[[#This Row],[Customer_ID]],Final_Cust_db[Customer_ID],Final_Cust_db[Name])</f>
        <v>Alex Mann Ii</v>
      </c>
      <c r="V1298">
        <f>_xlfn.XLOOKUP(Sales_DB[[#This Row],[Customer_ID]],Final_Cust_db[Customer_ID],Final_Cust_db[Age])</f>
        <v>58</v>
      </c>
      <c r="W1298" t="str">
        <f>_xlfn.XLOOKUP(Sales_DB[[#This Row],[Customer_ID]],Final_Cust_db[Customer_ID],Final_Cust_db[Gender])</f>
        <v>Male</v>
      </c>
      <c r="X1298" t="str">
        <f>_xlfn.XLOOKUP(Sales_DB[[#This Row],[Customer_ID]],Final_Cust_db[Customer_ID],Final_Cust_db[City])</f>
        <v>South Zacharychester</v>
      </c>
      <c r="Y1298" t="str">
        <f>_xlfn.XLOOKUP(Sales_DB[[#This Row],[Customer_ID]],Final_Cust_db[Customer_ID],Final_Cust_db[State])</f>
        <v>Oklahoma</v>
      </c>
      <c r="Z1298" t="str">
        <f>_xlfn.XLOOKUP(Sales_DB[[#This Row],[Customer_ID]],Final_Cust_db[Customer_ID],Final_Cust_db[Country])</f>
        <v>USA</v>
      </c>
      <c r="AA1298" t="str">
        <f>_xlfn.XLOOKUP(Sales_DB[[#This Row],[Customer_ID]],Final_Cust_db[Customer_ID],Final_Cust_db[Loyality_Level])</f>
        <v>Bronze</v>
      </c>
      <c r="AB1298" s="8">
        <f>Sales_DB[[#This Row],[Cost]]*Sales_DB[[#This Row],[Quantity]]</f>
        <v>875.44</v>
      </c>
      <c r="AC1298" s="8">
        <f>Sales_DB[[#This Row],[Total_Amount]]-Sales_DB[[#This Row],[Spend]]</f>
        <v>1094.5159999999998</v>
      </c>
      <c r="AD1298" s="8">
        <f>MONTH(Sales_DB[[#This Row],[Order_Date]])</f>
        <v>10</v>
      </c>
    </row>
    <row r="1299" spans="1:30" x14ac:dyDescent="0.35">
      <c r="A1299" t="s">
        <v>3256</v>
      </c>
      <c r="B1299" s="2">
        <v>45619</v>
      </c>
      <c r="C1299" t="s">
        <v>782</v>
      </c>
      <c r="D1299" t="s">
        <v>1775</v>
      </c>
      <c r="E1299" t="s">
        <v>1890</v>
      </c>
      <c r="F1299">
        <v>2</v>
      </c>
      <c r="G1299" s="5">
        <v>892.46</v>
      </c>
      <c r="H1299">
        <v>7.0000000000000007E-2</v>
      </c>
      <c r="I1299" t="s">
        <v>1959</v>
      </c>
      <c r="J1299">
        <v>1659.9756</v>
      </c>
      <c r="K1299" t="str">
        <f>_xlfn.XLOOKUP(Sales_DB[[#This Row],[Store_ID]],Store_DB[Store_ID],Store_DB[Region])</f>
        <v>North</v>
      </c>
      <c r="L1299" t="str">
        <f>_xlfn.XLOOKUP(Sales_DB[[#This Row],[Store_ID]],Store_DB[Store_ID],Store_DB[Store_Name])</f>
        <v>Martinez, Adkins and Johnson</v>
      </c>
      <c r="M1299" t="str">
        <f>_xlfn.XLOOKUP(Sales_DB[[#This Row],[Store_ID]],Store_DB[Store_ID],Store_DB[City])</f>
        <v>Danielmouth</v>
      </c>
      <c r="N1299" t="str">
        <f>_xlfn.XLOOKUP(Sales_DB[[#This Row],[Store_ID]],Store_DB[Store_ID],Store_DB[Store_Type])</f>
        <v>Flagship</v>
      </c>
      <c r="O1299" t="str">
        <f>_xlfn.XLOOKUP(Sales_DB[[#This Row],[Product_ID]],Product_DB[Product_ID],Product_DB[Product_Name])</f>
        <v>Adjustable Dumbbells 20Kg</v>
      </c>
      <c r="P1299" t="str">
        <f>_xlfn.XLOOKUP(Sales_DB[[#This Row],[Product_ID]],Product_DB[Product_ID],Product_DB[Category])</f>
        <v>Sports</v>
      </c>
      <c r="Q1299" t="str">
        <f>_xlfn.XLOOKUP(Sales_DB[[#This Row],[Product_ID]],Product_DB[Product_ID],Product_DB[Sub_Category])</f>
        <v>Fitness</v>
      </c>
      <c r="R1299" t="str">
        <f>_xlfn.XLOOKUP(Sales_DB[[#This Row],[Product_ID]],Product_DB[Product_ID],Product_DB[Brand])</f>
        <v>Montgomery, Benton and Miller</v>
      </c>
      <c r="S1299">
        <f>_xlfn.XLOOKUP(Sales_DB[[#This Row],[Product_ID]],Product_DB[Product_ID],Product_DB[Cost])</f>
        <v>240.63</v>
      </c>
      <c r="T1299">
        <f>_xlfn.XLOOKUP(Sales_DB[[#This Row],[Product_ID]],Product_DB[Product_ID],Product_DB[Stock])</f>
        <v>423</v>
      </c>
      <c r="U1299" t="str">
        <f>_xlfn.XLOOKUP(Sales_DB[[#This Row],[Customer_ID]],Final_Cust_db[Customer_ID],Final_Cust_db[Name])</f>
        <v>Mr.William Horton</v>
      </c>
      <c r="V1299">
        <f>_xlfn.XLOOKUP(Sales_DB[[#This Row],[Customer_ID]],Final_Cust_db[Customer_ID],Final_Cust_db[Age])</f>
        <v>31</v>
      </c>
      <c r="W1299" t="str">
        <f>_xlfn.XLOOKUP(Sales_DB[[#This Row],[Customer_ID]],Final_Cust_db[Customer_ID],Final_Cust_db[Gender])</f>
        <v>Male</v>
      </c>
      <c r="X1299" t="str">
        <f>_xlfn.XLOOKUP(Sales_DB[[#This Row],[Customer_ID]],Final_Cust_db[Customer_ID],Final_Cust_db[City])</f>
        <v>Dawsonchester</v>
      </c>
      <c r="Y1299" t="str">
        <f>_xlfn.XLOOKUP(Sales_DB[[#This Row],[Customer_ID]],Final_Cust_db[Customer_ID],Final_Cust_db[State])</f>
        <v>Virginia</v>
      </c>
      <c r="Z1299" t="str">
        <f>_xlfn.XLOOKUP(Sales_DB[[#This Row],[Customer_ID]],Final_Cust_db[Customer_ID],Final_Cust_db[Country])</f>
        <v>USA</v>
      </c>
      <c r="AA1299" t="str">
        <f>_xlfn.XLOOKUP(Sales_DB[[#This Row],[Customer_ID]],Final_Cust_db[Customer_ID],Final_Cust_db[Loyality_Level])</f>
        <v>Platinum</v>
      </c>
      <c r="AB1299" s="8">
        <f>Sales_DB[[#This Row],[Cost]]*Sales_DB[[#This Row],[Quantity]]</f>
        <v>481.26</v>
      </c>
      <c r="AC1299" s="8">
        <f>Sales_DB[[#This Row],[Total_Amount]]-Sales_DB[[#This Row],[Spend]]</f>
        <v>1178.7156</v>
      </c>
      <c r="AD1299" s="8">
        <f>MONTH(Sales_DB[[#This Row],[Order_Date]])</f>
        <v>11</v>
      </c>
    </row>
    <row r="1300" spans="1:30" x14ac:dyDescent="0.35">
      <c r="A1300" t="s">
        <v>3257</v>
      </c>
      <c r="B1300" s="2">
        <v>45286</v>
      </c>
      <c r="C1300" t="s">
        <v>1218</v>
      </c>
      <c r="D1300" t="s">
        <v>1653</v>
      </c>
      <c r="E1300" t="s">
        <v>1915</v>
      </c>
      <c r="F1300">
        <v>2</v>
      </c>
      <c r="G1300" s="5">
        <v>853.41</v>
      </c>
      <c r="H1300">
        <v>0.25</v>
      </c>
      <c r="I1300" t="s">
        <v>1957</v>
      </c>
      <c r="J1300">
        <v>1280.115</v>
      </c>
      <c r="K1300" t="str">
        <f>_xlfn.XLOOKUP(Sales_DB[[#This Row],[Store_ID]],Store_DB[Store_ID],Store_DB[Region])</f>
        <v>West</v>
      </c>
      <c r="L1300" t="str">
        <f>_xlfn.XLOOKUP(Sales_DB[[#This Row],[Store_ID]],Store_DB[Store_ID],Store_DB[Store_Name])</f>
        <v>Bean, Jones and Park</v>
      </c>
      <c r="M1300" t="str">
        <f>_xlfn.XLOOKUP(Sales_DB[[#This Row],[Store_ID]],Store_DB[Store_ID],Store_DB[City])</f>
        <v>Thompsonborough</v>
      </c>
      <c r="N1300" t="str">
        <f>_xlfn.XLOOKUP(Sales_DB[[#This Row],[Store_ID]],Store_DB[Store_ID],Store_DB[Store_Type])</f>
        <v>Online</v>
      </c>
      <c r="O1300" t="str">
        <f>_xlfn.XLOOKUP(Sales_DB[[#This Row],[Product_ID]],Product_DB[Product_ID],Product_DB[Product_Name])</f>
        <v>Wireless Bluetooth Speaker</v>
      </c>
      <c r="P1300" t="str">
        <f>_xlfn.XLOOKUP(Sales_DB[[#This Row],[Product_ID]],Product_DB[Product_ID],Product_DB[Category])</f>
        <v>Electronics</v>
      </c>
      <c r="Q1300" t="str">
        <f>_xlfn.XLOOKUP(Sales_DB[[#This Row],[Product_ID]],Product_DB[Product_ID],Product_DB[Sub_Category])</f>
        <v>Audio</v>
      </c>
      <c r="R1300" t="str">
        <f>_xlfn.XLOOKUP(Sales_DB[[#This Row],[Product_ID]],Product_DB[Product_ID],Product_DB[Brand])</f>
        <v>Reed-Schmidt</v>
      </c>
      <c r="S1300">
        <f>_xlfn.XLOOKUP(Sales_DB[[#This Row],[Product_ID]],Product_DB[Product_ID],Product_DB[Cost])</f>
        <v>322.41000000000003</v>
      </c>
      <c r="T1300">
        <f>_xlfn.XLOOKUP(Sales_DB[[#This Row],[Product_ID]],Product_DB[Product_ID],Product_DB[Stock])</f>
        <v>213</v>
      </c>
      <c r="U1300" t="str">
        <f>_xlfn.XLOOKUP(Sales_DB[[#This Row],[Customer_ID]],Final_Cust_db[Customer_ID],Final_Cust_db[Name])</f>
        <v>Timothy Gardner</v>
      </c>
      <c r="V1300">
        <f>_xlfn.XLOOKUP(Sales_DB[[#This Row],[Customer_ID]],Final_Cust_db[Customer_ID],Final_Cust_db[Age])</f>
        <v>28</v>
      </c>
      <c r="W1300" t="str">
        <f>_xlfn.XLOOKUP(Sales_DB[[#This Row],[Customer_ID]],Final_Cust_db[Customer_ID],Final_Cust_db[Gender])</f>
        <v>Female</v>
      </c>
      <c r="X1300" t="str">
        <f>_xlfn.XLOOKUP(Sales_DB[[#This Row],[Customer_ID]],Final_Cust_db[Customer_ID],Final_Cust_db[City])</f>
        <v>New Dawn</v>
      </c>
      <c r="Y1300" t="str">
        <f>_xlfn.XLOOKUP(Sales_DB[[#This Row],[Customer_ID]],Final_Cust_db[Customer_ID],Final_Cust_db[State])</f>
        <v>New Jersey</v>
      </c>
      <c r="Z1300" t="str">
        <f>_xlfn.XLOOKUP(Sales_DB[[#This Row],[Customer_ID]],Final_Cust_db[Customer_ID],Final_Cust_db[Country])</f>
        <v>USA</v>
      </c>
      <c r="AA1300" t="str">
        <f>_xlfn.XLOOKUP(Sales_DB[[#This Row],[Customer_ID]],Final_Cust_db[Customer_ID],Final_Cust_db[Loyality_Level])</f>
        <v>Silver</v>
      </c>
      <c r="AB1300" s="8">
        <f>Sales_DB[[#This Row],[Cost]]*Sales_DB[[#This Row],[Quantity]]</f>
        <v>644.82000000000005</v>
      </c>
      <c r="AC1300" s="8">
        <f>Sales_DB[[#This Row],[Total_Amount]]-Sales_DB[[#This Row],[Spend]]</f>
        <v>635.29499999999996</v>
      </c>
      <c r="AD1300" s="8">
        <f>MONTH(Sales_DB[[#This Row],[Order_Date]])</f>
        <v>12</v>
      </c>
    </row>
    <row r="1301" spans="1:30" x14ac:dyDescent="0.35">
      <c r="A1301" t="s">
        <v>3258</v>
      </c>
      <c r="B1301" s="2">
        <v>45451</v>
      </c>
      <c r="C1301" t="s">
        <v>391</v>
      </c>
      <c r="D1301" t="s">
        <v>1827</v>
      </c>
      <c r="E1301" t="s">
        <v>1912</v>
      </c>
      <c r="F1301">
        <v>1</v>
      </c>
      <c r="G1301" s="5">
        <v>162.13999999999999</v>
      </c>
      <c r="H1301">
        <v>7.0000000000000007E-2</v>
      </c>
      <c r="I1301" t="s">
        <v>1959</v>
      </c>
      <c r="J1301">
        <v>150.7902</v>
      </c>
      <c r="K1301" t="str">
        <f>_xlfn.XLOOKUP(Sales_DB[[#This Row],[Store_ID]],Store_DB[Store_ID],Store_DB[Region])</f>
        <v>South</v>
      </c>
      <c r="L1301" t="str">
        <f>_xlfn.XLOOKUP(Sales_DB[[#This Row],[Store_ID]],Store_DB[Store_ID],Store_DB[Store_Name])</f>
        <v>Martinez-Mullins</v>
      </c>
      <c r="M1301" t="str">
        <f>_xlfn.XLOOKUP(Sales_DB[[#This Row],[Store_ID]],Store_DB[Store_ID],Store_DB[City])</f>
        <v>Williamsfurt</v>
      </c>
      <c r="N1301" t="str">
        <f>_xlfn.XLOOKUP(Sales_DB[[#This Row],[Store_ID]],Store_DB[Store_ID],Store_DB[Store_Type])</f>
        <v>Online</v>
      </c>
      <c r="O1301" t="str">
        <f>_xlfn.XLOOKUP(Sales_DB[[#This Row],[Product_ID]],Product_DB[Product_ID],Product_DB[Product_Name])</f>
        <v>Fitness Resistance Bands</v>
      </c>
      <c r="P1301" t="str">
        <f>_xlfn.XLOOKUP(Sales_DB[[#This Row],[Product_ID]],Product_DB[Product_ID],Product_DB[Category])</f>
        <v>Sports</v>
      </c>
      <c r="Q1301" t="str">
        <f>_xlfn.XLOOKUP(Sales_DB[[#This Row],[Product_ID]],Product_DB[Product_ID],Product_DB[Sub_Category])</f>
        <v>Fitness</v>
      </c>
      <c r="R1301" t="str">
        <f>_xlfn.XLOOKUP(Sales_DB[[#This Row],[Product_ID]],Product_DB[Product_ID],Product_DB[Brand])</f>
        <v>Reese-Watson</v>
      </c>
      <c r="S1301">
        <f>_xlfn.XLOOKUP(Sales_DB[[#This Row],[Product_ID]],Product_DB[Product_ID],Product_DB[Cost])</f>
        <v>152.91999999999999</v>
      </c>
      <c r="T1301">
        <f>_xlfn.XLOOKUP(Sales_DB[[#This Row],[Product_ID]],Product_DB[Product_ID],Product_DB[Stock])</f>
        <v>281</v>
      </c>
      <c r="U1301" t="str">
        <f>_xlfn.XLOOKUP(Sales_DB[[#This Row],[Customer_ID]],Final_Cust_db[Customer_ID],Final_Cust_db[Name])</f>
        <v>Ashley Griffin</v>
      </c>
      <c r="V1301">
        <f>_xlfn.XLOOKUP(Sales_DB[[#This Row],[Customer_ID]],Final_Cust_db[Customer_ID],Final_Cust_db[Age])</f>
        <v>40</v>
      </c>
      <c r="W1301" t="str">
        <f>_xlfn.XLOOKUP(Sales_DB[[#This Row],[Customer_ID]],Final_Cust_db[Customer_ID],Final_Cust_db[Gender])</f>
        <v>Female</v>
      </c>
      <c r="X1301" t="str">
        <f>_xlfn.XLOOKUP(Sales_DB[[#This Row],[Customer_ID]],Final_Cust_db[Customer_ID],Final_Cust_db[City])</f>
        <v>New Dawnton</v>
      </c>
      <c r="Y1301" t="str">
        <f>_xlfn.XLOOKUP(Sales_DB[[#This Row],[Customer_ID]],Final_Cust_db[Customer_ID],Final_Cust_db[State])</f>
        <v>Maryland</v>
      </c>
      <c r="Z1301" t="str">
        <f>_xlfn.XLOOKUP(Sales_DB[[#This Row],[Customer_ID]],Final_Cust_db[Customer_ID],Final_Cust_db[Country])</f>
        <v>USA</v>
      </c>
      <c r="AA1301" t="str">
        <f>_xlfn.XLOOKUP(Sales_DB[[#This Row],[Customer_ID]],Final_Cust_db[Customer_ID],Final_Cust_db[Loyality_Level])</f>
        <v>Gold</v>
      </c>
      <c r="AB1301" s="8">
        <f>Sales_DB[[#This Row],[Cost]]*Sales_DB[[#This Row],[Quantity]]</f>
        <v>152.91999999999999</v>
      </c>
      <c r="AC1301" s="8">
        <f>Sales_DB[[#This Row],[Total_Amount]]-Sales_DB[[#This Row],[Spend]]</f>
        <v>-2.1297999999999888</v>
      </c>
      <c r="AD1301" s="8">
        <f>MONTH(Sales_DB[[#This Row],[Order_Date]])</f>
        <v>6</v>
      </c>
    </row>
    <row r="1302" spans="1:30" x14ac:dyDescent="0.35">
      <c r="A1302" t="s">
        <v>3259</v>
      </c>
      <c r="B1302" s="2">
        <v>45478</v>
      </c>
      <c r="C1302" t="s">
        <v>502</v>
      </c>
      <c r="D1302" t="s">
        <v>1869</v>
      </c>
      <c r="E1302" t="s">
        <v>1937</v>
      </c>
      <c r="F1302">
        <v>1</v>
      </c>
      <c r="G1302" s="5">
        <v>893.14</v>
      </c>
      <c r="H1302">
        <v>0.09</v>
      </c>
      <c r="I1302" t="s">
        <v>1957</v>
      </c>
      <c r="J1302">
        <v>812.75739999999996</v>
      </c>
      <c r="K1302" t="str">
        <f>_xlfn.XLOOKUP(Sales_DB[[#This Row],[Store_ID]],Store_DB[Store_ID],Store_DB[Region])</f>
        <v>West</v>
      </c>
      <c r="L1302" t="str">
        <f>_xlfn.XLOOKUP(Sales_DB[[#This Row],[Store_ID]],Store_DB[Store_ID],Store_DB[Store_Name])</f>
        <v>Frederick-Wright</v>
      </c>
      <c r="M1302" t="str">
        <f>_xlfn.XLOOKUP(Sales_DB[[#This Row],[Store_ID]],Store_DB[Store_ID],Store_DB[City])</f>
        <v>New Jimmymouth</v>
      </c>
      <c r="N1302" t="str">
        <f>_xlfn.XLOOKUP(Sales_DB[[#This Row],[Store_ID]],Store_DB[Store_ID],Store_DB[Store_Type])</f>
        <v>Flagship</v>
      </c>
      <c r="O1302" t="str">
        <f>_xlfn.XLOOKUP(Sales_DB[[#This Row],[Product_ID]],Product_DB[Product_ID],Product_DB[Product_Name])</f>
        <v>Women'S Formal Blazer</v>
      </c>
      <c r="P1302" t="str">
        <f>_xlfn.XLOOKUP(Sales_DB[[#This Row],[Product_ID]],Product_DB[Product_ID],Product_DB[Category])</f>
        <v>Clothing</v>
      </c>
      <c r="Q1302" t="str">
        <f>_xlfn.XLOOKUP(Sales_DB[[#This Row],[Product_ID]],Product_DB[Product_ID],Product_DB[Sub_Category])</f>
        <v>Outerwear</v>
      </c>
      <c r="R1302" t="str">
        <f>_xlfn.XLOOKUP(Sales_DB[[#This Row],[Product_ID]],Product_DB[Product_ID],Product_DB[Brand])</f>
        <v>Phillips and Sons</v>
      </c>
      <c r="S1302">
        <f>_xlfn.XLOOKUP(Sales_DB[[#This Row],[Product_ID]],Product_DB[Product_ID],Product_DB[Cost])</f>
        <v>358.47</v>
      </c>
      <c r="T1302">
        <f>_xlfn.XLOOKUP(Sales_DB[[#This Row],[Product_ID]],Product_DB[Product_ID],Product_DB[Stock])</f>
        <v>143</v>
      </c>
      <c r="U1302" t="str">
        <f>_xlfn.XLOOKUP(Sales_DB[[#This Row],[Customer_ID]],Final_Cust_db[Customer_ID],Final_Cust_db[Name])</f>
        <v>Rhonda Young</v>
      </c>
      <c r="V1302">
        <f>_xlfn.XLOOKUP(Sales_DB[[#This Row],[Customer_ID]],Final_Cust_db[Customer_ID],Final_Cust_db[Age])</f>
        <v>49</v>
      </c>
      <c r="W1302" t="str">
        <f>_xlfn.XLOOKUP(Sales_DB[[#This Row],[Customer_ID]],Final_Cust_db[Customer_ID],Final_Cust_db[Gender])</f>
        <v>Female</v>
      </c>
      <c r="X1302" t="str">
        <f>_xlfn.XLOOKUP(Sales_DB[[#This Row],[Customer_ID]],Final_Cust_db[Customer_ID],Final_Cust_db[City])</f>
        <v>Lake Nathanfort</v>
      </c>
      <c r="Y1302" t="str">
        <f>_xlfn.XLOOKUP(Sales_DB[[#This Row],[Customer_ID]],Final_Cust_db[Customer_ID],Final_Cust_db[State])</f>
        <v>Alaska</v>
      </c>
      <c r="Z1302" t="str">
        <f>_xlfn.XLOOKUP(Sales_DB[[#This Row],[Customer_ID]],Final_Cust_db[Customer_ID],Final_Cust_db[Country])</f>
        <v>USA</v>
      </c>
      <c r="AA1302" t="str">
        <f>_xlfn.XLOOKUP(Sales_DB[[#This Row],[Customer_ID]],Final_Cust_db[Customer_ID],Final_Cust_db[Loyality_Level])</f>
        <v>Platinum</v>
      </c>
      <c r="AB1302" s="8">
        <f>Sales_DB[[#This Row],[Cost]]*Sales_DB[[#This Row],[Quantity]]</f>
        <v>358.47</v>
      </c>
      <c r="AC1302" s="8">
        <f>Sales_DB[[#This Row],[Total_Amount]]-Sales_DB[[#This Row],[Spend]]</f>
        <v>454.28739999999993</v>
      </c>
      <c r="AD1302" s="8">
        <f>MONTH(Sales_DB[[#This Row],[Order_Date]])</f>
        <v>7</v>
      </c>
    </row>
    <row r="1303" spans="1:30" x14ac:dyDescent="0.35">
      <c r="A1303" t="s">
        <v>3260</v>
      </c>
      <c r="B1303" s="2">
        <v>45528</v>
      </c>
      <c r="C1303" t="s">
        <v>370</v>
      </c>
      <c r="D1303" t="s">
        <v>1678</v>
      </c>
      <c r="E1303" t="s">
        <v>1915</v>
      </c>
      <c r="F1303">
        <v>4</v>
      </c>
      <c r="G1303" s="5">
        <v>349.07</v>
      </c>
      <c r="H1303">
        <v>0.28000000000000003</v>
      </c>
      <c r="I1303" t="s">
        <v>1957</v>
      </c>
      <c r="J1303">
        <v>1005.3216</v>
      </c>
      <c r="K1303" t="str">
        <f>_xlfn.XLOOKUP(Sales_DB[[#This Row],[Store_ID]],Store_DB[Store_ID],Store_DB[Region])</f>
        <v>West</v>
      </c>
      <c r="L1303" t="str">
        <f>_xlfn.XLOOKUP(Sales_DB[[#This Row],[Store_ID]],Store_DB[Store_ID],Store_DB[Store_Name])</f>
        <v>Bean, Jones and Park</v>
      </c>
      <c r="M1303" t="str">
        <f>_xlfn.XLOOKUP(Sales_DB[[#This Row],[Store_ID]],Store_DB[Store_ID],Store_DB[City])</f>
        <v>Thompsonborough</v>
      </c>
      <c r="N1303" t="str">
        <f>_xlfn.XLOOKUP(Sales_DB[[#This Row],[Store_ID]],Store_DB[Store_ID],Store_DB[Store_Type])</f>
        <v>Online</v>
      </c>
      <c r="O1303" t="str">
        <f>_xlfn.XLOOKUP(Sales_DB[[#This Row],[Product_ID]],Product_DB[Product_ID],Product_DB[Product_Name])</f>
        <v>Gaming Mechanical Keyboard</v>
      </c>
      <c r="P1303" t="str">
        <f>_xlfn.XLOOKUP(Sales_DB[[#This Row],[Product_ID]],Product_DB[Product_ID],Product_DB[Category])</f>
        <v>Electronics</v>
      </c>
      <c r="Q1303" t="str">
        <f>_xlfn.XLOOKUP(Sales_DB[[#This Row],[Product_ID]],Product_DB[Product_ID],Product_DB[Sub_Category])</f>
        <v>Computer</v>
      </c>
      <c r="R1303" t="str">
        <f>_xlfn.XLOOKUP(Sales_DB[[#This Row],[Product_ID]],Product_DB[Product_ID],Product_DB[Brand])</f>
        <v>Lucero LLC</v>
      </c>
      <c r="S1303">
        <f>_xlfn.XLOOKUP(Sales_DB[[#This Row],[Product_ID]],Product_DB[Product_ID],Product_DB[Cost])</f>
        <v>419.28</v>
      </c>
      <c r="T1303">
        <f>_xlfn.XLOOKUP(Sales_DB[[#This Row],[Product_ID]],Product_DB[Product_ID],Product_DB[Stock])</f>
        <v>86</v>
      </c>
      <c r="U1303" t="str">
        <f>_xlfn.XLOOKUP(Sales_DB[[#This Row],[Customer_ID]],Final_Cust_db[Customer_ID],Final_Cust_db[Name])</f>
        <v>Steven Stein</v>
      </c>
      <c r="V1303">
        <f>_xlfn.XLOOKUP(Sales_DB[[#This Row],[Customer_ID]],Final_Cust_db[Customer_ID],Final_Cust_db[Age])</f>
        <v>21</v>
      </c>
      <c r="W1303" t="str">
        <f>_xlfn.XLOOKUP(Sales_DB[[#This Row],[Customer_ID]],Final_Cust_db[Customer_ID],Final_Cust_db[Gender])</f>
        <v>Male</v>
      </c>
      <c r="X1303" t="str">
        <f>_xlfn.XLOOKUP(Sales_DB[[#This Row],[Customer_ID]],Final_Cust_db[Customer_ID],Final_Cust_db[City])</f>
        <v>West Lauren</v>
      </c>
      <c r="Y1303" t="str">
        <f>_xlfn.XLOOKUP(Sales_DB[[#This Row],[Customer_ID]],Final_Cust_db[Customer_ID],Final_Cust_db[State])</f>
        <v>Connecticut</v>
      </c>
      <c r="Z1303" t="str">
        <f>_xlfn.XLOOKUP(Sales_DB[[#This Row],[Customer_ID]],Final_Cust_db[Customer_ID],Final_Cust_db[Country])</f>
        <v>USA</v>
      </c>
      <c r="AA1303" t="str">
        <f>_xlfn.XLOOKUP(Sales_DB[[#This Row],[Customer_ID]],Final_Cust_db[Customer_ID],Final_Cust_db[Loyality_Level])</f>
        <v>Bronze</v>
      </c>
      <c r="AB1303" s="8">
        <f>Sales_DB[[#This Row],[Cost]]*Sales_DB[[#This Row],[Quantity]]</f>
        <v>1677.12</v>
      </c>
      <c r="AC1303" s="8">
        <f>Sales_DB[[#This Row],[Total_Amount]]-Sales_DB[[#This Row],[Spend]]</f>
        <v>-671.7983999999999</v>
      </c>
      <c r="AD1303" s="8">
        <f>MONTH(Sales_DB[[#This Row],[Order_Date]])</f>
        <v>8</v>
      </c>
    </row>
    <row r="1304" spans="1:30" x14ac:dyDescent="0.35">
      <c r="A1304" t="s">
        <v>3261</v>
      </c>
      <c r="B1304" s="2">
        <v>45418</v>
      </c>
      <c r="C1304" t="s">
        <v>908</v>
      </c>
      <c r="D1304" t="s">
        <v>1824</v>
      </c>
      <c r="E1304" t="s">
        <v>1930</v>
      </c>
      <c r="F1304">
        <v>1</v>
      </c>
      <c r="G1304" s="5">
        <v>747.9</v>
      </c>
      <c r="H1304">
        <v>0.21</v>
      </c>
      <c r="I1304" t="s">
        <v>1962</v>
      </c>
      <c r="J1304">
        <v>590.84100000000001</v>
      </c>
      <c r="K1304" t="str">
        <f>_xlfn.XLOOKUP(Sales_DB[[#This Row],[Store_ID]],Store_DB[Store_ID],Store_DB[Region])</f>
        <v>East</v>
      </c>
      <c r="L1304" t="str">
        <f>_xlfn.XLOOKUP(Sales_DB[[#This Row],[Store_ID]],Store_DB[Store_ID],Store_DB[Store_Name])</f>
        <v>Gardner, Humphrey and Contreras</v>
      </c>
      <c r="M1304" t="str">
        <f>_xlfn.XLOOKUP(Sales_DB[[#This Row],[Store_ID]],Store_DB[Store_ID],Store_DB[City])</f>
        <v>Johnsonville</v>
      </c>
      <c r="N1304" t="str">
        <f>_xlfn.XLOOKUP(Sales_DB[[#This Row],[Store_ID]],Store_DB[Store_ID],Store_DB[Store_Type])</f>
        <v>Flagship</v>
      </c>
      <c r="O1304" t="str">
        <f>_xlfn.XLOOKUP(Sales_DB[[#This Row],[Product_ID]],Product_DB[Product_ID],Product_DB[Product_Name])</f>
        <v>Badminton Racket Set</v>
      </c>
      <c r="P1304" t="str">
        <f>_xlfn.XLOOKUP(Sales_DB[[#This Row],[Product_ID]],Product_DB[Product_ID],Product_DB[Category])</f>
        <v>Sports</v>
      </c>
      <c r="Q1304" t="str">
        <f>_xlfn.XLOOKUP(Sales_DB[[#This Row],[Product_ID]],Product_DB[Product_ID],Product_DB[Sub_Category])</f>
        <v>Equipment</v>
      </c>
      <c r="R1304" t="str">
        <f>_xlfn.XLOOKUP(Sales_DB[[#This Row],[Product_ID]],Product_DB[Product_ID],Product_DB[Brand])</f>
        <v>Robinson-Brown</v>
      </c>
      <c r="S1304">
        <f>_xlfn.XLOOKUP(Sales_DB[[#This Row],[Product_ID]],Product_DB[Product_ID],Product_DB[Cost])</f>
        <v>285.54000000000002</v>
      </c>
      <c r="T1304">
        <f>_xlfn.XLOOKUP(Sales_DB[[#This Row],[Product_ID]],Product_DB[Product_ID],Product_DB[Stock])</f>
        <v>358</v>
      </c>
      <c r="U1304" t="str">
        <f>_xlfn.XLOOKUP(Sales_DB[[#This Row],[Customer_ID]],Final_Cust_db[Customer_ID],Final_Cust_db[Name])</f>
        <v>Bryan Garcia</v>
      </c>
      <c r="V1304">
        <f>_xlfn.XLOOKUP(Sales_DB[[#This Row],[Customer_ID]],Final_Cust_db[Customer_ID],Final_Cust_db[Age])</f>
        <v>54</v>
      </c>
      <c r="W1304" t="str">
        <f>_xlfn.XLOOKUP(Sales_DB[[#This Row],[Customer_ID]],Final_Cust_db[Customer_ID],Final_Cust_db[Gender])</f>
        <v>Female</v>
      </c>
      <c r="X1304" t="str">
        <f>_xlfn.XLOOKUP(Sales_DB[[#This Row],[Customer_ID]],Final_Cust_db[Customer_ID],Final_Cust_db[City])</f>
        <v>Garciaborough</v>
      </c>
      <c r="Y1304" t="str">
        <f>_xlfn.XLOOKUP(Sales_DB[[#This Row],[Customer_ID]],Final_Cust_db[Customer_ID],Final_Cust_db[State])</f>
        <v>Wyoming</v>
      </c>
      <c r="Z1304" t="str">
        <f>_xlfn.XLOOKUP(Sales_DB[[#This Row],[Customer_ID]],Final_Cust_db[Customer_ID],Final_Cust_db[Country])</f>
        <v>USA</v>
      </c>
      <c r="AA1304" t="str">
        <f>_xlfn.XLOOKUP(Sales_DB[[#This Row],[Customer_ID]],Final_Cust_db[Customer_ID],Final_Cust_db[Loyality_Level])</f>
        <v>Silver</v>
      </c>
      <c r="AB1304" s="8">
        <f>Sales_DB[[#This Row],[Cost]]*Sales_DB[[#This Row],[Quantity]]</f>
        <v>285.54000000000002</v>
      </c>
      <c r="AC1304" s="8">
        <f>Sales_DB[[#This Row],[Total_Amount]]-Sales_DB[[#This Row],[Spend]]</f>
        <v>305.30099999999999</v>
      </c>
      <c r="AD1304" s="8">
        <f>MONTH(Sales_DB[[#This Row],[Order_Date]])</f>
        <v>5</v>
      </c>
    </row>
    <row r="1305" spans="1:30" x14ac:dyDescent="0.35">
      <c r="A1305" t="s">
        <v>3262</v>
      </c>
      <c r="B1305" s="2">
        <v>45478</v>
      </c>
      <c r="C1305" t="s">
        <v>131</v>
      </c>
      <c r="D1305" t="s">
        <v>1824</v>
      </c>
      <c r="E1305" t="s">
        <v>1909</v>
      </c>
      <c r="F1305">
        <v>3</v>
      </c>
      <c r="G1305" s="5">
        <v>438.92</v>
      </c>
      <c r="H1305">
        <v>0.21</v>
      </c>
      <c r="I1305" t="s">
        <v>1957</v>
      </c>
      <c r="J1305">
        <v>1040.2403999999999</v>
      </c>
      <c r="K1305" t="str">
        <f>_xlfn.XLOOKUP(Sales_DB[[#This Row],[Store_ID]],Store_DB[Store_ID],Store_DB[Region])</f>
        <v>East</v>
      </c>
      <c r="L1305" t="str">
        <f>_xlfn.XLOOKUP(Sales_DB[[#This Row],[Store_ID]],Store_DB[Store_ID],Store_DB[Store_Name])</f>
        <v>Benson-Elliott</v>
      </c>
      <c r="M1305" t="str">
        <f>_xlfn.XLOOKUP(Sales_DB[[#This Row],[Store_ID]],Store_DB[Store_ID],Store_DB[City])</f>
        <v>Port Josephberg</v>
      </c>
      <c r="N1305" t="str">
        <f>_xlfn.XLOOKUP(Sales_DB[[#This Row],[Store_ID]],Store_DB[Store_ID],Store_DB[Store_Type])</f>
        <v>Online</v>
      </c>
      <c r="O1305" t="str">
        <f>_xlfn.XLOOKUP(Sales_DB[[#This Row],[Product_ID]],Product_DB[Product_ID],Product_DB[Product_Name])</f>
        <v>Badminton Racket Set</v>
      </c>
      <c r="P1305" t="str">
        <f>_xlfn.XLOOKUP(Sales_DB[[#This Row],[Product_ID]],Product_DB[Product_ID],Product_DB[Category])</f>
        <v>Sports</v>
      </c>
      <c r="Q1305" t="str">
        <f>_xlfn.XLOOKUP(Sales_DB[[#This Row],[Product_ID]],Product_DB[Product_ID],Product_DB[Sub_Category])</f>
        <v>Equipment</v>
      </c>
      <c r="R1305" t="str">
        <f>_xlfn.XLOOKUP(Sales_DB[[#This Row],[Product_ID]],Product_DB[Product_ID],Product_DB[Brand])</f>
        <v>Robinson-Brown</v>
      </c>
      <c r="S1305">
        <f>_xlfn.XLOOKUP(Sales_DB[[#This Row],[Product_ID]],Product_DB[Product_ID],Product_DB[Cost])</f>
        <v>285.54000000000002</v>
      </c>
      <c r="T1305">
        <f>_xlfn.XLOOKUP(Sales_DB[[#This Row],[Product_ID]],Product_DB[Product_ID],Product_DB[Stock])</f>
        <v>358</v>
      </c>
      <c r="U1305" t="str">
        <f>_xlfn.XLOOKUP(Sales_DB[[#This Row],[Customer_ID]],Final_Cust_db[Customer_ID],Final_Cust_db[Name])</f>
        <v>Sarah Vance</v>
      </c>
      <c r="V1305">
        <f>_xlfn.XLOOKUP(Sales_DB[[#This Row],[Customer_ID]],Final_Cust_db[Customer_ID],Final_Cust_db[Age])</f>
        <v>41</v>
      </c>
      <c r="W1305" t="str">
        <f>_xlfn.XLOOKUP(Sales_DB[[#This Row],[Customer_ID]],Final_Cust_db[Customer_ID],Final_Cust_db[Gender])</f>
        <v>Male</v>
      </c>
      <c r="X1305" t="str">
        <f>_xlfn.XLOOKUP(Sales_DB[[#This Row],[Customer_ID]],Final_Cust_db[Customer_ID],Final_Cust_db[City])</f>
        <v>Johnsonville</v>
      </c>
      <c r="Y1305" t="str">
        <f>_xlfn.XLOOKUP(Sales_DB[[#This Row],[Customer_ID]],Final_Cust_db[Customer_ID],Final_Cust_db[State])</f>
        <v>Oregon</v>
      </c>
      <c r="Z1305" t="str">
        <f>_xlfn.XLOOKUP(Sales_DB[[#This Row],[Customer_ID]],Final_Cust_db[Customer_ID],Final_Cust_db[Country])</f>
        <v>USA</v>
      </c>
      <c r="AA1305" t="str">
        <f>_xlfn.XLOOKUP(Sales_DB[[#This Row],[Customer_ID]],Final_Cust_db[Customer_ID],Final_Cust_db[Loyality_Level])</f>
        <v>Silver</v>
      </c>
      <c r="AB1305" s="8">
        <f>Sales_DB[[#This Row],[Cost]]*Sales_DB[[#This Row],[Quantity]]</f>
        <v>856.62000000000012</v>
      </c>
      <c r="AC1305" s="8">
        <f>Sales_DB[[#This Row],[Total_Amount]]-Sales_DB[[#This Row],[Spend]]</f>
        <v>183.62039999999979</v>
      </c>
      <c r="AD1305" s="8">
        <f>MONTH(Sales_DB[[#This Row],[Order_Date]])</f>
        <v>7</v>
      </c>
    </row>
    <row r="1306" spans="1:30" x14ac:dyDescent="0.35">
      <c r="A1306" t="s">
        <v>3263</v>
      </c>
      <c r="B1306" s="2">
        <v>45232</v>
      </c>
      <c r="C1306" t="s">
        <v>430</v>
      </c>
      <c r="D1306" t="s">
        <v>1812</v>
      </c>
      <c r="E1306" t="s">
        <v>1902</v>
      </c>
      <c r="F1306">
        <v>4</v>
      </c>
      <c r="G1306" s="5">
        <v>665.38</v>
      </c>
      <c r="H1306">
        <v>0.18</v>
      </c>
      <c r="I1306" t="s">
        <v>1957</v>
      </c>
      <c r="J1306">
        <v>2182.4463999999998</v>
      </c>
      <c r="K1306" t="str">
        <f>_xlfn.XLOOKUP(Sales_DB[[#This Row],[Store_ID]],Store_DB[Store_ID],Store_DB[Region])</f>
        <v>South</v>
      </c>
      <c r="L1306" t="str">
        <f>_xlfn.XLOOKUP(Sales_DB[[#This Row],[Store_ID]],Store_DB[Store_ID],Store_DB[Store_Name])</f>
        <v>Alexander Group</v>
      </c>
      <c r="M1306" t="str">
        <f>_xlfn.XLOOKUP(Sales_DB[[#This Row],[Store_ID]],Store_DB[Store_ID],Store_DB[City])</f>
        <v>Port Sharon</v>
      </c>
      <c r="N1306" t="str">
        <f>_xlfn.XLOOKUP(Sales_DB[[#This Row],[Store_ID]],Store_DB[Store_ID],Store_DB[Store_Type])</f>
        <v>Online</v>
      </c>
      <c r="O1306" t="str">
        <f>_xlfn.XLOOKUP(Sales_DB[[#This Row],[Product_ID]],Product_DB[Product_ID],Product_DB[Product_Name])</f>
        <v>Wifi Mesh Router</v>
      </c>
      <c r="P1306" t="str">
        <f>_xlfn.XLOOKUP(Sales_DB[[#This Row],[Product_ID]],Product_DB[Product_ID],Product_DB[Category])</f>
        <v>Electronics</v>
      </c>
      <c r="Q1306" t="str">
        <f>_xlfn.XLOOKUP(Sales_DB[[#This Row],[Product_ID]],Product_DB[Product_ID],Product_DB[Sub_Category])</f>
        <v>Appliances</v>
      </c>
      <c r="R1306" t="str">
        <f>_xlfn.XLOOKUP(Sales_DB[[#This Row],[Product_ID]],Product_DB[Product_ID],Product_DB[Brand])</f>
        <v>White, Reeves and Woods</v>
      </c>
      <c r="S1306">
        <f>_xlfn.XLOOKUP(Sales_DB[[#This Row],[Product_ID]],Product_DB[Product_ID],Product_DB[Cost])</f>
        <v>480.9</v>
      </c>
      <c r="T1306">
        <f>_xlfn.XLOOKUP(Sales_DB[[#This Row],[Product_ID]],Product_DB[Product_ID],Product_DB[Stock])</f>
        <v>104</v>
      </c>
      <c r="U1306" t="str">
        <f>_xlfn.XLOOKUP(Sales_DB[[#This Row],[Customer_ID]],Final_Cust_db[Customer_ID],Final_Cust_db[Name])</f>
        <v>Erin Hopkins</v>
      </c>
      <c r="V1306">
        <f>_xlfn.XLOOKUP(Sales_DB[[#This Row],[Customer_ID]],Final_Cust_db[Customer_ID],Final_Cust_db[Age])</f>
        <v>40</v>
      </c>
      <c r="W1306" t="str">
        <f>_xlfn.XLOOKUP(Sales_DB[[#This Row],[Customer_ID]],Final_Cust_db[Customer_ID],Final_Cust_db[Gender])</f>
        <v>Male</v>
      </c>
      <c r="X1306" t="str">
        <f>_xlfn.XLOOKUP(Sales_DB[[#This Row],[Customer_ID]],Final_Cust_db[Customer_ID],Final_Cust_db[City])</f>
        <v>North Sabrina</v>
      </c>
      <c r="Y1306" t="str">
        <f>_xlfn.XLOOKUP(Sales_DB[[#This Row],[Customer_ID]],Final_Cust_db[Customer_ID],Final_Cust_db[State])</f>
        <v>Iowa</v>
      </c>
      <c r="Z1306" t="str">
        <f>_xlfn.XLOOKUP(Sales_DB[[#This Row],[Customer_ID]],Final_Cust_db[Customer_ID],Final_Cust_db[Country])</f>
        <v>USA</v>
      </c>
      <c r="AA1306" t="str">
        <f>_xlfn.XLOOKUP(Sales_DB[[#This Row],[Customer_ID]],Final_Cust_db[Customer_ID],Final_Cust_db[Loyality_Level])</f>
        <v>Silver</v>
      </c>
      <c r="AB1306" s="8">
        <f>Sales_DB[[#This Row],[Cost]]*Sales_DB[[#This Row],[Quantity]]</f>
        <v>1923.6</v>
      </c>
      <c r="AC1306" s="8">
        <f>Sales_DB[[#This Row],[Total_Amount]]-Sales_DB[[#This Row],[Spend]]</f>
        <v>258.8463999999999</v>
      </c>
      <c r="AD1306" s="8">
        <f>MONTH(Sales_DB[[#This Row],[Order_Date]])</f>
        <v>11</v>
      </c>
    </row>
    <row r="1307" spans="1:30" x14ac:dyDescent="0.35">
      <c r="A1307" t="s">
        <v>3264</v>
      </c>
      <c r="B1307" s="2">
        <v>45616</v>
      </c>
      <c r="C1307" t="s">
        <v>25</v>
      </c>
      <c r="D1307" t="s">
        <v>1760</v>
      </c>
      <c r="E1307" t="s">
        <v>1943</v>
      </c>
      <c r="F1307">
        <v>1</v>
      </c>
      <c r="G1307" s="5">
        <v>146.49</v>
      </c>
      <c r="H1307">
        <v>0.28000000000000003</v>
      </c>
      <c r="I1307" t="s">
        <v>1957</v>
      </c>
      <c r="J1307">
        <v>105.47280000000001</v>
      </c>
      <c r="K1307" t="str">
        <f>_xlfn.XLOOKUP(Sales_DB[[#This Row],[Store_ID]],Store_DB[Store_ID],Store_DB[Region])</f>
        <v>East</v>
      </c>
      <c r="L1307" t="str">
        <f>_xlfn.XLOOKUP(Sales_DB[[#This Row],[Store_ID]],Store_DB[Store_ID],Store_DB[Store_Name])</f>
        <v>Guerrero-Schmitt</v>
      </c>
      <c r="M1307" t="str">
        <f>_xlfn.XLOOKUP(Sales_DB[[#This Row],[Store_ID]],Store_DB[Store_ID],Store_DB[City])</f>
        <v>East Stevechester</v>
      </c>
      <c r="N1307" t="str">
        <f>_xlfn.XLOOKUP(Sales_DB[[#This Row],[Store_ID]],Store_DB[Store_ID],Store_DB[Store_Type])</f>
        <v>Flagship</v>
      </c>
      <c r="O1307" t="str">
        <f>_xlfn.XLOOKUP(Sales_DB[[#This Row],[Product_ID]],Product_DB[Product_ID],Product_DB[Product_Name])</f>
        <v>Luxury Perfume Spray</v>
      </c>
      <c r="P1307" t="str">
        <f>_xlfn.XLOOKUP(Sales_DB[[#This Row],[Product_ID]],Product_DB[Product_ID],Product_DB[Category])</f>
        <v>Beauty</v>
      </c>
      <c r="Q1307" t="str">
        <f>_xlfn.XLOOKUP(Sales_DB[[#This Row],[Product_ID]],Product_DB[Product_ID],Product_DB[Sub_Category])</f>
        <v>Fragrance</v>
      </c>
      <c r="R1307" t="str">
        <f>_xlfn.XLOOKUP(Sales_DB[[#This Row],[Product_ID]],Product_DB[Product_ID],Product_DB[Brand])</f>
        <v>Gibson, Green and Lopez</v>
      </c>
      <c r="S1307">
        <f>_xlfn.XLOOKUP(Sales_DB[[#This Row],[Product_ID]],Product_DB[Product_ID],Product_DB[Cost])</f>
        <v>482.75</v>
      </c>
      <c r="T1307">
        <f>_xlfn.XLOOKUP(Sales_DB[[#This Row],[Product_ID]],Product_DB[Product_ID],Product_DB[Stock])</f>
        <v>444</v>
      </c>
      <c r="U1307" t="str">
        <f>_xlfn.XLOOKUP(Sales_DB[[#This Row],[Customer_ID]],Final_Cust_db[Customer_ID],Final_Cust_db[Name])</f>
        <v>Jeremy Harris</v>
      </c>
      <c r="V1307">
        <f>_xlfn.XLOOKUP(Sales_DB[[#This Row],[Customer_ID]],Final_Cust_db[Customer_ID],Final_Cust_db[Age])</f>
        <v>59</v>
      </c>
      <c r="W1307" t="str">
        <f>_xlfn.XLOOKUP(Sales_DB[[#This Row],[Customer_ID]],Final_Cust_db[Customer_ID],Final_Cust_db[Gender])</f>
        <v>Female</v>
      </c>
      <c r="X1307" t="str">
        <f>_xlfn.XLOOKUP(Sales_DB[[#This Row],[Customer_ID]],Final_Cust_db[Customer_ID],Final_Cust_db[City])</f>
        <v>Thomastown</v>
      </c>
      <c r="Y1307" t="str">
        <f>_xlfn.XLOOKUP(Sales_DB[[#This Row],[Customer_ID]],Final_Cust_db[Customer_ID],Final_Cust_db[State])</f>
        <v>Ohio</v>
      </c>
      <c r="Z1307" t="str">
        <f>_xlfn.XLOOKUP(Sales_DB[[#This Row],[Customer_ID]],Final_Cust_db[Customer_ID],Final_Cust_db[Country])</f>
        <v>USA</v>
      </c>
      <c r="AA1307" t="str">
        <f>_xlfn.XLOOKUP(Sales_DB[[#This Row],[Customer_ID]],Final_Cust_db[Customer_ID],Final_Cust_db[Loyality_Level])</f>
        <v>Bronze</v>
      </c>
      <c r="AB1307" s="8">
        <f>Sales_DB[[#This Row],[Cost]]*Sales_DB[[#This Row],[Quantity]]</f>
        <v>482.75</v>
      </c>
      <c r="AC1307" s="8">
        <f>Sales_DB[[#This Row],[Total_Amount]]-Sales_DB[[#This Row],[Spend]]</f>
        <v>-377.27719999999999</v>
      </c>
      <c r="AD1307" s="8">
        <f>MONTH(Sales_DB[[#This Row],[Order_Date]])</f>
        <v>11</v>
      </c>
    </row>
    <row r="1308" spans="1:30" x14ac:dyDescent="0.35">
      <c r="A1308" t="s">
        <v>3265</v>
      </c>
      <c r="B1308" s="2">
        <v>45774</v>
      </c>
      <c r="C1308" t="s">
        <v>478</v>
      </c>
      <c r="D1308" t="s">
        <v>1691</v>
      </c>
      <c r="E1308" t="s">
        <v>1934</v>
      </c>
      <c r="F1308">
        <v>2</v>
      </c>
      <c r="G1308" s="5">
        <v>235.39</v>
      </c>
      <c r="H1308">
        <v>0.27</v>
      </c>
      <c r="I1308" t="s">
        <v>1962</v>
      </c>
      <c r="J1308">
        <v>343.6694</v>
      </c>
      <c r="K1308" t="str">
        <f>_xlfn.XLOOKUP(Sales_DB[[#This Row],[Store_ID]],Store_DB[Store_ID],Store_DB[Region])</f>
        <v>North</v>
      </c>
      <c r="L1308" t="str">
        <f>_xlfn.XLOOKUP(Sales_DB[[#This Row],[Store_ID]],Store_DB[Store_ID],Store_DB[Store_Name])</f>
        <v>Shelton PLC</v>
      </c>
      <c r="M1308" t="str">
        <f>_xlfn.XLOOKUP(Sales_DB[[#This Row],[Store_ID]],Store_DB[Store_ID],Store_DB[City])</f>
        <v>East Jenniferstad</v>
      </c>
      <c r="N1308" t="str">
        <f>_xlfn.XLOOKUP(Sales_DB[[#This Row],[Store_ID]],Store_DB[Store_ID],Store_DB[Store_Type])</f>
        <v>Flagship</v>
      </c>
      <c r="O1308" t="str">
        <f>_xlfn.XLOOKUP(Sales_DB[[#This Row],[Product_ID]],Product_DB[Product_ID],Product_DB[Product_Name])</f>
        <v>Sports Water Hydration Pack</v>
      </c>
      <c r="P1308" t="str">
        <f>_xlfn.XLOOKUP(Sales_DB[[#This Row],[Product_ID]],Product_DB[Product_ID],Product_DB[Category])</f>
        <v>Sports</v>
      </c>
      <c r="Q1308" t="str">
        <f>_xlfn.XLOOKUP(Sales_DB[[#This Row],[Product_ID]],Product_DB[Product_ID],Product_DB[Sub_Category])</f>
        <v>Outdoor</v>
      </c>
      <c r="R1308" t="str">
        <f>_xlfn.XLOOKUP(Sales_DB[[#This Row],[Product_ID]],Product_DB[Product_ID],Product_DB[Brand])</f>
        <v>Sims-Smith</v>
      </c>
      <c r="S1308">
        <f>_xlfn.XLOOKUP(Sales_DB[[#This Row],[Product_ID]],Product_DB[Product_ID],Product_DB[Cost])</f>
        <v>135.61000000000001</v>
      </c>
      <c r="T1308">
        <f>_xlfn.XLOOKUP(Sales_DB[[#This Row],[Product_ID]],Product_DB[Product_ID],Product_DB[Stock])</f>
        <v>394</v>
      </c>
      <c r="U1308" t="str">
        <f>_xlfn.XLOOKUP(Sales_DB[[#This Row],[Customer_ID]],Final_Cust_db[Customer_ID],Final_Cust_db[Name])</f>
        <v>Brian Holder</v>
      </c>
      <c r="V1308">
        <f>_xlfn.XLOOKUP(Sales_DB[[#This Row],[Customer_ID]],Final_Cust_db[Customer_ID],Final_Cust_db[Age])</f>
        <v>32</v>
      </c>
      <c r="W1308" t="str">
        <f>_xlfn.XLOOKUP(Sales_DB[[#This Row],[Customer_ID]],Final_Cust_db[Customer_ID],Final_Cust_db[Gender])</f>
        <v>Male</v>
      </c>
      <c r="X1308" t="str">
        <f>_xlfn.XLOOKUP(Sales_DB[[#This Row],[Customer_ID]],Final_Cust_db[Customer_ID],Final_Cust_db[City])</f>
        <v>Port Travis</v>
      </c>
      <c r="Y1308" t="str">
        <f>_xlfn.XLOOKUP(Sales_DB[[#This Row],[Customer_ID]],Final_Cust_db[Customer_ID],Final_Cust_db[State])</f>
        <v>Utah</v>
      </c>
      <c r="Z1308" t="str">
        <f>_xlfn.XLOOKUP(Sales_DB[[#This Row],[Customer_ID]],Final_Cust_db[Customer_ID],Final_Cust_db[Country])</f>
        <v>USA</v>
      </c>
      <c r="AA1308" t="str">
        <f>_xlfn.XLOOKUP(Sales_DB[[#This Row],[Customer_ID]],Final_Cust_db[Customer_ID],Final_Cust_db[Loyality_Level])</f>
        <v>Bronze</v>
      </c>
      <c r="AB1308" s="8">
        <f>Sales_DB[[#This Row],[Cost]]*Sales_DB[[#This Row],[Quantity]]</f>
        <v>271.22000000000003</v>
      </c>
      <c r="AC1308" s="8">
        <f>Sales_DB[[#This Row],[Total_Amount]]-Sales_DB[[#This Row],[Spend]]</f>
        <v>72.449399999999969</v>
      </c>
      <c r="AD1308" s="8">
        <f>MONTH(Sales_DB[[#This Row],[Order_Date]])</f>
        <v>4</v>
      </c>
    </row>
    <row r="1309" spans="1:30" x14ac:dyDescent="0.35">
      <c r="A1309" t="s">
        <v>3266</v>
      </c>
      <c r="B1309" s="2">
        <v>45651</v>
      </c>
      <c r="C1309" t="s">
        <v>122</v>
      </c>
      <c r="D1309" t="s">
        <v>1763</v>
      </c>
      <c r="E1309" t="s">
        <v>1906</v>
      </c>
      <c r="F1309">
        <v>3</v>
      </c>
      <c r="G1309" s="5">
        <v>38.07</v>
      </c>
      <c r="H1309">
        <v>0.09</v>
      </c>
      <c r="I1309" t="s">
        <v>1959</v>
      </c>
      <c r="J1309">
        <v>103.9311</v>
      </c>
      <c r="K1309" t="str">
        <f>_xlfn.XLOOKUP(Sales_DB[[#This Row],[Store_ID]],Store_DB[Store_ID],Store_DB[Region])</f>
        <v>North</v>
      </c>
      <c r="L1309" t="str">
        <f>_xlfn.XLOOKUP(Sales_DB[[#This Row],[Store_ID]],Store_DB[Store_ID],Store_DB[Store_Name])</f>
        <v>Gray Ltd</v>
      </c>
      <c r="M1309" t="str">
        <f>_xlfn.XLOOKUP(Sales_DB[[#This Row],[Store_ID]],Store_DB[Store_ID],Store_DB[City])</f>
        <v>New Michaelchester</v>
      </c>
      <c r="N1309" t="str">
        <f>_xlfn.XLOOKUP(Sales_DB[[#This Row],[Store_ID]],Store_DB[Store_ID],Store_DB[Store_Type])</f>
        <v>Outlet</v>
      </c>
      <c r="O1309" t="str">
        <f>_xlfn.XLOOKUP(Sales_DB[[#This Row],[Product_ID]],Product_DB[Product_ID],Product_DB[Product_Name])</f>
        <v>Tennis Ball 3-Pack</v>
      </c>
      <c r="P1309" t="str">
        <f>_xlfn.XLOOKUP(Sales_DB[[#This Row],[Product_ID]],Product_DB[Product_ID],Product_DB[Category])</f>
        <v>Sports</v>
      </c>
      <c r="Q1309" t="str">
        <f>_xlfn.XLOOKUP(Sales_DB[[#This Row],[Product_ID]],Product_DB[Product_ID],Product_DB[Sub_Category])</f>
        <v>Equipment</v>
      </c>
      <c r="R1309" t="str">
        <f>_xlfn.XLOOKUP(Sales_DB[[#This Row],[Product_ID]],Product_DB[Product_ID],Product_DB[Brand])</f>
        <v>Lopez LLC</v>
      </c>
      <c r="S1309">
        <f>_xlfn.XLOOKUP(Sales_DB[[#This Row],[Product_ID]],Product_DB[Product_ID],Product_DB[Cost])</f>
        <v>103.45</v>
      </c>
      <c r="T1309">
        <f>_xlfn.XLOOKUP(Sales_DB[[#This Row],[Product_ID]],Product_DB[Product_ID],Product_DB[Stock])</f>
        <v>465</v>
      </c>
      <c r="U1309" t="str">
        <f>_xlfn.XLOOKUP(Sales_DB[[#This Row],[Customer_ID]],Final_Cust_db[Customer_ID],Final_Cust_db[Name])</f>
        <v>Joshua Ryan</v>
      </c>
      <c r="V1309">
        <f>_xlfn.XLOOKUP(Sales_DB[[#This Row],[Customer_ID]],Final_Cust_db[Customer_ID],Final_Cust_db[Age])</f>
        <v>27</v>
      </c>
      <c r="W1309" t="str">
        <f>_xlfn.XLOOKUP(Sales_DB[[#This Row],[Customer_ID]],Final_Cust_db[Customer_ID],Final_Cust_db[Gender])</f>
        <v>Female</v>
      </c>
      <c r="X1309" t="str">
        <f>_xlfn.XLOOKUP(Sales_DB[[#This Row],[Customer_ID]],Final_Cust_db[Customer_ID],Final_Cust_db[City])</f>
        <v>New David</v>
      </c>
      <c r="Y1309" t="str">
        <f>_xlfn.XLOOKUP(Sales_DB[[#This Row],[Customer_ID]],Final_Cust_db[Customer_ID],Final_Cust_db[State])</f>
        <v>New Jersey</v>
      </c>
      <c r="Z1309" t="str">
        <f>_xlfn.XLOOKUP(Sales_DB[[#This Row],[Customer_ID]],Final_Cust_db[Customer_ID],Final_Cust_db[Country])</f>
        <v>USA</v>
      </c>
      <c r="AA1309" t="str">
        <f>_xlfn.XLOOKUP(Sales_DB[[#This Row],[Customer_ID]],Final_Cust_db[Customer_ID],Final_Cust_db[Loyality_Level])</f>
        <v>Platinum</v>
      </c>
      <c r="AB1309" s="8">
        <f>Sales_DB[[#This Row],[Cost]]*Sales_DB[[#This Row],[Quantity]]</f>
        <v>310.35000000000002</v>
      </c>
      <c r="AC1309" s="8">
        <f>Sales_DB[[#This Row],[Total_Amount]]-Sales_DB[[#This Row],[Spend]]</f>
        <v>-206.41890000000001</v>
      </c>
      <c r="AD1309" s="8">
        <f>MONTH(Sales_DB[[#This Row],[Order_Date]])</f>
        <v>12</v>
      </c>
    </row>
    <row r="1310" spans="1:30" x14ac:dyDescent="0.35">
      <c r="A1310" t="s">
        <v>3267</v>
      </c>
      <c r="B1310" s="2">
        <v>45902</v>
      </c>
      <c r="C1310" t="s">
        <v>1264</v>
      </c>
      <c r="D1310" t="s">
        <v>1678</v>
      </c>
      <c r="E1310" t="s">
        <v>1902</v>
      </c>
      <c r="F1310">
        <v>2</v>
      </c>
      <c r="G1310" s="5">
        <v>511.7</v>
      </c>
      <c r="H1310">
        <v>0.12</v>
      </c>
      <c r="I1310" t="s">
        <v>1962</v>
      </c>
      <c r="J1310">
        <v>900.59199999999998</v>
      </c>
      <c r="K1310" t="str">
        <f>_xlfn.XLOOKUP(Sales_DB[[#This Row],[Store_ID]],Store_DB[Store_ID],Store_DB[Region])</f>
        <v>South</v>
      </c>
      <c r="L1310" t="str">
        <f>_xlfn.XLOOKUP(Sales_DB[[#This Row],[Store_ID]],Store_DB[Store_ID],Store_DB[Store_Name])</f>
        <v>Alexander Group</v>
      </c>
      <c r="M1310" t="str">
        <f>_xlfn.XLOOKUP(Sales_DB[[#This Row],[Store_ID]],Store_DB[Store_ID],Store_DB[City])</f>
        <v>Port Sharon</v>
      </c>
      <c r="N1310" t="str">
        <f>_xlfn.XLOOKUP(Sales_DB[[#This Row],[Store_ID]],Store_DB[Store_ID],Store_DB[Store_Type])</f>
        <v>Online</v>
      </c>
      <c r="O1310" t="str">
        <f>_xlfn.XLOOKUP(Sales_DB[[#This Row],[Product_ID]],Product_DB[Product_ID],Product_DB[Product_Name])</f>
        <v>Gaming Mechanical Keyboard</v>
      </c>
      <c r="P1310" t="str">
        <f>_xlfn.XLOOKUP(Sales_DB[[#This Row],[Product_ID]],Product_DB[Product_ID],Product_DB[Category])</f>
        <v>Electronics</v>
      </c>
      <c r="Q1310" t="str">
        <f>_xlfn.XLOOKUP(Sales_DB[[#This Row],[Product_ID]],Product_DB[Product_ID],Product_DB[Sub_Category])</f>
        <v>Computer</v>
      </c>
      <c r="R1310" t="str">
        <f>_xlfn.XLOOKUP(Sales_DB[[#This Row],[Product_ID]],Product_DB[Product_ID],Product_DB[Brand])</f>
        <v>Lucero LLC</v>
      </c>
      <c r="S1310">
        <f>_xlfn.XLOOKUP(Sales_DB[[#This Row],[Product_ID]],Product_DB[Product_ID],Product_DB[Cost])</f>
        <v>419.28</v>
      </c>
      <c r="T1310">
        <f>_xlfn.XLOOKUP(Sales_DB[[#This Row],[Product_ID]],Product_DB[Product_ID],Product_DB[Stock])</f>
        <v>86</v>
      </c>
      <c r="U1310" t="str">
        <f>_xlfn.XLOOKUP(Sales_DB[[#This Row],[Customer_ID]],Final_Cust_db[Customer_ID],Final_Cust_db[Name])</f>
        <v>Justin Ingram</v>
      </c>
      <c r="V1310">
        <f>_xlfn.XLOOKUP(Sales_DB[[#This Row],[Customer_ID]],Final_Cust_db[Customer_ID],Final_Cust_db[Age])</f>
        <v>34</v>
      </c>
      <c r="W1310" t="str">
        <f>_xlfn.XLOOKUP(Sales_DB[[#This Row],[Customer_ID]],Final_Cust_db[Customer_ID],Final_Cust_db[Gender])</f>
        <v>Male</v>
      </c>
      <c r="X1310" t="str">
        <f>_xlfn.XLOOKUP(Sales_DB[[#This Row],[Customer_ID]],Final_Cust_db[Customer_ID],Final_Cust_db[City])</f>
        <v>Lake Lisaland</v>
      </c>
      <c r="Y1310" t="str">
        <f>_xlfn.XLOOKUP(Sales_DB[[#This Row],[Customer_ID]],Final_Cust_db[Customer_ID],Final_Cust_db[State])</f>
        <v>Louisiana</v>
      </c>
      <c r="Z1310" t="str">
        <f>_xlfn.XLOOKUP(Sales_DB[[#This Row],[Customer_ID]],Final_Cust_db[Customer_ID],Final_Cust_db[Country])</f>
        <v>USA</v>
      </c>
      <c r="AA1310" t="str">
        <f>_xlfn.XLOOKUP(Sales_DB[[#This Row],[Customer_ID]],Final_Cust_db[Customer_ID],Final_Cust_db[Loyality_Level])</f>
        <v>Bronze</v>
      </c>
      <c r="AB1310" s="8">
        <f>Sales_DB[[#This Row],[Cost]]*Sales_DB[[#This Row],[Quantity]]</f>
        <v>838.56</v>
      </c>
      <c r="AC1310" s="8">
        <f>Sales_DB[[#This Row],[Total_Amount]]-Sales_DB[[#This Row],[Spend]]</f>
        <v>62.032000000000039</v>
      </c>
      <c r="AD1310" s="8">
        <f>MONTH(Sales_DB[[#This Row],[Order_Date]])</f>
        <v>9</v>
      </c>
    </row>
    <row r="1311" spans="1:30" x14ac:dyDescent="0.35">
      <c r="A1311" t="s">
        <v>3268</v>
      </c>
      <c r="B1311" s="2">
        <v>45401</v>
      </c>
      <c r="C1311" t="s">
        <v>336</v>
      </c>
      <c r="D1311" t="s">
        <v>1806</v>
      </c>
      <c r="E1311" t="s">
        <v>1915</v>
      </c>
      <c r="F1311">
        <v>4</v>
      </c>
      <c r="G1311" s="5">
        <v>488.72</v>
      </c>
      <c r="H1311">
        <v>0.23</v>
      </c>
      <c r="I1311" t="s">
        <v>1959</v>
      </c>
      <c r="J1311">
        <v>1505.2575999999999</v>
      </c>
      <c r="K1311" t="str">
        <f>_xlfn.XLOOKUP(Sales_DB[[#This Row],[Store_ID]],Store_DB[Store_ID],Store_DB[Region])</f>
        <v>West</v>
      </c>
      <c r="L1311" t="str">
        <f>_xlfn.XLOOKUP(Sales_DB[[#This Row],[Store_ID]],Store_DB[Store_ID],Store_DB[Store_Name])</f>
        <v>Bean, Jones and Park</v>
      </c>
      <c r="M1311" t="str">
        <f>_xlfn.XLOOKUP(Sales_DB[[#This Row],[Store_ID]],Store_DB[Store_ID],Store_DB[City])</f>
        <v>Thompsonborough</v>
      </c>
      <c r="N1311" t="str">
        <f>_xlfn.XLOOKUP(Sales_DB[[#This Row],[Store_ID]],Store_DB[Store_ID],Store_DB[Store_Type])</f>
        <v>Online</v>
      </c>
      <c r="O1311" t="str">
        <f>_xlfn.XLOOKUP(Sales_DB[[#This Row],[Product_ID]],Product_DB[Product_ID],Product_DB[Product_Name])</f>
        <v>Women'S Ankle Boots</v>
      </c>
      <c r="P1311" t="str">
        <f>_xlfn.XLOOKUP(Sales_DB[[#This Row],[Product_ID]],Product_DB[Product_ID],Product_DB[Category])</f>
        <v>Clothing</v>
      </c>
      <c r="Q1311" t="str">
        <f>_xlfn.XLOOKUP(Sales_DB[[#This Row],[Product_ID]],Product_DB[Product_ID],Product_DB[Sub_Category])</f>
        <v>Footwear</v>
      </c>
      <c r="R1311" t="str">
        <f>_xlfn.XLOOKUP(Sales_DB[[#This Row],[Product_ID]],Product_DB[Product_ID],Product_DB[Brand])</f>
        <v>Poole PLC</v>
      </c>
      <c r="S1311">
        <f>_xlfn.XLOOKUP(Sales_DB[[#This Row],[Product_ID]],Product_DB[Product_ID],Product_DB[Cost])</f>
        <v>158.13999999999999</v>
      </c>
      <c r="T1311">
        <f>_xlfn.XLOOKUP(Sales_DB[[#This Row],[Product_ID]],Product_DB[Product_ID],Product_DB[Stock])</f>
        <v>82</v>
      </c>
      <c r="U1311" t="str">
        <f>_xlfn.XLOOKUP(Sales_DB[[#This Row],[Customer_ID]],Final_Cust_db[Customer_ID],Final_Cust_db[Name])</f>
        <v>Robert Jackson</v>
      </c>
      <c r="V1311">
        <f>_xlfn.XLOOKUP(Sales_DB[[#This Row],[Customer_ID]],Final_Cust_db[Customer_ID],Final_Cust_db[Age])</f>
        <v>44</v>
      </c>
      <c r="W1311" t="str">
        <f>_xlfn.XLOOKUP(Sales_DB[[#This Row],[Customer_ID]],Final_Cust_db[Customer_ID],Final_Cust_db[Gender])</f>
        <v>Female</v>
      </c>
      <c r="X1311" t="str">
        <f>_xlfn.XLOOKUP(Sales_DB[[#This Row],[Customer_ID]],Final_Cust_db[Customer_ID],Final_Cust_db[City])</f>
        <v>Lake Brandy</v>
      </c>
      <c r="Y1311" t="str">
        <f>_xlfn.XLOOKUP(Sales_DB[[#This Row],[Customer_ID]],Final_Cust_db[Customer_ID],Final_Cust_db[State])</f>
        <v>Tennessee</v>
      </c>
      <c r="Z1311" t="str">
        <f>_xlfn.XLOOKUP(Sales_DB[[#This Row],[Customer_ID]],Final_Cust_db[Customer_ID],Final_Cust_db[Country])</f>
        <v>USA</v>
      </c>
      <c r="AA1311" t="str">
        <f>_xlfn.XLOOKUP(Sales_DB[[#This Row],[Customer_ID]],Final_Cust_db[Customer_ID],Final_Cust_db[Loyality_Level])</f>
        <v>Platinum</v>
      </c>
      <c r="AB1311" s="8">
        <f>Sales_DB[[#This Row],[Cost]]*Sales_DB[[#This Row],[Quantity]]</f>
        <v>632.55999999999995</v>
      </c>
      <c r="AC1311" s="8">
        <f>Sales_DB[[#This Row],[Total_Amount]]-Sales_DB[[#This Row],[Spend]]</f>
        <v>872.69759999999997</v>
      </c>
      <c r="AD1311" s="8">
        <f>MONTH(Sales_DB[[#This Row],[Order_Date]])</f>
        <v>4</v>
      </c>
    </row>
    <row r="1312" spans="1:30" x14ac:dyDescent="0.35">
      <c r="A1312" t="s">
        <v>3269</v>
      </c>
      <c r="B1312" s="2">
        <v>45717</v>
      </c>
      <c r="C1312" t="s">
        <v>1230</v>
      </c>
      <c r="D1312" t="s">
        <v>1730</v>
      </c>
      <c r="E1312" t="s">
        <v>1927</v>
      </c>
      <c r="F1312">
        <v>2</v>
      </c>
      <c r="G1312" s="5">
        <v>520.45000000000005</v>
      </c>
      <c r="H1312">
        <v>0.11</v>
      </c>
      <c r="I1312" t="s">
        <v>1962</v>
      </c>
      <c r="J1312">
        <v>926.40100000000007</v>
      </c>
      <c r="K1312" t="str">
        <f>_xlfn.XLOOKUP(Sales_DB[[#This Row],[Store_ID]],Store_DB[Store_ID],Store_DB[Region])</f>
        <v>North</v>
      </c>
      <c r="L1312" t="str">
        <f>_xlfn.XLOOKUP(Sales_DB[[#This Row],[Store_ID]],Store_DB[Store_ID],Store_DB[Store_Name])</f>
        <v>Thomas, Bridges and Harris</v>
      </c>
      <c r="M1312" t="str">
        <f>_xlfn.XLOOKUP(Sales_DB[[#This Row],[Store_ID]],Store_DB[Store_ID],Store_DB[City])</f>
        <v>Sabrinatown</v>
      </c>
      <c r="N1312" t="str">
        <f>_xlfn.XLOOKUP(Sales_DB[[#This Row],[Store_ID]],Store_DB[Store_ID],Store_DB[Store_Type])</f>
        <v>Online</v>
      </c>
      <c r="O1312" t="str">
        <f>_xlfn.XLOOKUP(Sales_DB[[#This Row],[Product_ID]],Product_DB[Product_ID],Product_DB[Product_Name])</f>
        <v>Boxing Hand Wraps</v>
      </c>
      <c r="P1312" t="str">
        <f>_xlfn.XLOOKUP(Sales_DB[[#This Row],[Product_ID]],Product_DB[Product_ID],Product_DB[Category])</f>
        <v>Sports</v>
      </c>
      <c r="Q1312" t="str">
        <f>_xlfn.XLOOKUP(Sales_DB[[#This Row],[Product_ID]],Product_DB[Product_ID],Product_DB[Sub_Category])</f>
        <v>Fitness</v>
      </c>
      <c r="R1312" t="str">
        <f>_xlfn.XLOOKUP(Sales_DB[[#This Row],[Product_ID]],Product_DB[Product_ID],Product_DB[Brand])</f>
        <v>Smith-King</v>
      </c>
      <c r="S1312">
        <f>_xlfn.XLOOKUP(Sales_DB[[#This Row],[Product_ID]],Product_DB[Product_ID],Product_DB[Cost])</f>
        <v>190.29</v>
      </c>
      <c r="T1312">
        <f>_xlfn.XLOOKUP(Sales_DB[[#This Row],[Product_ID]],Product_DB[Product_ID],Product_DB[Stock])</f>
        <v>260</v>
      </c>
      <c r="U1312" t="str">
        <f>_xlfn.XLOOKUP(Sales_DB[[#This Row],[Customer_ID]],Final_Cust_db[Customer_ID],Final_Cust_db[Name])</f>
        <v>Heidi Tyler</v>
      </c>
      <c r="V1312">
        <f>_xlfn.XLOOKUP(Sales_DB[[#This Row],[Customer_ID]],Final_Cust_db[Customer_ID],Final_Cust_db[Age])</f>
        <v>40</v>
      </c>
      <c r="W1312" t="str">
        <f>_xlfn.XLOOKUP(Sales_DB[[#This Row],[Customer_ID]],Final_Cust_db[Customer_ID],Final_Cust_db[Gender])</f>
        <v>Female</v>
      </c>
      <c r="X1312" t="str">
        <f>_xlfn.XLOOKUP(Sales_DB[[#This Row],[Customer_ID]],Final_Cust_db[Customer_ID],Final_Cust_db[City])</f>
        <v>Dawnstad</v>
      </c>
      <c r="Y1312" t="str">
        <f>_xlfn.XLOOKUP(Sales_DB[[#This Row],[Customer_ID]],Final_Cust_db[Customer_ID],Final_Cust_db[State])</f>
        <v>Oregon</v>
      </c>
      <c r="Z1312" t="str">
        <f>_xlfn.XLOOKUP(Sales_DB[[#This Row],[Customer_ID]],Final_Cust_db[Customer_ID],Final_Cust_db[Country])</f>
        <v>USA</v>
      </c>
      <c r="AA1312" t="str">
        <f>_xlfn.XLOOKUP(Sales_DB[[#This Row],[Customer_ID]],Final_Cust_db[Customer_ID],Final_Cust_db[Loyality_Level])</f>
        <v>Bronze</v>
      </c>
      <c r="AB1312" s="8">
        <f>Sales_DB[[#This Row],[Cost]]*Sales_DB[[#This Row],[Quantity]]</f>
        <v>380.58</v>
      </c>
      <c r="AC1312" s="8">
        <f>Sales_DB[[#This Row],[Total_Amount]]-Sales_DB[[#This Row],[Spend]]</f>
        <v>545.82100000000014</v>
      </c>
      <c r="AD1312" s="8">
        <f>MONTH(Sales_DB[[#This Row],[Order_Date]])</f>
        <v>3</v>
      </c>
    </row>
    <row r="1313" spans="1:30" x14ac:dyDescent="0.35">
      <c r="A1313" t="s">
        <v>3270</v>
      </c>
      <c r="B1313" s="2">
        <v>45376</v>
      </c>
      <c r="C1313" t="s">
        <v>1350</v>
      </c>
      <c r="D1313" t="s">
        <v>1723</v>
      </c>
      <c r="E1313" t="s">
        <v>1906</v>
      </c>
      <c r="F1313">
        <v>1</v>
      </c>
      <c r="G1313" s="5">
        <v>340.9</v>
      </c>
      <c r="H1313">
        <v>0.28999999999999998</v>
      </c>
      <c r="I1313" t="s">
        <v>1957</v>
      </c>
      <c r="J1313">
        <v>242.03899999999999</v>
      </c>
      <c r="K1313" t="str">
        <f>_xlfn.XLOOKUP(Sales_DB[[#This Row],[Store_ID]],Store_DB[Store_ID],Store_DB[Region])</f>
        <v>North</v>
      </c>
      <c r="L1313" t="str">
        <f>_xlfn.XLOOKUP(Sales_DB[[#This Row],[Store_ID]],Store_DB[Store_ID],Store_DB[Store_Name])</f>
        <v>Gray Ltd</v>
      </c>
      <c r="M1313" t="str">
        <f>_xlfn.XLOOKUP(Sales_DB[[#This Row],[Store_ID]],Store_DB[Store_ID],Store_DB[City])</f>
        <v>New Michaelchester</v>
      </c>
      <c r="N1313" t="str">
        <f>_xlfn.XLOOKUP(Sales_DB[[#This Row],[Store_ID]],Store_DB[Store_ID],Store_DB[Store_Type])</f>
        <v>Outlet</v>
      </c>
      <c r="O1313" t="str">
        <f>_xlfn.XLOOKUP(Sales_DB[[#This Row],[Product_ID]],Product_DB[Product_ID],Product_DB[Product_Name])</f>
        <v>Car Dashboard Phone Holder</v>
      </c>
      <c r="P1313" t="str">
        <f>_xlfn.XLOOKUP(Sales_DB[[#This Row],[Product_ID]],Product_DB[Product_ID],Product_DB[Category])</f>
        <v>Electronics</v>
      </c>
      <c r="Q1313" t="str">
        <f>_xlfn.XLOOKUP(Sales_DB[[#This Row],[Product_ID]],Product_DB[Product_ID],Product_DB[Sub_Category])</f>
        <v>Accessories</v>
      </c>
      <c r="R1313" t="str">
        <f>_xlfn.XLOOKUP(Sales_DB[[#This Row],[Product_ID]],Product_DB[Product_ID],Product_DB[Brand])</f>
        <v>Byrd, Stewart and Valdez</v>
      </c>
      <c r="S1313">
        <f>_xlfn.XLOOKUP(Sales_DB[[#This Row],[Product_ID]],Product_DB[Product_ID],Product_DB[Cost])</f>
        <v>177.98</v>
      </c>
      <c r="T1313">
        <f>_xlfn.XLOOKUP(Sales_DB[[#This Row],[Product_ID]],Product_DB[Product_ID],Product_DB[Stock])</f>
        <v>103</v>
      </c>
      <c r="U1313" t="str">
        <f>_xlfn.XLOOKUP(Sales_DB[[#This Row],[Customer_ID]],Final_Cust_db[Customer_ID],Final_Cust_db[Name])</f>
        <v>Summer Weiss</v>
      </c>
      <c r="V1313">
        <f>_xlfn.XLOOKUP(Sales_DB[[#This Row],[Customer_ID]],Final_Cust_db[Customer_ID],Final_Cust_db[Age])</f>
        <v>37</v>
      </c>
      <c r="W1313" t="str">
        <f>_xlfn.XLOOKUP(Sales_DB[[#This Row],[Customer_ID]],Final_Cust_db[Customer_ID],Final_Cust_db[Gender])</f>
        <v>Male</v>
      </c>
      <c r="X1313" t="str">
        <f>_xlfn.XLOOKUP(Sales_DB[[#This Row],[Customer_ID]],Final_Cust_db[Customer_ID],Final_Cust_db[City])</f>
        <v>Phyllisport</v>
      </c>
      <c r="Y1313" t="str">
        <f>_xlfn.XLOOKUP(Sales_DB[[#This Row],[Customer_ID]],Final_Cust_db[Customer_ID],Final_Cust_db[State])</f>
        <v>New Jersey</v>
      </c>
      <c r="Z1313" t="str">
        <f>_xlfn.XLOOKUP(Sales_DB[[#This Row],[Customer_ID]],Final_Cust_db[Customer_ID],Final_Cust_db[Country])</f>
        <v>USA</v>
      </c>
      <c r="AA1313" t="str">
        <f>_xlfn.XLOOKUP(Sales_DB[[#This Row],[Customer_ID]],Final_Cust_db[Customer_ID],Final_Cust_db[Loyality_Level])</f>
        <v>Bronze</v>
      </c>
      <c r="AB1313" s="8">
        <f>Sales_DB[[#This Row],[Cost]]*Sales_DB[[#This Row],[Quantity]]</f>
        <v>177.98</v>
      </c>
      <c r="AC1313" s="8">
        <f>Sales_DB[[#This Row],[Total_Amount]]-Sales_DB[[#This Row],[Spend]]</f>
        <v>64.058999999999997</v>
      </c>
      <c r="AD1313" s="8">
        <f>MONTH(Sales_DB[[#This Row],[Order_Date]])</f>
        <v>3</v>
      </c>
    </row>
    <row r="1314" spans="1:30" x14ac:dyDescent="0.35">
      <c r="A1314" t="s">
        <v>3271</v>
      </c>
      <c r="B1314" s="2">
        <v>45576</v>
      </c>
      <c r="C1314" t="s">
        <v>1095</v>
      </c>
      <c r="D1314" t="s">
        <v>1668</v>
      </c>
      <c r="E1314" t="s">
        <v>1915</v>
      </c>
      <c r="F1314">
        <v>3</v>
      </c>
      <c r="G1314" s="5">
        <v>653.59</v>
      </c>
      <c r="H1314">
        <v>0.17</v>
      </c>
      <c r="I1314" t="s">
        <v>1962</v>
      </c>
      <c r="J1314">
        <v>1627.4391000000001</v>
      </c>
      <c r="K1314" t="str">
        <f>_xlfn.XLOOKUP(Sales_DB[[#This Row],[Store_ID]],Store_DB[Store_ID],Store_DB[Region])</f>
        <v>West</v>
      </c>
      <c r="L1314" t="str">
        <f>_xlfn.XLOOKUP(Sales_DB[[#This Row],[Store_ID]],Store_DB[Store_ID],Store_DB[Store_Name])</f>
        <v>Bean, Jones and Park</v>
      </c>
      <c r="M1314" t="str">
        <f>_xlfn.XLOOKUP(Sales_DB[[#This Row],[Store_ID]],Store_DB[Store_ID],Store_DB[City])</f>
        <v>Thompsonborough</v>
      </c>
      <c r="N1314" t="str">
        <f>_xlfn.XLOOKUP(Sales_DB[[#This Row],[Store_ID]],Store_DB[Store_ID],Store_DB[Store_Type])</f>
        <v>Online</v>
      </c>
      <c r="O1314" t="str">
        <f>_xlfn.XLOOKUP(Sales_DB[[#This Row],[Product_ID]],Product_DB[Product_ID],Product_DB[Product_Name])</f>
        <v>Basketball</v>
      </c>
      <c r="P1314" t="str">
        <f>_xlfn.XLOOKUP(Sales_DB[[#This Row],[Product_ID]],Product_DB[Product_ID],Product_DB[Category])</f>
        <v>Sports</v>
      </c>
      <c r="Q1314" t="str">
        <f>_xlfn.XLOOKUP(Sales_DB[[#This Row],[Product_ID]],Product_DB[Product_ID],Product_DB[Sub_Category])</f>
        <v>Team Sports</v>
      </c>
      <c r="R1314" t="str">
        <f>_xlfn.XLOOKUP(Sales_DB[[#This Row],[Product_ID]],Product_DB[Product_ID],Product_DB[Brand])</f>
        <v>Nolan-Snow</v>
      </c>
      <c r="S1314">
        <f>_xlfn.XLOOKUP(Sales_DB[[#This Row],[Product_ID]],Product_DB[Product_ID],Product_DB[Cost])</f>
        <v>204.39</v>
      </c>
      <c r="T1314">
        <f>_xlfn.XLOOKUP(Sales_DB[[#This Row],[Product_ID]],Product_DB[Product_ID],Product_DB[Stock])</f>
        <v>281</v>
      </c>
      <c r="U1314" t="str">
        <f>_xlfn.XLOOKUP(Sales_DB[[#This Row],[Customer_ID]],Final_Cust_db[Customer_ID],Final_Cust_db[Name])</f>
        <v>John Jordan</v>
      </c>
      <c r="V1314">
        <f>_xlfn.XLOOKUP(Sales_DB[[#This Row],[Customer_ID]],Final_Cust_db[Customer_ID],Final_Cust_db[Age])</f>
        <v>58</v>
      </c>
      <c r="W1314" t="str">
        <f>_xlfn.XLOOKUP(Sales_DB[[#This Row],[Customer_ID]],Final_Cust_db[Customer_ID],Final_Cust_db[Gender])</f>
        <v>Female</v>
      </c>
      <c r="X1314" t="str">
        <f>_xlfn.XLOOKUP(Sales_DB[[#This Row],[Customer_ID]],Final_Cust_db[Customer_ID],Final_Cust_db[City])</f>
        <v>Port Crystalberg</v>
      </c>
      <c r="Y1314" t="str">
        <f>_xlfn.XLOOKUP(Sales_DB[[#This Row],[Customer_ID]],Final_Cust_db[Customer_ID],Final_Cust_db[State])</f>
        <v>Tennessee</v>
      </c>
      <c r="Z1314" t="str">
        <f>_xlfn.XLOOKUP(Sales_DB[[#This Row],[Customer_ID]],Final_Cust_db[Customer_ID],Final_Cust_db[Country])</f>
        <v>USA</v>
      </c>
      <c r="AA1314" t="str">
        <f>_xlfn.XLOOKUP(Sales_DB[[#This Row],[Customer_ID]],Final_Cust_db[Customer_ID],Final_Cust_db[Loyality_Level])</f>
        <v>Platinum</v>
      </c>
      <c r="AB1314" s="8">
        <f>Sales_DB[[#This Row],[Cost]]*Sales_DB[[#This Row],[Quantity]]</f>
        <v>613.16999999999996</v>
      </c>
      <c r="AC1314" s="8">
        <f>Sales_DB[[#This Row],[Total_Amount]]-Sales_DB[[#This Row],[Spend]]</f>
        <v>1014.2691000000001</v>
      </c>
      <c r="AD1314" s="8">
        <f>MONTH(Sales_DB[[#This Row],[Order_Date]])</f>
        <v>10</v>
      </c>
    </row>
    <row r="1315" spans="1:30" x14ac:dyDescent="0.35">
      <c r="A1315" t="s">
        <v>3272</v>
      </c>
      <c r="B1315" s="2">
        <v>45906</v>
      </c>
      <c r="C1315" t="s">
        <v>96</v>
      </c>
      <c r="D1315" t="s">
        <v>1653</v>
      </c>
      <c r="E1315" t="s">
        <v>1943</v>
      </c>
      <c r="F1315">
        <v>1</v>
      </c>
      <c r="G1315" s="5">
        <v>179.77</v>
      </c>
      <c r="H1315">
        <v>0.23</v>
      </c>
      <c r="I1315" t="s">
        <v>1962</v>
      </c>
      <c r="J1315">
        <v>138.4229</v>
      </c>
      <c r="K1315" t="str">
        <f>_xlfn.XLOOKUP(Sales_DB[[#This Row],[Store_ID]],Store_DB[Store_ID],Store_DB[Region])</f>
        <v>East</v>
      </c>
      <c r="L1315" t="str">
        <f>_xlfn.XLOOKUP(Sales_DB[[#This Row],[Store_ID]],Store_DB[Store_ID],Store_DB[Store_Name])</f>
        <v>Guerrero-Schmitt</v>
      </c>
      <c r="M1315" t="str">
        <f>_xlfn.XLOOKUP(Sales_DB[[#This Row],[Store_ID]],Store_DB[Store_ID],Store_DB[City])</f>
        <v>East Stevechester</v>
      </c>
      <c r="N1315" t="str">
        <f>_xlfn.XLOOKUP(Sales_DB[[#This Row],[Store_ID]],Store_DB[Store_ID],Store_DB[Store_Type])</f>
        <v>Flagship</v>
      </c>
      <c r="O1315" t="str">
        <f>_xlfn.XLOOKUP(Sales_DB[[#This Row],[Product_ID]],Product_DB[Product_ID],Product_DB[Product_Name])</f>
        <v>Wireless Bluetooth Speaker</v>
      </c>
      <c r="P1315" t="str">
        <f>_xlfn.XLOOKUP(Sales_DB[[#This Row],[Product_ID]],Product_DB[Product_ID],Product_DB[Category])</f>
        <v>Electronics</v>
      </c>
      <c r="Q1315" t="str">
        <f>_xlfn.XLOOKUP(Sales_DB[[#This Row],[Product_ID]],Product_DB[Product_ID],Product_DB[Sub_Category])</f>
        <v>Audio</v>
      </c>
      <c r="R1315" t="str">
        <f>_xlfn.XLOOKUP(Sales_DB[[#This Row],[Product_ID]],Product_DB[Product_ID],Product_DB[Brand])</f>
        <v>Reed-Schmidt</v>
      </c>
      <c r="S1315">
        <f>_xlfn.XLOOKUP(Sales_DB[[#This Row],[Product_ID]],Product_DB[Product_ID],Product_DB[Cost])</f>
        <v>322.41000000000003</v>
      </c>
      <c r="T1315">
        <f>_xlfn.XLOOKUP(Sales_DB[[#This Row],[Product_ID]],Product_DB[Product_ID],Product_DB[Stock])</f>
        <v>213</v>
      </c>
      <c r="U1315" t="str">
        <f>_xlfn.XLOOKUP(Sales_DB[[#This Row],[Customer_ID]],Final_Cust_db[Customer_ID],Final_Cust_db[Name])</f>
        <v>Jeff Martinez</v>
      </c>
      <c r="V1315">
        <f>_xlfn.XLOOKUP(Sales_DB[[#This Row],[Customer_ID]],Final_Cust_db[Customer_ID],Final_Cust_db[Age])</f>
        <v>36</v>
      </c>
      <c r="W1315" t="str">
        <f>_xlfn.XLOOKUP(Sales_DB[[#This Row],[Customer_ID]],Final_Cust_db[Customer_ID],Final_Cust_db[Gender])</f>
        <v>Female</v>
      </c>
      <c r="X1315" t="str">
        <f>_xlfn.XLOOKUP(Sales_DB[[#This Row],[Customer_ID]],Final_Cust_db[Customer_ID],Final_Cust_db[City])</f>
        <v>Smithburgh</v>
      </c>
      <c r="Y1315" t="str">
        <f>_xlfn.XLOOKUP(Sales_DB[[#This Row],[Customer_ID]],Final_Cust_db[Customer_ID],Final_Cust_db[State])</f>
        <v>Oklahoma</v>
      </c>
      <c r="Z1315" t="str">
        <f>_xlfn.XLOOKUP(Sales_DB[[#This Row],[Customer_ID]],Final_Cust_db[Customer_ID],Final_Cust_db[Country])</f>
        <v>USA</v>
      </c>
      <c r="AA1315" t="str">
        <f>_xlfn.XLOOKUP(Sales_DB[[#This Row],[Customer_ID]],Final_Cust_db[Customer_ID],Final_Cust_db[Loyality_Level])</f>
        <v>Gold</v>
      </c>
      <c r="AB1315" s="8">
        <f>Sales_DB[[#This Row],[Cost]]*Sales_DB[[#This Row],[Quantity]]</f>
        <v>322.41000000000003</v>
      </c>
      <c r="AC1315" s="8">
        <f>Sales_DB[[#This Row],[Total_Amount]]-Sales_DB[[#This Row],[Spend]]</f>
        <v>-183.98710000000003</v>
      </c>
      <c r="AD1315" s="8">
        <f>MONTH(Sales_DB[[#This Row],[Order_Date]])</f>
        <v>9</v>
      </c>
    </row>
    <row r="1316" spans="1:30" x14ac:dyDescent="0.35">
      <c r="A1316" t="s">
        <v>3273</v>
      </c>
      <c r="B1316" s="2">
        <v>45523</v>
      </c>
      <c r="C1316" t="s">
        <v>46</v>
      </c>
      <c r="D1316" t="s">
        <v>1553</v>
      </c>
      <c r="E1316" t="s">
        <v>1919</v>
      </c>
      <c r="F1316">
        <v>2</v>
      </c>
      <c r="G1316" s="5">
        <v>943.8</v>
      </c>
      <c r="H1316">
        <v>0.06</v>
      </c>
      <c r="I1316" t="s">
        <v>1957</v>
      </c>
      <c r="J1316">
        <v>1774.3440000000001</v>
      </c>
      <c r="K1316" t="str">
        <f>_xlfn.XLOOKUP(Sales_DB[[#This Row],[Store_ID]],Store_DB[Store_ID],Store_DB[Region])</f>
        <v>South</v>
      </c>
      <c r="L1316" t="str">
        <f>_xlfn.XLOOKUP(Sales_DB[[#This Row],[Store_ID]],Store_DB[Store_ID],Store_DB[Store_Name])</f>
        <v>Moore, Padilla and Butler</v>
      </c>
      <c r="M1316" t="str">
        <f>_xlfn.XLOOKUP(Sales_DB[[#This Row],[Store_ID]],Store_DB[Store_ID],Store_DB[City])</f>
        <v>East Johnstad</v>
      </c>
      <c r="N1316" t="str">
        <f>_xlfn.XLOOKUP(Sales_DB[[#This Row],[Store_ID]],Store_DB[Store_ID],Store_DB[Store_Type])</f>
        <v>Flagship</v>
      </c>
      <c r="O1316" t="str">
        <f>_xlfn.XLOOKUP(Sales_DB[[#This Row],[Product_ID]],Product_DB[Product_ID],Product_DB[Product_Name])</f>
        <v>Brother Laser Printer</v>
      </c>
      <c r="P1316" t="str">
        <f>_xlfn.XLOOKUP(Sales_DB[[#This Row],[Product_ID]],Product_DB[Product_ID],Product_DB[Category])</f>
        <v>Electronics</v>
      </c>
      <c r="Q1316" t="str">
        <f>_xlfn.XLOOKUP(Sales_DB[[#This Row],[Product_ID]],Product_DB[Product_ID],Product_DB[Sub_Category])</f>
        <v>Computer</v>
      </c>
      <c r="R1316" t="str">
        <f>_xlfn.XLOOKUP(Sales_DB[[#This Row],[Product_ID]],Product_DB[Product_ID],Product_DB[Brand])</f>
        <v>Hunt Inc</v>
      </c>
      <c r="S1316">
        <f>_xlfn.XLOOKUP(Sales_DB[[#This Row],[Product_ID]],Product_DB[Product_ID],Product_DB[Cost])</f>
        <v>112.42</v>
      </c>
      <c r="T1316">
        <f>_xlfn.XLOOKUP(Sales_DB[[#This Row],[Product_ID]],Product_DB[Product_ID],Product_DB[Stock])</f>
        <v>416</v>
      </c>
      <c r="U1316" t="str">
        <f>_xlfn.XLOOKUP(Sales_DB[[#This Row],[Customer_ID]],Final_Cust_db[Customer_ID],Final_Cust_db[Name])</f>
        <v>Melissa Howard</v>
      </c>
      <c r="V1316">
        <f>_xlfn.XLOOKUP(Sales_DB[[#This Row],[Customer_ID]],Final_Cust_db[Customer_ID],Final_Cust_db[Age])</f>
        <v>53</v>
      </c>
      <c r="W1316" t="str">
        <f>_xlfn.XLOOKUP(Sales_DB[[#This Row],[Customer_ID]],Final_Cust_db[Customer_ID],Final_Cust_db[Gender])</f>
        <v>Female</v>
      </c>
      <c r="X1316" t="str">
        <f>_xlfn.XLOOKUP(Sales_DB[[#This Row],[Customer_ID]],Final_Cust_db[Customer_ID],Final_Cust_db[City])</f>
        <v>Maynardton</v>
      </c>
      <c r="Y1316" t="str">
        <f>_xlfn.XLOOKUP(Sales_DB[[#This Row],[Customer_ID]],Final_Cust_db[Customer_ID],Final_Cust_db[State])</f>
        <v>New Hampshire</v>
      </c>
      <c r="Z1316" t="str">
        <f>_xlfn.XLOOKUP(Sales_DB[[#This Row],[Customer_ID]],Final_Cust_db[Customer_ID],Final_Cust_db[Country])</f>
        <v>USA</v>
      </c>
      <c r="AA1316" t="str">
        <f>_xlfn.XLOOKUP(Sales_DB[[#This Row],[Customer_ID]],Final_Cust_db[Customer_ID],Final_Cust_db[Loyality_Level])</f>
        <v>Gold</v>
      </c>
      <c r="AB1316" s="8">
        <f>Sales_DB[[#This Row],[Cost]]*Sales_DB[[#This Row],[Quantity]]</f>
        <v>224.84</v>
      </c>
      <c r="AC1316" s="8">
        <f>Sales_DB[[#This Row],[Total_Amount]]-Sales_DB[[#This Row],[Spend]]</f>
        <v>1549.5040000000001</v>
      </c>
      <c r="AD1316" s="8">
        <f>MONTH(Sales_DB[[#This Row],[Order_Date]])</f>
        <v>8</v>
      </c>
    </row>
    <row r="1317" spans="1:30" x14ac:dyDescent="0.35">
      <c r="A1317" t="s">
        <v>3274</v>
      </c>
      <c r="B1317" s="2">
        <v>45234</v>
      </c>
      <c r="C1317" t="s">
        <v>1282</v>
      </c>
      <c r="D1317" t="s">
        <v>1794</v>
      </c>
      <c r="E1317" t="s">
        <v>1934</v>
      </c>
      <c r="F1317">
        <v>2</v>
      </c>
      <c r="G1317" s="5">
        <v>985</v>
      </c>
      <c r="H1317">
        <v>0.25</v>
      </c>
      <c r="I1317" t="s">
        <v>1957</v>
      </c>
      <c r="J1317">
        <v>1477.5</v>
      </c>
      <c r="K1317" t="str">
        <f>_xlfn.XLOOKUP(Sales_DB[[#This Row],[Store_ID]],Store_DB[Store_ID],Store_DB[Region])</f>
        <v>North</v>
      </c>
      <c r="L1317" t="str">
        <f>_xlfn.XLOOKUP(Sales_DB[[#This Row],[Store_ID]],Store_DB[Store_ID],Store_DB[Store_Name])</f>
        <v>Shelton PLC</v>
      </c>
      <c r="M1317" t="str">
        <f>_xlfn.XLOOKUP(Sales_DB[[#This Row],[Store_ID]],Store_DB[Store_ID],Store_DB[City])</f>
        <v>East Jenniferstad</v>
      </c>
      <c r="N1317" t="str">
        <f>_xlfn.XLOOKUP(Sales_DB[[#This Row],[Store_ID]],Store_DB[Store_ID],Store_DB[Store_Type])</f>
        <v>Flagship</v>
      </c>
      <c r="O1317" t="str">
        <f>_xlfn.XLOOKUP(Sales_DB[[#This Row],[Product_ID]],Product_DB[Product_ID],Product_DB[Product_Name])</f>
        <v>Hair Repair Oil Treatment</v>
      </c>
      <c r="P1317" t="str">
        <f>_xlfn.XLOOKUP(Sales_DB[[#This Row],[Product_ID]],Product_DB[Product_ID],Product_DB[Category])</f>
        <v>Beauty</v>
      </c>
      <c r="Q1317" t="str">
        <f>_xlfn.XLOOKUP(Sales_DB[[#This Row],[Product_ID]],Product_DB[Product_ID],Product_DB[Sub_Category])</f>
        <v>Haircare</v>
      </c>
      <c r="R1317" t="str">
        <f>_xlfn.XLOOKUP(Sales_DB[[#This Row],[Product_ID]],Product_DB[Product_ID],Product_DB[Brand])</f>
        <v>Hopkins Ltd</v>
      </c>
      <c r="S1317">
        <f>_xlfn.XLOOKUP(Sales_DB[[#This Row],[Product_ID]],Product_DB[Product_ID],Product_DB[Cost])</f>
        <v>214.32</v>
      </c>
      <c r="T1317">
        <f>_xlfn.XLOOKUP(Sales_DB[[#This Row],[Product_ID]],Product_DB[Product_ID],Product_DB[Stock])</f>
        <v>383</v>
      </c>
      <c r="U1317" t="str">
        <f>_xlfn.XLOOKUP(Sales_DB[[#This Row],[Customer_ID]],Final_Cust_db[Customer_ID],Final_Cust_db[Name])</f>
        <v>Sarah Smith</v>
      </c>
      <c r="V1317">
        <f>_xlfn.XLOOKUP(Sales_DB[[#This Row],[Customer_ID]],Final_Cust_db[Customer_ID],Final_Cust_db[Age])</f>
        <v>55</v>
      </c>
      <c r="W1317" t="str">
        <f>_xlfn.XLOOKUP(Sales_DB[[#This Row],[Customer_ID]],Final_Cust_db[Customer_ID],Final_Cust_db[Gender])</f>
        <v>Male</v>
      </c>
      <c r="X1317" t="str">
        <f>_xlfn.XLOOKUP(Sales_DB[[#This Row],[Customer_ID]],Final_Cust_db[Customer_ID],Final_Cust_db[City])</f>
        <v>Kathleenport</v>
      </c>
      <c r="Y1317" t="str">
        <f>_xlfn.XLOOKUP(Sales_DB[[#This Row],[Customer_ID]],Final_Cust_db[Customer_ID],Final_Cust_db[State])</f>
        <v>Wyoming</v>
      </c>
      <c r="Z1317" t="str">
        <f>_xlfn.XLOOKUP(Sales_DB[[#This Row],[Customer_ID]],Final_Cust_db[Customer_ID],Final_Cust_db[Country])</f>
        <v>USA</v>
      </c>
      <c r="AA1317" t="str">
        <f>_xlfn.XLOOKUP(Sales_DB[[#This Row],[Customer_ID]],Final_Cust_db[Customer_ID],Final_Cust_db[Loyality_Level])</f>
        <v>Gold</v>
      </c>
      <c r="AB1317" s="8">
        <f>Sales_DB[[#This Row],[Cost]]*Sales_DB[[#This Row],[Quantity]]</f>
        <v>428.64</v>
      </c>
      <c r="AC1317" s="8">
        <f>Sales_DB[[#This Row],[Total_Amount]]-Sales_DB[[#This Row],[Spend]]</f>
        <v>1048.8600000000001</v>
      </c>
      <c r="AD1317" s="8">
        <f>MONTH(Sales_DB[[#This Row],[Order_Date]])</f>
        <v>11</v>
      </c>
    </row>
    <row r="1318" spans="1:30" x14ac:dyDescent="0.35">
      <c r="A1318" t="s">
        <v>3275</v>
      </c>
      <c r="B1318" s="2">
        <v>45405</v>
      </c>
      <c r="C1318" t="s">
        <v>1502</v>
      </c>
      <c r="D1318" t="s">
        <v>1845</v>
      </c>
      <c r="E1318" t="s">
        <v>1922</v>
      </c>
      <c r="F1318">
        <v>4</v>
      </c>
      <c r="G1318" s="5">
        <v>216.81</v>
      </c>
      <c r="H1318">
        <v>0.28999999999999998</v>
      </c>
      <c r="I1318" t="s">
        <v>1957</v>
      </c>
      <c r="J1318">
        <v>615.74040000000002</v>
      </c>
      <c r="K1318" t="str">
        <f>_xlfn.XLOOKUP(Sales_DB[[#This Row],[Store_ID]],Store_DB[Store_ID],Store_DB[Region])</f>
        <v>East</v>
      </c>
      <c r="L1318" t="str">
        <f>_xlfn.XLOOKUP(Sales_DB[[#This Row],[Store_ID]],Store_DB[Store_ID],Store_DB[Store_Name])</f>
        <v>Hill, Wagner and Ballard</v>
      </c>
      <c r="M1318" t="str">
        <f>_xlfn.XLOOKUP(Sales_DB[[#This Row],[Store_ID]],Store_DB[Store_ID],Store_DB[City])</f>
        <v>East Davidville</v>
      </c>
      <c r="N1318" t="str">
        <f>_xlfn.XLOOKUP(Sales_DB[[#This Row],[Store_ID]],Store_DB[Store_ID],Store_DB[Store_Type])</f>
        <v>Online</v>
      </c>
      <c r="O1318" t="str">
        <f>_xlfn.XLOOKUP(Sales_DB[[#This Row],[Product_ID]],Product_DB[Product_ID],Product_DB[Product_Name])</f>
        <v>Sports Wrist Sweatbands</v>
      </c>
      <c r="P1318" t="str">
        <f>_xlfn.XLOOKUP(Sales_DB[[#This Row],[Product_ID]],Product_DB[Product_ID],Product_DB[Category])</f>
        <v>Sports</v>
      </c>
      <c r="Q1318" t="str">
        <f>_xlfn.XLOOKUP(Sales_DB[[#This Row],[Product_ID]],Product_DB[Product_ID],Product_DB[Sub_Category])</f>
        <v>Accessories</v>
      </c>
      <c r="R1318" t="str">
        <f>_xlfn.XLOOKUP(Sales_DB[[#This Row],[Product_ID]],Product_DB[Product_ID],Product_DB[Brand])</f>
        <v>Olsen-Daniels</v>
      </c>
      <c r="S1318">
        <f>_xlfn.XLOOKUP(Sales_DB[[#This Row],[Product_ID]],Product_DB[Product_ID],Product_DB[Cost])</f>
        <v>131.24</v>
      </c>
      <c r="T1318">
        <f>_xlfn.XLOOKUP(Sales_DB[[#This Row],[Product_ID]],Product_DB[Product_ID],Product_DB[Stock])</f>
        <v>232</v>
      </c>
      <c r="U1318" t="str">
        <f>_xlfn.XLOOKUP(Sales_DB[[#This Row],[Customer_ID]],Final_Cust_db[Customer_ID],Final_Cust_db[Name])</f>
        <v>Sara Ingram</v>
      </c>
      <c r="V1318">
        <f>_xlfn.XLOOKUP(Sales_DB[[#This Row],[Customer_ID]],Final_Cust_db[Customer_ID],Final_Cust_db[Age])</f>
        <v>46</v>
      </c>
      <c r="W1318" t="str">
        <f>_xlfn.XLOOKUP(Sales_DB[[#This Row],[Customer_ID]],Final_Cust_db[Customer_ID],Final_Cust_db[Gender])</f>
        <v>Female</v>
      </c>
      <c r="X1318" t="str">
        <f>_xlfn.XLOOKUP(Sales_DB[[#This Row],[Customer_ID]],Final_Cust_db[Customer_ID],Final_Cust_db[City])</f>
        <v>East Dillonview</v>
      </c>
      <c r="Y1318" t="str">
        <f>_xlfn.XLOOKUP(Sales_DB[[#This Row],[Customer_ID]],Final_Cust_db[Customer_ID],Final_Cust_db[State])</f>
        <v>Virginia</v>
      </c>
      <c r="Z1318" t="str">
        <f>_xlfn.XLOOKUP(Sales_DB[[#This Row],[Customer_ID]],Final_Cust_db[Customer_ID],Final_Cust_db[Country])</f>
        <v>USA</v>
      </c>
      <c r="AA1318" t="str">
        <f>_xlfn.XLOOKUP(Sales_DB[[#This Row],[Customer_ID]],Final_Cust_db[Customer_ID],Final_Cust_db[Loyality_Level])</f>
        <v>Bronze</v>
      </c>
      <c r="AB1318" s="8">
        <f>Sales_DB[[#This Row],[Cost]]*Sales_DB[[#This Row],[Quantity]]</f>
        <v>524.96</v>
      </c>
      <c r="AC1318" s="8">
        <f>Sales_DB[[#This Row],[Total_Amount]]-Sales_DB[[#This Row],[Spend]]</f>
        <v>90.780399999999986</v>
      </c>
      <c r="AD1318" s="8">
        <f>MONTH(Sales_DB[[#This Row],[Order_Date]])</f>
        <v>4</v>
      </c>
    </row>
    <row r="1319" spans="1:30" x14ac:dyDescent="0.35">
      <c r="A1319" t="s">
        <v>3276</v>
      </c>
      <c r="B1319" s="2">
        <v>45223</v>
      </c>
      <c r="C1319" t="s">
        <v>412</v>
      </c>
      <c r="D1319" t="s">
        <v>1772</v>
      </c>
      <c r="E1319" t="s">
        <v>1894</v>
      </c>
      <c r="F1319">
        <v>4</v>
      </c>
      <c r="G1319" s="5">
        <v>950.21</v>
      </c>
      <c r="H1319">
        <v>0.27</v>
      </c>
      <c r="I1319" t="s">
        <v>1962</v>
      </c>
      <c r="J1319">
        <v>2774.6131999999998</v>
      </c>
      <c r="K1319" t="str">
        <f>_xlfn.XLOOKUP(Sales_DB[[#This Row],[Store_ID]],Store_DB[Store_ID],Store_DB[Region])</f>
        <v>South</v>
      </c>
      <c r="L1319" t="str">
        <f>_xlfn.XLOOKUP(Sales_DB[[#This Row],[Store_ID]],Store_DB[Store_ID],Store_DB[Store_Name])</f>
        <v>Black-Horn</v>
      </c>
      <c r="M1319" t="str">
        <f>_xlfn.XLOOKUP(Sales_DB[[#This Row],[Store_ID]],Store_DB[Store_ID],Store_DB[City])</f>
        <v>North Nancyview</v>
      </c>
      <c r="N1319" t="str">
        <f>_xlfn.XLOOKUP(Sales_DB[[#This Row],[Store_ID]],Store_DB[Store_ID],Store_DB[Store_Type])</f>
        <v>Outlet</v>
      </c>
      <c r="O1319" t="str">
        <f>_xlfn.XLOOKUP(Sales_DB[[#This Row],[Product_ID]],Product_DB[Product_ID],Product_DB[Product_Name])</f>
        <v>Matte Lipstick Set</v>
      </c>
      <c r="P1319" t="str">
        <f>_xlfn.XLOOKUP(Sales_DB[[#This Row],[Product_ID]],Product_DB[Product_ID],Product_DB[Category])</f>
        <v>Beauty</v>
      </c>
      <c r="Q1319" t="str">
        <f>_xlfn.XLOOKUP(Sales_DB[[#This Row],[Product_ID]],Product_DB[Product_ID],Product_DB[Sub_Category])</f>
        <v>Makeup</v>
      </c>
      <c r="R1319" t="str">
        <f>_xlfn.XLOOKUP(Sales_DB[[#This Row],[Product_ID]],Product_DB[Product_ID],Product_DB[Brand])</f>
        <v>Zhang Inc</v>
      </c>
      <c r="S1319">
        <f>_xlfn.XLOOKUP(Sales_DB[[#This Row],[Product_ID]],Product_DB[Product_ID],Product_DB[Cost])</f>
        <v>299.11</v>
      </c>
      <c r="T1319">
        <f>_xlfn.XLOOKUP(Sales_DB[[#This Row],[Product_ID]],Product_DB[Product_ID],Product_DB[Stock])</f>
        <v>118</v>
      </c>
      <c r="U1319" t="str">
        <f>_xlfn.XLOOKUP(Sales_DB[[#This Row],[Customer_ID]],Final_Cust_db[Customer_ID],Final_Cust_db[Name])</f>
        <v>Colleen Mccarthy</v>
      </c>
      <c r="V1319">
        <f>_xlfn.XLOOKUP(Sales_DB[[#This Row],[Customer_ID]],Final_Cust_db[Customer_ID],Final_Cust_db[Age])</f>
        <v>21</v>
      </c>
      <c r="W1319" t="str">
        <f>_xlfn.XLOOKUP(Sales_DB[[#This Row],[Customer_ID]],Final_Cust_db[Customer_ID],Final_Cust_db[Gender])</f>
        <v>Female</v>
      </c>
      <c r="X1319" t="str">
        <f>_xlfn.XLOOKUP(Sales_DB[[#This Row],[Customer_ID]],Final_Cust_db[Customer_ID],Final_Cust_db[City])</f>
        <v>North Katherine</v>
      </c>
      <c r="Y1319" t="str">
        <f>_xlfn.XLOOKUP(Sales_DB[[#This Row],[Customer_ID]],Final_Cust_db[Customer_ID],Final_Cust_db[State])</f>
        <v>Washington</v>
      </c>
      <c r="Z1319" t="str">
        <f>_xlfn.XLOOKUP(Sales_DB[[#This Row],[Customer_ID]],Final_Cust_db[Customer_ID],Final_Cust_db[Country])</f>
        <v>USA</v>
      </c>
      <c r="AA1319" t="str">
        <f>_xlfn.XLOOKUP(Sales_DB[[#This Row],[Customer_ID]],Final_Cust_db[Customer_ID],Final_Cust_db[Loyality_Level])</f>
        <v>Platinum</v>
      </c>
      <c r="AB1319" s="8">
        <f>Sales_DB[[#This Row],[Cost]]*Sales_DB[[#This Row],[Quantity]]</f>
        <v>1196.44</v>
      </c>
      <c r="AC1319" s="8">
        <f>Sales_DB[[#This Row],[Total_Amount]]-Sales_DB[[#This Row],[Spend]]</f>
        <v>1578.1731999999997</v>
      </c>
      <c r="AD1319" s="8">
        <f>MONTH(Sales_DB[[#This Row],[Order_Date]])</f>
        <v>10</v>
      </c>
    </row>
    <row r="1320" spans="1:30" x14ac:dyDescent="0.35">
      <c r="A1320" t="s">
        <v>3277</v>
      </c>
      <c r="B1320" s="2">
        <v>45838</v>
      </c>
      <c r="C1320" t="s">
        <v>827</v>
      </c>
      <c r="D1320" t="s">
        <v>1723</v>
      </c>
      <c r="E1320" t="s">
        <v>1912</v>
      </c>
      <c r="F1320">
        <v>2</v>
      </c>
      <c r="G1320" s="5">
        <v>271.39999999999998</v>
      </c>
      <c r="H1320">
        <v>0.17</v>
      </c>
      <c r="I1320" t="s">
        <v>1959</v>
      </c>
      <c r="J1320">
        <v>450.52399999999989</v>
      </c>
      <c r="K1320" t="str">
        <f>_xlfn.XLOOKUP(Sales_DB[[#This Row],[Store_ID]],Store_DB[Store_ID],Store_DB[Region])</f>
        <v>South</v>
      </c>
      <c r="L1320" t="str">
        <f>_xlfn.XLOOKUP(Sales_DB[[#This Row],[Store_ID]],Store_DB[Store_ID],Store_DB[Store_Name])</f>
        <v>Martinez-Mullins</v>
      </c>
      <c r="M1320" t="str">
        <f>_xlfn.XLOOKUP(Sales_DB[[#This Row],[Store_ID]],Store_DB[Store_ID],Store_DB[City])</f>
        <v>Williamsfurt</v>
      </c>
      <c r="N1320" t="str">
        <f>_xlfn.XLOOKUP(Sales_DB[[#This Row],[Store_ID]],Store_DB[Store_ID],Store_DB[Store_Type])</f>
        <v>Online</v>
      </c>
      <c r="O1320" t="str">
        <f>_xlfn.XLOOKUP(Sales_DB[[#This Row],[Product_ID]],Product_DB[Product_ID],Product_DB[Product_Name])</f>
        <v>Car Dashboard Phone Holder</v>
      </c>
      <c r="P1320" t="str">
        <f>_xlfn.XLOOKUP(Sales_DB[[#This Row],[Product_ID]],Product_DB[Product_ID],Product_DB[Category])</f>
        <v>Electronics</v>
      </c>
      <c r="Q1320" t="str">
        <f>_xlfn.XLOOKUP(Sales_DB[[#This Row],[Product_ID]],Product_DB[Product_ID],Product_DB[Sub_Category])</f>
        <v>Accessories</v>
      </c>
      <c r="R1320" t="str">
        <f>_xlfn.XLOOKUP(Sales_DB[[#This Row],[Product_ID]],Product_DB[Product_ID],Product_DB[Brand])</f>
        <v>Byrd, Stewart and Valdez</v>
      </c>
      <c r="S1320">
        <f>_xlfn.XLOOKUP(Sales_DB[[#This Row],[Product_ID]],Product_DB[Product_ID],Product_DB[Cost])</f>
        <v>177.98</v>
      </c>
      <c r="T1320">
        <f>_xlfn.XLOOKUP(Sales_DB[[#This Row],[Product_ID]],Product_DB[Product_ID],Product_DB[Stock])</f>
        <v>103</v>
      </c>
      <c r="U1320" t="str">
        <f>_xlfn.XLOOKUP(Sales_DB[[#This Row],[Customer_ID]],Final_Cust_db[Customer_ID],Final_Cust_db[Name])</f>
        <v>Kristen Fischer</v>
      </c>
      <c r="V1320">
        <f>_xlfn.XLOOKUP(Sales_DB[[#This Row],[Customer_ID]],Final_Cust_db[Customer_ID],Final_Cust_db[Age])</f>
        <v>57</v>
      </c>
      <c r="W1320" t="str">
        <f>_xlfn.XLOOKUP(Sales_DB[[#This Row],[Customer_ID]],Final_Cust_db[Customer_ID],Final_Cust_db[Gender])</f>
        <v>Male</v>
      </c>
      <c r="X1320" t="str">
        <f>_xlfn.XLOOKUP(Sales_DB[[#This Row],[Customer_ID]],Final_Cust_db[Customer_ID],Final_Cust_db[City])</f>
        <v>Lake Christopher</v>
      </c>
      <c r="Y1320" t="str">
        <f>_xlfn.XLOOKUP(Sales_DB[[#This Row],[Customer_ID]],Final_Cust_db[Customer_ID],Final_Cust_db[State])</f>
        <v>Arkansas</v>
      </c>
      <c r="Z1320" t="str">
        <f>_xlfn.XLOOKUP(Sales_DB[[#This Row],[Customer_ID]],Final_Cust_db[Customer_ID],Final_Cust_db[Country])</f>
        <v>USA</v>
      </c>
      <c r="AA1320" t="str">
        <f>_xlfn.XLOOKUP(Sales_DB[[#This Row],[Customer_ID]],Final_Cust_db[Customer_ID],Final_Cust_db[Loyality_Level])</f>
        <v>Platinum</v>
      </c>
      <c r="AB1320" s="8">
        <f>Sales_DB[[#This Row],[Cost]]*Sales_DB[[#This Row],[Quantity]]</f>
        <v>355.96</v>
      </c>
      <c r="AC1320" s="8">
        <f>Sales_DB[[#This Row],[Total_Amount]]-Sales_DB[[#This Row],[Spend]]</f>
        <v>94.563999999999908</v>
      </c>
      <c r="AD1320" s="8">
        <f>MONTH(Sales_DB[[#This Row],[Order_Date]])</f>
        <v>6</v>
      </c>
    </row>
    <row r="1321" spans="1:30" x14ac:dyDescent="0.35">
      <c r="A1321" t="s">
        <v>3278</v>
      </c>
      <c r="B1321" s="2">
        <v>45883</v>
      </c>
      <c r="C1321" t="s">
        <v>565</v>
      </c>
      <c r="D1321" t="s">
        <v>1694</v>
      </c>
      <c r="E1321" t="s">
        <v>1915</v>
      </c>
      <c r="F1321">
        <v>4</v>
      </c>
      <c r="G1321" s="5">
        <v>708.19</v>
      </c>
      <c r="H1321">
        <v>0.1</v>
      </c>
      <c r="I1321" t="s">
        <v>1959</v>
      </c>
      <c r="J1321">
        <v>2549.4839999999999</v>
      </c>
      <c r="K1321" t="str">
        <f>_xlfn.XLOOKUP(Sales_DB[[#This Row],[Store_ID]],Store_DB[Store_ID],Store_DB[Region])</f>
        <v>West</v>
      </c>
      <c r="L1321" t="str">
        <f>_xlfn.XLOOKUP(Sales_DB[[#This Row],[Store_ID]],Store_DB[Store_ID],Store_DB[Store_Name])</f>
        <v>Bean, Jones and Park</v>
      </c>
      <c r="M1321" t="str">
        <f>_xlfn.XLOOKUP(Sales_DB[[#This Row],[Store_ID]],Store_DB[Store_ID],Store_DB[City])</f>
        <v>Thompsonborough</v>
      </c>
      <c r="N1321" t="str">
        <f>_xlfn.XLOOKUP(Sales_DB[[#This Row],[Store_ID]],Store_DB[Store_ID],Store_DB[Store_Type])</f>
        <v>Online</v>
      </c>
      <c r="O1321" t="str">
        <f>_xlfn.XLOOKUP(Sales_DB[[#This Row],[Product_ID]],Product_DB[Product_ID],Product_DB[Product_Name])</f>
        <v>Portable Power Bank</v>
      </c>
      <c r="P1321" t="str">
        <f>_xlfn.XLOOKUP(Sales_DB[[#This Row],[Product_ID]],Product_DB[Product_ID],Product_DB[Category])</f>
        <v>Electronics</v>
      </c>
      <c r="Q1321" t="str">
        <f>_xlfn.XLOOKUP(Sales_DB[[#This Row],[Product_ID]],Product_DB[Product_ID],Product_DB[Sub_Category])</f>
        <v>Mobile</v>
      </c>
      <c r="R1321" t="str">
        <f>_xlfn.XLOOKUP(Sales_DB[[#This Row],[Product_ID]],Product_DB[Product_ID],Product_DB[Brand])</f>
        <v>Cummings and Sons</v>
      </c>
      <c r="S1321">
        <f>_xlfn.XLOOKUP(Sales_DB[[#This Row],[Product_ID]],Product_DB[Product_ID],Product_DB[Cost])</f>
        <v>326.06</v>
      </c>
      <c r="T1321">
        <f>_xlfn.XLOOKUP(Sales_DB[[#This Row],[Product_ID]],Product_DB[Product_ID],Product_DB[Stock])</f>
        <v>301</v>
      </c>
      <c r="U1321" t="str">
        <f>_xlfn.XLOOKUP(Sales_DB[[#This Row],[Customer_ID]],Final_Cust_db[Customer_ID],Final_Cust_db[Name])</f>
        <v>Daniel Contreras</v>
      </c>
      <c r="V1321">
        <f>_xlfn.XLOOKUP(Sales_DB[[#This Row],[Customer_ID]],Final_Cust_db[Customer_ID],Final_Cust_db[Age])</f>
        <v>36</v>
      </c>
      <c r="W1321" t="str">
        <f>_xlfn.XLOOKUP(Sales_DB[[#This Row],[Customer_ID]],Final_Cust_db[Customer_ID],Final_Cust_db[Gender])</f>
        <v>Female</v>
      </c>
      <c r="X1321" t="str">
        <f>_xlfn.XLOOKUP(Sales_DB[[#This Row],[Customer_ID]],Final_Cust_db[Customer_ID],Final_Cust_db[City])</f>
        <v>Robertview</v>
      </c>
      <c r="Y1321" t="str">
        <f>_xlfn.XLOOKUP(Sales_DB[[#This Row],[Customer_ID]],Final_Cust_db[Customer_ID],Final_Cust_db[State])</f>
        <v>Florida</v>
      </c>
      <c r="Z1321" t="str">
        <f>_xlfn.XLOOKUP(Sales_DB[[#This Row],[Customer_ID]],Final_Cust_db[Customer_ID],Final_Cust_db[Country])</f>
        <v>USA</v>
      </c>
      <c r="AA1321" t="str">
        <f>_xlfn.XLOOKUP(Sales_DB[[#This Row],[Customer_ID]],Final_Cust_db[Customer_ID],Final_Cust_db[Loyality_Level])</f>
        <v>Platinum</v>
      </c>
      <c r="AB1321" s="8">
        <f>Sales_DB[[#This Row],[Cost]]*Sales_DB[[#This Row],[Quantity]]</f>
        <v>1304.24</v>
      </c>
      <c r="AC1321" s="8">
        <f>Sales_DB[[#This Row],[Total_Amount]]-Sales_DB[[#This Row],[Spend]]</f>
        <v>1245.2439999999999</v>
      </c>
      <c r="AD1321" s="8">
        <f>MONTH(Sales_DB[[#This Row],[Order_Date]])</f>
        <v>8</v>
      </c>
    </row>
    <row r="1322" spans="1:30" x14ac:dyDescent="0.35">
      <c r="A1322" t="s">
        <v>3279</v>
      </c>
      <c r="B1322" s="2">
        <v>45788</v>
      </c>
      <c r="C1322" t="s">
        <v>1384</v>
      </c>
      <c r="D1322" t="s">
        <v>1742</v>
      </c>
      <c r="E1322" t="s">
        <v>1899</v>
      </c>
      <c r="F1322">
        <v>3</v>
      </c>
      <c r="G1322" s="5">
        <v>477.05</v>
      </c>
      <c r="H1322">
        <v>0.05</v>
      </c>
      <c r="I1322" t="s">
        <v>1959</v>
      </c>
      <c r="J1322">
        <v>1359.5925</v>
      </c>
      <c r="K1322" t="str">
        <f>_xlfn.XLOOKUP(Sales_DB[[#This Row],[Store_ID]],Store_DB[Store_ID],Store_DB[Region])</f>
        <v>North</v>
      </c>
      <c r="L1322" t="str">
        <f>_xlfn.XLOOKUP(Sales_DB[[#This Row],[Store_ID]],Store_DB[Store_ID],Store_DB[Store_Name])</f>
        <v>Johnson-Wright</v>
      </c>
      <c r="M1322" t="str">
        <f>_xlfn.XLOOKUP(Sales_DB[[#This Row],[Store_ID]],Store_DB[Store_ID],Store_DB[City])</f>
        <v>Hoodberg</v>
      </c>
      <c r="N1322" t="str">
        <f>_xlfn.XLOOKUP(Sales_DB[[#This Row],[Store_ID]],Store_DB[Store_ID],Store_DB[Store_Type])</f>
        <v>Outlet</v>
      </c>
      <c r="O1322" t="str">
        <f>_xlfn.XLOOKUP(Sales_DB[[#This Row],[Product_ID]],Product_DB[Product_ID],Product_DB[Product_Name])</f>
        <v>Sports Stopwatch Pro</v>
      </c>
      <c r="P1322" t="str">
        <f>_xlfn.XLOOKUP(Sales_DB[[#This Row],[Product_ID]],Product_DB[Product_ID],Product_DB[Category])</f>
        <v>Sports</v>
      </c>
      <c r="Q1322" t="str">
        <f>_xlfn.XLOOKUP(Sales_DB[[#This Row],[Product_ID]],Product_DB[Product_ID],Product_DB[Sub_Category])</f>
        <v>Accessories</v>
      </c>
      <c r="R1322" t="str">
        <f>_xlfn.XLOOKUP(Sales_DB[[#This Row],[Product_ID]],Product_DB[Product_ID],Product_DB[Brand])</f>
        <v>Thompson-French</v>
      </c>
      <c r="S1322">
        <f>_xlfn.XLOOKUP(Sales_DB[[#This Row],[Product_ID]],Product_DB[Product_ID],Product_DB[Cost])</f>
        <v>434.84</v>
      </c>
      <c r="T1322">
        <f>_xlfn.XLOOKUP(Sales_DB[[#This Row],[Product_ID]],Product_DB[Product_ID],Product_DB[Stock])</f>
        <v>185</v>
      </c>
      <c r="U1322" t="str">
        <f>_xlfn.XLOOKUP(Sales_DB[[#This Row],[Customer_ID]],Final_Cust_db[Customer_ID],Final_Cust_db[Name])</f>
        <v>Cheryl Carr</v>
      </c>
      <c r="V1322">
        <f>_xlfn.XLOOKUP(Sales_DB[[#This Row],[Customer_ID]],Final_Cust_db[Customer_ID],Final_Cust_db[Age])</f>
        <v>19</v>
      </c>
      <c r="W1322" t="str">
        <f>_xlfn.XLOOKUP(Sales_DB[[#This Row],[Customer_ID]],Final_Cust_db[Customer_ID],Final_Cust_db[Gender])</f>
        <v>Male</v>
      </c>
      <c r="X1322" t="str">
        <f>_xlfn.XLOOKUP(Sales_DB[[#This Row],[Customer_ID]],Final_Cust_db[Customer_ID],Final_Cust_db[City])</f>
        <v>Jessicaland</v>
      </c>
      <c r="Y1322" t="str">
        <f>_xlfn.XLOOKUP(Sales_DB[[#This Row],[Customer_ID]],Final_Cust_db[Customer_ID],Final_Cust_db[State])</f>
        <v>Wyoming</v>
      </c>
      <c r="Z1322" t="str">
        <f>_xlfn.XLOOKUP(Sales_DB[[#This Row],[Customer_ID]],Final_Cust_db[Customer_ID],Final_Cust_db[Country])</f>
        <v>USA</v>
      </c>
      <c r="AA1322" t="str">
        <f>_xlfn.XLOOKUP(Sales_DB[[#This Row],[Customer_ID]],Final_Cust_db[Customer_ID],Final_Cust_db[Loyality_Level])</f>
        <v>Gold</v>
      </c>
      <c r="AB1322" s="8">
        <f>Sales_DB[[#This Row],[Cost]]*Sales_DB[[#This Row],[Quantity]]</f>
        <v>1304.52</v>
      </c>
      <c r="AC1322" s="8">
        <f>Sales_DB[[#This Row],[Total_Amount]]-Sales_DB[[#This Row],[Spend]]</f>
        <v>55.072499999999991</v>
      </c>
      <c r="AD1322" s="8">
        <f>MONTH(Sales_DB[[#This Row],[Order_Date]])</f>
        <v>5</v>
      </c>
    </row>
    <row r="1323" spans="1:30" x14ac:dyDescent="0.35">
      <c r="A1323" t="s">
        <v>3280</v>
      </c>
      <c r="B1323" s="2">
        <v>45383</v>
      </c>
      <c r="C1323" t="s">
        <v>978</v>
      </c>
      <c r="D1323" t="s">
        <v>1803</v>
      </c>
      <c r="E1323" t="s">
        <v>1919</v>
      </c>
      <c r="F1323">
        <v>3</v>
      </c>
      <c r="G1323" s="5">
        <v>627.29</v>
      </c>
      <c r="H1323">
        <v>0.27</v>
      </c>
      <c r="I1323" t="s">
        <v>1962</v>
      </c>
      <c r="J1323">
        <v>1373.7651000000001</v>
      </c>
      <c r="K1323" t="str">
        <f>_xlfn.XLOOKUP(Sales_DB[[#This Row],[Store_ID]],Store_DB[Store_ID],Store_DB[Region])</f>
        <v>South</v>
      </c>
      <c r="L1323" t="str">
        <f>_xlfn.XLOOKUP(Sales_DB[[#This Row],[Store_ID]],Store_DB[Store_ID],Store_DB[Store_Name])</f>
        <v>Moore, Padilla and Butler</v>
      </c>
      <c r="M1323" t="str">
        <f>_xlfn.XLOOKUP(Sales_DB[[#This Row],[Store_ID]],Store_DB[Store_ID],Store_DB[City])</f>
        <v>East Johnstad</v>
      </c>
      <c r="N1323" t="str">
        <f>_xlfn.XLOOKUP(Sales_DB[[#This Row],[Store_ID]],Store_DB[Store_ID],Store_DB[Store_Type])</f>
        <v>Flagship</v>
      </c>
      <c r="O1323" t="str">
        <f>_xlfn.XLOOKUP(Sales_DB[[#This Row],[Product_ID]],Product_DB[Product_ID],Product_DB[Product_Name])</f>
        <v>Bluetooth Car Audio System</v>
      </c>
      <c r="P1323" t="str">
        <f>_xlfn.XLOOKUP(Sales_DB[[#This Row],[Product_ID]],Product_DB[Product_ID],Product_DB[Category])</f>
        <v>Electronics</v>
      </c>
      <c r="Q1323" t="str">
        <f>_xlfn.XLOOKUP(Sales_DB[[#This Row],[Product_ID]],Product_DB[Product_ID],Product_DB[Sub_Category])</f>
        <v>Audio</v>
      </c>
      <c r="R1323" t="str">
        <f>_xlfn.XLOOKUP(Sales_DB[[#This Row],[Product_ID]],Product_DB[Product_ID],Product_DB[Brand])</f>
        <v>Bruce-Bowen</v>
      </c>
      <c r="S1323">
        <f>_xlfn.XLOOKUP(Sales_DB[[#This Row],[Product_ID]],Product_DB[Product_ID],Product_DB[Cost])</f>
        <v>403.71</v>
      </c>
      <c r="T1323">
        <f>_xlfn.XLOOKUP(Sales_DB[[#This Row],[Product_ID]],Product_DB[Product_ID],Product_DB[Stock])</f>
        <v>159</v>
      </c>
      <c r="U1323" t="str">
        <f>_xlfn.XLOOKUP(Sales_DB[[#This Row],[Customer_ID]],Final_Cust_db[Customer_ID],Final_Cust_db[Name])</f>
        <v>Brandy Thompson</v>
      </c>
      <c r="V1323">
        <f>_xlfn.XLOOKUP(Sales_DB[[#This Row],[Customer_ID]],Final_Cust_db[Customer_ID],Final_Cust_db[Age])</f>
        <v>56</v>
      </c>
      <c r="W1323" t="str">
        <f>_xlfn.XLOOKUP(Sales_DB[[#This Row],[Customer_ID]],Final_Cust_db[Customer_ID],Final_Cust_db[Gender])</f>
        <v>Female</v>
      </c>
      <c r="X1323" t="str">
        <f>_xlfn.XLOOKUP(Sales_DB[[#This Row],[Customer_ID]],Final_Cust_db[Customer_ID],Final_Cust_db[City])</f>
        <v>West Patriciaview</v>
      </c>
      <c r="Y1323" t="str">
        <f>_xlfn.XLOOKUP(Sales_DB[[#This Row],[Customer_ID]],Final_Cust_db[Customer_ID],Final_Cust_db[State])</f>
        <v>Alabama</v>
      </c>
      <c r="Z1323" t="str">
        <f>_xlfn.XLOOKUP(Sales_DB[[#This Row],[Customer_ID]],Final_Cust_db[Customer_ID],Final_Cust_db[Country])</f>
        <v>USA</v>
      </c>
      <c r="AA1323" t="str">
        <f>_xlfn.XLOOKUP(Sales_DB[[#This Row],[Customer_ID]],Final_Cust_db[Customer_ID],Final_Cust_db[Loyality_Level])</f>
        <v>Bronze</v>
      </c>
      <c r="AB1323" s="8">
        <f>Sales_DB[[#This Row],[Cost]]*Sales_DB[[#This Row],[Quantity]]</f>
        <v>1211.1299999999999</v>
      </c>
      <c r="AC1323" s="8">
        <f>Sales_DB[[#This Row],[Total_Amount]]-Sales_DB[[#This Row],[Spend]]</f>
        <v>162.63510000000019</v>
      </c>
      <c r="AD1323" s="8">
        <f>MONTH(Sales_DB[[#This Row],[Order_Date]])</f>
        <v>4</v>
      </c>
    </row>
    <row r="1324" spans="1:30" x14ac:dyDescent="0.35">
      <c r="A1324" t="s">
        <v>3281</v>
      </c>
      <c r="B1324" s="2">
        <v>45335</v>
      </c>
      <c r="C1324" t="s">
        <v>969</v>
      </c>
      <c r="D1324" t="s">
        <v>1863</v>
      </c>
      <c r="E1324" t="s">
        <v>1925</v>
      </c>
      <c r="F1324">
        <v>3</v>
      </c>
      <c r="G1324" s="5">
        <v>206.84</v>
      </c>
      <c r="H1324">
        <v>0.19</v>
      </c>
      <c r="I1324" t="s">
        <v>1959</v>
      </c>
      <c r="J1324">
        <v>502.62119999999999</v>
      </c>
      <c r="K1324" t="str">
        <f>_xlfn.XLOOKUP(Sales_DB[[#This Row],[Store_ID]],Store_DB[Store_ID],Store_DB[Region])</f>
        <v>South</v>
      </c>
      <c r="L1324" t="str">
        <f>_xlfn.XLOOKUP(Sales_DB[[#This Row],[Store_ID]],Store_DB[Store_ID],Store_DB[Store_Name])</f>
        <v>Aguirre-Keller</v>
      </c>
      <c r="M1324" t="str">
        <f>_xlfn.XLOOKUP(Sales_DB[[#This Row],[Store_ID]],Store_DB[Store_ID],Store_DB[City])</f>
        <v>Lake Michael</v>
      </c>
      <c r="N1324" t="str">
        <f>_xlfn.XLOOKUP(Sales_DB[[#This Row],[Store_ID]],Store_DB[Store_ID],Store_DB[Store_Type])</f>
        <v>Online</v>
      </c>
      <c r="O1324" t="str">
        <f>_xlfn.XLOOKUP(Sales_DB[[#This Row],[Product_ID]],Product_DB[Product_ID],Product_DB[Product_Name])</f>
        <v>Vitamin E Body Lotion</v>
      </c>
      <c r="P1324" t="str">
        <f>_xlfn.XLOOKUP(Sales_DB[[#This Row],[Product_ID]],Product_DB[Product_ID],Product_DB[Category])</f>
        <v>Beauty</v>
      </c>
      <c r="Q1324" t="str">
        <f>_xlfn.XLOOKUP(Sales_DB[[#This Row],[Product_ID]],Product_DB[Product_ID],Product_DB[Sub_Category])</f>
        <v>Skincare</v>
      </c>
      <c r="R1324" t="str">
        <f>_xlfn.XLOOKUP(Sales_DB[[#This Row],[Product_ID]],Product_DB[Product_ID],Product_DB[Brand])</f>
        <v>Hoffman-Williams</v>
      </c>
      <c r="S1324">
        <f>_xlfn.XLOOKUP(Sales_DB[[#This Row],[Product_ID]],Product_DB[Product_ID],Product_DB[Cost])</f>
        <v>358.47</v>
      </c>
      <c r="T1324">
        <f>_xlfn.XLOOKUP(Sales_DB[[#This Row],[Product_ID]],Product_DB[Product_ID],Product_DB[Stock])</f>
        <v>213</v>
      </c>
      <c r="U1324" t="str">
        <f>_xlfn.XLOOKUP(Sales_DB[[#This Row],[Customer_ID]],Final_Cust_db[Customer_ID],Final_Cust_db[Name])</f>
        <v>Miss Alexandria Li Dvm</v>
      </c>
      <c r="V1324">
        <f>_xlfn.XLOOKUP(Sales_DB[[#This Row],[Customer_ID]],Final_Cust_db[Customer_ID],Final_Cust_db[Age])</f>
        <v>41</v>
      </c>
      <c r="W1324" t="str">
        <f>_xlfn.XLOOKUP(Sales_DB[[#This Row],[Customer_ID]],Final_Cust_db[Customer_ID],Final_Cust_db[Gender])</f>
        <v>Male</v>
      </c>
      <c r="X1324" t="str">
        <f>_xlfn.XLOOKUP(Sales_DB[[#This Row],[Customer_ID]],Final_Cust_db[Customer_ID],Final_Cust_db[City])</f>
        <v>Port Jenniferton</v>
      </c>
      <c r="Y1324" t="str">
        <f>_xlfn.XLOOKUP(Sales_DB[[#This Row],[Customer_ID]],Final_Cust_db[Customer_ID],Final_Cust_db[State])</f>
        <v>Kansas</v>
      </c>
      <c r="Z1324" t="str">
        <f>_xlfn.XLOOKUP(Sales_DB[[#This Row],[Customer_ID]],Final_Cust_db[Customer_ID],Final_Cust_db[Country])</f>
        <v>USA</v>
      </c>
      <c r="AA1324" t="str">
        <f>_xlfn.XLOOKUP(Sales_DB[[#This Row],[Customer_ID]],Final_Cust_db[Customer_ID],Final_Cust_db[Loyality_Level])</f>
        <v>Silver</v>
      </c>
      <c r="AB1324" s="8">
        <f>Sales_DB[[#This Row],[Cost]]*Sales_DB[[#This Row],[Quantity]]</f>
        <v>1075.4100000000001</v>
      </c>
      <c r="AC1324" s="8">
        <f>Sales_DB[[#This Row],[Total_Amount]]-Sales_DB[[#This Row],[Spend]]</f>
        <v>-572.78880000000004</v>
      </c>
      <c r="AD1324" s="8">
        <f>MONTH(Sales_DB[[#This Row],[Order_Date]])</f>
        <v>2</v>
      </c>
    </row>
    <row r="1325" spans="1:30" x14ac:dyDescent="0.35">
      <c r="A1325" t="s">
        <v>3282</v>
      </c>
      <c r="B1325" s="2">
        <v>45304</v>
      </c>
      <c r="C1325" t="s">
        <v>812</v>
      </c>
      <c r="D1325" t="s">
        <v>1665</v>
      </c>
      <c r="E1325" t="s">
        <v>1890</v>
      </c>
      <c r="F1325">
        <v>4</v>
      </c>
      <c r="G1325" s="5">
        <v>629.04999999999995</v>
      </c>
      <c r="H1325">
        <v>0.26</v>
      </c>
      <c r="I1325" t="s">
        <v>1957</v>
      </c>
      <c r="J1325">
        <v>1861.9880000000001</v>
      </c>
      <c r="K1325" t="str">
        <f>_xlfn.XLOOKUP(Sales_DB[[#This Row],[Store_ID]],Store_DB[Store_ID],Store_DB[Region])</f>
        <v>North</v>
      </c>
      <c r="L1325" t="str">
        <f>_xlfn.XLOOKUP(Sales_DB[[#This Row],[Store_ID]],Store_DB[Store_ID],Store_DB[Store_Name])</f>
        <v>Martinez, Adkins and Johnson</v>
      </c>
      <c r="M1325" t="str">
        <f>_xlfn.XLOOKUP(Sales_DB[[#This Row],[Store_ID]],Store_DB[Store_ID],Store_DB[City])</f>
        <v>Danielmouth</v>
      </c>
      <c r="N1325" t="str">
        <f>_xlfn.XLOOKUP(Sales_DB[[#This Row],[Store_ID]],Store_DB[Store_ID],Store_DB[Store_Type])</f>
        <v>Flagship</v>
      </c>
      <c r="O1325" t="str">
        <f>_xlfn.XLOOKUP(Sales_DB[[#This Row],[Product_ID]],Product_DB[Product_ID],Product_DB[Product_Name])</f>
        <v>Stainless Steel Cutlery Set</v>
      </c>
      <c r="P1325" t="str">
        <f>_xlfn.XLOOKUP(Sales_DB[[#This Row],[Product_ID]],Product_DB[Product_ID],Product_DB[Category])</f>
        <v>Home</v>
      </c>
      <c r="Q1325" t="str">
        <f>_xlfn.XLOOKUP(Sales_DB[[#This Row],[Product_ID]],Product_DB[Product_ID],Product_DB[Sub_Category])</f>
        <v>Kitchen</v>
      </c>
      <c r="R1325" t="str">
        <f>_xlfn.XLOOKUP(Sales_DB[[#This Row],[Product_ID]],Product_DB[Product_ID],Product_DB[Brand])</f>
        <v>Stevens, Fernandez and Martin</v>
      </c>
      <c r="S1325">
        <f>_xlfn.XLOOKUP(Sales_DB[[#This Row],[Product_ID]],Product_DB[Product_ID],Product_DB[Cost])</f>
        <v>19.52</v>
      </c>
      <c r="T1325">
        <f>_xlfn.XLOOKUP(Sales_DB[[#This Row],[Product_ID]],Product_DB[Product_ID],Product_DB[Stock])</f>
        <v>57</v>
      </c>
      <c r="U1325" t="str">
        <f>_xlfn.XLOOKUP(Sales_DB[[#This Row],[Customer_ID]],Final_Cust_db[Customer_ID],Final_Cust_db[Name])</f>
        <v>Tyler Garner</v>
      </c>
      <c r="V1325">
        <f>_xlfn.XLOOKUP(Sales_DB[[#This Row],[Customer_ID]],Final_Cust_db[Customer_ID],Final_Cust_db[Age])</f>
        <v>64</v>
      </c>
      <c r="W1325" t="str">
        <f>_xlfn.XLOOKUP(Sales_DB[[#This Row],[Customer_ID]],Final_Cust_db[Customer_ID],Final_Cust_db[Gender])</f>
        <v>Male</v>
      </c>
      <c r="X1325" t="str">
        <f>_xlfn.XLOOKUP(Sales_DB[[#This Row],[Customer_ID]],Final_Cust_db[Customer_ID],Final_Cust_db[City])</f>
        <v>Port Coreyfort</v>
      </c>
      <c r="Y1325" t="str">
        <f>_xlfn.XLOOKUP(Sales_DB[[#This Row],[Customer_ID]],Final_Cust_db[Customer_ID],Final_Cust_db[State])</f>
        <v>Alabama</v>
      </c>
      <c r="Z1325" t="str">
        <f>_xlfn.XLOOKUP(Sales_DB[[#This Row],[Customer_ID]],Final_Cust_db[Customer_ID],Final_Cust_db[Country])</f>
        <v>USA</v>
      </c>
      <c r="AA1325" t="str">
        <f>_xlfn.XLOOKUP(Sales_DB[[#This Row],[Customer_ID]],Final_Cust_db[Customer_ID],Final_Cust_db[Loyality_Level])</f>
        <v>Silver</v>
      </c>
      <c r="AB1325" s="8">
        <f>Sales_DB[[#This Row],[Cost]]*Sales_DB[[#This Row],[Quantity]]</f>
        <v>78.08</v>
      </c>
      <c r="AC1325" s="8">
        <f>Sales_DB[[#This Row],[Total_Amount]]-Sales_DB[[#This Row],[Spend]]</f>
        <v>1783.9080000000001</v>
      </c>
      <c r="AD1325" s="8">
        <f>MONTH(Sales_DB[[#This Row],[Order_Date]])</f>
        <v>1</v>
      </c>
    </row>
    <row r="1326" spans="1:30" x14ac:dyDescent="0.35">
      <c r="A1326" t="s">
        <v>3283</v>
      </c>
      <c r="B1326" s="2">
        <v>45543</v>
      </c>
      <c r="C1326" t="s">
        <v>1367</v>
      </c>
      <c r="D1326" t="s">
        <v>1803</v>
      </c>
      <c r="E1326" t="s">
        <v>1940</v>
      </c>
      <c r="F1326">
        <v>4</v>
      </c>
      <c r="G1326" s="5">
        <v>529.04</v>
      </c>
      <c r="H1326">
        <v>0.1</v>
      </c>
      <c r="I1326" t="s">
        <v>1959</v>
      </c>
      <c r="J1326">
        <v>1904.5440000000001</v>
      </c>
      <c r="K1326" t="str">
        <f>_xlfn.XLOOKUP(Sales_DB[[#This Row],[Store_ID]],Store_DB[Store_ID],Store_DB[Region])</f>
        <v>North</v>
      </c>
      <c r="L1326" t="str">
        <f>_xlfn.XLOOKUP(Sales_DB[[#This Row],[Store_ID]],Store_DB[Store_ID],Store_DB[Store_Name])</f>
        <v>Holloway Ltd</v>
      </c>
      <c r="M1326" t="str">
        <f>_xlfn.XLOOKUP(Sales_DB[[#This Row],[Store_ID]],Store_DB[Store_ID],Store_DB[City])</f>
        <v>Bensonhaven</v>
      </c>
      <c r="N1326" t="str">
        <f>_xlfn.XLOOKUP(Sales_DB[[#This Row],[Store_ID]],Store_DB[Store_ID],Store_DB[Store_Type])</f>
        <v>Flagship</v>
      </c>
      <c r="O1326" t="str">
        <f>_xlfn.XLOOKUP(Sales_DB[[#This Row],[Product_ID]],Product_DB[Product_ID],Product_DB[Product_Name])</f>
        <v>Bluetooth Car Audio System</v>
      </c>
      <c r="P1326" t="str">
        <f>_xlfn.XLOOKUP(Sales_DB[[#This Row],[Product_ID]],Product_DB[Product_ID],Product_DB[Category])</f>
        <v>Electronics</v>
      </c>
      <c r="Q1326" t="str">
        <f>_xlfn.XLOOKUP(Sales_DB[[#This Row],[Product_ID]],Product_DB[Product_ID],Product_DB[Sub_Category])</f>
        <v>Audio</v>
      </c>
      <c r="R1326" t="str">
        <f>_xlfn.XLOOKUP(Sales_DB[[#This Row],[Product_ID]],Product_DB[Product_ID],Product_DB[Brand])</f>
        <v>Bruce-Bowen</v>
      </c>
      <c r="S1326">
        <f>_xlfn.XLOOKUP(Sales_DB[[#This Row],[Product_ID]],Product_DB[Product_ID],Product_DB[Cost])</f>
        <v>403.71</v>
      </c>
      <c r="T1326">
        <f>_xlfn.XLOOKUP(Sales_DB[[#This Row],[Product_ID]],Product_DB[Product_ID],Product_DB[Stock])</f>
        <v>159</v>
      </c>
      <c r="U1326" t="str">
        <f>_xlfn.XLOOKUP(Sales_DB[[#This Row],[Customer_ID]],Final_Cust_db[Customer_ID],Final_Cust_db[Name])</f>
        <v>Monica Flynn</v>
      </c>
      <c r="V1326">
        <f>_xlfn.XLOOKUP(Sales_DB[[#This Row],[Customer_ID]],Final_Cust_db[Customer_ID],Final_Cust_db[Age])</f>
        <v>59</v>
      </c>
      <c r="W1326" t="str">
        <f>_xlfn.XLOOKUP(Sales_DB[[#This Row],[Customer_ID]],Final_Cust_db[Customer_ID],Final_Cust_db[Gender])</f>
        <v>Female</v>
      </c>
      <c r="X1326" t="str">
        <f>_xlfn.XLOOKUP(Sales_DB[[#This Row],[Customer_ID]],Final_Cust_db[Customer_ID],Final_Cust_db[City])</f>
        <v>Amberburgh</v>
      </c>
      <c r="Y1326" t="str">
        <f>_xlfn.XLOOKUP(Sales_DB[[#This Row],[Customer_ID]],Final_Cust_db[Customer_ID],Final_Cust_db[State])</f>
        <v>Tennessee</v>
      </c>
      <c r="Z1326" t="str">
        <f>_xlfn.XLOOKUP(Sales_DB[[#This Row],[Customer_ID]],Final_Cust_db[Customer_ID],Final_Cust_db[Country])</f>
        <v>USA</v>
      </c>
      <c r="AA1326" t="str">
        <f>_xlfn.XLOOKUP(Sales_DB[[#This Row],[Customer_ID]],Final_Cust_db[Customer_ID],Final_Cust_db[Loyality_Level])</f>
        <v>Platinum</v>
      </c>
      <c r="AB1326" s="8">
        <f>Sales_DB[[#This Row],[Cost]]*Sales_DB[[#This Row],[Quantity]]</f>
        <v>1614.84</v>
      </c>
      <c r="AC1326" s="8">
        <f>Sales_DB[[#This Row],[Total_Amount]]-Sales_DB[[#This Row],[Spend]]</f>
        <v>289.70400000000018</v>
      </c>
      <c r="AD1326" s="8">
        <f>MONTH(Sales_DB[[#This Row],[Order_Date]])</f>
        <v>9</v>
      </c>
    </row>
    <row r="1327" spans="1:30" x14ac:dyDescent="0.35">
      <c r="A1327" t="s">
        <v>3284</v>
      </c>
      <c r="B1327" s="2">
        <v>45326</v>
      </c>
      <c r="C1327" t="s">
        <v>1104</v>
      </c>
      <c r="D1327" t="s">
        <v>1665</v>
      </c>
      <c r="E1327" t="s">
        <v>1940</v>
      </c>
      <c r="F1327">
        <v>1</v>
      </c>
      <c r="G1327" s="5">
        <v>350.67</v>
      </c>
      <c r="H1327">
        <v>0.22</v>
      </c>
      <c r="I1327" t="s">
        <v>1959</v>
      </c>
      <c r="J1327">
        <v>273.52260000000001</v>
      </c>
      <c r="K1327" t="str">
        <f>_xlfn.XLOOKUP(Sales_DB[[#This Row],[Store_ID]],Store_DB[Store_ID],Store_DB[Region])</f>
        <v>North</v>
      </c>
      <c r="L1327" t="str">
        <f>_xlfn.XLOOKUP(Sales_DB[[#This Row],[Store_ID]],Store_DB[Store_ID],Store_DB[Store_Name])</f>
        <v>Holloway Ltd</v>
      </c>
      <c r="M1327" t="str">
        <f>_xlfn.XLOOKUP(Sales_DB[[#This Row],[Store_ID]],Store_DB[Store_ID],Store_DB[City])</f>
        <v>Bensonhaven</v>
      </c>
      <c r="N1327" t="str">
        <f>_xlfn.XLOOKUP(Sales_DB[[#This Row],[Store_ID]],Store_DB[Store_ID],Store_DB[Store_Type])</f>
        <v>Flagship</v>
      </c>
      <c r="O1327" t="str">
        <f>_xlfn.XLOOKUP(Sales_DB[[#This Row],[Product_ID]],Product_DB[Product_ID],Product_DB[Product_Name])</f>
        <v>Stainless Steel Cutlery Set</v>
      </c>
      <c r="P1327" t="str">
        <f>_xlfn.XLOOKUP(Sales_DB[[#This Row],[Product_ID]],Product_DB[Product_ID],Product_DB[Category])</f>
        <v>Home</v>
      </c>
      <c r="Q1327" t="str">
        <f>_xlfn.XLOOKUP(Sales_DB[[#This Row],[Product_ID]],Product_DB[Product_ID],Product_DB[Sub_Category])</f>
        <v>Kitchen</v>
      </c>
      <c r="R1327" t="str">
        <f>_xlfn.XLOOKUP(Sales_DB[[#This Row],[Product_ID]],Product_DB[Product_ID],Product_DB[Brand])</f>
        <v>Stevens, Fernandez and Martin</v>
      </c>
      <c r="S1327">
        <f>_xlfn.XLOOKUP(Sales_DB[[#This Row],[Product_ID]],Product_DB[Product_ID],Product_DB[Cost])</f>
        <v>19.52</v>
      </c>
      <c r="T1327">
        <f>_xlfn.XLOOKUP(Sales_DB[[#This Row],[Product_ID]],Product_DB[Product_ID],Product_DB[Stock])</f>
        <v>57</v>
      </c>
      <c r="U1327" t="str">
        <f>_xlfn.XLOOKUP(Sales_DB[[#This Row],[Customer_ID]],Final_Cust_db[Customer_ID],Final_Cust_db[Name])</f>
        <v>Heather Valenzuela</v>
      </c>
      <c r="V1327">
        <f>_xlfn.XLOOKUP(Sales_DB[[#This Row],[Customer_ID]],Final_Cust_db[Customer_ID],Final_Cust_db[Age])</f>
        <v>31</v>
      </c>
      <c r="W1327" t="str">
        <f>_xlfn.XLOOKUP(Sales_DB[[#This Row],[Customer_ID]],Final_Cust_db[Customer_ID],Final_Cust_db[Gender])</f>
        <v>Male</v>
      </c>
      <c r="X1327" t="str">
        <f>_xlfn.XLOOKUP(Sales_DB[[#This Row],[Customer_ID]],Final_Cust_db[Customer_ID],Final_Cust_db[City])</f>
        <v>New Angiefurt</v>
      </c>
      <c r="Y1327" t="str">
        <f>_xlfn.XLOOKUP(Sales_DB[[#This Row],[Customer_ID]],Final_Cust_db[Customer_ID],Final_Cust_db[State])</f>
        <v>Alaska</v>
      </c>
      <c r="Z1327" t="str">
        <f>_xlfn.XLOOKUP(Sales_DB[[#This Row],[Customer_ID]],Final_Cust_db[Customer_ID],Final_Cust_db[Country])</f>
        <v>USA</v>
      </c>
      <c r="AA1327" t="str">
        <f>_xlfn.XLOOKUP(Sales_DB[[#This Row],[Customer_ID]],Final_Cust_db[Customer_ID],Final_Cust_db[Loyality_Level])</f>
        <v>Bronze</v>
      </c>
      <c r="AB1327" s="8">
        <f>Sales_DB[[#This Row],[Cost]]*Sales_DB[[#This Row],[Quantity]]</f>
        <v>19.52</v>
      </c>
      <c r="AC1327" s="8">
        <f>Sales_DB[[#This Row],[Total_Amount]]-Sales_DB[[#This Row],[Spend]]</f>
        <v>254.0026</v>
      </c>
      <c r="AD1327" s="8">
        <f>MONTH(Sales_DB[[#This Row],[Order_Date]])</f>
        <v>2</v>
      </c>
    </row>
    <row r="1328" spans="1:30" x14ac:dyDescent="0.35">
      <c r="A1328" t="s">
        <v>3285</v>
      </c>
      <c r="B1328" s="2">
        <v>45498</v>
      </c>
      <c r="C1328" t="s">
        <v>1170</v>
      </c>
      <c r="D1328" t="s">
        <v>1866</v>
      </c>
      <c r="E1328" t="s">
        <v>1890</v>
      </c>
      <c r="F1328">
        <v>1</v>
      </c>
      <c r="G1328" s="5">
        <v>128.93</v>
      </c>
      <c r="H1328">
        <v>0.26</v>
      </c>
      <c r="I1328" t="s">
        <v>1957</v>
      </c>
      <c r="J1328">
        <v>95.408200000000008</v>
      </c>
      <c r="K1328" t="str">
        <f>_xlfn.XLOOKUP(Sales_DB[[#This Row],[Store_ID]],Store_DB[Store_ID],Store_DB[Region])</f>
        <v>North</v>
      </c>
      <c r="L1328" t="str">
        <f>_xlfn.XLOOKUP(Sales_DB[[#This Row],[Store_ID]],Store_DB[Store_ID],Store_DB[Store_Name])</f>
        <v>Martinez, Adkins and Johnson</v>
      </c>
      <c r="M1328" t="str">
        <f>_xlfn.XLOOKUP(Sales_DB[[#This Row],[Store_ID]],Store_DB[Store_ID],Store_DB[City])</f>
        <v>Danielmouth</v>
      </c>
      <c r="N1328" t="str">
        <f>_xlfn.XLOOKUP(Sales_DB[[#This Row],[Store_ID]],Store_DB[Store_ID],Store_DB[Store_Type])</f>
        <v>Flagship</v>
      </c>
      <c r="O1328" t="str">
        <f>_xlfn.XLOOKUP(Sales_DB[[#This Row],[Product_ID]],Product_DB[Product_ID],Product_DB[Product_Name])</f>
        <v>Sports Stopwatch Basic</v>
      </c>
      <c r="P1328" t="str">
        <f>_xlfn.XLOOKUP(Sales_DB[[#This Row],[Product_ID]],Product_DB[Product_ID],Product_DB[Category])</f>
        <v>Sports</v>
      </c>
      <c r="Q1328" t="str">
        <f>_xlfn.XLOOKUP(Sales_DB[[#This Row],[Product_ID]],Product_DB[Product_ID],Product_DB[Sub_Category])</f>
        <v>Accessories</v>
      </c>
      <c r="R1328" t="str">
        <f>_xlfn.XLOOKUP(Sales_DB[[#This Row],[Product_ID]],Product_DB[Product_ID],Product_DB[Brand])</f>
        <v>Wilson Group</v>
      </c>
      <c r="S1328">
        <f>_xlfn.XLOOKUP(Sales_DB[[#This Row],[Product_ID]],Product_DB[Product_ID],Product_DB[Cost])</f>
        <v>60.65</v>
      </c>
      <c r="T1328">
        <f>_xlfn.XLOOKUP(Sales_DB[[#This Row],[Product_ID]],Product_DB[Product_ID],Product_DB[Stock])</f>
        <v>75</v>
      </c>
      <c r="U1328" t="str">
        <f>_xlfn.XLOOKUP(Sales_DB[[#This Row],[Customer_ID]],Final_Cust_db[Customer_ID],Final_Cust_db[Name])</f>
        <v>Michael Garner</v>
      </c>
      <c r="V1328">
        <f>_xlfn.XLOOKUP(Sales_DB[[#This Row],[Customer_ID]],Final_Cust_db[Customer_ID],Final_Cust_db[Age])</f>
        <v>21</v>
      </c>
      <c r="W1328" t="str">
        <f>_xlfn.XLOOKUP(Sales_DB[[#This Row],[Customer_ID]],Final_Cust_db[Customer_ID],Final_Cust_db[Gender])</f>
        <v>Female</v>
      </c>
      <c r="X1328" t="str">
        <f>_xlfn.XLOOKUP(Sales_DB[[#This Row],[Customer_ID]],Final_Cust_db[Customer_ID],Final_Cust_db[City])</f>
        <v>Port Crystal</v>
      </c>
      <c r="Y1328" t="str">
        <f>_xlfn.XLOOKUP(Sales_DB[[#This Row],[Customer_ID]],Final_Cust_db[Customer_ID],Final_Cust_db[State])</f>
        <v>New Hampshire</v>
      </c>
      <c r="Z1328" t="str">
        <f>_xlfn.XLOOKUP(Sales_DB[[#This Row],[Customer_ID]],Final_Cust_db[Customer_ID],Final_Cust_db[Country])</f>
        <v>USA</v>
      </c>
      <c r="AA1328" t="str">
        <f>_xlfn.XLOOKUP(Sales_DB[[#This Row],[Customer_ID]],Final_Cust_db[Customer_ID],Final_Cust_db[Loyality_Level])</f>
        <v>Platinum</v>
      </c>
      <c r="AB1328" s="8">
        <f>Sales_DB[[#This Row],[Cost]]*Sales_DB[[#This Row],[Quantity]]</f>
        <v>60.65</v>
      </c>
      <c r="AC1328" s="8">
        <f>Sales_DB[[#This Row],[Total_Amount]]-Sales_DB[[#This Row],[Spend]]</f>
        <v>34.758200000000009</v>
      </c>
      <c r="AD1328" s="8">
        <f>MONTH(Sales_DB[[#This Row],[Order_Date]])</f>
        <v>7</v>
      </c>
    </row>
    <row r="1329" spans="1:30" x14ac:dyDescent="0.35">
      <c r="A1329" t="s">
        <v>3286</v>
      </c>
      <c r="B1329" s="2">
        <v>45544</v>
      </c>
      <c r="C1329" t="s">
        <v>496</v>
      </c>
      <c r="D1329" t="s">
        <v>1839</v>
      </c>
      <c r="E1329" t="s">
        <v>1934</v>
      </c>
      <c r="F1329">
        <v>2</v>
      </c>
      <c r="G1329" s="5">
        <v>384.92</v>
      </c>
      <c r="H1329">
        <v>0.09</v>
      </c>
      <c r="I1329" t="s">
        <v>1957</v>
      </c>
      <c r="J1329">
        <v>700.5544000000001</v>
      </c>
      <c r="K1329" t="str">
        <f>_xlfn.XLOOKUP(Sales_DB[[#This Row],[Store_ID]],Store_DB[Store_ID],Store_DB[Region])</f>
        <v>North</v>
      </c>
      <c r="L1329" t="str">
        <f>_xlfn.XLOOKUP(Sales_DB[[#This Row],[Store_ID]],Store_DB[Store_ID],Store_DB[Store_Name])</f>
        <v>Shelton PLC</v>
      </c>
      <c r="M1329" t="str">
        <f>_xlfn.XLOOKUP(Sales_DB[[#This Row],[Store_ID]],Store_DB[Store_ID],Store_DB[City])</f>
        <v>East Jenniferstad</v>
      </c>
      <c r="N1329" t="str">
        <f>_xlfn.XLOOKUP(Sales_DB[[#This Row],[Store_ID]],Store_DB[Store_ID],Store_DB[Store_Type])</f>
        <v>Flagship</v>
      </c>
      <c r="O1329" t="str">
        <f>_xlfn.XLOOKUP(Sales_DB[[#This Row],[Product_ID]],Product_DB[Product_ID],Product_DB[Product_Name])</f>
        <v>Kitchen Cutting Board</v>
      </c>
      <c r="P1329" t="str">
        <f>_xlfn.XLOOKUP(Sales_DB[[#This Row],[Product_ID]],Product_DB[Product_ID],Product_DB[Category])</f>
        <v>Home</v>
      </c>
      <c r="Q1329" t="str">
        <f>_xlfn.XLOOKUP(Sales_DB[[#This Row],[Product_ID]],Product_DB[Product_ID],Product_DB[Sub_Category])</f>
        <v>Kitchen</v>
      </c>
      <c r="R1329" t="str">
        <f>_xlfn.XLOOKUP(Sales_DB[[#This Row],[Product_ID]],Product_DB[Product_ID],Product_DB[Brand])</f>
        <v>Taylor, Dodson and Johnston</v>
      </c>
      <c r="S1329">
        <f>_xlfn.XLOOKUP(Sales_DB[[#This Row],[Product_ID]],Product_DB[Product_ID],Product_DB[Cost])</f>
        <v>176.07</v>
      </c>
      <c r="T1329">
        <f>_xlfn.XLOOKUP(Sales_DB[[#This Row],[Product_ID]],Product_DB[Product_ID],Product_DB[Stock])</f>
        <v>82</v>
      </c>
      <c r="U1329" t="str">
        <f>_xlfn.XLOOKUP(Sales_DB[[#This Row],[Customer_ID]],Final_Cust_db[Customer_ID],Final_Cust_db[Name])</f>
        <v>Cameron Simpson</v>
      </c>
      <c r="V1329">
        <f>_xlfn.XLOOKUP(Sales_DB[[#This Row],[Customer_ID]],Final_Cust_db[Customer_ID],Final_Cust_db[Age])</f>
        <v>46</v>
      </c>
      <c r="W1329" t="str">
        <f>_xlfn.XLOOKUP(Sales_DB[[#This Row],[Customer_ID]],Final_Cust_db[Customer_ID],Final_Cust_db[Gender])</f>
        <v>Male</v>
      </c>
      <c r="X1329" t="str">
        <f>_xlfn.XLOOKUP(Sales_DB[[#This Row],[Customer_ID]],Final_Cust_db[Customer_ID],Final_Cust_db[City])</f>
        <v>Michaelfort</v>
      </c>
      <c r="Y1329" t="str">
        <f>_xlfn.XLOOKUP(Sales_DB[[#This Row],[Customer_ID]],Final_Cust_db[Customer_ID],Final_Cust_db[State])</f>
        <v>Indiana</v>
      </c>
      <c r="Z1329" t="str">
        <f>_xlfn.XLOOKUP(Sales_DB[[#This Row],[Customer_ID]],Final_Cust_db[Customer_ID],Final_Cust_db[Country])</f>
        <v>USA</v>
      </c>
      <c r="AA1329" t="str">
        <f>_xlfn.XLOOKUP(Sales_DB[[#This Row],[Customer_ID]],Final_Cust_db[Customer_ID],Final_Cust_db[Loyality_Level])</f>
        <v>Platinum</v>
      </c>
      <c r="AB1329" s="8">
        <f>Sales_DB[[#This Row],[Cost]]*Sales_DB[[#This Row],[Quantity]]</f>
        <v>352.14</v>
      </c>
      <c r="AC1329" s="8">
        <f>Sales_DB[[#This Row],[Total_Amount]]-Sales_DB[[#This Row],[Spend]]</f>
        <v>348.41440000000011</v>
      </c>
      <c r="AD1329" s="8">
        <f>MONTH(Sales_DB[[#This Row],[Order_Date]])</f>
        <v>9</v>
      </c>
    </row>
    <row r="1330" spans="1:30" x14ac:dyDescent="0.35">
      <c r="A1330" t="s">
        <v>3287</v>
      </c>
      <c r="B1330" s="2">
        <v>45268</v>
      </c>
      <c r="C1330" t="s">
        <v>1059</v>
      </c>
      <c r="D1330" t="s">
        <v>1574</v>
      </c>
      <c r="E1330" t="s">
        <v>1915</v>
      </c>
      <c r="F1330">
        <v>3</v>
      </c>
      <c r="G1330" s="5">
        <v>120.77</v>
      </c>
      <c r="H1330">
        <v>0.28999999999999998</v>
      </c>
      <c r="I1330" t="s">
        <v>1959</v>
      </c>
      <c r="J1330">
        <v>257.24009999999998</v>
      </c>
      <c r="K1330" t="str">
        <f>_xlfn.XLOOKUP(Sales_DB[[#This Row],[Store_ID]],Store_DB[Store_ID],Store_DB[Region])</f>
        <v>West</v>
      </c>
      <c r="L1330" t="str">
        <f>_xlfn.XLOOKUP(Sales_DB[[#This Row],[Store_ID]],Store_DB[Store_ID],Store_DB[Store_Name])</f>
        <v>Bean, Jones and Park</v>
      </c>
      <c r="M1330" t="str">
        <f>_xlfn.XLOOKUP(Sales_DB[[#This Row],[Store_ID]],Store_DB[Store_ID],Store_DB[City])</f>
        <v>Thompsonborough</v>
      </c>
      <c r="N1330" t="str">
        <f>_xlfn.XLOOKUP(Sales_DB[[#This Row],[Store_ID]],Store_DB[Store_ID],Store_DB[Store_Type])</f>
        <v>Online</v>
      </c>
      <c r="O1330" t="str">
        <f>_xlfn.XLOOKUP(Sales_DB[[#This Row],[Product_ID]],Product_DB[Product_ID],Product_DB[Product_Name])</f>
        <v>Men'S Leather Belt</v>
      </c>
      <c r="P1330" t="str">
        <f>_xlfn.XLOOKUP(Sales_DB[[#This Row],[Product_ID]],Product_DB[Product_ID],Product_DB[Category])</f>
        <v>Clothing</v>
      </c>
      <c r="Q1330" t="str">
        <f>_xlfn.XLOOKUP(Sales_DB[[#This Row],[Product_ID]],Product_DB[Product_ID],Product_DB[Sub_Category])</f>
        <v>Accessories</v>
      </c>
      <c r="R1330" t="str">
        <f>_xlfn.XLOOKUP(Sales_DB[[#This Row],[Product_ID]],Product_DB[Product_ID],Product_DB[Brand])</f>
        <v>Baldwin, Garza and Gonzalez</v>
      </c>
      <c r="S1330">
        <f>_xlfn.XLOOKUP(Sales_DB[[#This Row],[Product_ID]],Product_DB[Product_ID],Product_DB[Cost])</f>
        <v>261</v>
      </c>
      <c r="T1330">
        <f>_xlfn.XLOOKUP(Sales_DB[[#This Row],[Product_ID]],Product_DB[Product_ID],Product_DB[Stock])</f>
        <v>59</v>
      </c>
      <c r="U1330" t="str">
        <f>_xlfn.XLOOKUP(Sales_DB[[#This Row],[Customer_ID]],Final_Cust_db[Customer_ID],Final_Cust_db[Name])</f>
        <v>Mr.Christopher Sims</v>
      </c>
      <c r="V1330">
        <f>_xlfn.XLOOKUP(Sales_DB[[#This Row],[Customer_ID]],Final_Cust_db[Customer_ID],Final_Cust_db[Age])</f>
        <v>50</v>
      </c>
      <c r="W1330" t="str">
        <f>_xlfn.XLOOKUP(Sales_DB[[#This Row],[Customer_ID]],Final_Cust_db[Customer_ID],Final_Cust_db[Gender])</f>
        <v>Female</v>
      </c>
      <c r="X1330" t="str">
        <f>_xlfn.XLOOKUP(Sales_DB[[#This Row],[Customer_ID]],Final_Cust_db[Customer_ID],Final_Cust_db[City])</f>
        <v>Donaldsontown</v>
      </c>
      <c r="Y1330" t="str">
        <f>_xlfn.XLOOKUP(Sales_DB[[#This Row],[Customer_ID]],Final_Cust_db[Customer_ID],Final_Cust_db[State])</f>
        <v>Connecticut</v>
      </c>
      <c r="Z1330" t="str">
        <f>_xlfn.XLOOKUP(Sales_DB[[#This Row],[Customer_ID]],Final_Cust_db[Customer_ID],Final_Cust_db[Country])</f>
        <v>USA</v>
      </c>
      <c r="AA1330" t="str">
        <f>_xlfn.XLOOKUP(Sales_DB[[#This Row],[Customer_ID]],Final_Cust_db[Customer_ID],Final_Cust_db[Loyality_Level])</f>
        <v>Silver</v>
      </c>
      <c r="AB1330" s="8">
        <f>Sales_DB[[#This Row],[Cost]]*Sales_DB[[#This Row],[Quantity]]</f>
        <v>783</v>
      </c>
      <c r="AC1330" s="8">
        <f>Sales_DB[[#This Row],[Total_Amount]]-Sales_DB[[#This Row],[Spend]]</f>
        <v>-525.75990000000002</v>
      </c>
      <c r="AD1330" s="8">
        <f>MONTH(Sales_DB[[#This Row],[Order_Date]])</f>
        <v>12</v>
      </c>
    </row>
    <row r="1331" spans="1:30" x14ac:dyDescent="0.35">
      <c r="A1331" t="s">
        <v>3288</v>
      </c>
      <c r="B1331" s="2">
        <v>45824</v>
      </c>
      <c r="C1331" t="s">
        <v>727</v>
      </c>
      <c r="D1331" t="s">
        <v>1809</v>
      </c>
      <c r="E1331" t="s">
        <v>1940</v>
      </c>
      <c r="F1331">
        <v>4</v>
      </c>
      <c r="G1331" s="5">
        <v>661.39</v>
      </c>
      <c r="H1331">
        <v>7.0000000000000007E-2</v>
      </c>
      <c r="I1331" t="s">
        <v>1957</v>
      </c>
      <c r="J1331">
        <v>2460.3708000000001</v>
      </c>
      <c r="K1331" t="str">
        <f>_xlfn.XLOOKUP(Sales_DB[[#This Row],[Store_ID]],Store_DB[Store_ID],Store_DB[Region])</f>
        <v>North</v>
      </c>
      <c r="L1331" t="str">
        <f>_xlfn.XLOOKUP(Sales_DB[[#This Row],[Store_ID]],Store_DB[Store_ID],Store_DB[Store_Name])</f>
        <v>Holloway Ltd</v>
      </c>
      <c r="M1331" t="str">
        <f>_xlfn.XLOOKUP(Sales_DB[[#This Row],[Store_ID]],Store_DB[Store_ID],Store_DB[City])</f>
        <v>Bensonhaven</v>
      </c>
      <c r="N1331" t="str">
        <f>_xlfn.XLOOKUP(Sales_DB[[#This Row],[Store_ID]],Store_DB[Store_ID],Store_DB[Store_Type])</f>
        <v>Flagship</v>
      </c>
      <c r="O1331" t="str">
        <f>_xlfn.XLOOKUP(Sales_DB[[#This Row],[Product_ID]],Product_DB[Product_ID],Product_DB[Product_Name])</f>
        <v>Wireless Mouse</v>
      </c>
      <c r="P1331" t="str">
        <f>_xlfn.XLOOKUP(Sales_DB[[#This Row],[Product_ID]],Product_DB[Product_ID],Product_DB[Category])</f>
        <v>Electronics</v>
      </c>
      <c r="Q1331" t="str">
        <f>_xlfn.XLOOKUP(Sales_DB[[#This Row],[Product_ID]],Product_DB[Product_ID],Product_DB[Sub_Category])</f>
        <v>Computer</v>
      </c>
      <c r="R1331" t="str">
        <f>_xlfn.XLOOKUP(Sales_DB[[#This Row],[Product_ID]],Product_DB[Product_ID],Product_DB[Brand])</f>
        <v>Larson Ltd</v>
      </c>
      <c r="S1331">
        <f>_xlfn.XLOOKUP(Sales_DB[[#This Row],[Product_ID]],Product_DB[Product_ID],Product_DB[Cost])</f>
        <v>392.89</v>
      </c>
      <c r="T1331">
        <f>_xlfn.XLOOKUP(Sales_DB[[#This Row],[Product_ID]],Product_DB[Product_ID],Product_DB[Stock])</f>
        <v>320</v>
      </c>
      <c r="U1331" t="str">
        <f>_xlfn.XLOOKUP(Sales_DB[[#This Row],[Customer_ID]],Final_Cust_db[Customer_ID],Final_Cust_db[Name])</f>
        <v>Alejandro Doyle</v>
      </c>
      <c r="V1331">
        <f>_xlfn.XLOOKUP(Sales_DB[[#This Row],[Customer_ID]],Final_Cust_db[Customer_ID],Final_Cust_db[Age])</f>
        <v>35</v>
      </c>
      <c r="W1331" t="str">
        <f>_xlfn.XLOOKUP(Sales_DB[[#This Row],[Customer_ID]],Final_Cust_db[Customer_ID],Final_Cust_db[Gender])</f>
        <v>Male</v>
      </c>
      <c r="X1331" t="str">
        <f>_xlfn.XLOOKUP(Sales_DB[[#This Row],[Customer_ID]],Final_Cust_db[Customer_ID],Final_Cust_db[City])</f>
        <v>East Crystalton</v>
      </c>
      <c r="Y1331" t="str">
        <f>_xlfn.XLOOKUP(Sales_DB[[#This Row],[Customer_ID]],Final_Cust_db[Customer_ID],Final_Cust_db[State])</f>
        <v>New Mexico</v>
      </c>
      <c r="Z1331" t="str">
        <f>_xlfn.XLOOKUP(Sales_DB[[#This Row],[Customer_ID]],Final_Cust_db[Customer_ID],Final_Cust_db[Country])</f>
        <v>USA</v>
      </c>
      <c r="AA1331" t="str">
        <f>_xlfn.XLOOKUP(Sales_DB[[#This Row],[Customer_ID]],Final_Cust_db[Customer_ID],Final_Cust_db[Loyality_Level])</f>
        <v>Platinum</v>
      </c>
      <c r="AB1331" s="8">
        <f>Sales_DB[[#This Row],[Cost]]*Sales_DB[[#This Row],[Quantity]]</f>
        <v>1571.56</v>
      </c>
      <c r="AC1331" s="8">
        <f>Sales_DB[[#This Row],[Total_Amount]]-Sales_DB[[#This Row],[Spend]]</f>
        <v>888.8108000000002</v>
      </c>
      <c r="AD1331" s="8">
        <f>MONTH(Sales_DB[[#This Row],[Order_Date]])</f>
        <v>6</v>
      </c>
    </row>
    <row r="1332" spans="1:30" x14ac:dyDescent="0.35">
      <c r="A1332" t="s">
        <v>3289</v>
      </c>
      <c r="B1332" s="2">
        <v>45261</v>
      </c>
      <c r="C1332" t="s">
        <v>1399</v>
      </c>
      <c r="D1332" t="s">
        <v>1766</v>
      </c>
      <c r="E1332" t="s">
        <v>1894</v>
      </c>
      <c r="F1332">
        <v>1</v>
      </c>
      <c r="G1332" s="5">
        <v>195.24</v>
      </c>
      <c r="H1332">
        <v>0.27</v>
      </c>
      <c r="I1332" t="s">
        <v>1959</v>
      </c>
      <c r="J1332">
        <v>142.52520000000001</v>
      </c>
      <c r="K1332" t="str">
        <f>_xlfn.XLOOKUP(Sales_DB[[#This Row],[Store_ID]],Store_DB[Store_ID],Store_DB[Region])</f>
        <v>South</v>
      </c>
      <c r="L1332" t="str">
        <f>_xlfn.XLOOKUP(Sales_DB[[#This Row],[Store_ID]],Store_DB[Store_ID],Store_DB[Store_Name])</f>
        <v>Black-Horn</v>
      </c>
      <c r="M1332" t="str">
        <f>_xlfn.XLOOKUP(Sales_DB[[#This Row],[Store_ID]],Store_DB[Store_ID],Store_DB[City])</f>
        <v>North Nancyview</v>
      </c>
      <c r="N1332" t="str">
        <f>_xlfn.XLOOKUP(Sales_DB[[#This Row],[Store_ID]],Store_DB[Store_ID],Store_DB[Store_Type])</f>
        <v>Outlet</v>
      </c>
      <c r="O1332" t="str">
        <f>_xlfn.XLOOKUP(Sales_DB[[#This Row],[Product_ID]],Product_DB[Product_ID],Product_DB[Product_Name])</f>
        <v>Laptop Cooling Pad</v>
      </c>
      <c r="P1332" t="str">
        <f>_xlfn.XLOOKUP(Sales_DB[[#This Row],[Product_ID]],Product_DB[Product_ID],Product_DB[Category])</f>
        <v>Electronics</v>
      </c>
      <c r="Q1332" t="str">
        <f>_xlfn.XLOOKUP(Sales_DB[[#This Row],[Product_ID]],Product_DB[Product_ID],Product_DB[Sub_Category])</f>
        <v>Computer</v>
      </c>
      <c r="R1332" t="str">
        <f>_xlfn.XLOOKUP(Sales_DB[[#This Row],[Product_ID]],Product_DB[Product_ID],Product_DB[Brand])</f>
        <v>Murray, Gould and Ware</v>
      </c>
      <c r="S1332">
        <f>_xlfn.XLOOKUP(Sales_DB[[#This Row],[Product_ID]],Product_DB[Product_ID],Product_DB[Cost])</f>
        <v>86.42</v>
      </c>
      <c r="T1332">
        <f>_xlfn.XLOOKUP(Sales_DB[[#This Row],[Product_ID]],Product_DB[Product_ID],Product_DB[Stock])</f>
        <v>222</v>
      </c>
      <c r="U1332" t="str">
        <f>_xlfn.XLOOKUP(Sales_DB[[#This Row],[Customer_ID]],Final_Cust_db[Customer_ID],Final_Cust_db[Name])</f>
        <v>William Cortez</v>
      </c>
      <c r="V1332">
        <f>_xlfn.XLOOKUP(Sales_DB[[#This Row],[Customer_ID]],Final_Cust_db[Customer_ID],Final_Cust_db[Age])</f>
        <v>29</v>
      </c>
      <c r="W1332" t="str">
        <f>_xlfn.XLOOKUP(Sales_DB[[#This Row],[Customer_ID]],Final_Cust_db[Customer_ID],Final_Cust_db[Gender])</f>
        <v>Male</v>
      </c>
      <c r="X1332" t="str">
        <f>_xlfn.XLOOKUP(Sales_DB[[#This Row],[Customer_ID]],Final_Cust_db[Customer_ID],Final_Cust_db[City])</f>
        <v>Port Hannahport</v>
      </c>
      <c r="Y1332" t="str">
        <f>_xlfn.XLOOKUP(Sales_DB[[#This Row],[Customer_ID]],Final_Cust_db[Customer_ID],Final_Cust_db[State])</f>
        <v>Ohio</v>
      </c>
      <c r="Z1332" t="str">
        <f>_xlfn.XLOOKUP(Sales_DB[[#This Row],[Customer_ID]],Final_Cust_db[Customer_ID],Final_Cust_db[Country])</f>
        <v>USA</v>
      </c>
      <c r="AA1332" t="str">
        <f>_xlfn.XLOOKUP(Sales_DB[[#This Row],[Customer_ID]],Final_Cust_db[Customer_ID],Final_Cust_db[Loyality_Level])</f>
        <v>Bronze</v>
      </c>
      <c r="AB1332" s="8">
        <f>Sales_DB[[#This Row],[Cost]]*Sales_DB[[#This Row],[Quantity]]</f>
        <v>86.42</v>
      </c>
      <c r="AC1332" s="8">
        <f>Sales_DB[[#This Row],[Total_Amount]]-Sales_DB[[#This Row],[Spend]]</f>
        <v>56.105200000000011</v>
      </c>
      <c r="AD1332" s="8">
        <f>MONTH(Sales_DB[[#This Row],[Order_Date]])</f>
        <v>12</v>
      </c>
    </row>
    <row r="1333" spans="1:30" x14ac:dyDescent="0.35">
      <c r="A1333" t="s">
        <v>3290</v>
      </c>
      <c r="B1333" s="2">
        <v>45233</v>
      </c>
      <c r="C1333" t="s">
        <v>29</v>
      </c>
      <c r="D1333" t="s">
        <v>1857</v>
      </c>
      <c r="E1333" t="s">
        <v>1943</v>
      </c>
      <c r="F1333">
        <v>2</v>
      </c>
      <c r="G1333" s="5">
        <v>177.4</v>
      </c>
      <c r="H1333">
        <v>0.19</v>
      </c>
      <c r="I1333" t="s">
        <v>1959</v>
      </c>
      <c r="J1333">
        <v>287.38799999999998</v>
      </c>
      <c r="K1333" t="str">
        <f>_xlfn.XLOOKUP(Sales_DB[[#This Row],[Store_ID]],Store_DB[Store_ID],Store_DB[Region])</f>
        <v>East</v>
      </c>
      <c r="L1333" t="str">
        <f>_xlfn.XLOOKUP(Sales_DB[[#This Row],[Store_ID]],Store_DB[Store_ID],Store_DB[Store_Name])</f>
        <v>Guerrero-Schmitt</v>
      </c>
      <c r="M1333" t="str">
        <f>_xlfn.XLOOKUP(Sales_DB[[#This Row],[Store_ID]],Store_DB[Store_ID],Store_DB[City])</f>
        <v>East Stevechester</v>
      </c>
      <c r="N1333" t="str">
        <f>_xlfn.XLOOKUP(Sales_DB[[#This Row],[Store_ID]],Store_DB[Store_ID],Store_DB[Store_Type])</f>
        <v>Flagship</v>
      </c>
      <c r="O1333" t="str">
        <f>_xlfn.XLOOKUP(Sales_DB[[#This Row],[Product_ID]],Product_DB[Product_ID],Product_DB[Product_Name])</f>
        <v>Microwave Oven</v>
      </c>
      <c r="P1333" t="str">
        <f>_xlfn.XLOOKUP(Sales_DB[[#This Row],[Product_ID]],Product_DB[Product_ID],Product_DB[Category])</f>
        <v>Home</v>
      </c>
      <c r="Q1333" t="str">
        <f>_xlfn.XLOOKUP(Sales_DB[[#This Row],[Product_ID]],Product_DB[Product_ID],Product_DB[Sub_Category])</f>
        <v>Appliances</v>
      </c>
      <c r="R1333" t="str">
        <f>_xlfn.XLOOKUP(Sales_DB[[#This Row],[Product_ID]],Product_DB[Product_ID],Product_DB[Brand])</f>
        <v>Green, Powell and Palmer</v>
      </c>
      <c r="S1333">
        <f>_xlfn.XLOOKUP(Sales_DB[[#This Row],[Product_ID]],Product_DB[Product_ID],Product_DB[Cost])</f>
        <v>447.43</v>
      </c>
      <c r="T1333">
        <f>_xlfn.XLOOKUP(Sales_DB[[#This Row],[Product_ID]],Product_DB[Product_ID],Product_DB[Stock])</f>
        <v>191</v>
      </c>
      <c r="U1333" t="str">
        <f>_xlfn.XLOOKUP(Sales_DB[[#This Row],[Customer_ID]],Final_Cust_db[Customer_ID],Final_Cust_db[Name])</f>
        <v>Caroline Collins</v>
      </c>
      <c r="V1333">
        <f>_xlfn.XLOOKUP(Sales_DB[[#This Row],[Customer_ID]],Final_Cust_db[Customer_ID],Final_Cust_db[Age])</f>
        <v>64</v>
      </c>
      <c r="W1333" t="str">
        <f>_xlfn.XLOOKUP(Sales_DB[[#This Row],[Customer_ID]],Final_Cust_db[Customer_ID],Final_Cust_db[Gender])</f>
        <v>Female</v>
      </c>
      <c r="X1333" t="str">
        <f>_xlfn.XLOOKUP(Sales_DB[[#This Row],[Customer_ID]],Final_Cust_db[Customer_ID],Final_Cust_db[City])</f>
        <v>Nicholasshire</v>
      </c>
      <c r="Y1333" t="str">
        <f>_xlfn.XLOOKUP(Sales_DB[[#This Row],[Customer_ID]],Final_Cust_db[Customer_ID],Final_Cust_db[State])</f>
        <v>California</v>
      </c>
      <c r="Z1333" t="str">
        <f>_xlfn.XLOOKUP(Sales_DB[[#This Row],[Customer_ID]],Final_Cust_db[Customer_ID],Final_Cust_db[Country])</f>
        <v>USA</v>
      </c>
      <c r="AA1333" t="str">
        <f>_xlfn.XLOOKUP(Sales_DB[[#This Row],[Customer_ID]],Final_Cust_db[Customer_ID],Final_Cust_db[Loyality_Level])</f>
        <v>Silver</v>
      </c>
      <c r="AB1333" s="8">
        <f>Sales_DB[[#This Row],[Cost]]*Sales_DB[[#This Row],[Quantity]]</f>
        <v>894.86</v>
      </c>
      <c r="AC1333" s="8">
        <f>Sales_DB[[#This Row],[Total_Amount]]-Sales_DB[[#This Row],[Spend]]</f>
        <v>-607.47199999999998</v>
      </c>
      <c r="AD1333" s="8">
        <f>MONTH(Sales_DB[[#This Row],[Order_Date]])</f>
        <v>11</v>
      </c>
    </row>
    <row r="1334" spans="1:30" x14ac:dyDescent="0.35">
      <c r="A1334" t="s">
        <v>3291</v>
      </c>
      <c r="B1334" s="2">
        <v>45673</v>
      </c>
      <c r="C1334" t="s">
        <v>218</v>
      </c>
      <c r="D1334" t="s">
        <v>1875</v>
      </c>
      <c r="E1334" t="s">
        <v>1925</v>
      </c>
      <c r="F1334">
        <v>4</v>
      </c>
      <c r="G1334" s="5">
        <v>862.67</v>
      </c>
      <c r="H1334">
        <v>0.2</v>
      </c>
      <c r="I1334" t="s">
        <v>1959</v>
      </c>
      <c r="J1334">
        <v>2760.5439999999999</v>
      </c>
      <c r="K1334" t="str">
        <f>_xlfn.XLOOKUP(Sales_DB[[#This Row],[Store_ID]],Store_DB[Store_ID],Store_DB[Region])</f>
        <v>South</v>
      </c>
      <c r="L1334" t="str">
        <f>_xlfn.XLOOKUP(Sales_DB[[#This Row],[Store_ID]],Store_DB[Store_ID],Store_DB[Store_Name])</f>
        <v>Aguirre-Keller</v>
      </c>
      <c r="M1334" t="str">
        <f>_xlfn.XLOOKUP(Sales_DB[[#This Row],[Store_ID]],Store_DB[Store_ID],Store_DB[City])</f>
        <v>Lake Michael</v>
      </c>
      <c r="N1334" t="str">
        <f>_xlfn.XLOOKUP(Sales_DB[[#This Row],[Store_ID]],Store_DB[Store_ID],Store_DB[Store_Type])</f>
        <v>Online</v>
      </c>
      <c r="O1334" t="str">
        <f>_xlfn.XLOOKUP(Sales_DB[[#This Row],[Product_ID]],Product_DB[Product_ID],Product_DB[Product_Name])</f>
        <v>Portable Bluetooth Speaker</v>
      </c>
      <c r="P1334" t="str">
        <f>_xlfn.XLOOKUP(Sales_DB[[#This Row],[Product_ID]],Product_DB[Product_ID],Product_DB[Category])</f>
        <v>Electronics</v>
      </c>
      <c r="Q1334" t="str">
        <f>_xlfn.XLOOKUP(Sales_DB[[#This Row],[Product_ID]],Product_DB[Product_ID],Product_DB[Sub_Category])</f>
        <v>Audio</v>
      </c>
      <c r="R1334" t="str">
        <f>_xlfn.XLOOKUP(Sales_DB[[#This Row],[Product_ID]],Product_DB[Product_ID],Product_DB[Brand])</f>
        <v>Flores-King</v>
      </c>
      <c r="S1334">
        <f>_xlfn.XLOOKUP(Sales_DB[[#This Row],[Product_ID]],Product_DB[Product_ID],Product_DB[Cost])</f>
        <v>431.67</v>
      </c>
      <c r="T1334">
        <f>_xlfn.XLOOKUP(Sales_DB[[#This Row],[Product_ID]],Product_DB[Product_ID],Product_DB[Stock])</f>
        <v>73</v>
      </c>
      <c r="U1334" t="str">
        <f>_xlfn.XLOOKUP(Sales_DB[[#This Row],[Customer_ID]],Final_Cust_db[Customer_ID],Final_Cust_db[Name])</f>
        <v>Jay Patel</v>
      </c>
      <c r="V1334">
        <f>_xlfn.XLOOKUP(Sales_DB[[#This Row],[Customer_ID]],Final_Cust_db[Customer_ID],Final_Cust_db[Age])</f>
        <v>43</v>
      </c>
      <c r="W1334" t="str">
        <f>_xlfn.XLOOKUP(Sales_DB[[#This Row],[Customer_ID]],Final_Cust_db[Customer_ID],Final_Cust_db[Gender])</f>
        <v>Female</v>
      </c>
      <c r="X1334" t="str">
        <f>_xlfn.XLOOKUP(Sales_DB[[#This Row],[Customer_ID]],Final_Cust_db[Customer_ID],Final_Cust_db[City])</f>
        <v>Morrisbury</v>
      </c>
      <c r="Y1334" t="str">
        <f>_xlfn.XLOOKUP(Sales_DB[[#This Row],[Customer_ID]],Final_Cust_db[Customer_ID],Final_Cust_db[State])</f>
        <v>Rhode Island</v>
      </c>
      <c r="Z1334" t="str">
        <f>_xlfn.XLOOKUP(Sales_DB[[#This Row],[Customer_ID]],Final_Cust_db[Customer_ID],Final_Cust_db[Country])</f>
        <v>USA</v>
      </c>
      <c r="AA1334" t="str">
        <f>_xlfn.XLOOKUP(Sales_DB[[#This Row],[Customer_ID]],Final_Cust_db[Customer_ID],Final_Cust_db[Loyality_Level])</f>
        <v>Platinum</v>
      </c>
      <c r="AB1334" s="8">
        <f>Sales_DB[[#This Row],[Cost]]*Sales_DB[[#This Row],[Quantity]]</f>
        <v>1726.68</v>
      </c>
      <c r="AC1334" s="8">
        <f>Sales_DB[[#This Row],[Total_Amount]]-Sales_DB[[#This Row],[Spend]]</f>
        <v>1033.8639999999998</v>
      </c>
      <c r="AD1334" s="8">
        <f>MONTH(Sales_DB[[#This Row],[Order_Date]])</f>
        <v>1</v>
      </c>
    </row>
    <row r="1335" spans="1:30" x14ac:dyDescent="0.35">
      <c r="A1335" t="s">
        <v>3292</v>
      </c>
      <c r="B1335" s="2">
        <v>45565</v>
      </c>
      <c r="C1335" t="s">
        <v>1384</v>
      </c>
      <c r="D1335" t="s">
        <v>1623</v>
      </c>
      <c r="E1335" t="s">
        <v>1909</v>
      </c>
      <c r="F1335">
        <v>1</v>
      </c>
      <c r="G1335" s="5">
        <v>55.04</v>
      </c>
      <c r="H1335">
        <v>0.01</v>
      </c>
      <c r="I1335" t="s">
        <v>1962</v>
      </c>
      <c r="J1335">
        <v>54.489600000000003</v>
      </c>
      <c r="K1335" t="str">
        <f>_xlfn.XLOOKUP(Sales_DB[[#This Row],[Store_ID]],Store_DB[Store_ID],Store_DB[Region])</f>
        <v>East</v>
      </c>
      <c r="L1335" t="str">
        <f>_xlfn.XLOOKUP(Sales_DB[[#This Row],[Store_ID]],Store_DB[Store_ID],Store_DB[Store_Name])</f>
        <v>Benson-Elliott</v>
      </c>
      <c r="M1335" t="str">
        <f>_xlfn.XLOOKUP(Sales_DB[[#This Row],[Store_ID]],Store_DB[Store_ID],Store_DB[City])</f>
        <v>Port Josephberg</v>
      </c>
      <c r="N1335" t="str">
        <f>_xlfn.XLOOKUP(Sales_DB[[#This Row],[Store_ID]],Store_DB[Store_ID],Store_DB[Store_Type])</f>
        <v>Online</v>
      </c>
      <c r="O1335" t="str">
        <f>_xlfn.XLOOKUP(Sales_DB[[#This Row],[Product_ID]],Product_DB[Product_ID],Product_DB[Product_Name])</f>
        <v>Soccer Training Cone Set</v>
      </c>
      <c r="P1335" t="str">
        <f>_xlfn.XLOOKUP(Sales_DB[[#This Row],[Product_ID]],Product_DB[Product_ID],Product_DB[Category])</f>
        <v>Sports</v>
      </c>
      <c r="Q1335" t="str">
        <f>_xlfn.XLOOKUP(Sales_DB[[#This Row],[Product_ID]],Product_DB[Product_ID],Product_DB[Sub_Category])</f>
        <v>Accessories</v>
      </c>
      <c r="R1335" t="str">
        <f>_xlfn.XLOOKUP(Sales_DB[[#This Row],[Product_ID]],Product_DB[Product_ID],Product_DB[Brand])</f>
        <v>Ford, Murphy and Wilson</v>
      </c>
      <c r="S1335">
        <f>_xlfn.XLOOKUP(Sales_DB[[#This Row],[Product_ID]],Product_DB[Product_ID],Product_DB[Cost])</f>
        <v>144.53</v>
      </c>
      <c r="T1335">
        <f>_xlfn.XLOOKUP(Sales_DB[[#This Row],[Product_ID]],Product_DB[Product_ID],Product_DB[Stock])</f>
        <v>367</v>
      </c>
      <c r="U1335" t="str">
        <f>_xlfn.XLOOKUP(Sales_DB[[#This Row],[Customer_ID]],Final_Cust_db[Customer_ID],Final_Cust_db[Name])</f>
        <v>Cheryl Carr</v>
      </c>
      <c r="V1335">
        <f>_xlfn.XLOOKUP(Sales_DB[[#This Row],[Customer_ID]],Final_Cust_db[Customer_ID],Final_Cust_db[Age])</f>
        <v>19</v>
      </c>
      <c r="W1335" t="str">
        <f>_xlfn.XLOOKUP(Sales_DB[[#This Row],[Customer_ID]],Final_Cust_db[Customer_ID],Final_Cust_db[Gender])</f>
        <v>Male</v>
      </c>
      <c r="X1335" t="str">
        <f>_xlfn.XLOOKUP(Sales_DB[[#This Row],[Customer_ID]],Final_Cust_db[Customer_ID],Final_Cust_db[City])</f>
        <v>Jessicaland</v>
      </c>
      <c r="Y1335" t="str">
        <f>_xlfn.XLOOKUP(Sales_DB[[#This Row],[Customer_ID]],Final_Cust_db[Customer_ID],Final_Cust_db[State])</f>
        <v>Wyoming</v>
      </c>
      <c r="Z1335" t="str">
        <f>_xlfn.XLOOKUP(Sales_DB[[#This Row],[Customer_ID]],Final_Cust_db[Customer_ID],Final_Cust_db[Country])</f>
        <v>USA</v>
      </c>
      <c r="AA1335" t="str">
        <f>_xlfn.XLOOKUP(Sales_DB[[#This Row],[Customer_ID]],Final_Cust_db[Customer_ID],Final_Cust_db[Loyality_Level])</f>
        <v>Gold</v>
      </c>
      <c r="AB1335" s="8">
        <f>Sales_DB[[#This Row],[Cost]]*Sales_DB[[#This Row],[Quantity]]</f>
        <v>144.53</v>
      </c>
      <c r="AC1335" s="8">
        <f>Sales_DB[[#This Row],[Total_Amount]]-Sales_DB[[#This Row],[Spend]]</f>
        <v>-90.040400000000005</v>
      </c>
      <c r="AD1335" s="8">
        <f>MONTH(Sales_DB[[#This Row],[Order_Date]])</f>
        <v>9</v>
      </c>
    </row>
    <row r="1336" spans="1:30" x14ac:dyDescent="0.35">
      <c r="A1336" t="s">
        <v>3293</v>
      </c>
      <c r="B1336" s="2">
        <v>45646</v>
      </c>
      <c r="C1336" t="s">
        <v>192</v>
      </c>
      <c r="D1336" t="s">
        <v>1713</v>
      </c>
      <c r="E1336" t="s">
        <v>1885</v>
      </c>
      <c r="F1336">
        <v>2</v>
      </c>
      <c r="G1336" s="5">
        <v>905.47</v>
      </c>
      <c r="H1336">
        <v>0.2</v>
      </c>
      <c r="I1336" t="s">
        <v>1962</v>
      </c>
      <c r="J1336">
        <v>1448.752</v>
      </c>
      <c r="K1336" t="str">
        <f>_xlfn.XLOOKUP(Sales_DB[[#This Row],[Store_ID]],Store_DB[Store_ID],Store_DB[Region])</f>
        <v>East</v>
      </c>
      <c r="L1336" t="str">
        <f>_xlfn.XLOOKUP(Sales_DB[[#This Row],[Store_ID]],Store_DB[Store_ID],Store_DB[Store_Name])</f>
        <v>Rivera-Warner</v>
      </c>
      <c r="M1336" t="str">
        <f>_xlfn.XLOOKUP(Sales_DB[[#This Row],[Store_ID]],Store_DB[Store_ID],Store_DB[City])</f>
        <v>Washingtonfurt</v>
      </c>
      <c r="N1336" t="str">
        <f>_xlfn.XLOOKUP(Sales_DB[[#This Row],[Store_ID]],Store_DB[Store_ID],Store_DB[Store_Type])</f>
        <v>Flagship</v>
      </c>
      <c r="O1336" t="str">
        <f>_xlfn.XLOOKUP(Sales_DB[[#This Row],[Product_ID]],Product_DB[Product_ID],Product_DB[Product_Name])</f>
        <v>High-Grip Football</v>
      </c>
      <c r="P1336" t="str">
        <f>_xlfn.XLOOKUP(Sales_DB[[#This Row],[Product_ID]],Product_DB[Product_ID],Product_DB[Category])</f>
        <v>Sports</v>
      </c>
      <c r="Q1336" t="str">
        <f>_xlfn.XLOOKUP(Sales_DB[[#This Row],[Product_ID]],Product_DB[Product_ID],Product_DB[Sub_Category])</f>
        <v>Team Sports</v>
      </c>
      <c r="R1336" t="str">
        <f>_xlfn.XLOOKUP(Sales_DB[[#This Row],[Product_ID]],Product_DB[Product_ID],Product_DB[Brand])</f>
        <v>Bridges, Banks and Cummings</v>
      </c>
      <c r="S1336">
        <f>_xlfn.XLOOKUP(Sales_DB[[#This Row],[Product_ID]],Product_DB[Product_ID],Product_DB[Cost])</f>
        <v>318.91000000000003</v>
      </c>
      <c r="T1336">
        <f>_xlfn.XLOOKUP(Sales_DB[[#This Row],[Product_ID]],Product_DB[Product_ID],Product_DB[Stock])</f>
        <v>114</v>
      </c>
      <c r="U1336" t="str">
        <f>_xlfn.XLOOKUP(Sales_DB[[#This Row],[Customer_ID]],Final_Cust_db[Customer_ID],Final_Cust_db[Name])</f>
        <v>Timothy Weaver</v>
      </c>
      <c r="V1336">
        <f>_xlfn.XLOOKUP(Sales_DB[[#This Row],[Customer_ID]],Final_Cust_db[Customer_ID],Final_Cust_db[Age])</f>
        <v>45</v>
      </c>
      <c r="W1336" t="str">
        <f>_xlfn.XLOOKUP(Sales_DB[[#This Row],[Customer_ID]],Final_Cust_db[Customer_ID],Final_Cust_db[Gender])</f>
        <v>Female</v>
      </c>
      <c r="X1336" t="str">
        <f>_xlfn.XLOOKUP(Sales_DB[[#This Row],[Customer_ID]],Final_Cust_db[Customer_ID],Final_Cust_db[City])</f>
        <v>New Amy</v>
      </c>
      <c r="Y1336" t="str">
        <f>_xlfn.XLOOKUP(Sales_DB[[#This Row],[Customer_ID]],Final_Cust_db[Customer_ID],Final_Cust_db[State])</f>
        <v>Ohio</v>
      </c>
      <c r="Z1336" t="str">
        <f>_xlfn.XLOOKUP(Sales_DB[[#This Row],[Customer_ID]],Final_Cust_db[Customer_ID],Final_Cust_db[Country])</f>
        <v>USA</v>
      </c>
      <c r="AA1336" t="str">
        <f>_xlfn.XLOOKUP(Sales_DB[[#This Row],[Customer_ID]],Final_Cust_db[Customer_ID],Final_Cust_db[Loyality_Level])</f>
        <v>Gold</v>
      </c>
      <c r="AB1336" s="8">
        <f>Sales_DB[[#This Row],[Cost]]*Sales_DB[[#This Row],[Quantity]]</f>
        <v>637.82000000000005</v>
      </c>
      <c r="AC1336" s="8">
        <f>Sales_DB[[#This Row],[Total_Amount]]-Sales_DB[[#This Row],[Spend]]</f>
        <v>810.9319999999999</v>
      </c>
      <c r="AD1336" s="8">
        <f>MONTH(Sales_DB[[#This Row],[Order_Date]])</f>
        <v>12</v>
      </c>
    </row>
    <row r="1337" spans="1:30" x14ac:dyDescent="0.35">
      <c r="A1337" t="s">
        <v>3294</v>
      </c>
      <c r="B1337" s="2">
        <v>45539</v>
      </c>
      <c r="C1337" t="s">
        <v>1432</v>
      </c>
      <c r="D1337" t="s">
        <v>1769</v>
      </c>
      <c r="E1337" t="s">
        <v>1930</v>
      </c>
      <c r="F1337">
        <v>3</v>
      </c>
      <c r="G1337" s="5">
        <v>217.13</v>
      </c>
      <c r="H1337">
        <v>0.28000000000000003</v>
      </c>
      <c r="I1337" t="s">
        <v>1957</v>
      </c>
      <c r="J1337">
        <v>469.00080000000003</v>
      </c>
      <c r="K1337" t="str">
        <f>_xlfn.XLOOKUP(Sales_DB[[#This Row],[Store_ID]],Store_DB[Store_ID],Store_DB[Region])</f>
        <v>East</v>
      </c>
      <c r="L1337" t="str">
        <f>_xlfn.XLOOKUP(Sales_DB[[#This Row],[Store_ID]],Store_DB[Store_ID],Store_DB[Store_Name])</f>
        <v>Gardner, Humphrey and Contreras</v>
      </c>
      <c r="M1337" t="str">
        <f>_xlfn.XLOOKUP(Sales_DB[[#This Row],[Store_ID]],Store_DB[Store_ID],Store_DB[City])</f>
        <v>Johnsonville</v>
      </c>
      <c r="N1337" t="str">
        <f>_xlfn.XLOOKUP(Sales_DB[[#This Row],[Store_ID]],Store_DB[Store_ID],Store_DB[Store_Type])</f>
        <v>Flagship</v>
      </c>
      <c r="O1337" t="str">
        <f>_xlfn.XLOOKUP(Sales_DB[[#This Row],[Product_ID]],Product_DB[Product_ID],Product_DB[Product_Name])</f>
        <v>Organic Sunscreen Lotion</v>
      </c>
      <c r="P1337" t="str">
        <f>_xlfn.XLOOKUP(Sales_DB[[#This Row],[Product_ID]],Product_DB[Product_ID],Product_DB[Category])</f>
        <v>Beauty</v>
      </c>
      <c r="Q1337" t="str">
        <f>_xlfn.XLOOKUP(Sales_DB[[#This Row],[Product_ID]],Product_DB[Product_ID],Product_DB[Sub_Category])</f>
        <v>Skincare</v>
      </c>
      <c r="R1337" t="str">
        <f>_xlfn.XLOOKUP(Sales_DB[[#This Row],[Product_ID]],Product_DB[Product_ID],Product_DB[Brand])</f>
        <v>Anderson-Riley</v>
      </c>
      <c r="S1337">
        <f>_xlfn.XLOOKUP(Sales_DB[[#This Row],[Product_ID]],Product_DB[Product_ID],Product_DB[Cost])</f>
        <v>266.86</v>
      </c>
      <c r="T1337">
        <f>_xlfn.XLOOKUP(Sales_DB[[#This Row],[Product_ID]],Product_DB[Product_ID],Product_DB[Stock])</f>
        <v>458</v>
      </c>
      <c r="U1337" t="str">
        <f>_xlfn.XLOOKUP(Sales_DB[[#This Row],[Customer_ID]],Final_Cust_db[Customer_ID],Final_Cust_db[Name])</f>
        <v>Paul Cox</v>
      </c>
      <c r="V1337">
        <f>_xlfn.XLOOKUP(Sales_DB[[#This Row],[Customer_ID]],Final_Cust_db[Customer_ID],Final_Cust_db[Age])</f>
        <v>60</v>
      </c>
      <c r="W1337" t="str">
        <f>_xlfn.XLOOKUP(Sales_DB[[#This Row],[Customer_ID]],Final_Cust_db[Customer_ID],Final_Cust_db[Gender])</f>
        <v>Female</v>
      </c>
      <c r="X1337" t="str">
        <f>_xlfn.XLOOKUP(Sales_DB[[#This Row],[Customer_ID]],Final_Cust_db[Customer_ID],Final_Cust_db[City])</f>
        <v>East Julie</v>
      </c>
      <c r="Y1337" t="str">
        <f>_xlfn.XLOOKUP(Sales_DB[[#This Row],[Customer_ID]],Final_Cust_db[Customer_ID],Final_Cust_db[State])</f>
        <v>Kansas</v>
      </c>
      <c r="Z1337" t="str">
        <f>_xlfn.XLOOKUP(Sales_DB[[#This Row],[Customer_ID]],Final_Cust_db[Customer_ID],Final_Cust_db[Country])</f>
        <v>USA</v>
      </c>
      <c r="AA1337" t="str">
        <f>_xlfn.XLOOKUP(Sales_DB[[#This Row],[Customer_ID]],Final_Cust_db[Customer_ID],Final_Cust_db[Loyality_Level])</f>
        <v>Silver</v>
      </c>
      <c r="AB1337" s="8">
        <f>Sales_DB[[#This Row],[Cost]]*Sales_DB[[#This Row],[Quantity]]</f>
        <v>800.58</v>
      </c>
      <c r="AC1337" s="8">
        <f>Sales_DB[[#This Row],[Total_Amount]]-Sales_DB[[#This Row],[Spend]]</f>
        <v>-331.57920000000001</v>
      </c>
      <c r="AD1337" s="8">
        <f>MONTH(Sales_DB[[#This Row],[Order_Date]])</f>
        <v>9</v>
      </c>
    </row>
    <row r="1338" spans="1:30" x14ac:dyDescent="0.35">
      <c r="A1338" t="s">
        <v>3295</v>
      </c>
      <c r="B1338" s="2">
        <v>45936</v>
      </c>
      <c r="C1338" t="s">
        <v>1224</v>
      </c>
      <c r="D1338" t="s">
        <v>1806</v>
      </c>
      <c r="E1338" t="s">
        <v>1885</v>
      </c>
      <c r="F1338">
        <v>3</v>
      </c>
      <c r="G1338" s="5">
        <v>580.45000000000005</v>
      </c>
      <c r="H1338">
        <v>0.02</v>
      </c>
      <c r="I1338" t="s">
        <v>1959</v>
      </c>
      <c r="J1338">
        <v>1741.35</v>
      </c>
      <c r="K1338" t="str">
        <f>_xlfn.XLOOKUP(Sales_DB[[#This Row],[Store_ID]],Store_DB[Store_ID],Store_DB[Region])</f>
        <v>East</v>
      </c>
      <c r="L1338" t="str">
        <f>_xlfn.XLOOKUP(Sales_DB[[#This Row],[Store_ID]],Store_DB[Store_ID],Store_DB[Store_Name])</f>
        <v>Rivera-Warner</v>
      </c>
      <c r="M1338" t="str">
        <f>_xlfn.XLOOKUP(Sales_DB[[#This Row],[Store_ID]],Store_DB[Store_ID],Store_DB[City])</f>
        <v>Washingtonfurt</v>
      </c>
      <c r="N1338" t="str">
        <f>_xlfn.XLOOKUP(Sales_DB[[#This Row],[Store_ID]],Store_DB[Store_ID],Store_DB[Store_Type])</f>
        <v>Flagship</v>
      </c>
      <c r="O1338" t="str">
        <f>_xlfn.XLOOKUP(Sales_DB[[#This Row],[Product_ID]],Product_DB[Product_ID],Product_DB[Product_Name])</f>
        <v>Women'S Ankle Boots</v>
      </c>
      <c r="P1338" t="str">
        <f>_xlfn.XLOOKUP(Sales_DB[[#This Row],[Product_ID]],Product_DB[Product_ID],Product_DB[Category])</f>
        <v>Clothing</v>
      </c>
      <c r="Q1338" t="str">
        <f>_xlfn.XLOOKUP(Sales_DB[[#This Row],[Product_ID]],Product_DB[Product_ID],Product_DB[Sub_Category])</f>
        <v>Footwear</v>
      </c>
      <c r="R1338" t="str">
        <f>_xlfn.XLOOKUP(Sales_DB[[#This Row],[Product_ID]],Product_DB[Product_ID],Product_DB[Brand])</f>
        <v>Poole PLC</v>
      </c>
      <c r="S1338">
        <f>_xlfn.XLOOKUP(Sales_DB[[#This Row],[Product_ID]],Product_DB[Product_ID],Product_DB[Cost])</f>
        <v>158.13999999999999</v>
      </c>
      <c r="T1338">
        <f>_xlfn.XLOOKUP(Sales_DB[[#This Row],[Product_ID]],Product_DB[Product_ID],Product_DB[Stock])</f>
        <v>82</v>
      </c>
      <c r="U1338" t="str">
        <f>_xlfn.XLOOKUP(Sales_DB[[#This Row],[Customer_ID]],Final_Cust_db[Customer_ID],Final_Cust_db[Name])</f>
        <v>Cynthia Lopez</v>
      </c>
      <c r="V1338">
        <f>_xlfn.XLOOKUP(Sales_DB[[#This Row],[Customer_ID]],Final_Cust_db[Customer_ID],Final_Cust_db[Age])</f>
        <v>50</v>
      </c>
      <c r="W1338" t="str">
        <f>_xlfn.XLOOKUP(Sales_DB[[#This Row],[Customer_ID]],Final_Cust_db[Customer_ID],Final_Cust_db[Gender])</f>
        <v>Male</v>
      </c>
      <c r="X1338" t="str">
        <f>_xlfn.XLOOKUP(Sales_DB[[#This Row],[Customer_ID]],Final_Cust_db[Customer_ID],Final_Cust_db[City])</f>
        <v>Joseland</v>
      </c>
      <c r="Y1338" t="str">
        <f>_xlfn.XLOOKUP(Sales_DB[[#This Row],[Customer_ID]],Final_Cust_db[Customer_ID],Final_Cust_db[State])</f>
        <v>Nebraska</v>
      </c>
      <c r="Z1338" t="str">
        <f>_xlfn.XLOOKUP(Sales_DB[[#This Row],[Customer_ID]],Final_Cust_db[Customer_ID],Final_Cust_db[Country])</f>
        <v>USA</v>
      </c>
      <c r="AA1338" t="str">
        <f>_xlfn.XLOOKUP(Sales_DB[[#This Row],[Customer_ID]],Final_Cust_db[Customer_ID],Final_Cust_db[Loyality_Level])</f>
        <v>Platinum</v>
      </c>
      <c r="AB1338" s="8">
        <f>Sales_DB[[#This Row],[Cost]]*Sales_DB[[#This Row],[Quantity]]</f>
        <v>474.41999999999996</v>
      </c>
      <c r="AC1338" s="8">
        <f>Sales_DB[[#This Row],[Total_Amount]]-Sales_DB[[#This Row],[Spend]]</f>
        <v>1266.9299999999998</v>
      </c>
      <c r="AD1338" s="8">
        <f>MONTH(Sales_DB[[#This Row],[Order_Date]])</f>
        <v>10</v>
      </c>
    </row>
    <row r="1339" spans="1:30" x14ac:dyDescent="0.35">
      <c r="A1339" t="s">
        <v>3296</v>
      </c>
      <c r="B1339" s="2">
        <v>45854</v>
      </c>
      <c r="C1339" t="s">
        <v>370</v>
      </c>
      <c r="D1339" t="s">
        <v>1570</v>
      </c>
      <c r="E1339" t="s">
        <v>1940</v>
      </c>
      <c r="F1339">
        <v>2</v>
      </c>
      <c r="G1339" s="5">
        <v>892.88</v>
      </c>
      <c r="H1339">
        <v>0.17</v>
      </c>
      <c r="I1339" t="s">
        <v>1959</v>
      </c>
      <c r="J1339">
        <v>1482.1808000000001</v>
      </c>
      <c r="K1339" t="str">
        <f>_xlfn.XLOOKUP(Sales_DB[[#This Row],[Store_ID]],Store_DB[Store_ID],Store_DB[Region])</f>
        <v>North</v>
      </c>
      <c r="L1339" t="str">
        <f>_xlfn.XLOOKUP(Sales_DB[[#This Row],[Store_ID]],Store_DB[Store_ID],Store_DB[Store_Name])</f>
        <v>Holloway Ltd</v>
      </c>
      <c r="M1339" t="str">
        <f>_xlfn.XLOOKUP(Sales_DB[[#This Row],[Store_ID]],Store_DB[Store_ID],Store_DB[City])</f>
        <v>Bensonhaven</v>
      </c>
      <c r="N1339" t="str">
        <f>_xlfn.XLOOKUP(Sales_DB[[#This Row],[Store_ID]],Store_DB[Store_ID],Store_DB[Store_Type])</f>
        <v>Flagship</v>
      </c>
      <c r="O1339" t="str">
        <f>_xlfn.XLOOKUP(Sales_DB[[#This Row],[Product_ID]],Product_DB[Product_ID],Product_DB[Product_Name])</f>
        <v>Women'S Yoga Pants</v>
      </c>
      <c r="P1339" t="str">
        <f>_xlfn.XLOOKUP(Sales_DB[[#This Row],[Product_ID]],Product_DB[Product_ID],Product_DB[Category])</f>
        <v>Clothing</v>
      </c>
      <c r="Q1339" t="str">
        <f>_xlfn.XLOOKUP(Sales_DB[[#This Row],[Product_ID]],Product_DB[Product_ID],Product_DB[Sub_Category])</f>
        <v>Bottoms</v>
      </c>
      <c r="R1339" t="str">
        <f>_xlfn.XLOOKUP(Sales_DB[[#This Row],[Product_ID]],Product_DB[Product_ID],Product_DB[Brand])</f>
        <v>Gonzales-Davis</v>
      </c>
      <c r="S1339">
        <f>_xlfn.XLOOKUP(Sales_DB[[#This Row],[Product_ID]],Product_DB[Product_ID],Product_DB[Cost])</f>
        <v>306.45999999999998</v>
      </c>
      <c r="T1339">
        <f>_xlfn.XLOOKUP(Sales_DB[[#This Row],[Product_ID]],Product_DB[Product_ID],Product_DB[Stock])</f>
        <v>487</v>
      </c>
      <c r="U1339" t="str">
        <f>_xlfn.XLOOKUP(Sales_DB[[#This Row],[Customer_ID]],Final_Cust_db[Customer_ID],Final_Cust_db[Name])</f>
        <v>Steven Stein</v>
      </c>
      <c r="V1339">
        <f>_xlfn.XLOOKUP(Sales_DB[[#This Row],[Customer_ID]],Final_Cust_db[Customer_ID],Final_Cust_db[Age])</f>
        <v>21</v>
      </c>
      <c r="W1339" t="str">
        <f>_xlfn.XLOOKUP(Sales_DB[[#This Row],[Customer_ID]],Final_Cust_db[Customer_ID],Final_Cust_db[Gender])</f>
        <v>Male</v>
      </c>
      <c r="X1339" t="str">
        <f>_xlfn.XLOOKUP(Sales_DB[[#This Row],[Customer_ID]],Final_Cust_db[Customer_ID],Final_Cust_db[City])</f>
        <v>West Lauren</v>
      </c>
      <c r="Y1339" t="str">
        <f>_xlfn.XLOOKUP(Sales_DB[[#This Row],[Customer_ID]],Final_Cust_db[Customer_ID],Final_Cust_db[State])</f>
        <v>Connecticut</v>
      </c>
      <c r="Z1339" t="str">
        <f>_xlfn.XLOOKUP(Sales_DB[[#This Row],[Customer_ID]],Final_Cust_db[Customer_ID],Final_Cust_db[Country])</f>
        <v>USA</v>
      </c>
      <c r="AA1339" t="str">
        <f>_xlfn.XLOOKUP(Sales_DB[[#This Row],[Customer_ID]],Final_Cust_db[Customer_ID],Final_Cust_db[Loyality_Level])</f>
        <v>Bronze</v>
      </c>
      <c r="AB1339" s="8">
        <f>Sales_DB[[#This Row],[Cost]]*Sales_DB[[#This Row],[Quantity]]</f>
        <v>612.91999999999996</v>
      </c>
      <c r="AC1339" s="8">
        <f>Sales_DB[[#This Row],[Total_Amount]]-Sales_DB[[#This Row],[Spend]]</f>
        <v>869.26080000000013</v>
      </c>
      <c r="AD1339" s="8">
        <f>MONTH(Sales_DB[[#This Row],[Order_Date]])</f>
        <v>7</v>
      </c>
    </row>
    <row r="1340" spans="1:30" x14ac:dyDescent="0.35">
      <c r="A1340" t="s">
        <v>3297</v>
      </c>
      <c r="B1340" s="2">
        <v>45936</v>
      </c>
      <c r="C1340" t="s">
        <v>333</v>
      </c>
      <c r="D1340" t="s">
        <v>1698</v>
      </c>
      <c r="E1340" t="s">
        <v>1943</v>
      </c>
      <c r="F1340">
        <v>2</v>
      </c>
      <c r="G1340" s="5">
        <v>356.28</v>
      </c>
      <c r="H1340">
        <v>0.11</v>
      </c>
      <c r="I1340" t="s">
        <v>1962</v>
      </c>
      <c r="J1340">
        <v>634.17840000000001</v>
      </c>
      <c r="K1340" t="str">
        <f>_xlfn.XLOOKUP(Sales_DB[[#This Row],[Store_ID]],Store_DB[Store_ID],Store_DB[Region])</f>
        <v>East</v>
      </c>
      <c r="L1340" t="str">
        <f>_xlfn.XLOOKUP(Sales_DB[[#This Row],[Store_ID]],Store_DB[Store_ID],Store_DB[Store_Name])</f>
        <v>Guerrero-Schmitt</v>
      </c>
      <c r="M1340" t="str">
        <f>_xlfn.XLOOKUP(Sales_DB[[#This Row],[Store_ID]],Store_DB[Store_ID],Store_DB[City])</f>
        <v>East Stevechester</v>
      </c>
      <c r="N1340" t="str">
        <f>_xlfn.XLOOKUP(Sales_DB[[#This Row],[Store_ID]],Store_DB[Store_ID],Store_DB[Store_Type])</f>
        <v>Flagship</v>
      </c>
      <c r="O1340" t="str">
        <f>_xlfn.XLOOKUP(Sales_DB[[#This Row],[Product_ID]],Product_DB[Product_ID],Product_DB[Product_Name])</f>
        <v>Noise-Canceling Headphones</v>
      </c>
      <c r="P1340" t="str">
        <f>_xlfn.XLOOKUP(Sales_DB[[#This Row],[Product_ID]],Product_DB[Product_ID],Product_DB[Category])</f>
        <v>Electronics</v>
      </c>
      <c r="Q1340" t="str">
        <f>_xlfn.XLOOKUP(Sales_DB[[#This Row],[Product_ID]],Product_DB[Product_ID],Product_DB[Sub_Category])</f>
        <v>Audio</v>
      </c>
      <c r="R1340" t="str">
        <f>_xlfn.XLOOKUP(Sales_DB[[#This Row],[Product_ID]],Product_DB[Product_ID],Product_DB[Brand])</f>
        <v>Taylor-Hart</v>
      </c>
      <c r="S1340">
        <f>_xlfn.XLOOKUP(Sales_DB[[#This Row],[Product_ID]],Product_DB[Product_ID],Product_DB[Cost])</f>
        <v>38.520000000000003</v>
      </c>
      <c r="T1340">
        <f>_xlfn.XLOOKUP(Sales_DB[[#This Row],[Product_ID]],Product_DB[Product_ID],Product_DB[Stock])</f>
        <v>378</v>
      </c>
      <c r="U1340" t="str">
        <f>_xlfn.XLOOKUP(Sales_DB[[#This Row],[Customer_ID]],Final_Cust_db[Customer_ID],Final_Cust_db[Name])</f>
        <v>Donna Gregory</v>
      </c>
      <c r="V1340">
        <f>_xlfn.XLOOKUP(Sales_DB[[#This Row],[Customer_ID]],Final_Cust_db[Customer_ID],Final_Cust_db[Age])</f>
        <v>29</v>
      </c>
      <c r="W1340" t="str">
        <f>_xlfn.XLOOKUP(Sales_DB[[#This Row],[Customer_ID]],Final_Cust_db[Customer_ID],Final_Cust_db[Gender])</f>
        <v>Female</v>
      </c>
      <c r="X1340" t="str">
        <f>_xlfn.XLOOKUP(Sales_DB[[#This Row],[Customer_ID]],Final_Cust_db[Customer_ID],Final_Cust_db[City])</f>
        <v>South Amandahaven</v>
      </c>
      <c r="Y1340" t="str">
        <f>_xlfn.XLOOKUP(Sales_DB[[#This Row],[Customer_ID]],Final_Cust_db[Customer_ID],Final_Cust_db[State])</f>
        <v>Arizona</v>
      </c>
      <c r="Z1340" t="str">
        <f>_xlfn.XLOOKUP(Sales_DB[[#This Row],[Customer_ID]],Final_Cust_db[Customer_ID],Final_Cust_db[Country])</f>
        <v>USA</v>
      </c>
      <c r="AA1340" t="str">
        <f>_xlfn.XLOOKUP(Sales_DB[[#This Row],[Customer_ID]],Final_Cust_db[Customer_ID],Final_Cust_db[Loyality_Level])</f>
        <v>Silver</v>
      </c>
      <c r="AB1340" s="8">
        <f>Sales_DB[[#This Row],[Cost]]*Sales_DB[[#This Row],[Quantity]]</f>
        <v>77.040000000000006</v>
      </c>
      <c r="AC1340" s="8">
        <f>Sales_DB[[#This Row],[Total_Amount]]-Sales_DB[[#This Row],[Spend]]</f>
        <v>557.13840000000005</v>
      </c>
      <c r="AD1340" s="8">
        <f>MONTH(Sales_DB[[#This Row],[Order_Date]])</f>
        <v>10</v>
      </c>
    </row>
    <row r="1341" spans="1:30" x14ac:dyDescent="0.35">
      <c r="A1341" t="s">
        <v>3298</v>
      </c>
      <c r="B1341" s="2">
        <v>45921</v>
      </c>
      <c r="C1341" t="s">
        <v>1209</v>
      </c>
      <c r="D1341" t="s">
        <v>1821</v>
      </c>
      <c r="E1341" t="s">
        <v>1894</v>
      </c>
      <c r="F1341">
        <v>4</v>
      </c>
      <c r="G1341" s="5">
        <v>806.99</v>
      </c>
      <c r="H1341">
        <v>0.06</v>
      </c>
      <c r="I1341" t="s">
        <v>1957</v>
      </c>
      <c r="J1341">
        <v>3034.2824000000001</v>
      </c>
      <c r="K1341" t="str">
        <f>_xlfn.XLOOKUP(Sales_DB[[#This Row],[Store_ID]],Store_DB[Store_ID],Store_DB[Region])</f>
        <v>South</v>
      </c>
      <c r="L1341" t="str">
        <f>_xlfn.XLOOKUP(Sales_DB[[#This Row],[Store_ID]],Store_DB[Store_ID],Store_DB[Store_Name])</f>
        <v>Black-Horn</v>
      </c>
      <c r="M1341" t="str">
        <f>_xlfn.XLOOKUP(Sales_DB[[#This Row],[Store_ID]],Store_DB[Store_ID],Store_DB[City])</f>
        <v>North Nancyview</v>
      </c>
      <c r="N1341" t="str">
        <f>_xlfn.XLOOKUP(Sales_DB[[#This Row],[Store_ID]],Store_DB[Store_ID],Store_DB[Store_Type])</f>
        <v>Outlet</v>
      </c>
      <c r="O1341" t="str">
        <f>_xlfn.XLOOKUP(Sales_DB[[#This Row],[Product_ID]],Product_DB[Product_ID],Product_DB[Product_Name])</f>
        <v>Wall-Mounted Spice Rack</v>
      </c>
      <c r="P1341" t="str">
        <f>_xlfn.XLOOKUP(Sales_DB[[#This Row],[Product_ID]],Product_DB[Product_ID],Product_DB[Category])</f>
        <v>Home</v>
      </c>
      <c r="Q1341" t="str">
        <f>_xlfn.XLOOKUP(Sales_DB[[#This Row],[Product_ID]],Product_DB[Product_ID],Product_DB[Sub_Category])</f>
        <v>Kitchen</v>
      </c>
      <c r="R1341" t="str">
        <f>_xlfn.XLOOKUP(Sales_DB[[#This Row],[Product_ID]],Product_DB[Product_ID],Product_DB[Brand])</f>
        <v>Allison Ltd</v>
      </c>
      <c r="S1341">
        <f>_xlfn.XLOOKUP(Sales_DB[[#This Row],[Product_ID]],Product_DB[Product_ID],Product_DB[Cost])</f>
        <v>143.43</v>
      </c>
      <c r="T1341">
        <f>_xlfn.XLOOKUP(Sales_DB[[#This Row],[Product_ID]],Product_DB[Product_ID],Product_DB[Stock])</f>
        <v>58</v>
      </c>
      <c r="U1341" t="str">
        <f>_xlfn.XLOOKUP(Sales_DB[[#This Row],[Customer_ID]],Final_Cust_db[Customer_ID],Final_Cust_db[Name])</f>
        <v>Andrew Mason</v>
      </c>
      <c r="V1341">
        <f>_xlfn.XLOOKUP(Sales_DB[[#This Row],[Customer_ID]],Final_Cust_db[Customer_ID],Final_Cust_db[Age])</f>
        <v>52</v>
      </c>
      <c r="W1341" t="str">
        <f>_xlfn.XLOOKUP(Sales_DB[[#This Row],[Customer_ID]],Final_Cust_db[Customer_ID],Final_Cust_db[Gender])</f>
        <v>Female</v>
      </c>
      <c r="X1341" t="str">
        <f>_xlfn.XLOOKUP(Sales_DB[[#This Row],[Customer_ID]],Final_Cust_db[Customer_ID],Final_Cust_db[City])</f>
        <v>North Michael</v>
      </c>
      <c r="Y1341" t="str">
        <f>_xlfn.XLOOKUP(Sales_DB[[#This Row],[Customer_ID]],Final_Cust_db[Customer_ID],Final_Cust_db[State])</f>
        <v>Iowa</v>
      </c>
      <c r="Z1341" t="str">
        <f>_xlfn.XLOOKUP(Sales_DB[[#This Row],[Customer_ID]],Final_Cust_db[Customer_ID],Final_Cust_db[Country])</f>
        <v>USA</v>
      </c>
      <c r="AA1341" t="str">
        <f>_xlfn.XLOOKUP(Sales_DB[[#This Row],[Customer_ID]],Final_Cust_db[Customer_ID],Final_Cust_db[Loyality_Level])</f>
        <v>Bronze</v>
      </c>
      <c r="AB1341" s="8">
        <f>Sales_DB[[#This Row],[Cost]]*Sales_DB[[#This Row],[Quantity]]</f>
        <v>573.72</v>
      </c>
      <c r="AC1341" s="8">
        <f>Sales_DB[[#This Row],[Total_Amount]]-Sales_DB[[#This Row],[Spend]]</f>
        <v>2460.5623999999998</v>
      </c>
      <c r="AD1341" s="8">
        <f>MONTH(Sales_DB[[#This Row],[Order_Date]])</f>
        <v>9</v>
      </c>
    </row>
    <row r="1342" spans="1:30" x14ac:dyDescent="0.35">
      <c r="A1342" t="s">
        <v>3299</v>
      </c>
      <c r="B1342" s="2">
        <v>45855</v>
      </c>
      <c r="C1342" t="s">
        <v>1370</v>
      </c>
      <c r="D1342" t="s">
        <v>1633</v>
      </c>
      <c r="E1342" t="s">
        <v>1890</v>
      </c>
      <c r="F1342">
        <v>3</v>
      </c>
      <c r="G1342" s="5">
        <v>684.22</v>
      </c>
      <c r="H1342">
        <v>0.09</v>
      </c>
      <c r="I1342" t="s">
        <v>1957</v>
      </c>
      <c r="J1342">
        <v>1867.9205999999999</v>
      </c>
      <c r="K1342" t="str">
        <f>_xlfn.XLOOKUP(Sales_DB[[#This Row],[Store_ID]],Store_DB[Store_ID],Store_DB[Region])</f>
        <v>North</v>
      </c>
      <c r="L1342" t="str">
        <f>_xlfn.XLOOKUP(Sales_DB[[#This Row],[Store_ID]],Store_DB[Store_ID],Store_DB[Store_Name])</f>
        <v>Martinez, Adkins and Johnson</v>
      </c>
      <c r="M1342" t="str">
        <f>_xlfn.XLOOKUP(Sales_DB[[#This Row],[Store_ID]],Store_DB[Store_ID],Store_DB[City])</f>
        <v>Danielmouth</v>
      </c>
      <c r="N1342" t="str">
        <f>_xlfn.XLOOKUP(Sales_DB[[#This Row],[Store_ID]],Store_DB[Store_ID],Store_DB[Store_Type])</f>
        <v>Flagship</v>
      </c>
      <c r="O1342" t="str">
        <f>_xlfn.XLOOKUP(Sales_DB[[#This Row],[Product_ID]],Product_DB[Product_ID],Product_DB[Product_Name])</f>
        <v>Outdoor Sports Water Bottle</v>
      </c>
      <c r="P1342" t="str">
        <f>_xlfn.XLOOKUP(Sales_DB[[#This Row],[Product_ID]],Product_DB[Product_ID],Product_DB[Category])</f>
        <v>Sports</v>
      </c>
      <c r="Q1342" t="str">
        <f>_xlfn.XLOOKUP(Sales_DB[[#This Row],[Product_ID]],Product_DB[Product_ID],Product_DB[Sub_Category])</f>
        <v>Accessories</v>
      </c>
      <c r="R1342" t="str">
        <f>_xlfn.XLOOKUP(Sales_DB[[#This Row],[Product_ID]],Product_DB[Product_ID],Product_DB[Brand])</f>
        <v>Soto-Ellis</v>
      </c>
      <c r="S1342">
        <f>_xlfn.XLOOKUP(Sales_DB[[#This Row],[Product_ID]],Product_DB[Product_ID],Product_DB[Cost])</f>
        <v>131.51</v>
      </c>
      <c r="T1342">
        <f>_xlfn.XLOOKUP(Sales_DB[[#This Row],[Product_ID]],Product_DB[Product_ID],Product_DB[Stock])</f>
        <v>265</v>
      </c>
      <c r="U1342" t="str">
        <f>_xlfn.XLOOKUP(Sales_DB[[#This Row],[Customer_ID]],Final_Cust_db[Customer_ID],Final_Cust_db[Name])</f>
        <v>John Compton</v>
      </c>
      <c r="V1342">
        <f>_xlfn.XLOOKUP(Sales_DB[[#This Row],[Customer_ID]],Final_Cust_db[Customer_ID],Final_Cust_db[Age])</f>
        <v>53</v>
      </c>
      <c r="W1342" t="str">
        <f>_xlfn.XLOOKUP(Sales_DB[[#This Row],[Customer_ID]],Final_Cust_db[Customer_ID],Final_Cust_db[Gender])</f>
        <v>Male</v>
      </c>
      <c r="X1342" t="str">
        <f>_xlfn.XLOOKUP(Sales_DB[[#This Row],[Customer_ID]],Final_Cust_db[Customer_ID],Final_Cust_db[City])</f>
        <v>North Daniel</v>
      </c>
      <c r="Y1342" t="str">
        <f>_xlfn.XLOOKUP(Sales_DB[[#This Row],[Customer_ID]],Final_Cust_db[Customer_ID],Final_Cust_db[State])</f>
        <v>Michigan</v>
      </c>
      <c r="Z1342" t="str">
        <f>_xlfn.XLOOKUP(Sales_DB[[#This Row],[Customer_ID]],Final_Cust_db[Customer_ID],Final_Cust_db[Country])</f>
        <v>USA</v>
      </c>
      <c r="AA1342" t="str">
        <f>_xlfn.XLOOKUP(Sales_DB[[#This Row],[Customer_ID]],Final_Cust_db[Customer_ID],Final_Cust_db[Loyality_Level])</f>
        <v>Silver</v>
      </c>
      <c r="AB1342" s="8">
        <f>Sales_DB[[#This Row],[Cost]]*Sales_DB[[#This Row],[Quantity]]</f>
        <v>394.53</v>
      </c>
      <c r="AC1342" s="8">
        <f>Sales_DB[[#This Row],[Total_Amount]]-Sales_DB[[#This Row],[Spend]]</f>
        <v>1473.3905999999999</v>
      </c>
      <c r="AD1342" s="8">
        <f>MONTH(Sales_DB[[#This Row],[Order_Date]])</f>
        <v>7</v>
      </c>
    </row>
    <row r="1343" spans="1:30" x14ac:dyDescent="0.35">
      <c r="A1343" t="s">
        <v>3300</v>
      </c>
      <c r="B1343" s="2">
        <v>45837</v>
      </c>
      <c r="C1343" t="s">
        <v>1381</v>
      </c>
      <c r="D1343" t="s">
        <v>1860</v>
      </c>
      <c r="E1343" t="s">
        <v>1912</v>
      </c>
      <c r="F1343">
        <v>4</v>
      </c>
      <c r="G1343" s="5">
        <v>763.34</v>
      </c>
      <c r="H1343">
        <v>7.0000000000000007E-2</v>
      </c>
      <c r="I1343" t="s">
        <v>1959</v>
      </c>
      <c r="J1343">
        <v>2839.6248000000001</v>
      </c>
      <c r="K1343" t="str">
        <f>_xlfn.XLOOKUP(Sales_DB[[#This Row],[Store_ID]],Store_DB[Store_ID],Store_DB[Region])</f>
        <v>South</v>
      </c>
      <c r="L1343" t="str">
        <f>_xlfn.XLOOKUP(Sales_DB[[#This Row],[Store_ID]],Store_DB[Store_ID],Store_DB[Store_Name])</f>
        <v>Martinez-Mullins</v>
      </c>
      <c r="M1343" t="str">
        <f>_xlfn.XLOOKUP(Sales_DB[[#This Row],[Store_ID]],Store_DB[Store_ID],Store_DB[City])</f>
        <v>Williamsfurt</v>
      </c>
      <c r="N1343" t="str">
        <f>_xlfn.XLOOKUP(Sales_DB[[#This Row],[Store_ID]],Store_DB[Store_ID],Store_DB[Store_Type])</f>
        <v>Online</v>
      </c>
      <c r="O1343" t="str">
        <f>_xlfn.XLOOKUP(Sales_DB[[#This Row],[Product_ID]],Product_DB[Product_ID],Product_DB[Product_Name])</f>
        <v>Usb-C Laptop Charger</v>
      </c>
      <c r="P1343" t="str">
        <f>_xlfn.XLOOKUP(Sales_DB[[#This Row],[Product_ID]],Product_DB[Product_ID],Product_DB[Category])</f>
        <v>Electronics</v>
      </c>
      <c r="Q1343" t="str">
        <f>_xlfn.XLOOKUP(Sales_DB[[#This Row],[Product_ID]],Product_DB[Product_ID],Product_DB[Sub_Category])</f>
        <v>Computer</v>
      </c>
      <c r="R1343" t="str">
        <f>_xlfn.XLOOKUP(Sales_DB[[#This Row],[Product_ID]],Product_DB[Product_ID],Product_DB[Brand])</f>
        <v>Martin LLC</v>
      </c>
      <c r="S1343">
        <f>_xlfn.XLOOKUP(Sales_DB[[#This Row],[Product_ID]],Product_DB[Product_ID],Product_DB[Cost])</f>
        <v>377.52</v>
      </c>
      <c r="T1343">
        <f>_xlfn.XLOOKUP(Sales_DB[[#This Row],[Product_ID]],Product_DB[Product_ID],Product_DB[Stock])</f>
        <v>485</v>
      </c>
      <c r="U1343" t="str">
        <f>_xlfn.XLOOKUP(Sales_DB[[#This Row],[Customer_ID]],Final_Cust_db[Customer_ID],Final_Cust_db[Name])</f>
        <v>Adam Castro</v>
      </c>
      <c r="V1343">
        <f>_xlfn.XLOOKUP(Sales_DB[[#This Row],[Customer_ID]],Final_Cust_db[Customer_ID],Final_Cust_db[Age])</f>
        <v>51</v>
      </c>
      <c r="W1343" t="str">
        <f>_xlfn.XLOOKUP(Sales_DB[[#This Row],[Customer_ID]],Final_Cust_db[Customer_ID],Final_Cust_db[Gender])</f>
        <v>Male</v>
      </c>
      <c r="X1343" t="str">
        <f>_xlfn.XLOOKUP(Sales_DB[[#This Row],[Customer_ID]],Final_Cust_db[Customer_ID],Final_Cust_db[City])</f>
        <v>New Donnabury</v>
      </c>
      <c r="Y1343" t="str">
        <f>_xlfn.XLOOKUP(Sales_DB[[#This Row],[Customer_ID]],Final_Cust_db[Customer_ID],Final_Cust_db[State])</f>
        <v>Texas</v>
      </c>
      <c r="Z1343" t="str">
        <f>_xlfn.XLOOKUP(Sales_DB[[#This Row],[Customer_ID]],Final_Cust_db[Customer_ID],Final_Cust_db[Country])</f>
        <v>USA</v>
      </c>
      <c r="AA1343" t="str">
        <f>_xlfn.XLOOKUP(Sales_DB[[#This Row],[Customer_ID]],Final_Cust_db[Customer_ID],Final_Cust_db[Loyality_Level])</f>
        <v>Silver</v>
      </c>
      <c r="AB1343" s="8">
        <f>Sales_DB[[#This Row],[Cost]]*Sales_DB[[#This Row],[Quantity]]</f>
        <v>1510.08</v>
      </c>
      <c r="AC1343" s="8">
        <f>Sales_DB[[#This Row],[Total_Amount]]-Sales_DB[[#This Row],[Spend]]</f>
        <v>1329.5448000000001</v>
      </c>
      <c r="AD1343" s="8">
        <f>MONTH(Sales_DB[[#This Row],[Order_Date]])</f>
        <v>6</v>
      </c>
    </row>
    <row r="1344" spans="1:30" x14ac:dyDescent="0.35">
      <c r="A1344" t="s">
        <v>3301</v>
      </c>
      <c r="B1344" s="2">
        <v>45738</v>
      </c>
      <c r="C1344" t="s">
        <v>1140</v>
      </c>
      <c r="D1344" t="s">
        <v>1730</v>
      </c>
      <c r="E1344" t="s">
        <v>1899</v>
      </c>
      <c r="F1344">
        <v>3</v>
      </c>
      <c r="G1344" s="5">
        <v>721.94</v>
      </c>
      <c r="H1344">
        <v>0.26</v>
      </c>
      <c r="I1344" t="s">
        <v>1957</v>
      </c>
      <c r="J1344">
        <v>1602.7067999999999</v>
      </c>
      <c r="K1344" t="str">
        <f>_xlfn.XLOOKUP(Sales_DB[[#This Row],[Store_ID]],Store_DB[Store_ID],Store_DB[Region])</f>
        <v>North</v>
      </c>
      <c r="L1344" t="str">
        <f>_xlfn.XLOOKUP(Sales_DB[[#This Row],[Store_ID]],Store_DB[Store_ID],Store_DB[Store_Name])</f>
        <v>Johnson-Wright</v>
      </c>
      <c r="M1344" t="str">
        <f>_xlfn.XLOOKUP(Sales_DB[[#This Row],[Store_ID]],Store_DB[Store_ID],Store_DB[City])</f>
        <v>Hoodberg</v>
      </c>
      <c r="N1344" t="str">
        <f>_xlfn.XLOOKUP(Sales_DB[[#This Row],[Store_ID]],Store_DB[Store_ID],Store_DB[Store_Type])</f>
        <v>Outlet</v>
      </c>
      <c r="O1344" t="str">
        <f>_xlfn.XLOOKUP(Sales_DB[[#This Row],[Product_ID]],Product_DB[Product_ID],Product_DB[Product_Name])</f>
        <v>Boxing Hand Wraps</v>
      </c>
      <c r="P1344" t="str">
        <f>_xlfn.XLOOKUP(Sales_DB[[#This Row],[Product_ID]],Product_DB[Product_ID],Product_DB[Category])</f>
        <v>Sports</v>
      </c>
      <c r="Q1344" t="str">
        <f>_xlfn.XLOOKUP(Sales_DB[[#This Row],[Product_ID]],Product_DB[Product_ID],Product_DB[Sub_Category])</f>
        <v>Fitness</v>
      </c>
      <c r="R1344" t="str">
        <f>_xlfn.XLOOKUP(Sales_DB[[#This Row],[Product_ID]],Product_DB[Product_ID],Product_DB[Brand])</f>
        <v>Smith-King</v>
      </c>
      <c r="S1344">
        <f>_xlfn.XLOOKUP(Sales_DB[[#This Row],[Product_ID]],Product_DB[Product_ID],Product_DB[Cost])</f>
        <v>190.29</v>
      </c>
      <c r="T1344">
        <f>_xlfn.XLOOKUP(Sales_DB[[#This Row],[Product_ID]],Product_DB[Product_ID],Product_DB[Stock])</f>
        <v>260</v>
      </c>
      <c r="U1344" t="str">
        <f>_xlfn.XLOOKUP(Sales_DB[[#This Row],[Customer_ID]],Final_Cust_db[Customer_ID],Final_Cust_db[Name])</f>
        <v>Natalie Johnson</v>
      </c>
      <c r="V1344">
        <f>_xlfn.XLOOKUP(Sales_DB[[#This Row],[Customer_ID]],Final_Cust_db[Customer_ID],Final_Cust_db[Age])</f>
        <v>64</v>
      </c>
      <c r="W1344" t="str">
        <f>_xlfn.XLOOKUP(Sales_DB[[#This Row],[Customer_ID]],Final_Cust_db[Customer_ID],Final_Cust_db[Gender])</f>
        <v>Male</v>
      </c>
      <c r="X1344" t="str">
        <f>_xlfn.XLOOKUP(Sales_DB[[#This Row],[Customer_ID]],Final_Cust_db[Customer_ID],Final_Cust_db[City])</f>
        <v>New Jessechester</v>
      </c>
      <c r="Y1344" t="str">
        <f>_xlfn.XLOOKUP(Sales_DB[[#This Row],[Customer_ID]],Final_Cust_db[Customer_ID],Final_Cust_db[State])</f>
        <v>Indiana</v>
      </c>
      <c r="Z1344" t="str">
        <f>_xlfn.XLOOKUP(Sales_DB[[#This Row],[Customer_ID]],Final_Cust_db[Customer_ID],Final_Cust_db[Country])</f>
        <v>USA</v>
      </c>
      <c r="AA1344" t="str">
        <f>_xlfn.XLOOKUP(Sales_DB[[#This Row],[Customer_ID]],Final_Cust_db[Customer_ID],Final_Cust_db[Loyality_Level])</f>
        <v>Platinum</v>
      </c>
      <c r="AB1344" s="8">
        <f>Sales_DB[[#This Row],[Cost]]*Sales_DB[[#This Row],[Quantity]]</f>
        <v>570.87</v>
      </c>
      <c r="AC1344" s="8">
        <f>Sales_DB[[#This Row],[Total_Amount]]-Sales_DB[[#This Row],[Spend]]</f>
        <v>1031.8368</v>
      </c>
      <c r="AD1344" s="8">
        <f>MONTH(Sales_DB[[#This Row],[Order_Date]])</f>
        <v>3</v>
      </c>
    </row>
    <row r="1345" spans="1:30" x14ac:dyDescent="0.35">
      <c r="A1345" t="s">
        <v>3302</v>
      </c>
      <c r="B1345" s="2">
        <v>45323</v>
      </c>
      <c r="C1345" t="s">
        <v>1273</v>
      </c>
      <c r="D1345" t="s">
        <v>1872</v>
      </c>
      <c r="E1345" t="s">
        <v>1890</v>
      </c>
      <c r="F1345">
        <v>3</v>
      </c>
      <c r="G1345" s="5">
        <v>760.38</v>
      </c>
      <c r="H1345">
        <v>0.02</v>
      </c>
      <c r="I1345" t="s">
        <v>1962</v>
      </c>
      <c r="J1345">
        <v>2281.14</v>
      </c>
      <c r="K1345" t="str">
        <f>_xlfn.XLOOKUP(Sales_DB[[#This Row],[Store_ID]],Store_DB[Store_ID],Store_DB[Region])</f>
        <v>North</v>
      </c>
      <c r="L1345" t="str">
        <f>_xlfn.XLOOKUP(Sales_DB[[#This Row],[Store_ID]],Store_DB[Store_ID],Store_DB[Store_Name])</f>
        <v>Martinez, Adkins and Johnson</v>
      </c>
      <c r="M1345" t="str">
        <f>_xlfn.XLOOKUP(Sales_DB[[#This Row],[Store_ID]],Store_DB[Store_ID],Store_DB[City])</f>
        <v>Danielmouth</v>
      </c>
      <c r="N1345" t="str">
        <f>_xlfn.XLOOKUP(Sales_DB[[#This Row],[Store_ID]],Store_DB[Store_ID],Store_DB[Store_Type])</f>
        <v>Flagship</v>
      </c>
      <c r="O1345" t="str">
        <f>_xlfn.XLOOKUP(Sales_DB[[#This Row],[Product_ID]],Product_DB[Product_ID],Product_DB[Product_Name])</f>
        <v>Cricket Bat</v>
      </c>
      <c r="P1345" t="str">
        <f>_xlfn.XLOOKUP(Sales_DB[[#This Row],[Product_ID]],Product_DB[Product_ID],Product_DB[Category])</f>
        <v>Sports</v>
      </c>
      <c r="Q1345" t="str">
        <f>_xlfn.XLOOKUP(Sales_DB[[#This Row],[Product_ID]],Product_DB[Product_ID],Product_DB[Sub_Category])</f>
        <v>Team Sports</v>
      </c>
      <c r="R1345" t="str">
        <f>_xlfn.XLOOKUP(Sales_DB[[#This Row],[Product_ID]],Product_DB[Product_ID],Product_DB[Brand])</f>
        <v>Khan LLC</v>
      </c>
      <c r="S1345">
        <f>_xlfn.XLOOKUP(Sales_DB[[#This Row],[Product_ID]],Product_DB[Product_ID],Product_DB[Cost])</f>
        <v>245.98</v>
      </c>
      <c r="T1345">
        <f>_xlfn.XLOOKUP(Sales_DB[[#This Row],[Product_ID]],Product_DB[Product_ID],Product_DB[Stock])</f>
        <v>471</v>
      </c>
      <c r="U1345" t="str">
        <f>_xlfn.XLOOKUP(Sales_DB[[#This Row],[Customer_ID]],Final_Cust_db[Customer_ID],Final_Cust_db[Name])</f>
        <v>David Lozano</v>
      </c>
      <c r="V1345">
        <f>_xlfn.XLOOKUP(Sales_DB[[#This Row],[Customer_ID]],Final_Cust_db[Customer_ID],Final_Cust_db[Age])</f>
        <v>23</v>
      </c>
      <c r="W1345" t="str">
        <f>_xlfn.XLOOKUP(Sales_DB[[#This Row],[Customer_ID]],Final_Cust_db[Customer_ID],Final_Cust_db[Gender])</f>
        <v>Female</v>
      </c>
      <c r="X1345" t="str">
        <f>_xlfn.XLOOKUP(Sales_DB[[#This Row],[Customer_ID]],Final_Cust_db[Customer_ID],Final_Cust_db[City])</f>
        <v>North Michaelfurt</v>
      </c>
      <c r="Y1345" t="str">
        <f>_xlfn.XLOOKUP(Sales_DB[[#This Row],[Customer_ID]],Final_Cust_db[Customer_ID],Final_Cust_db[State])</f>
        <v>Wisconsin</v>
      </c>
      <c r="Z1345" t="str">
        <f>_xlfn.XLOOKUP(Sales_DB[[#This Row],[Customer_ID]],Final_Cust_db[Customer_ID],Final_Cust_db[Country])</f>
        <v>USA</v>
      </c>
      <c r="AA1345" t="str">
        <f>_xlfn.XLOOKUP(Sales_DB[[#This Row],[Customer_ID]],Final_Cust_db[Customer_ID],Final_Cust_db[Loyality_Level])</f>
        <v>Gold</v>
      </c>
      <c r="AB1345" s="8">
        <f>Sales_DB[[#This Row],[Cost]]*Sales_DB[[#This Row],[Quantity]]</f>
        <v>737.93999999999994</v>
      </c>
      <c r="AC1345" s="8">
        <f>Sales_DB[[#This Row],[Total_Amount]]-Sales_DB[[#This Row],[Spend]]</f>
        <v>1543.1999999999998</v>
      </c>
      <c r="AD1345" s="8">
        <f>MONTH(Sales_DB[[#This Row],[Order_Date]])</f>
        <v>2</v>
      </c>
    </row>
    <row r="1346" spans="1:30" x14ac:dyDescent="0.35">
      <c r="A1346" t="s">
        <v>3303</v>
      </c>
      <c r="B1346" s="2">
        <v>45362</v>
      </c>
      <c r="C1346" t="s">
        <v>951</v>
      </c>
      <c r="D1346" t="s">
        <v>1872</v>
      </c>
      <c r="E1346" t="s">
        <v>1909</v>
      </c>
      <c r="F1346">
        <v>3</v>
      </c>
      <c r="G1346" s="5">
        <v>612.53</v>
      </c>
      <c r="H1346">
        <v>0.21</v>
      </c>
      <c r="I1346" t="s">
        <v>1962</v>
      </c>
      <c r="J1346">
        <v>1451.6960999999999</v>
      </c>
      <c r="K1346" t="str">
        <f>_xlfn.XLOOKUP(Sales_DB[[#This Row],[Store_ID]],Store_DB[Store_ID],Store_DB[Region])</f>
        <v>East</v>
      </c>
      <c r="L1346" t="str">
        <f>_xlfn.XLOOKUP(Sales_DB[[#This Row],[Store_ID]],Store_DB[Store_ID],Store_DB[Store_Name])</f>
        <v>Benson-Elliott</v>
      </c>
      <c r="M1346" t="str">
        <f>_xlfn.XLOOKUP(Sales_DB[[#This Row],[Store_ID]],Store_DB[Store_ID],Store_DB[City])</f>
        <v>Port Josephberg</v>
      </c>
      <c r="N1346" t="str">
        <f>_xlfn.XLOOKUP(Sales_DB[[#This Row],[Store_ID]],Store_DB[Store_ID],Store_DB[Store_Type])</f>
        <v>Online</v>
      </c>
      <c r="O1346" t="str">
        <f>_xlfn.XLOOKUP(Sales_DB[[#This Row],[Product_ID]],Product_DB[Product_ID],Product_DB[Product_Name])</f>
        <v>Cricket Bat</v>
      </c>
      <c r="P1346" t="str">
        <f>_xlfn.XLOOKUP(Sales_DB[[#This Row],[Product_ID]],Product_DB[Product_ID],Product_DB[Category])</f>
        <v>Sports</v>
      </c>
      <c r="Q1346" t="str">
        <f>_xlfn.XLOOKUP(Sales_DB[[#This Row],[Product_ID]],Product_DB[Product_ID],Product_DB[Sub_Category])</f>
        <v>Team Sports</v>
      </c>
      <c r="R1346" t="str">
        <f>_xlfn.XLOOKUP(Sales_DB[[#This Row],[Product_ID]],Product_DB[Product_ID],Product_DB[Brand])</f>
        <v>Khan LLC</v>
      </c>
      <c r="S1346">
        <f>_xlfn.XLOOKUP(Sales_DB[[#This Row],[Product_ID]],Product_DB[Product_ID],Product_DB[Cost])</f>
        <v>245.98</v>
      </c>
      <c r="T1346">
        <f>_xlfn.XLOOKUP(Sales_DB[[#This Row],[Product_ID]],Product_DB[Product_ID],Product_DB[Stock])</f>
        <v>471</v>
      </c>
      <c r="U1346" t="str">
        <f>_xlfn.XLOOKUP(Sales_DB[[#This Row],[Customer_ID]],Final_Cust_db[Customer_ID],Final_Cust_db[Name])</f>
        <v>Tracy Stephens</v>
      </c>
      <c r="V1346">
        <f>_xlfn.XLOOKUP(Sales_DB[[#This Row],[Customer_ID]],Final_Cust_db[Customer_ID],Final_Cust_db[Age])</f>
        <v>64</v>
      </c>
      <c r="W1346" t="str">
        <f>_xlfn.XLOOKUP(Sales_DB[[#This Row],[Customer_ID]],Final_Cust_db[Customer_ID],Final_Cust_db[Gender])</f>
        <v>Male</v>
      </c>
      <c r="X1346" t="str">
        <f>_xlfn.XLOOKUP(Sales_DB[[#This Row],[Customer_ID]],Final_Cust_db[Customer_ID],Final_Cust_db[City])</f>
        <v>New Joshuatown</v>
      </c>
      <c r="Y1346" t="str">
        <f>_xlfn.XLOOKUP(Sales_DB[[#This Row],[Customer_ID]],Final_Cust_db[Customer_ID],Final_Cust_db[State])</f>
        <v>Maine</v>
      </c>
      <c r="Z1346" t="str">
        <f>_xlfn.XLOOKUP(Sales_DB[[#This Row],[Customer_ID]],Final_Cust_db[Customer_ID],Final_Cust_db[Country])</f>
        <v>USA</v>
      </c>
      <c r="AA1346" t="str">
        <f>_xlfn.XLOOKUP(Sales_DB[[#This Row],[Customer_ID]],Final_Cust_db[Customer_ID],Final_Cust_db[Loyality_Level])</f>
        <v>Platinum</v>
      </c>
      <c r="AB1346" s="8">
        <f>Sales_DB[[#This Row],[Cost]]*Sales_DB[[#This Row],[Quantity]]</f>
        <v>737.93999999999994</v>
      </c>
      <c r="AC1346" s="8">
        <f>Sales_DB[[#This Row],[Total_Amount]]-Sales_DB[[#This Row],[Spend]]</f>
        <v>713.75609999999995</v>
      </c>
      <c r="AD1346" s="8">
        <f>MONTH(Sales_DB[[#This Row],[Order_Date]])</f>
        <v>3</v>
      </c>
    </row>
    <row r="1347" spans="1:30" x14ac:dyDescent="0.35">
      <c r="A1347" t="s">
        <v>3304</v>
      </c>
      <c r="B1347" s="2">
        <v>45544</v>
      </c>
      <c r="C1347" t="s">
        <v>164</v>
      </c>
      <c r="D1347" t="s">
        <v>1769</v>
      </c>
      <c r="E1347" t="s">
        <v>1937</v>
      </c>
      <c r="F1347">
        <v>3</v>
      </c>
      <c r="G1347" s="5">
        <v>841.37</v>
      </c>
      <c r="H1347">
        <v>0.28999999999999998</v>
      </c>
      <c r="I1347" t="s">
        <v>1959</v>
      </c>
      <c r="J1347">
        <v>1792.1180999999999</v>
      </c>
      <c r="K1347" t="str">
        <f>_xlfn.XLOOKUP(Sales_DB[[#This Row],[Store_ID]],Store_DB[Store_ID],Store_DB[Region])</f>
        <v>West</v>
      </c>
      <c r="L1347" t="str">
        <f>_xlfn.XLOOKUP(Sales_DB[[#This Row],[Store_ID]],Store_DB[Store_ID],Store_DB[Store_Name])</f>
        <v>Frederick-Wright</v>
      </c>
      <c r="M1347" t="str">
        <f>_xlfn.XLOOKUP(Sales_DB[[#This Row],[Store_ID]],Store_DB[Store_ID],Store_DB[City])</f>
        <v>New Jimmymouth</v>
      </c>
      <c r="N1347" t="str">
        <f>_xlfn.XLOOKUP(Sales_DB[[#This Row],[Store_ID]],Store_DB[Store_ID],Store_DB[Store_Type])</f>
        <v>Flagship</v>
      </c>
      <c r="O1347" t="str">
        <f>_xlfn.XLOOKUP(Sales_DB[[#This Row],[Product_ID]],Product_DB[Product_ID],Product_DB[Product_Name])</f>
        <v>Organic Sunscreen Lotion</v>
      </c>
      <c r="P1347" t="str">
        <f>_xlfn.XLOOKUP(Sales_DB[[#This Row],[Product_ID]],Product_DB[Product_ID],Product_DB[Category])</f>
        <v>Beauty</v>
      </c>
      <c r="Q1347" t="str">
        <f>_xlfn.XLOOKUP(Sales_DB[[#This Row],[Product_ID]],Product_DB[Product_ID],Product_DB[Sub_Category])</f>
        <v>Skincare</v>
      </c>
      <c r="R1347" t="str">
        <f>_xlfn.XLOOKUP(Sales_DB[[#This Row],[Product_ID]],Product_DB[Product_ID],Product_DB[Brand])</f>
        <v>Anderson-Riley</v>
      </c>
      <c r="S1347">
        <f>_xlfn.XLOOKUP(Sales_DB[[#This Row],[Product_ID]],Product_DB[Product_ID],Product_DB[Cost])</f>
        <v>266.86</v>
      </c>
      <c r="T1347">
        <f>_xlfn.XLOOKUP(Sales_DB[[#This Row],[Product_ID]],Product_DB[Product_ID],Product_DB[Stock])</f>
        <v>458</v>
      </c>
      <c r="U1347" t="str">
        <f>_xlfn.XLOOKUP(Sales_DB[[#This Row],[Customer_ID]],Final_Cust_db[Customer_ID],Final_Cust_db[Name])</f>
        <v>James Gibbs</v>
      </c>
      <c r="V1347">
        <f>_xlfn.XLOOKUP(Sales_DB[[#This Row],[Customer_ID]],Final_Cust_db[Customer_ID],Final_Cust_db[Age])</f>
        <v>21</v>
      </c>
      <c r="W1347" t="str">
        <f>_xlfn.XLOOKUP(Sales_DB[[#This Row],[Customer_ID]],Final_Cust_db[Customer_ID],Final_Cust_db[Gender])</f>
        <v>Male</v>
      </c>
      <c r="X1347" t="str">
        <f>_xlfn.XLOOKUP(Sales_DB[[#This Row],[Customer_ID]],Final_Cust_db[Customer_ID],Final_Cust_db[City])</f>
        <v>Mooneyshire</v>
      </c>
      <c r="Y1347" t="str">
        <f>_xlfn.XLOOKUP(Sales_DB[[#This Row],[Customer_ID]],Final_Cust_db[Customer_ID],Final_Cust_db[State])</f>
        <v>Alaska</v>
      </c>
      <c r="Z1347" t="str">
        <f>_xlfn.XLOOKUP(Sales_DB[[#This Row],[Customer_ID]],Final_Cust_db[Customer_ID],Final_Cust_db[Country])</f>
        <v>USA</v>
      </c>
      <c r="AA1347" t="str">
        <f>_xlfn.XLOOKUP(Sales_DB[[#This Row],[Customer_ID]],Final_Cust_db[Customer_ID],Final_Cust_db[Loyality_Level])</f>
        <v>Platinum</v>
      </c>
      <c r="AB1347" s="8">
        <f>Sales_DB[[#This Row],[Cost]]*Sales_DB[[#This Row],[Quantity]]</f>
        <v>800.58</v>
      </c>
      <c r="AC1347" s="8">
        <f>Sales_DB[[#This Row],[Total_Amount]]-Sales_DB[[#This Row],[Spend]]</f>
        <v>991.53809999999987</v>
      </c>
      <c r="AD1347" s="8">
        <f>MONTH(Sales_DB[[#This Row],[Order_Date]])</f>
        <v>9</v>
      </c>
    </row>
    <row r="1348" spans="1:30" x14ac:dyDescent="0.35">
      <c r="A1348" t="s">
        <v>3305</v>
      </c>
      <c r="B1348" s="2">
        <v>45249</v>
      </c>
      <c r="C1348" t="s">
        <v>842</v>
      </c>
      <c r="D1348" t="s">
        <v>1723</v>
      </c>
      <c r="E1348" t="s">
        <v>1919</v>
      </c>
      <c r="F1348">
        <v>2</v>
      </c>
      <c r="G1348" s="5">
        <v>636.51</v>
      </c>
      <c r="H1348">
        <v>0.25</v>
      </c>
      <c r="I1348" t="s">
        <v>1957</v>
      </c>
      <c r="J1348">
        <v>954.76499999999999</v>
      </c>
      <c r="K1348" t="str">
        <f>_xlfn.XLOOKUP(Sales_DB[[#This Row],[Store_ID]],Store_DB[Store_ID],Store_DB[Region])</f>
        <v>South</v>
      </c>
      <c r="L1348" t="str">
        <f>_xlfn.XLOOKUP(Sales_DB[[#This Row],[Store_ID]],Store_DB[Store_ID],Store_DB[Store_Name])</f>
        <v>Moore, Padilla and Butler</v>
      </c>
      <c r="M1348" t="str">
        <f>_xlfn.XLOOKUP(Sales_DB[[#This Row],[Store_ID]],Store_DB[Store_ID],Store_DB[City])</f>
        <v>East Johnstad</v>
      </c>
      <c r="N1348" t="str">
        <f>_xlfn.XLOOKUP(Sales_DB[[#This Row],[Store_ID]],Store_DB[Store_ID],Store_DB[Store_Type])</f>
        <v>Flagship</v>
      </c>
      <c r="O1348" t="str">
        <f>_xlfn.XLOOKUP(Sales_DB[[#This Row],[Product_ID]],Product_DB[Product_ID],Product_DB[Product_Name])</f>
        <v>Car Dashboard Phone Holder</v>
      </c>
      <c r="P1348" t="str">
        <f>_xlfn.XLOOKUP(Sales_DB[[#This Row],[Product_ID]],Product_DB[Product_ID],Product_DB[Category])</f>
        <v>Electronics</v>
      </c>
      <c r="Q1348" t="str">
        <f>_xlfn.XLOOKUP(Sales_DB[[#This Row],[Product_ID]],Product_DB[Product_ID],Product_DB[Sub_Category])</f>
        <v>Accessories</v>
      </c>
      <c r="R1348" t="str">
        <f>_xlfn.XLOOKUP(Sales_DB[[#This Row],[Product_ID]],Product_DB[Product_ID],Product_DB[Brand])</f>
        <v>Byrd, Stewart and Valdez</v>
      </c>
      <c r="S1348">
        <f>_xlfn.XLOOKUP(Sales_DB[[#This Row],[Product_ID]],Product_DB[Product_ID],Product_DB[Cost])</f>
        <v>177.98</v>
      </c>
      <c r="T1348">
        <f>_xlfn.XLOOKUP(Sales_DB[[#This Row],[Product_ID]],Product_DB[Product_ID],Product_DB[Stock])</f>
        <v>103</v>
      </c>
      <c r="U1348" t="str">
        <f>_xlfn.XLOOKUP(Sales_DB[[#This Row],[Customer_ID]],Final_Cust_db[Customer_ID],Final_Cust_db[Name])</f>
        <v>Carol Bishop</v>
      </c>
      <c r="V1348">
        <f>_xlfn.XLOOKUP(Sales_DB[[#This Row],[Customer_ID]],Final_Cust_db[Customer_ID],Final_Cust_db[Age])</f>
        <v>27</v>
      </c>
      <c r="W1348" t="str">
        <f>_xlfn.XLOOKUP(Sales_DB[[#This Row],[Customer_ID]],Final_Cust_db[Customer_ID],Final_Cust_db[Gender])</f>
        <v>Female</v>
      </c>
      <c r="X1348" t="str">
        <f>_xlfn.XLOOKUP(Sales_DB[[#This Row],[Customer_ID]],Final_Cust_db[Customer_ID],Final_Cust_db[City])</f>
        <v>Lake Saramouth</v>
      </c>
      <c r="Y1348" t="str">
        <f>_xlfn.XLOOKUP(Sales_DB[[#This Row],[Customer_ID]],Final_Cust_db[Customer_ID],Final_Cust_db[State])</f>
        <v>Oregon</v>
      </c>
      <c r="Z1348" t="str">
        <f>_xlfn.XLOOKUP(Sales_DB[[#This Row],[Customer_ID]],Final_Cust_db[Customer_ID],Final_Cust_db[Country])</f>
        <v>USA</v>
      </c>
      <c r="AA1348" t="str">
        <f>_xlfn.XLOOKUP(Sales_DB[[#This Row],[Customer_ID]],Final_Cust_db[Customer_ID],Final_Cust_db[Loyality_Level])</f>
        <v>Silver</v>
      </c>
      <c r="AB1348" s="8">
        <f>Sales_DB[[#This Row],[Cost]]*Sales_DB[[#This Row],[Quantity]]</f>
        <v>355.96</v>
      </c>
      <c r="AC1348" s="8">
        <f>Sales_DB[[#This Row],[Total_Amount]]-Sales_DB[[#This Row],[Spend]]</f>
        <v>598.80500000000006</v>
      </c>
      <c r="AD1348" s="8">
        <f>MONTH(Sales_DB[[#This Row],[Order_Date]])</f>
        <v>11</v>
      </c>
    </row>
    <row r="1349" spans="1:30" x14ac:dyDescent="0.35">
      <c r="A1349" t="s">
        <v>3306</v>
      </c>
      <c r="B1349" s="2">
        <v>45659</v>
      </c>
      <c r="C1349" t="s">
        <v>333</v>
      </c>
      <c r="D1349" t="s">
        <v>1713</v>
      </c>
      <c r="E1349" t="s">
        <v>1915</v>
      </c>
      <c r="F1349">
        <v>2</v>
      </c>
      <c r="G1349" s="5">
        <v>732.37</v>
      </c>
      <c r="H1349">
        <v>0.22</v>
      </c>
      <c r="I1349" t="s">
        <v>1962</v>
      </c>
      <c r="J1349">
        <v>1142.4972</v>
      </c>
      <c r="K1349" t="str">
        <f>_xlfn.XLOOKUP(Sales_DB[[#This Row],[Store_ID]],Store_DB[Store_ID],Store_DB[Region])</f>
        <v>West</v>
      </c>
      <c r="L1349" t="str">
        <f>_xlfn.XLOOKUP(Sales_DB[[#This Row],[Store_ID]],Store_DB[Store_ID],Store_DB[Store_Name])</f>
        <v>Bean, Jones and Park</v>
      </c>
      <c r="M1349" t="str">
        <f>_xlfn.XLOOKUP(Sales_DB[[#This Row],[Store_ID]],Store_DB[Store_ID],Store_DB[City])</f>
        <v>Thompsonborough</v>
      </c>
      <c r="N1349" t="str">
        <f>_xlfn.XLOOKUP(Sales_DB[[#This Row],[Store_ID]],Store_DB[Store_ID],Store_DB[Store_Type])</f>
        <v>Online</v>
      </c>
      <c r="O1349" t="str">
        <f>_xlfn.XLOOKUP(Sales_DB[[#This Row],[Product_ID]],Product_DB[Product_ID],Product_DB[Product_Name])</f>
        <v>High-Grip Football</v>
      </c>
      <c r="P1349" t="str">
        <f>_xlfn.XLOOKUP(Sales_DB[[#This Row],[Product_ID]],Product_DB[Product_ID],Product_DB[Category])</f>
        <v>Sports</v>
      </c>
      <c r="Q1349" t="str">
        <f>_xlfn.XLOOKUP(Sales_DB[[#This Row],[Product_ID]],Product_DB[Product_ID],Product_DB[Sub_Category])</f>
        <v>Team Sports</v>
      </c>
      <c r="R1349" t="str">
        <f>_xlfn.XLOOKUP(Sales_DB[[#This Row],[Product_ID]],Product_DB[Product_ID],Product_DB[Brand])</f>
        <v>Bridges, Banks and Cummings</v>
      </c>
      <c r="S1349">
        <f>_xlfn.XLOOKUP(Sales_DB[[#This Row],[Product_ID]],Product_DB[Product_ID],Product_DB[Cost])</f>
        <v>318.91000000000003</v>
      </c>
      <c r="T1349">
        <f>_xlfn.XLOOKUP(Sales_DB[[#This Row],[Product_ID]],Product_DB[Product_ID],Product_DB[Stock])</f>
        <v>114</v>
      </c>
      <c r="U1349" t="str">
        <f>_xlfn.XLOOKUP(Sales_DB[[#This Row],[Customer_ID]],Final_Cust_db[Customer_ID],Final_Cust_db[Name])</f>
        <v>Donna Gregory</v>
      </c>
      <c r="V1349">
        <f>_xlfn.XLOOKUP(Sales_DB[[#This Row],[Customer_ID]],Final_Cust_db[Customer_ID],Final_Cust_db[Age])</f>
        <v>29</v>
      </c>
      <c r="W1349" t="str">
        <f>_xlfn.XLOOKUP(Sales_DB[[#This Row],[Customer_ID]],Final_Cust_db[Customer_ID],Final_Cust_db[Gender])</f>
        <v>Female</v>
      </c>
      <c r="X1349" t="str">
        <f>_xlfn.XLOOKUP(Sales_DB[[#This Row],[Customer_ID]],Final_Cust_db[Customer_ID],Final_Cust_db[City])</f>
        <v>South Amandahaven</v>
      </c>
      <c r="Y1349" t="str">
        <f>_xlfn.XLOOKUP(Sales_DB[[#This Row],[Customer_ID]],Final_Cust_db[Customer_ID],Final_Cust_db[State])</f>
        <v>Arizona</v>
      </c>
      <c r="Z1349" t="str">
        <f>_xlfn.XLOOKUP(Sales_DB[[#This Row],[Customer_ID]],Final_Cust_db[Customer_ID],Final_Cust_db[Country])</f>
        <v>USA</v>
      </c>
      <c r="AA1349" t="str">
        <f>_xlfn.XLOOKUP(Sales_DB[[#This Row],[Customer_ID]],Final_Cust_db[Customer_ID],Final_Cust_db[Loyality_Level])</f>
        <v>Silver</v>
      </c>
      <c r="AB1349" s="8">
        <f>Sales_DB[[#This Row],[Cost]]*Sales_DB[[#This Row],[Quantity]]</f>
        <v>637.82000000000005</v>
      </c>
      <c r="AC1349" s="8">
        <f>Sales_DB[[#This Row],[Total_Amount]]-Sales_DB[[#This Row],[Spend]]</f>
        <v>504.67719999999997</v>
      </c>
      <c r="AD1349" s="8">
        <f>MONTH(Sales_DB[[#This Row],[Order_Date]])</f>
        <v>1</v>
      </c>
    </row>
    <row r="1350" spans="1:30" x14ac:dyDescent="0.35">
      <c r="A1350" t="s">
        <v>3307</v>
      </c>
      <c r="B1350" s="2">
        <v>45927</v>
      </c>
      <c r="C1350" t="s">
        <v>553</v>
      </c>
      <c r="D1350" t="s">
        <v>1742</v>
      </c>
      <c r="E1350" t="s">
        <v>1937</v>
      </c>
      <c r="F1350">
        <v>3</v>
      </c>
      <c r="G1350" s="5">
        <v>183.44</v>
      </c>
      <c r="H1350">
        <v>0.28000000000000003</v>
      </c>
      <c r="I1350" t="s">
        <v>1962</v>
      </c>
      <c r="J1350">
        <v>396.23039999999992</v>
      </c>
      <c r="K1350" t="str">
        <f>_xlfn.XLOOKUP(Sales_DB[[#This Row],[Store_ID]],Store_DB[Store_ID],Store_DB[Region])</f>
        <v>West</v>
      </c>
      <c r="L1350" t="str">
        <f>_xlfn.XLOOKUP(Sales_DB[[#This Row],[Store_ID]],Store_DB[Store_ID],Store_DB[Store_Name])</f>
        <v>Frederick-Wright</v>
      </c>
      <c r="M1350" t="str">
        <f>_xlfn.XLOOKUP(Sales_DB[[#This Row],[Store_ID]],Store_DB[Store_ID],Store_DB[City])</f>
        <v>New Jimmymouth</v>
      </c>
      <c r="N1350" t="str">
        <f>_xlfn.XLOOKUP(Sales_DB[[#This Row],[Store_ID]],Store_DB[Store_ID],Store_DB[Store_Type])</f>
        <v>Flagship</v>
      </c>
      <c r="O1350" t="str">
        <f>_xlfn.XLOOKUP(Sales_DB[[#This Row],[Product_ID]],Product_DB[Product_ID],Product_DB[Product_Name])</f>
        <v>Sports Stopwatch Pro</v>
      </c>
      <c r="P1350" t="str">
        <f>_xlfn.XLOOKUP(Sales_DB[[#This Row],[Product_ID]],Product_DB[Product_ID],Product_DB[Category])</f>
        <v>Sports</v>
      </c>
      <c r="Q1350" t="str">
        <f>_xlfn.XLOOKUP(Sales_DB[[#This Row],[Product_ID]],Product_DB[Product_ID],Product_DB[Sub_Category])</f>
        <v>Accessories</v>
      </c>
      <c r="R1350" t="str">
        <f>_xlfn.XLOOKUP(Sales_DB[[#This Row],[Product_ID]],Product_DB[Product_ID],Product_DB[Brand])</f>
        <v>Thompson-French</v>
      </c>
      <c r="S1350">
        <f>_xlfn.XLOOKUP(Sales_DB[[#This Row],[Product_ID]],Product_DB[Product_ID],Product_DB[Cost])</f>
        <v>434.84</v>
      </c>
      <c r="T1350">
        <f>_xlfn.XLOOKUP(Sales_DB[[#This Row],[Product_ID]],Product_DB[Product_ID],Product_DB[Stock])</f>
        <v>185</v>
      </c>
      <c r="U1350" t="str">
        <f>_xlfn.XLOOKUP(Sales_DB[[#This Row],[Customer_ID]],Final_Cust_db[Customer_ID],Final_Cust_db[Name])</f>
        <v>Daniel Rivas</v>
      </c>
      <c r="V1350">
        <f>_xlfn.XLOOKUP(Sales_DB[[#This Row],[Customer_ID]],Final_Cust_db[Customer_ID],Final_Cust_db[Age])</f>
        <v>39</v>
      </c>
      <c r="W1350" t="str">
        <f>_xlfn.XLOOKUP(Sales_DB[[#This Row],[Customer_ID]],Final_Cust_db[Customer_ID],Final_Cust_db[Gender])</f>
        <v>Female</v>
      </c>
      <c r="X1350" t="str">
        <f>_xlfn.XLOOKUP(Sales_DB[[#This Row],[Customer_ID]],Final_Cust_db[Customer_ID],Final_Cust_db[City])</f>
        <v>Dominiquefort</v>
      </c>
      <c r="Y1350" t="str">
        <f>_xlfn.XLOOKUP(Sales_DB[[#This Row],[Customer_ID]],Final_Cust_db[Customer_ID],Final_Cust_db[State])</f>
        <v>Georgia</v>
      </c>
      <c r="Z1350" t="str">
        <f>_xlfn.XLOOKUP(Sales_DB[[#This Row],[Customer_ID]],Final_Cust_db[Customer_ID],Final_Cust_db[Country])</f>
        <v>USA</v>
      </c>
      <c r="AA1350" t="str">
        <f>_xlfn.XLOOKUP(Sales_DB[[#This Row],[Customer_ID]],Final_Cust_db[Customer_ID],Final_Cust_db[Loyality_Level])</f>
        <v>Silver</v>
      </c>
      <c r="AB1350" s="8">
        <f>Sales_DB[[#This Row],[Cost]]*Sales_DB[[#This Row],[Quantity]]</f>
        <v>1304.52</v>
      </c>
      <c r="AC1350" s="8">
        <f>Sales_DB[[#This Row],[Total_Amount]]-Sales_DB[[#This Row],[Spend]]</f>
        <v>-908.28960000000006</v>
      </c>
      <c r="AD1350" s="8">
        <f>MONTH(Sales_DB[[#This Row],[Order_Date]])</f>
        <v>9</v>
      </c>
    </row>
    <row r="1351" spans="1:30" x14ac:dyDescent="0.35">
      <c r="A1351" t="s">
        <v>3308</v>
      </c>
      <c r="B1351" s="2">
        <v>45373</v>
      </c>
      <c r="C1351" t="s">
        <v>245</v>
      </c>
      <c r="D1351" t="s">
        <v>1601</v>
      </c>
      <c r="E1351" t="s">
        <v>1930</v>
      </c>
      <c r="F1351">
        <v>4</v>
      </c>
      <c r="G1351" s="5">
        <v>898.58</v>
      </c>
      <c r="H1351">
        <v>0.16</v>
      </c>
      <c r="I1351" t="s">
        <v>1959</v>
      </c>
      <c r="J1351">
        <v>3019.2287999999999</v>
      </c>
      <c r="K1351" t="str">
        <f>_xlfn.XLOOKUP(Sales_DB[[#This Row],[Store_ID]],Store_DB[Store_ID],Store_DB[Region])</f>
        <v>East</v>
      </c>
      <c r="L1351" t="str">
        <f>_xlfn.XLOOKUP(Sales_DB[[#This Row],[Store_ID]],Store_DB[Store_ID],Store_DB[Store_Name])</f>
        <v>Gardner, Humphrey and Contreras</v>
      </c>
      <c r="M1351" t="str">
        <f>_xlfn.XLOOKUP(Sales_DB[[#This Row],[Store_ID]],Store_DB[Store_ID],Store_DB[City])</f>
        <v>Johnsonville</v>
      </c>
      <c r="N1351" t="str">
        <f>_xlfn.XLOOKUP(Sales_DB[[#This Row],[Store_ID]],Store_DB[Store_ID],Store_DB[Store_Type])</f>
        <v>Flagship</v>
      </c>
      <c r="O1351" t="str">
        <f>_xlfn.XLOOKUP(Sales_DB[[#This Row],[Product_ID]],Product_DB[Product_ID],Product_DB[Product_Name])</f>
        <v>Hd Smart Tv Stick</v>
      </c>
      <c r="P1351" t="str">
        <f>_xlfn.XLOOKUP(Sales_DB[[#This Row],[Product_ID]],Product_DB[Product_ID],Product_DB[Category])</f>
        <v>Electronics</v>
      </c>
      <c r="Q1351" t="str">
        <f>_xlfn.XLOOKUP(Sales_DB[[#This Row],[Product_ID]],Product_DB[Product_ID],Product_DB[Sub_Category])</f>
        <v>Accessories</v>
      </c>
      <c r="R1351" t="str">
        <f>_xlfn.XLOOKUP(Sales_DB[[#This Row],[Product_ID]],Product_DB[Product_ID],Product_DB[Brand])</f>
        <v>Gibson, Hobbs and Weaver</v>
      </c>
      <c r="S1351">
        <f>_xlfn.XLOOKUP(Sales_DB[[#This Row],[Product_ID]],Product_DB[Product_ID],Product_DB[Cost])</f>
        <v>449.4</v>
      </c>
      <c r="T1351">
        <f>_xlfn.XLOOKUP(Sales_DB[[#This Row],[Product_ID]],Product_DB[Product_ID],Product_DB[Stock])</f>
        <v>265</v>
      </c>
      <c r="U1351" t="str">
        <f>_xlfn.XLOOKUP(Sales_DB[[#This Row],[Customer_ID]],Final_Cust_db[Customer_ID],Final_Cust_db[Name])</f>
        <v>Michael Thomas</v>
      </c>
      <c r="V1351">
        <f>_xlfn.XLOOKUP(Sales_DB[[#This Row],[Customer_ID]],Final_Cust_db[Customer_ID],Final_Cust_db[Age])</f>
        <v>21</v>
      </c>
      <c r="W1351" t="str">
        <f>_xlfn.XLOOKUP(Sales_DB[[#This Row],[Customer_ID]],Final_Cust_db[Customer_ID],Final_Cust_db[Gender])</f>
        <v>Female</v>
      </c>
      <c r="X1351" t="str">
        <f>_xlfn.XLOOKUP(Sales_DB[[#This Row],[Customer_ID]],Final_Cust_db[Customer_ID],Final_Cust_db[City])</f>
        <v>Woodmouth</v>
      </c>
      <c r="Y1351" t="str">
        <f>_xlfn.XLOOKUP(Sales_DB[[#This Row],[Customer_ID]],Final_Cust_db[Customer_ID],Final_Cust_db[State])</f>
        <v>Nevada</v>
      </c>
      <c r="Z1351" t="str">
        <f>_xlfn.XLOOKUP(Sales_DB[[#This Row],[Customer_ID]],Final_Cust_db[Customer_ID],Final_Cust_db[Country])</f>
        <v>USA</v>
      </c>
      <c r="AA1351" t="str">
        <f>_xlfn.XLOOKUP(Sales_DB[[#This Row],[Customer_ID]],Final_Cust_db[Customer_ID],Final_Cust_db[Loyality_Level])</f>
        <v>Silver</v>
      </c>
      <c r="AB1351" s="8">
        <f>Sales_DB[[#This Row],[Cost]]*Sales_DB[[#This Row],[Quantity]]</f>
        <v>1797.6</v>
      </c>
      <c r="AC1351" s="8">
        <f>Sales_DB[[#This Row],[Total_Amount]]-Sales_DB[[#This Row],[Spend]]</f>
        <v>1221.6288</v>
      </c>
      <c r="AD1351" s="8">
        <f>MONTH(Sales_DB[[#This Row],[Order_Date]])</f>
        <v>3</v>
      </c>
    </row>
    <row r="1352" spans="1:30" x14ac:dyDescent="0.35">
      <c r="A1352" t="s">
        <v>3309</v>
      </c>
      <c r="B1352" s="2">
        <v>45529</v>
      </c>
      <c r="C1352" t="s">
        <v>1227</v>
      </c>
      <c r="D1352" t="s">
        <v>1643</v>
      </c>
      <c r="E1352" t="s">
        <v>1894</v>
      </c>
      <c r="F1352">
        <v>3</v>
      </c>
      <c r="G1352" s="5">
        <v>152.41</v>
      </c>
      <c r="H1352">
        <v>0.25</v>
      </c>
      <c r="I1352" t="s">
        <v>1957</v>
      </c>
      <c r="J1352">
        <v>342.92250000000001</v>
      </c>
      <c r="K1352" t="str">
        <f>_xlfn.XLOOKUP(Sales_DB[[#This Row],[Store_ID]],Store_DB[Store_ID],Store_DB[Region])</f>
        <v>South</v>
      </c>
      <c r="L1352" t="str">
        <f>_xlfn.XLOOKUP(Sales_DB[[#This Row],[Store_ID]],Store_DB[Store_ID],Store_DB[Store_Name])</f>
        <v>Black-Horn</v>
      </c>
      <c r="M1352" t="str">
        <f>_xlfn.XLOOKUP(Sales_DB[[#This Row],[Store_ID]],Store_DB[Store_ID],Store_DB[City])</f>
        <v>North Nancyview</v>
      </c>
      <c r="N1352" t="str">
        <f>_xlfn.XLOOKUP(Sales_DB[[#This Row],[Store_ID]],Store_DB[Store_ID],Store_DB[Store_Type])</f>
        <v>Outlet</v>
      </c>
      <c r="O1352" t="str">
        <f>_xlfn.XLOOKUP(Sales_DB[[#This Row],[Product_ID]],Product_DB[Product_ID],Product_DB[Product_Name])</f>
        <v>Men'S Formal Shirt</v>
      </c>
      <c r="P1352" t="str">
        <f>_xlfn.XLOOKUP(Sales_DB[[#This Row],[Product_ID]],Product_DB[Product_ID],Product_DB[Category])</f>
        <v>Clothing</v>
      </c>
      <c r="Q1352" t="str">
        <f>_xlfn.XLOOKUP(Sales_DB[[#This Row],[Product_ID]],Product_DB[Product_ID],Product_DB[Sub_Category])</f>
        <v>Tops</v>
      </c>
      <c r="R1352" t="str">
        <f>_xlfn.XLOOKUP(Sales_DB[[#This Row],[Product_ID]],Product_DB[Product_ID],Product_DB[Brand])</f>
        <v>Moon, Mora and Santos</v>
      </c>
      <c r="S1352">
        <f>_xlfn.XLOOKUP(Sales_DB[[#This Row],[Product_ID]],Product_DB[Product_ID],Product_DB[Cost])</f>
        <v>238.8</v>
      </c>
      <c r="T1352">
        <f>_xlfn.XLOOKUP(Sales_DB[[#This Row],[Product_ID]],Product_DB[Product_ID],Product_DB[Stock])</f>
        <v>360</v>
      </c>
      <c r="U1352" t="str">
        <f>_xlfn.XLOOKUP(Sales_DB[[#This Row],[Customer_ID]],Final_Cust_db[Customer_ID],Final_Cust_db[Name])</f>
        <v>Daniel Bell</v>
      </c>
      <c r="V1352">
        <f>_xlfn.XLOOKUP(Sales_DB[[#This Row],[Customer_ID]],Final_Cust_db[Customer_ID],Final_Cust_db[Age])</f>
        <v>56</v>
      </c>
      <c r="W1352" t="str">
        <f>_xlfn.XLOOKUP(Sales_DB[[#This Row],[Customer_ID]],Final_Cust_db[Customer_ID],Final_Cust_db[Gender])</f>
        <v>Male</v>
      </c>
      <c r="X1352" t="str">
        <f>_xlfn.XLOOKUP(Sales_DB[[#This Row],[Customer_ID]],Final_Cust_db[Customer_ID],Final_Cust_db[City])</f>
        <v>Deniseberg</v>
      </c>
      <c r="Y1352" t="str">
        <f>_xlfn.XLOOKUP(Sales_DB[[#This Row],[Customer_ID]],Final_Cust_db[Customer_ID],Final_Cust_db[State])</f>
        <v>Arkansas</v>
      </c>
      <c r="Z1352" t="str">
        <f>_xlfn.XLOOKUP(Sales_DB[[#This Row],[Customer_ID]],Final_Cust_db[Customer_ID],Final_Cust_db[Country])</f>
        <v>USA</v>
      </c>
      <c r="AA1352" t="str">
        <f>_xlfn.XLOOKUP(Sales_DB[[#This Row],[Customer_ID]],Final_Cust_db[Customer_ID],Final_Cust_db[Loyality_Level])</f>
        <v>Silver</v>
      </c>
      <c r="AB1352" s="8">
        <f>Sales_DB[[#This Row],[Cost]]*Sales_DB[[#This Row],[Quantity]]</f>
        <v>716.40000000000009</v>
      </c>
      <c r="AC1352" s="8">
        <f>Sales_DB[[#This Row],[Total_Amount]]-Sales_DB[[#This Row],[Spend]]</f>
        <v>-373.47750000000008</v>
      </c>
      <c r="AD1352" s="8">
        <f>MONTH(Sales_DB[[#This Row],[Order_Date]])</f>
        <v>8</v>
      </c>
    </row>
    <row r="1353" spans="1:30" x14ac:dyDescent="0.35">
      <c r="A1353" t="s">
        <v>3310</v>
      </c>
      <c r="B1353" s="2">
        <v>45872</v>
      </c>
      <c r="C1353" t="s">
        <v>730</v>
      </c>
      <c r="D1353" t="s">
        <v>1857</v>
      </c>
      <c r="E1353" t="s">
        <v>1932</v>
      </c>
      <c r="F1353">
        <v>3</v>
      </c>
      <c r="G1353" s="5">
        <v>972.58</v>
      </c>
      <c r="H1353">
        <v>0.28000000000000003</v>
      </c>
      <c r="I1353" t="s">
        <v>1962</v>
      </c>
      <c r="J1353">
        <v>2100.7728000000002</v>
      </c>
      <c r="K1353" t="str">
        <f>_xlfn.XLOOKUP(Sales_DB[[#This Row],[Store_ID]],Store_DB[Store_ID],Store_DB[Region])</f>
        <v>South</v>
      </c>
      <c r="L1353" t="str">
        <f>_xlfn.XLOOKUP(Sales_DB[[#This Row],[Store_ID]],Store_DB[Store_ID],Store_DB[Store_Name])</f>
        <v>Mcdonald Inc</v>
      </c>
      <c r="M1353" t="str">
        <f>_xlfn.XLOOKUP(Sales_DB[[#This Row],[Store_ID]],Store_DB[Store_ID],Store_DB[City])</f>
        <v>Christopherland</v>
      </c>
      <c r="N1353" t="str">
        <f>_xlfn.XLOOKUP(Sales_DB[[#This Row],[Store_ID]],Store_DB[Store_ID],Store_DB[Store_Type])</f>
        <v>Outlet</v>
      </c>
      <c r="O1353" t="str">
        <f>_xlfn.XLOOKUP(Sales_DB[[#This Row],[Product_ID]],Product_DB[Product_ID],Product_DB[Product_Name])</f>
        <v>Microwave Oven</v>
      </c>
      <c r="P1353" t="str">
        <f>_xlfn.XLOOKUP(Sales_DB[[#This Row],[Product_ID]],Product_DB[Product_ID],Product_DB[Category])</f>
        <v>Home</v>
      </c>
      <c r="Q1353" t="str">
        <f>_xlfn.XLOOKUP(Sales_DB[[#This Row],[Product_ID]],Product_DB[Product_ID],Product_DB[Sub_Category])</f>
        <v>Appliances</v>
      </c>
      <c r="R1353" t="str">
        <f>_xlfn.XLOOKUP(Sales_DB[[#This Row],[Product_ID]],Product_DB[Product_ID],Product_DB[Brand])</f>
        <v>Green, Powell and Palmer</v>
      </c>
      <c r="S1353">
        <f>_xlfn.XLOOKUP(Sales_DB[[#This Row],[Product_ID]],Product_DB[Product_ID],Product_DB[Cost])</f>
        <v>447.43</v>
      </c>
      <c r="T1353">
        <f>_xlfn.XLOOKUP(Sales_DB[[#This Row],[Product_ID]],Product_DB[Product_ID],Product_DB[Stock])</f>
        <v>191</v>
      </c>
      <c r="U1353" t="str">
        <f>_xlfn.XLOOKUP(Sales_DB[[#This Row],[Customer_ID]],Final_Cust_db[Customer_ID],Final_Cust_db[Name])</f>
        <v>Robert Harris</v>
      </c>
      <c r="V1353">
        <f>_xlfn.XLOOKUP(Sales_DB[[#This Row],[Customer_ID]],Final_Cust_db[Customer_ID],Final_Cust_db[Age])</f>
        <v>50</v>
      </c>
      <c r="W1353" t="str">
        <f>_xlfn.XLOOKUP(Sales_DB[[#This Row],[Customer_ID]],Final_Cust_db[Customer_ID],Final_Cust_db[Gender])</f>
        <v>Male</v>
      </c>
      <c r="X1353" t="str">
        <f>_xlfn.XLOOKUP(Sales_DB[[#This Row],[Customer_ID]],Final_Cust_db[Customer_ID],Final_Cust_db[City])</f>
        <v>East Jeremy</v>
      </c>
      <c r="Y1353" t="str">
        <f>_xlfn.XLOOKUP(Sales_DB[[#This Row],[Customer_ID]],Final_Cust_db[Customer_ID],Final_Cust_db[State])</f>
        <v>Iowa</v>
      </c>
      <c r="Z1353" t="str">
        <f>_xlfn.XLOOKUP(Sales_DB[[#This Row],[Customer_ID]],Final_Cust_db[Customer_ID],Final_Cust_db[Country])</f>
        <v>USA</v>
      </c>
      <c r="AA1353" t="str">
        <f>_xlfn.XLOOKUP(Sales_DB[[#This Row],[Customer_ID]],Final_Cust_db[Customer_ID],Final_Cust_db[Loyality_Level])</f>
        <v>Platinum</v>
      </c>
      <c r="AB1353" s="8">
        <f>Sales_DB[[#This Row],[Cost]]*Sales_DB[[#This Row],[Quantity]]</f>
        <v>1342.29</v>
      </c>
      <c r="AC1353" s="8">
        <f>Sales_DB[[#This Row],[Total_Amount]]-Sales_DB[[#This Row],[Spend]]</f>
        <v>758.48280000000022</v>
      </c>
      <c r="AD1353" s="8">
        <f>MONTH(Sales_DB[[#This Row],[Order_Date]])</f>
        <v>8</v>
      </c>
    </row>
    <row r="1354" spans="1:30" x14ac:dyDescent="0.35">
      <c r="A1354" t="s">
        <v>3311</v>
      </c>
      <c r="B1354" s="2">
        <v>45267</v>
      </c>
      <c r="C1354" t="s">
        <v>1447</v>
      </c>
      <c r="D1354" t="s">
        <v>1788</v>
      </c>
      <c r="E1354" t="s">
        <v>1925</v>
      </c>
      <c r="F1354">
        <v>4</v>
      </c>
      <c r="G1354" s="5">
        <v>136.4</v>
      </c>
      <c r="H1354">
        <v>0.04</v>
      </c>
      <c r="I1354" t="s">
        <v>1962</v>
      </c>
      <c r="J1354">
        <v>523.77599999999995</v>
      </c>
      <c r="K1354" t="str">
        <f>_xlfn.XLOOKUP(Sales_DB[[#This Row],[Store_ID]],Store_DB[Store_ID],Store_DB[Region])</f>
        <v>South</v>
      </c>
      <c r="L1354" t="str">
        <f>_xlfn.XLOOKUP(Sales_DB[[#This Row],[Store_ID]],Store_DB[Store_ID],Store_DB[Store_Name])</f>
        <v>Aguirre-Keller</v>
      </c>
      <c r="M1354" t="str">
        <f>_xlfn.XLOOKUP(Sales_DB[[#This Row],[Store_ID]],Store_DB[Store_ID],Store_DB[City])</f>
        <v>Lake Michael</v>
      </c>
      <c r="N1354" t="str">
        <f>_xlfn.XLOOKUP(Sales_DB[[#This Row],[Store_ID]],Store_DB[Store_ID],Store_DB[Store_Type])</f>
        <v>Online</v>
      </c>
      <c r="O1354" t="str">
        <f>_xlfn.XLOOKUP(Sales_DB[[#This Row],[Product_ID]],Product_DB[Product_ID],Product_DB[Product_Name])</f>
        <v>Men'S Sports Shorts</v>
      </c>
      <c r="P1354" t="str">
        <f>_xlfn.XLOOKUP(Sales_DB[[#This Row],[Product_ID]],Product_DB[Product_ID],Product_DB[Category])</f>
        <v>Clothing</v>
      </c>
      <c r="Q1354" t="str">
        <f>_xlfn.XLOOKUP(Sales_DB[[#This Row],[Product_ID]],Product_DB[Product_ID],Product_DB[Sub_Category])</f>
        <v>Bottoms</v>
      </c>
      <c r="R1354" t="str">
        <f>_xlfn.XLOOKUP(Sales_DB[[#This Row],[Product_ID]],Product_DB[Product_ID],Product_DB[Brand])</f>
        <v>Fitzpatrick Ltd</v>
      </c>
      <c r="S1354">
        <f>_xlfn.XLOOKUP(Sales_DB[[#This Row],[Product_ID]],Product_DB[Product_ID],Product_DB[Cost])</f>
        <v>218.22</v>
      </c>
      <c r="T1354">
        <f>_xlfn.XLOOKUP(Sales_DB[[#This Row],[Product_ID]],Product_DB[Product_ID],Product_DB[Stock])</f>
        <v>224</v>
      </c>
      <c r="U1354" t="str">
        <f>_xlfn.XLOOKUP(Sales_DB[[#This Row],[Customer_ID]],Final_Cust_db[Customer_ID],Final_Cust_db[Name])</f>
        <v>Cynthia Parrish</v>
      </c>
      <c r="V1354">
        <f>_xlfn.XLOOKUP(Sales_DB[[#This Row],[Customer_ID]],Final_Cust_db[Customer_ID],Final_Cust_db[Age])</f>
        <v>18</v>
      </c>
      <c r="W1354" t="str">
        <f>_xlfn.XLOOKUP(Sales_DB[[#This Row],[Customer_ID]],Final_Cust_db[Customer_ID],Final_Cust_db[Gender])</f>
        <v>Male</v>
      </c>
      <c r="X1354" t="str">
        <f>_xlfn.XLOOKUP(Sales_DB[[#This Row],[Customer_ID]],Final_Cust_db[Customer_ID],Final_Cust_db[City])</f>
        <v>Espinozaberg</v>
      </c>
      <c r="Y1354" t="str">
        <f>_xlfn.XLOOKUP(Sales_DB[[#This Row],[Customer_ID]],Final_Cust_db[Customer_ID],Final_Cust_db[State])</f>
        <v>Minnesota</v>
      </c>
      <c r="Z1354" t="str">
        <f>_xlfn.XLOOKUP(Sales_DB[[#This Row],[Customer_ID]],Final_Cust_db[Customer_ID],Final_Cust_db[Country])</f>
        <v>USA</v>
      </c>
      <c r="AA1354" t="str">
        <f>_xlfn.XLOOKUP(Sales_DB[[#This Row],[Customer_ID]],Final_Cust_db[Customer_ID],Final_Cust_db[Loyality_Level])</f>
        <v>Silver</v>
      </c>
      <c r="AB1354" s="8">
        <f>Sales_DB[[#This Row],[Cost]]*Sales_DB[[#This Row],[Quantity]]</f>
        <v>872.88</v>
      </c>
      <c r="AC1354" s="8">
        <f>Sales_DB[[#This Row],[Total_Amount]]-Sales_DB[[#This Row],[Spend]]</f>
        <v>-349.10400000000004</v>
      </c>
      <c r="AD1354" s="8">
        <f>MONTH(Sales_DB[[#This Row],[Order_Date]])</f>
        <v>12</v>
      </c>
    </row>
    <row r="1355" spans="1:30" x14ac:dyDescent="0.35">
      <c r="A1355" t="s">
        <v>3312</v>
      </c>
      <c r="B1355" s="2">
        <v>45894</v>
      </c>
      <c r="C1355" t="s">
        <v>1256</v>
      </c>
      <c r="D1355" t="s">
        <v>1863</v>
      </c>
      <c r="E1355" t="s">
        <v>1934</v>
      </c>
      <c r="F1355">
        <v>1</v>
      </c>
      <c r="G1355" s="5">
        <v>509.63</v>
      </c>
      <c r="H1355">
        <v>0.27</v>
      </c>
      <c r="I1355" t="s">
        <v>1962</v>
      </c>
      <c r="J1355">
        <v>372.0299</v>
      </c>
      <c r="K1355" t="str">
        <f>_xlfn.XLOOKUP(Sales_DB[[#This Row],[Store_ID]],Store_DB[Store_ID],Store_DB[Region])</f>
        <v>North</v>
      </c>
      <c r="L1355" t="str">
        <f>_xlfn.XLOOKUP(Sales_DB[[#This Row],[Store_ID]],Store_DB[Store_ID],Store_DB[Store_Name])</f>
        <v>Shelton PLC</v>
      </c>
      <c r="M1355" t="str">
        <f>_xlfn.XLOOKUP(Sales_DB[[#This Row],[Store_ID]],Store_DB[Store_ID],Store_DB[City])</f>
        <v>East Jenniferstad</v>
      </c>
      <c r="N1355" t="str">
        <f>_xlfn.XLOOKUP(Sales_DB[[#This Row],[Store_ID]],Store_DB[Store_ID],Store_DB[Store_Type])</f>
        <v>Flagship</v>
      </c>
      <c r="O1355" t="str">
        <f>_xlfn.XLOOKUP(Sales_DB[[#This Row],[Product_ID]],Product_DB[Product_ID],Product_DB[Product_Name])</f>
        <v>Vitamin E Body Lotion</v>
      </c>
      <c r="P1355" t="str">
        <f>_xlfn.XLOOKUP(Sales_DB[[#This Row],[Product_ID]],Product_DB[Product_ID],Product_DB[Category])</f>
        <v>Beauty</v>
      </c>
      <c r="Q1355" t="str">
        <f>_xlfn.XLOOKUP(Sales_DB[[#This Row],[Product_ID]],Product_DB[Product_ID],Product_DB[Sub_Category])</f>
        <v>Skincare</v>
      </c>
      <c r="R1355" t="str">
        <f>_xlfn.XLOOKUP(Sales_DB[[#This Row],[Product_ID]],Product_DB[Product_ID],Product_DB[Brand])</f>
        <v>Hoffman-Williams</v>
      </c>
      <c r="S1355">
        <f>_xlfn.XLOOKUP(Sales_DB[[#This Row],[Product_ID]],Product_DB[Product_ID],Product_DB[Cost])</f>
        <v>358.47</v>
      </c>
      <c r="T1355">
        <f>_xlfn.XLOOKUP(Sales_DB[[#This Row],[Product_ID]],Product_DB[Product_ID],Product_DB[Stock])</f>
        <v>213</v>
      </c>
      <c r="U1355" t="str">
        <f>_xlfn.XLOOKUP(Sales_DB[[#This Row],[Customer_ID]],Final_Cust_db[Customer_ID],Final_Cust_db[Name])</f>
        <v>Mark Rogers</v>
      </c>
      <c r="V1355">
        <f>_xlfn.XLOOKUP(Sales_DB[[#This Row],[Customer_ID]],Final_Cust_db[Customer_ID],Final_Cust_db[Age])</f>
        <v>57</v>
      </c>
      <c r="W1355" t="str">
        <f>_xlfn.XLOOKUP(Sales_DB[[#This Row],[Customer_ID]],Final_Cust_db[Customer_ID],Final_Cust_db[Gender])</f>
        <v>Female</v>
      </c>
      <c r="X1355" t="str">
        <f>_xlfn.XLOOKUP(Sales_DB[[#This Row],[Customer_ID]],Final_Cust_db[Customer_ID],Final_Cust_db[City])</f>
        <v>Bookertown</v>
      </c>
      <c r="Y1355" t="str">
        <f>_xlfn.XLOOKUP(Sales_DB[[#This Row],[Customer_ID]],Final_Cust_db[Customer_ID],Final_Cust_db[State])</f>
        <v>Oklahoma</v>
      </c>
      <c r="Z1355" t="str">
        <f>_xlfn.XLOOKUP(Sales_DB[[#This Row],[Customer_ID]],Final_Cust_db[Customer_ID],Final_Cust_db[Country])</f>
        <v>USA</v>
      </c>
      <c r="AA1355" t="str">
        <f>_xlfn.XLOOKUP(Sales_DB[[#This Row],[Customer_ID]],Final_Cust_db[Customer_ID],Final_Cust_db[Loyality_Level])</f>
        <v>Platinum</v>
      </c>
      <c r="AB1355" s="8">
        <f>Sales_DB[[#This Row],[Cost]]*Sales_DB[[#This Row],[Quantity]]</f>
        <v>358.47</v>
      </c>
      <c r="AC1355" s="8">
        <f>Sales_DB[[#This Row],[Total_Amount]]-Sales_DB[[#This Row],[Spend]]</f>
        <v>13.559899999999971</v>
      </c>
      <c r="AD1355" s="8">
        <f>MONTH(Sales_DB[[#This Row],[Order_Date]])</f>
        <v>8</v>
      </c>
    </row>
    <row r="1356" spans="1:30" x14ac:dyDescent="0.35">
      <c r="A1356" t="s">
        <v>3313</v>
      </c>
      <c r="B1356" s="2">
        <v>45331</v>
      </c>
      <c r="C1356" t="s">
        <v>25</v>
      </c>
      <c r="D1356" t="s">
        <v>1872</v>
      </c>
      <c r="E1356" t="s">
        <v>1899</v>
      </c>
      <c r="F1356">
        <v>4</v>
      </c>
      <c r="G1356" s="5">
        <v>360.28</v>
      </c>
      <c r="H1356">
        <v>0.09</v>
      </c>
      <c r="I1356" t="s">
        <v>1962</v>
      </c>
      <c r="J1356">
        <v>1311.4192</v>
      </c>
      <c r="K1356" t="str">
        <f>_xlfn.XLOOKUP(Sales_DB[[#This Row],[Store_ID]],Store_DB[Store_ID],Store_DB[Region])</f>
        <v>North</v>
      </c>
      <c r="L1356" t="str">
        <f>_xlfn.XLOOKUP(Sales_DB[[#This Row],[Store_ID]],Store_DB[Store_ID],Store_DB[Store_Name])</f>
        <v>Johnson-Wright</v>
      </c>
      <c r="M1356" t="str">
        <f>_xlfn.XLOOKUP(Sales_DB[[#This Row],[Store_ID]],Store_DB[Store_ID],Store_DB[City])</f>
        <v>Hoodberg</v>
      </c>
      <c r="N1356" t="str">
        <f>_xlfn.XLOOKUP(Sales_DB[[#This Row],[Store_ID]],Store_DB[Store_ID],Store_DB[Store_Type])</f>
        <v>Outlet</v>
      </c>
      <c r="O1356" t="str">
        <f>_xlfn.XLOOKUP(Sales_DB[[#This Row],[Product_ID]],Product_DB[Product_ID],Product_DB[Product_Name])</f>
        <v>Cricket Bat</v>
      </c>
      <c r="P1356" t="str">
        <f>_xlfn.XLOOKUP(Sales_DB[[#This Row],[Product_ID]],Product_DB[Product_ID],Product_DB[Category])</f>
        <v>Sports</v>
      </c>
      <c r="Q1356" t="str">
        <f>_xlfn.XLOOKUP(Sales_DB[[#This Row],[Product_ID]],Product_DB[Product_ID],Product_DB[Sub_Category])</f>
        <v>Team Sports</v>
      </c>
      <c r="R1356" t="str">
        <f>_xlfn.XLOOKUP(Sales_DB[[#This Row],[Product_ID]],Product_DB[Product_ID],Product_DB[Brand])</f>
        <v>Khan LLC</v>
      </c>
      <c r="S1356">
        <f>_xlfn.XLOOKUP(Sales_DB[[#This Row],[Product_ID]],Product_DB[Product_ID],Product_DB[Cost])</f>
        <v>245.98</v>
      </c>
      <c r="T1356">
        <f>_xlfn.XLOOKUP(Sales_DB[[#This Row],[Product_ID]],Product_DB[Product_ID],Product_DB[Stock])</f>
        <v>471</v>
      </c>
      <c r="U1356" t="str">
        <f>_xlfn.XLOOKUP(Sales_DB[[#This Row],[Customer_ID]],Final_Cust_db[Customer_ID],Final_Cust_db[Name])</f>
        <v>Jeremy Harris</v>
      </c>
      <c r="V1356">
        <f>_xlfn.XLOOKUP(Sales_DB[[#This Row],[Customer_ID]],Final_Cust_db[Customer_ID],Final_Cust_db[Age])</f>
        <v>59</v>
      </c>
      <c r="W1356" t="str">
        <f>_xlfn.XLOOKUP(Sales_DB[[#This Row],[Customer_ID]],Final_Cust_db[Customer_ID],Final_Cust_db[Gender])</f>
        <v>Female</v>
      </c>
      <c r="X1356" t="str">
        <f>_xlfn.XLOOKUP(Sales_DB[[#This Row],[Customer_ID]],Final_Cust_db[Customer_ID],Final_Cust_db[City])</f>
        <v>Thomastown</v>
      </c>
      <c r="Y1356" t="str">
        <f>_xlfn.XLOOKUP(Sales_DB[[#This Row],[Customer_ID]],Final_Cust_db[Customer_ID],Final_Cust_db[State])</f>
        <v>Ohio</v>
      </c>
      <c r="Z1356" t="str">
        <f>_xlfn.XLOOKUP(Sales_DB[[#This Row],[Customer_ID]],Final_Cust_db[Customer_ID],Final_Cust_db[Country])</f>
        <v>USA</v>
      </c>
      <c r="AA1356" t="str">
        <f>_xlfn.XLOOKUP(Sales_DB[[#This Row],[Customer_ID]],Final_Cust_db[Customer_ID],Final_Cust_db[Loyality_Level])</f>
        <v>Bronze</v>
      </c>
      <c r="AB1356" s="8">
        <f>Sales_DB[[#This Row],[Cost]]*Sales_DB[[#This Row],[Quantity]]</f>
        <v>983.92</v>
      </c>
      <c r="AC1356" s="8">
        <f>Sales_DB[[#This Row],[Total_Amount]]-Sales_DB[[#This Row],[Spend]]</f>
        <v>327.49920000000009</v>
      </c>
      <c r="AD1356" s="8">
        <f>MONTH(Sales_DB[[#This Row],[Order_Date]])</f>
        <v>2</v>
      </c>
    </row>
    <row r="1357" spans="1:30" x14ac:dyDescent="0.35">
      <c r="A1357" t="s">
        <v>3314</v>
      </c>
      <c r="B1357" s="2">
        <v>45910</v>
      </c>
      <c r="C1357" t="s">
        <v>296</v>
      </c>
      <c r="D1357" t="s">
        <v>1848</v>
      </c>
      <c r="E1357" t="s">
        <v>1934</v>
      </c>
      <c r="F1357">
        <v>3</v>
      </c>
      <c r="G1357" s="5">
        <v>882.05</v>
      </c>
      <c r="H1357">
        <v>0.06</v>
      </c>
      <c r="I1357" t="s">
        <v>1959</v>
      </c>
      <c r="J1357">
        <v>2487.3809999999989</v>
      </c>
      <c r="K1357" t="str">
        <f>_xlfn.XLOOKUP(Sales_DB[[#This Row],[Store_ID]],Store_DB[Store_ID],Store_DB[Region])</f>
        <v>North</v>
      </c>
      <c r="L1357" t="str">
        <f>_xlfn.XLOOKUP(Sales_DB[[#This Row],[Store_ID]],Store_DB[Store_ID],Store_DB[Store_Name])</f>
        <v>Shelton PLC</v>
      </c>
      <c r="M1357" t="str">
        <f>_xlfn.XLOOKUP(Sales_DB[[#This Row],[Store_ID]],Store_DB[Store_ID],Store_DB[City])</f>
        <v>East Jenniferstad</v>
      </c>
      <c r="N1357" t="str">
        <f>_xlfn.XLOOKUP(Sales_DB[[#This Row],[Store_ID]],Store_DB[Store_ID],Store_DB[Store_Type])</f>
        <v>Flagship</v>
      </c>
      <c r="O1357" t="str">
        <f>_xlfn.XLOOKUP(Sales_DB[[#This Row],[Product_ID]],Product_DB[Product_ID],Product_DB[Product_Name])</f>
        <v>Face Foundation Kit</v>
      </c>
      <c r="P1357" t="str">
        <f>_xlfn.XLOOKUP(Sales_DB[[#This Row],[Product_ID]],Product_DB[Product_ID],Product_DB[Category])</f>
        <v>Beauty</v>
      </c>
      <c r="Q1357" t="str">
        <f>_xlfn.XLOOKUP(Sales_DB[[#This Row],[Product_ID]],Product_DB[Product_ID],Product_DB[Sub_Category])</f>
        <v>Makeup</v>
      </c>
      <c r="R1357" t="str">
        <f>_xlfn.XLOOKUP(Sales_DB[[#This Row],[Product_ID]],Product_DB[Product_ID],Product_DB[Brand])</f>
        <v>Taylor-Elliott</v>
      </c>
      <c r="S1357">
        <f>_xlfn.XLOOKUP(Sales_DB[[#This Row],[Product_ID]],Product_DB[Product_ID],Product_DB[Cost])</f>
        <v>183.04</v>
      </c>
      <c r="T1357">
        <f>_xlfn.XLOOKUP(Sales_DB[[#This Row],[Product_ID]],Product_DB[Product_ID],Product_DB[Stock])</f>
        <v>457</v>
      </c>
      <c r="U1357" t="str">
        <f>_xlfn.XLOOKUP(Sales_DB[[#This Row],[Customer_ID]],Final_Cust_db[Customer_ID],Final_Cust_db[Name])</f>
        <v>Jennifer Garcia</v>
      </c>
      <c r="V1357">
        <f>_xlfn.XLOOKUP(Sales_DB[[#This Row],[Customer_ID]],Final_Cust_db[Customer_ID],Final_Cust_db[Age])</f>
        <v>61</v>
      </c>
      <c r="W1357" t="str">
        <f>_xlfn.XLOOKUP(Sales_DB[[#This Row],[Customer_ID]],Final_Cust_db[Customer_ID],Final_Cust_db[Gender])</f>
        <v>Female</v>
      </c>
      <c r="X1357" t="str">
        <f>_xlfn.XLOOKUP(Sales_DB[[#This Row],[Customer_ID]],Final_Cust_db[Customer_ID],Final_Cust_db[City])</f>
        <v>New Sean</v>
      </c>
      <c r="Y1357" t="str">
        <f>_xlfn.XLOOKUP(Sales_DB[[#This Row],[Customer_ID]],Final_Cust_db[Customer_ID],Final_Cust_db[State])</f>
        <v>New Mexico</v>
      </c>
      <c r="Z1357" t="str">
        <f>_xlfn.XLOOKUP(Sales_DB[[#This Row],[Customer_ID]],Final_Cust_db[Customer_ID],Final_Cust_db[Country])</f>
        <v>USA</v>
      </c>
      <c r="AA1357" t="str">
        <f>_xlfn.XLOOKUP(Sales_DB[[#This Row],[Customer_ID]],Final_Cust_db[Customer_ID],Final_Cust_db[Loyality_Level])</f>
        <v>Bronze</v>
      </c>
      <c r="AB1357" s="8">
        <f>Sales_DB[[#This Row],[Cost]]*Sales_DB[[#This Row],[Quantity]]</f>
        <v>549.12</v>
      </c>
      <c r="AC1357" s="8">
        <f>Sales_DB[[#This Row],[Total_Amount]]-Sales_DB[[#This Row],[Spend]]</f>
        <v>1938.2609999999991</v>
      </c>
      <c r="AD1357" s="8">
        <f>MONTH(Sales_DB[[#This Row],[Order_Date]])</f>
        <v>9</v>
      </c>
    </row>
    <row r="1358" spans="1:30" x14ac:dyDescent="0.35">
      <c r="A1358" t="s">
        <v>3315</v>
      </c>
      <c r="B1358" s="2">
        <v>45564</v>
      </c>
      <c r="C1358" t="s">
        <v>646</v>
      </c>
      <c r="D1358" t="s">
        <v>1818</v>
      </c>
      <c r="E1358" t="s">
        <v>1915</v>
      </c>
      <c r="F1358">
        <v>3</v>
      </c>
      <c r="G1358" s="5">
        <v>141.54</v>
      </c>
      <c r="H1358">
        <v>0.12</v>
      </c>
      <c r="I1358" t="s">
        <v>1959</v>
      </c>
      <c r="J1358">
        <v>373.66559999999998</v>
      </c>
      <c r="K1358" t="str">
        <f>_xlfn.XLOOKUP(Sales_DB[[#This Row],[Store_ID]],Store_DB[Store_ID],Store_DB[Region])</f>
        <v>West</v>
      </c>
      <c r="L1358" t="str">
        <f>_xlfn.XLOOKUP(Sales_DB[[#This Row],[Store_ID]],Store_DB[Store_ID],Store_DB[Store_Name])</f>
        <v>Bean, Jones and Park</v>
      </c>
      <c r="M1358" t="str">
        <f>_xlfn.XLOOKUP(Sales_DB[[#This Row],[Store_ID]],Store_DB[Store_ID],Store_DB[City])</f>
        <v>Thompsonborough</v>
      </c>
      <c r="N1358" t="str">
        <f>_xlfn.XLOOKUP(Sales_DB[[#This Row],[Store_ID]],Store_DB[Store_ID],Store_DB[Store_Type])</f>
        <v>Online</v>
      </c>
      <c r="O1358" t="str">
        <f>_xlfn.XLOOKUP(Sales_DB[[#This Row],[Product_ID]],Product_DB[Product_ID],Product_DB[Product_Name])</f>
        <v>Decorative Lamp Shade</v>
      </c>
      <c r="P1358" t="str">
        <f>_xlfn.XLOOKUP(Sales_DB[[#This Row],[Product_ID]],Product_DB[Product_ID],Product_DB[Category])</f>
        <v>Home</v>
      </c>
      <c r="Q1358" t="str">
        <f>_xlfn.XLOOKUP(Sales_DB[[#This Row],[Product_ID]],Product_DB[Product_ID],Product_DB[Sub_Category])</f>
        <v>Lighting</v>
      </c>
      <c r="R1358" t="str">
        <f>_xlfn.XLOOKUP(Sales_DB[[#This Row],[Product_ID]],Product_DB[Product_ID],Product_DB[Brand])</f>
        <v>Ramirez-Hanson</v>
      </c>
      <c r="S1358">
        <f>_xlfn.XLOOKUP(Sales_DB[[#This Row],[Product_ID]],Product_DB[Product_ID],Product_DB[Cost])</f>
        <v>228.53</v>
      </c>
      <c r="T1358">
        <f>_xlfn.XLOOKUP(Sales_DB[[#This Row],[Product_ID]],Product_DB[Product_ID],Product_DB[Stock])</f>
        <v>469</v>
      </c>
      <c r="U1358" t="str">
        <f>_xlfn.XLOOKUP(Sales_DB[[#This Row],[Customer_ID]],Final_Cust_db[Customer_ID],Final_Cust_db[Name])</f>
        <v>Anthony Garcia</v>
      </c>
      <c r="V1358">
        <f>_xlfn.XLOOKUP(Sales_DB[[#This Row],[Customer_ID]],Final_Cust_db[Customer_ID],Final_Cust_db[Age])</f>
        <v>60</v>
      </c>
      <c r="W1358" t="str">
        <f>_xlfn.XLOOKUP(Sales_DB[[#This Row],[Customer_ID]],Final_Cust_db[Customer_ID],Final_Cust_db[Gender])</f>
        <v>Male</v>
      </c>
      <c r="X1358" t="str">
        <f>_xlfn.XLOOKUP(Sales_DB[[#This Row],[Customer_ID]],Final_Cust_db[Customer_ID],Final_Cust_db[City])</f>
        <v>Taraberg</v>
      </c>
      <c r="Y1358" t="str">
        <f>_xlfn.XLOOKUP(Sales_DB[[#This Row],[Customer_ID]],Final_Cust_db[Customer_ID],Final_Cust_db[State])</f>
        <v>Arizona</v>
      </c>
      <c r="Z1358" t="str">
        <f>_xlfn.XLOOKUP(Sales_DB[[#This Row],[Customer_ID]],Final_Cust_db[Customer_ID],Final_Cust_db[Country])</f>
        <v>USA</v>
      </c>
      <c r="AA1358" t="str">
        <f>_xlfn.XLOOKUP(Sales_DB[[#This Row],[Customer_ID]],Final_Cust_db[Customer_ID],Final_Cust_db[Loyality_Level])</f>
        <v>Silver</v>
      </c>
      <c r="AB1358" s="8">
        <f>Sales_DB[[#This Row],[Cost]]*Sales_DB[[#This Row],[Quantity]]</f>
        <v>685.59</v>
      </c>
      <c r="AC1358" s="8">
        <f>Sales_DB[[#This Row],[Total_Amount]]-Sales_DB[[#This Row],[Spend]]</f>
        <v>-311.92440000000005</v>
      </c>
      <c r="AD1358" s="8">
        <f>MONTH(Sales_DB[[#This Row],[Order_Date]])</f>
        <v>9</v>
      </c>
    </row>
    <row r="1359" spans="1:30" x14ac:dyDescent="0.35">
      <c r="A1359" t="s">
        <v>3316</v>
      </c>
      <c r="B1359" s="2">
        <v>45461</v>
      </c>
      <c r="C1359" t="s">
        <v>172</v>
      </c>
      <c r="D1359" t="s">
        <v>1615</v>
      </c>
      <c r="E1359" t="s">
        <v>1902</v>
      </c>
      <c r="F1359">
        <v>3</v>
      </c>
      <c r="G1359" s="5">
        <v>83.5</v>
      </c>
      <c r="H1359">
        <v>0.23</v>
      </c>
      <c r="I1359" t="s">
        <v>1962</v>
      </c>
      <c r="J1359">
        <v>192.88499999999999</v>
      </c>
      <c r="K1359" t="str">
        <f>_xlfn.XLOOKUP(Sales_DB[[#This Row],[Store_ID]],Store_DB[Store_ID],Store_DB[Region])</f>
        <v>South</v>
      </c>
      <c r="L1359" t="str">
        <f>_xlfn.XLOOKUP(Sales_DB[[#This Row],[Store_ID]],Store_DB[Store_ID],Store_DB[Store_Name])</f>
        <v>Alexander Group</v>
      </c>
      <c r="M1359" t="str">
        <f>_xlfn.XLOOKUP(Sales_DB[[#This Row],[Store_ID]],Store_DB[Store_ID],Store_DB[City])</f>
        <v>Port Sharon</v>
      </c>
      <c r="N1359" t="str">
        <f>_xlfn.XLOOKUP(Sales_DB[[#This Row],[Store_ID]],Store_DB[Store_ID],Store_DB[Store_Type])</f>
        <v>Online</v>
      </c>
      <c r="O1359" t="str">
        <f>_xlfn.XLOOKUP(Sales_DB[[#This Row],[Product_ID]],Product_DB[Product_ID],Product_DB[Product_Name])</f>
        <v>4K Home Projector</v>
      </c>
      <c r="P1359" t="str">
        <f>_xlfn.XLOOKUP(Sales_DB[[#This Row],[Product_ID]],Product_DB[Product_ID],Product_DB[Category])</f>
        <v>Electronics</v>
      </c>
      <c r="Q1359" t="str">
        <f>_xlfn.XLOOKUP(Sales_DB[[#This Row],[Product_ID]],Product_DB[Product_ID],Product_DB[Sub_Category])</f>
        <v>Appliances</v>
      </c>
      <c r="R1359" t="str">
        <f>_xlfn.XLOOKUP(Sales_DB[[#This Row],[Product_ID]],Product_DB[Product_ID],Product_DB[Brand])</f>
        <v>Thomas LLC</v>
      </c>
      <c r="S1359">
        <f>_xlfn.XLOOKUP(Sales_DB[[#This Row],[Product_ID]],Product_DB[Product_ID],Product_DB[Cost])</f>
        <v>465.34</v>
      </c>
      <c r="T1359">
        <f>_xlfn.XLOOKUP(Sales_DB[[#This Row],[Product_ID]],Product_DB[Product_ID],Product_DB[Stock])</f>
        <v>301</v>
      </c>
      <c r="U1359" t="str">
        <f>_xlfn.XLOOKUP(Sales_DB[[#This Row],[Customer_ID]],Final_Cust_db[Customer_ID],Final_Cust_db[Name])</f>
        <v>Joseph Snow</v>
      </c>
      <c r="V1359">
        <f>_xlfn.XLOOKUP(Sales_DB[[#This Row],[Customer_ID]],Final_Cust_db[Customer_ID],Final_Cust_db[Age])</f>
        <v>45</v>
      </c>
      <c r="W1359" t="str">
        <f>_xlfn.XLOOKUP(Sales_DB[[#This Row],[Customer_ID]],Final_Cust_db[Customer_ID],Final_Cust_db[Gender])</f>
        <v>Male</v>
      </c>
      <c r="X1359" t="str">
        <f>_xlfn.XLOOKUP(Sales_DB[[#This Row],[Customer_ID]],Final_Cust_db[Customer_ID],Final_Cust_db[City])</f>
        <v>South Michaelfort</v>
      </c>
      <c r="Y1359" t="str">
        <f>_xlfn.XLOOKUP(Sales_DB[[#This Row],[Customer_ID]],Final_Cust_db[Customer_ID],Final_Cust_db[State])</f>
        <v>Vermont</v>
      </c>
      <c r="Z1359" t="str">
        <f>_xlfn.XLOOKUP(Sales_DB[[#This Row],[Customer_ID]],Final_Cust_db[Customer_ID],Final_Cust_db[Country])</f>
        <v>USA</v>
      </c>
      <c r="AA1359" t="str">
        <f>_xlfn.XLOOKUP(Sales_DB[[#This Row],[Customer_ID]],Final_Cust_db[Customer_ID],Final_Cust_db[Loyality_Level])</f>
        <v>Gold</v>
      </c>
      <c r="AB1359" s="8">
        <f>Sales_DB[[#This Row],[Cost]]*Sales_DB[[#This Row],[Quantity]]</f>
        <v>1396.02</v>
      </c>
      <c r="AC1359" s="8">
        <f>Sales_DB[[#This Row],[Total_Amount]]-Sales_DB[[#This Row],[Spend]]</f>
        <v>-1203.135</v>
      </c>
      <c r="AD1359" s="8">
        <f>MONTH(Sales_DB[[#This Row],[Order_Date]])</f>
        <v>6</v>
      </c>
    </row>
    <row r="1360" spans="1:30" x14ac:dyDescent="0.35">
      <c r="A1360" t="s">
        <v>3317</v>
      </c>
      <c r="B1360" s="2">
        <v>45258</v>
      </c>
      <c r="C1360" t="s">
        <v>430</v>
      </c>
      <c r="D1360" t="s">
        <v>1611</v>
      </c>
      <c r="E1360" t="s">
        <v>1909</v>
      </c>
      <c r="F1360">
        <v>2</v>
      </c>
      <c r="G1360" s="5">
        <v>629.73</v>
      </c>
      <c r="H1360">
        <v>7.0000000000000007E-2</v>
      </c>
      <c r="I1360" t="s">
        <v>1959</v>
      </c>
      <c r="J1360">
        <v>1171.2978000000001</v>
      </c>
      <c r="K1360" t="str">
        <f>_xlfn.XLOOKUP(Sales_DB[[#This Row],[Store_ID]],Store_DB[Store_ID],Store_DB[Region])</f>
        <v>East</v>
      </c>
      <c r="L1360" t="str">
        <f>_xlfn.XLOOKUP(Sales_DB[[#This Row],[Store_ID]],Store_DB[Store_ID],Store_DB[Store_Name])</f>
        <v>Benson-Elliott</v>
      </c>
      <c r="M1360" t="str">
        <f>_xlfn.XLOOKUP(Sales_DB[[#This Row],[Store_ID]],Store_DB[Store_ID],Store_DB[City])</f>
        <v>Port Josephberg</v>
      </c>
      <c r="N1360" t="str">
        <f>_xlfn.XLOOKUP(Sales_DB[[#This Row],[Store_ID]],Store_DB[Store_ID],Store_DB[Store_Type])</f>
        <v>Online</v>
      </c>
      <c r="O1360" t="str">
        <f>_xlfn.XLOOKUP(Sales_DB[[#This Row],[Product_ID]],Product_DB[Product_ID],Product_DB[Product_Name])</f>
        <v>Decorative Wall Mirror</v>
      </c>
      <c r="P1360" t="str">
        <f>_xlfn.XLOOKUP(Sales_DB[[#This Row],[Product_ID]],Product_DB[Product_ID],Product_DB[Category])</f>
        <v>Home</v>
      </c>
      <c r="Q1360" t="str">
        <f>_xlfn.XLOOKUP(Sales_DB[[#This Row],[Product_ID]],Product_DB[Product_ID],Product_DB[Sub_Category])</f>
        <v>Decor</v>
      </c>
      <c r="R1360" t="str">
        <f>_xlfn.XLOOKUP(Sales_DB[[#This Row],[Product_ID]],Product_DB[Product_ID],Product_DB[Brand])</f>
        <v>Luna, Anderson and Bowman</v>
      </c>
      <c r="S1360">
        <f>_xlfn.XLOOKUP(Sales_DB[[#This Row],[Product_ID]],Product_DB[Product_ID],Product_DB[Cost])</f>
        <v>48.01</v>
      </c>
      <c r="T1360">
        <f>_xlfn.XLOOKUP(Sales_DB[[#This Row],[Product_ID]],Product_DB[Product_ID],Product_DB[Stock])</f>
        <v>439</v>
      </c>
      <c r="U1360" t="str">
        <f>_xlfn.XLOOKUP(Sales_DB[[#This Row],[Customer_ID]],Final_Cust_db[Customer_ID],Final_Cust_db[Name])</f>
        <v>Erin Hopkins</v>
      </c>
      <c r="V1360">
        <f>_xlfn.XLOOKUP(Sales_DB[[#This Row],[Customer_ID]],Final_Cust_db[Customer_ID],Final_Cust_db[Age])</f>
        <v>40</v>
      </c>
      <c r="W1360" t="str">
        <f>_xlfn.XLOOKUP(Sales_DB[[#This Row],[Customer_ID]],Final_Cust_db[Customer_ID],Final_Cust_db[Gender])</f>
        <v>Male</v>
      </c>
      <c r="X1360" t="str">
        <f>_xlfn.XLOOKUP(Sales_DB[[#This Row],[Customer_ID]],Final_Cust_db[Customer_ID],Final_Cust_db[City])</f>
        <v>North Sabrina</v>
      </c>
      <c r="Y1360" t="str">
        <f>_xlfn.XLOOKUP(Sales_DB[[#This Row],[Customer_ID]],Final_Cust_db[Customer_ID],Final_Cust_db[State])</f>
        <v>Iowa</v>
      </c>
      <c r="Z1360" t="str">
        <f>_xlfn.XLOOKUP(Sales_DB[[#This Row],[Customer_ID]],Final_Cust_db[Customer_ID],Final_Cust_db[Country])</f>
        <v>USA</v>
      </c>
      <c r="AA1360" t="str">
        <f>_xlfn.XLOOKUP(Sales_DB[[#This Row],[Customer_ID]],Final_Cust_db[Customer_ID],Final_Cust_db[Loyality_Level])</f>
        <v>Silver</v>
      </c>
      <c r="AB1360" s="8">
        <f>Sales_DB[[#This Row],[Cost]]*Sales_DB[[#This Row],[Quantity]]</f>
        <v>96.02</v>
      </c>
      <c r="AC1360" s="8">
        <f>Sales_DB[[#This Row],[Total_Amount]]-Sales_DB[[#This Row],[Spend]]</f>
        <v>1075.2778000000001</v>
      </c>
      <c r="AD1360" s="8">
        <f>MONTH(Sales_DB[[#This Row],[Order_Date]])</f>
        <v>11</v>
      </c>
    </row>
    <row r="1361" spans="1:30" x14ac:dyDescent="0.35">
      <c r="A1361" t="s">
        <v>3318</v>
      </c>
      <c r="B1361" s="2">
        <v>45228</v>
      </c>
      <c r="C1361" t="s">
        <v>62</v>
      </c>
      <c r="D1361" t="s">
        <v>1675</v>
      </c>
      <c r="E1361" t="s">
        <v>1909</v>
      </c>
      <c r="F1361">
        <v>2</v>
      </c>
      <c r="G1361" s="5">
        <v>159.93</v>
      </c>
      <c r="H1361">
        <v>0.2</v>
      </c>
      <c r="I1361" t="s">
        <v>1962</v>
      </c>
      <c r="J1361">
        <v>255.88800000000001</v>
      </c>
      <c r="K1361" t="str">
        <f>_xlfn.XLOOKUP(Sales_DB[[#This Row],[Store_ID]],Store_DB[Store_ID],Store_DB[Region])</f>
        <v>East</v>
      </c>
      <c r="L1361" t="str">
        <f>_xlfn.XLOOKUP(Sales_DB[[#This Row],[Store_ID]],Store_DB[Store_ID],Store_DB[Store_Name])</f>
        <v>Benson-Elliott</v>
      </c>
      <c r="M1361" t="str">
        <f>_xlfn.XLOOKUP(Sales_DB[[#This Row],[Store_ID]],Store_DB[Store_ID],Store_DB[City])</f>
        <v>Port Josephberg</v>
      </c>
      <c r="N1361" t="str">
        <f>_xlfn.XLOOKUP(Sales_DB[[#This Row],[Store_ID]],Store_DB[Store_ID],Store_DB[Store_Type])</f>
        <v>Online</v>
      </c>
      <c r="O1361" t="str">
        <f>_xlfn.XLOOKUP(Sales_DB[[#This Row],[Product_ID]],Product_DB[Product_ID],Product_DB[Product_Name])</f>
        <v>Modern Wall Clock</v>
      </c>
      <c r="P1361" t="str">
        <f>_xlfn.XLOOKUP(Sales_DB[[#This Row],[Product_ID]],Product_DB[Product_ID],Product_DB[Category])</f>
        <v>Home</v>
      </c>
      <c r="Q1361" t="str">
        <f>_xlfn.XLOOKUP(Sales_DB[[#This Row],[Product_ID]],Product_DB[Product_ID],Product_DB[Sub_Category])</f>
        <v>Decor</v>
      </c>
      <c r="R1361" t="str">
        <f>_xlfn.XLOOKUP(Sales_DB[[#This Row],[Product_ID]],Product_DB[Product_ID],Product_DB[Brand])</f>
        <v>Weiss-Watson</v>
      </c>
      <c r="S1361">
        <f>_xlfn.XLOOKUP(Sales_DB[[#This Row],[Product_ID]],Product_DB[Product_ID],Product_DB[Cost])</f>
        <v>179.77</v>
      </c>
      <c r="T1361">
        <f>_xlfn.XLOOKUP(Sales_DB[[#This Row],[Product_ID]],Product_DB[Product_ID],Product_DB[Stock])</f>
        <v>305</v>
      </c>
      <c r="U1361" t="str">
        <f>_xlfn.XLOOKUP(Sales_DB[[#This Row],[Customer_ID]],Final_Cust_db[Customer_ID],Final_Cust_db[Name])</f>
        <v>Kenneth Lambert</v>
      </c>
      <c r="V1361">
        <f>_xlfn.XLOOKUP(Sales_DB[[#This Row],[Customer_ID]],Final_Cust_db[Customer_ID],Final_Cust_db[Age])</f>
        <v>55</v>
      </c>
      <c r="W1361" t="str">
        <f>_xlfn.XLOOKUP(Sales_DB[[#This Row],[Customer_ID]],Final_Cust_db[Customer_ID],Final_Cust_db[Gender])</f>
        <v>Female</v>
      </c>
      <c r="X1361" t="str">
        <f>_xlfn.XLOOKUP(Sales_DB[[#This Row],[Customer_ID]],Final_Cust_db[Customer_ID],Final_Cust_db[City])</f>
        <v>North Kathryn</v>
      </c>
      <c r="Y1361" t="str">
        <f>_xlfn.XLOOKUP(Sales_DB[[#This Row],[Customer_ID]],Final_Cust_db[Customer_ID],Final_Cust_db[State])</f>
        <v>Kansas</v>
      </c>
      <c r="Z1361" t="str">
        <f>_xlfn.XLOOKUP(Sales_DB[[#This Row],[Customer_ID]],Final_Cust_db[Customer_ID],Final_Cust_db[Country])</f>
        <v>USA</v>
      </c>
      <c r="AA1361" t="str">
        <f>_xlfn.XLOOKUP(Sales_DB[[#This Row],[Customer_ID]],Final_Cust_db[Customer_ID],Final_Cust_db[Loyality_Level])</f>
        <v>Platinum</v>
      </c>
      <c r="AB1361" s="8">
        <f>Sales_DB[[#This Row],[Cost]]*Sales_DB[[#This Row],[Quantity]]</f>
        <v>359.54</v>
      </c>
      <c r="AC1361" s="8">
        <f>Sales_DB[[#This Row],[Total_Amount]]-Sales_DB[[#This Row],[Spend]]</f>
        <v>-103.65200000000002</v>
      </c>
      <c r="AD1361" s="8">
        <f>MONTH(Sales_DB[[#This Row],[Order_Date]])</f>
        <v>10</v>
      </c>
    </row>
    <row r="1362" spans="1:30" x14ac:dyDescent="0.35">
      <c r="A1362" t="s">
        <v>3319</v>
      </c>
      <c r="B1362" s="2">
        <v>45858</v>
      </c>
      <c r="C1362" t="s">
        <v>62</v>
      </c>
      <c r="D1362" t="s">
        <v>1713</v>
      </c>
      <c r="E1362" t="s">
        <v>1943</v>
      </c>
      <c r="F1362">
        <v>1</v>
      </c>
      <c r="G1362" s="5">
        <v>459.89</v>
      </c>
      <c r="H1362">
        <v>0.18</v>
      </c>
      <c r="I1362" t="s">
        <v>1962</v>
      </c>
      <c r="J1362">
        <v>377.10980000000001</v>
      </c>
      <c r="K1362" t="str">
        <f>_xlfn.XLOOKUP(Sales_DB[[#This Row],[Store_ID]],Store_DB[Store_ID],Store_DB[Region])</f>
        <v>East</v>
      </c>
      <c r="L1362" t="str">
        <f>_xlfn.XLOOKUP(Sales_DB[[#This Row],[Store_ID]],Store_DB[Store_ID],Store_DB[Store_Name])</f>
        <v>Guerrero-Schmitt</v>
      </c>
      <c r="M1362" t="str">
        <f>_xlfn.XLOOKUP(Sales_DB[[#This Row],[Store_ID]],Store_DB[Store_ID],Store_DB[City])</f>
        <v>East Stevechester</v>
      </c>
      <c r="N1362" t="str">
        <f>_xlfn.XLOOKUP(Sales_DB[[#This Row],[Store_ID]],Store_DB[Store_ID],Store_DB[Store_Type])</f>
        <v>Flagship</v>
      </c>
      <c r="O1362" t="str">
        <f>_xlfn.XLOOKUP(Sales_DB[[#This Row],[Product_ID]],Product_DB[Product_ID],Product_DB[Product_Name])</f>
        <v>High-Grip Football</v>
      </c>
      <c r="P1362" t="str">
        <f>_xlfn.XLOOKUP(Sales_DB[[#This Row],[Product_ID]],Product_DB[Product_ID],Product_DB[Category])</f>
        <v>Sports</v>
      </c>
      <c r="Q1362" t="str">
        <f>_xlfn.XLOOKUP(Sales_DB[[#This Row],[Product_ID]],Product_DB[Product_ID],Product_DB[Sub_Category])</f>
        <v>Team Sports</v>
      </c>
      <c r="R1362" t="str">
        <f>_xlfn.XLOOKUP(Sales_DB[[#This Row],[Product_ID]],Product_DB[Product_ID],Product_DB[Brand])</f>
        <v>Bridges, Banks and Cummings</v>
      </c>
      <c r="S1362">
        <f>_xlfn.XLOOKUP(Sales_DB[[#This Row],[Product_ID]],Product_DB[Product_ID],Product_DB[Cost])</f>
        <v>318.91000000000003</v>
      </c>
      <c r="T1362">
        <f>_xlfn.XLOOKUP(Sales_DB[[#This Row],[Product_ID]],Product_DB[Product_ID],Product_DB[Stock])</f>
        <v>114</v>
      </c>
      <c r="U1362" t="str">
        <f>_xlfn.XLOOKUP(Sales_DB[[#This Row],[Customer_ID]],Final_Cust_db[Customer_ID],Final_Cust_db[Name])</f>
        <v>Kenneth Lambert</v>
      </c>
      <c r="V1362">
        <f>_xlfn.XLOOKUP(Sales_DB[[#This Row],[Customer_ID]],Final_Cust_db[Customer_ID],Final_Cust_db[Age])</f>
        <v>55</v>
      </c>
      <c r="W1362" t="str">
        <f>_xlfn.XLOOKUP(Sales_DB[[#This Row],[Customer_ID]],Final_Cust_db[Customer_ID],Final_Cust_db[Gender])</f>
        <v>Female</v>
      </c>
      <c r="X1362" t="str">
        <f>_xlfn.XLOOKUP(Sales_DB[[#This Row],[Customer_ID]],Final_Cust_db[Customer_ID],Final_Cust_db[City])</f>
        <v>North Kathryn</v>
      </c>
      <c r="Y1362" t="str">
        <f>_xlfn.XLOOKUP(Sales_DB[[#This Row],[Customer_ID]],Final_Cust_db[Customer_ID],Final_Cust_db[State])</f>
        <v>Kansas</v>
      </c>
      <c r="Z1362" t="str">
        <f>_xlfn.XLOOKUP(Sales_DB[[#This Row],[Customer_ID]],Final_Cust_db[Customer_ID],Final_Cust_db[Country])</f>
        <v>USA</v>
      </c>
      <c r="AA1362" t="str">
        <f>_xlfn.XLOOKUP(Sales_DB[[#This Row],[Customer_ID]],Final_Cust_db[Customer_ID],Final_Cust_db[Loyality_Level])</f>
        <v>Platinum</v>
      </c>
      <c r="AB1362" s="8">
        <f>Sales_DB[[#This Row],[Cost]]*Sales_DB[[#This Row],[Quantity]]</f>
        <v>318.91000000000003</v>
      </c>
      <c r="AC1362" s="8">
        <f>Sales_DB[[#This Row],[Total_Amount]]-Sales_DB[[#This Row],[Spend]]</f>
        <v>58.199799999999982</v>
      </c>
      <c r="AD1362" s="8">
        <f>MONTH(Sales_DB[[#This Row],[Order_Date]])</f>
        <v>7</v>
      </c>
    </row>
    <row r="1363" spans="1:30" x14ac:dyDescent="0.35">
      <c r="A1363" t="s">
        <v>3320</v>
      </c>
      <c r="B1363" s="2">
        <v>45532</v>
      </c>
      <c r="C1363" t="s">
        <v>625</v>
      </c>
      <c r="D1363" t="s">
        <v>1675</v>
      </c>
      <c r="E1363" t="s">
        <v>1946</v>
      </c>
      <c r="F1363">
        <v>4</v>
      </c>
      <c r="G1363" s="5">
        <v>885.57</v>
      </c>
      <c r="H1363">
        <v>0.27</v>
      </c>
      <c r="I1363" t="s">
        <v>1957</v>
      </c>
      <c r="J1363">
        <v>2585.8643999999999</v>
      </c>
      <c r="K1363" t="str">
        <f>_xlfn.XLOOKUP(Sales_DB[[#This Row],[Store_ID]],Store_DB[Store_ID],Store_DB[Region])</f>
        <v>East</v>
      </c>
      <c r="L1363" t="str">
        <f>_xlfn.XLOOKUP(Sales_DB[[#This Row],[Store_ID]],Store_DB[Store_ID],Store_DB[Store_Name])</f>
        <v>Mann-Austin</v>
      </c>
      <c r="M1363" t="str">
        <f>_xlfn.XLOOKUP(Sales_DB[[#This Row],[Store_ID]],Store_DB[Store_ID],Store_DB[City])</f>
        <v>Vasquezborough</v>
      </c>
      <c r="N1363" t="str">
        <f>_xlfn.XLOOKUP(Sales_DB[[#This Row],[Store_ID]],Store_DB[Store_ID],Store_DB[Store_Type])</f>
        <v>Online</v>
      </c>
      <c r="O1363" t="str">
        <f>_xlfn.XLOOKUP(Sales_DB[[#This Row],[Product_ID]],Product_DB[Product_ID],Product_DB[Product_Name])</f>
        <v>Modern Wall Clock</v>
      </c>
      <c r="P1363" t="str">
        <f>_xlfn.XLOOKUP(Sales_DB[[#This Row],[Product_ID]],Product_DB[Product_ID],Product_DB[Category])</f>
        <v>Home</v>
      </c>
      <c r="Q1363" t="str">
        <f>_xlfn.XLOOKUP(Sales_DB[[#This Row],[Product_ID]],Product_DB[Product_ID],Product_DB[Sub_Category])</f>
        <v>Decor</v>
      </c>
      <c r="R1363" t="str">
        <f>_xlfn.XLOOKUP(Sales_DB[[#This Row],[Product_ID]],Product_DB[Product_ID],Product_DB[Brand])</f>
        <v>Weiss-Watson</v>
      </c>
      <c r="S1363">
        <f>_xlfn.XLOOKUP(Sales_DB[[#This Row],[Product_ID]],Product_DB[Product_ID],Product_DB[Cost])</f>
        <v>179.77</v>
      </c>
      <c r="T1363">
        <f>_xlfn.XLOOKUP(Sales_DB[[#This Row],[Product_ID]],Product_DB[Product_ID],Product_DB[Stock])</f>
        <v>305</v>
      </c>
      <c r="U1363" t="str">
        <f>_xlfn.XLOOKUP(Sales_DB[[#This Row],[Customer_ID]],Final_Cust_db[Customer_ID],Final_Cust_db[Name])</f>
        <v>Kimberly Brooks</v>
      </c>
      <c r="V1363">
        <f>_xlfn.XLOOKUP(Sales_DB[[#This Row],[Customer_ID]],Final_Cust_db[Customer_ID],Final_Cust_db[Age])</f>
        <v>42</v>
      </c>
      <c r="W1363" t="str">
        <f>_xlfn.XLOOKUP(Sales_DB[[#This Row],[Customer_ID]],Final_Cust_db[Customer_ID],Final_Cust_db[Gender])</f>
        <v>Male</v>
      </c>
      <c r="X1363" t="str">
        <f>_xlfn.XLOOKUP(Sales_DB[[#This Row],[Customer_ID]],Final_Cust_db[Customer_ID],Final_Cust_db[City])</f>
        <v>Kingfort</v>
      </c>
      <c r="Y1363" t="str">
        <f>_xlfn.XLOOKUP(Sales_DB[[#This Row],[Customer_ID]],Final_Cust_db[Customer_ID],Final_Cust_db[State])</f>
        <v>New Mexico</v>
      </c>
      <c r="Z1363" t="str">
        <f>_xlfn.XLOOKUP(Sales_DB[[#This Row],[Customer_ID]],Final_Cust_db[Customer_ID],Final_Cust_db[Country])</f>
        <v>USA</v>
      </c>
      <c r="AA1363" t="str">
        <f>_xlfn.XLOOKUP(Sales_DB[[#This Row],[Customer_ID]],Final_Cust_db[Customer_ID],Final_Cust_db[Loyality_Level])</f>
        <v>Silver</v>
      </c>
      <c r="AB1363" s="8">
        <f>Sales_DB[[#This Row],[Cost]]*Sales_DB[[#This Row],[Quantity]]</f>
        <v>719.08</v>
      </c>
      <c r="AC1363" s="8">
        <f>Sales_DB[[#This Row],[Total_Amount]]-Sales_DB[[#This Row],[Spend]]</f>
        <v>1866.7844</v>
      </c>
      <c r="AD1363" s="8">
        <f>MONTH(Sales_DB[[#This Row],[Order_Date]])</f>
        <v>8</v>
      </c>
    </row>
    <row r="1364" spans="1:30" x14ac:dyDescent="0.35">
      <c r="A1364" t="s">
        <v>3321</v>
      </c>
      <c r="B1364" s="2">
        <v>45454</v>
      </c>
      <c r="C1364" t="s">
        <v>1262</v>
      </c>
      <c r="D1364" t="s">
        <v>1742</v>
      </c>
      <c r="E1364" t="s">
        <v>1934</v>
      </c>
      <c r="F1364">
        <v>3</v>
      </c>
      <c r="G1364" s="5">
        <v>789.05</v>
      </c>
      <c r="H1364">
        <v>0.02</v>
      </c>
      <c r="I1364" t="s">
        <v>1959</v>
      </c>
      <c r="J1364">
        <v>2367.15</v>
      </c>
      <c r="K1364" t="str">
        <f>_xlfn.XLOOKUP(Sales_DB[[#This Row],[Store_ID]],Store_DB[Store_ID],Store_DB[Region])</f>
        <v>North</v>
      </c>
      <c r="L1364" t="str">
        <f>_xlfn.XLOOKUP(Sales_DB[[#This Row],[Store_ID]],Store_DB[Store_ID],Store_DB[Store_Name])</f>
        <v>Shelton PLC</v>
      </c>
      <c r="M1364" t="str">
        <f>_xlfn.XLOOKUP(Sales_DB[[#This Row],[Store_ID]],Store_DB[Store_ID],Store_DB[City])</f>
        <v>East Jenniferstad</v>
      </c>
      <c r="N1364" t="str">
        <f>_xlfn.XLOOKUP(Sales_DB[[#This Row],[Store_ID]],Store_DB[Store_ID],Store_DB[Store_Type])</f>
        <v>Flagship</v>
      </c>
      <c r="O1364" t="str">
        <f>_xlfn.XLOOKUP(Sales_DB[[#This Row],[Product_ID]],Product_DB[Product_ID],Product_DB[Product_Name])</f>
        <v>Sports Stopwatch Pro</v>
      </c>
      <c r="P1364" t="str">
        <f>_xlfn.XLOOKUP(Sales_DB[[#This Row],[Product_ID]],Product_DB[Product_ID],Product_DB[Category])</f>
        <v>Sports</v>
      </c>
      <c r="Q1364" t="str">
        <f>_xlfn.XLOOKUP(Sales_DB[[#This Row],[Product_ID]],Product_DB[Product_ID],Product_DB[Sub_Category])</f>
        <v>Accessories</v>
      </c>
      <c r="R1364" t="str">
        <f>_xlfn.XLOOKUP(Sales_DB[[#This Row],[Product_ID]],Product_DB[Product_ID],Product_DB[Brand])</f>
        <v>Thompson-French</v>
      </c>
      <c r="S1364">
        <f>_xlfn.XLOOKUP(Sales_DB[[#This Row],[Product_ID]],Product_DB[Product_ID],Product_DB[Cost])</f>
        <v>434.84</v>
      </c>
      <c r="T1364">
        <f>_xlfn.XLOOKUP(Sales_DB[[#This Row],[Product_ID]],Product_DB[Product_ID],Product_DB[Stock])</f>
        <v>185</v>
      </c>
      <c r="U1364" t="str">
        <f>_xlfn.XLOOKUP(Sales_DB[[#This Row],[Customer_ID]],Final_Cust_db[Customer_ID],Final_Cust_db[Name])</f>
        <v>Cassandra Perez</v>
      </c>
      <c r="V1364">
        <f>_xlfn.XLOOKUP(Sales_DB[[#This Row],[Customer_ID]],Final_Cust_db[Customer_ID],Final_Cust_db[Age])</f>
        <v>31</v>
      </c>
      <c r="W1364" t="str">
        <f>_xlfn.XLOOKUP(Sales_DB[[#This Row],[Customer_ID]],Final_Cust_db[Customer_ID],Final_Cust_db[Gender])</f>
        <v>Male</v>
      </c>
      <c r="X1364" t="str">
        <f>_xlfn.XLOOKUP(Sales_DB[[#This Row],[Customer_ID]],Final_Cust_db[Customer_ID],Final_Cust_db[City])</f>
        <v>Brandonville</v>
      </c>
      <c r="Y1364" t="str">
        <f>_xlfn.XLOOKUP(Sales_DB[[#This Row],[Customer_ID]],Final_Cust_db[Customer_ID],Final_Cust_db[State])</f>
        <v>Mississippi</v>
      </c>
      <c r="Z1364" t="str">
        <f>_xlfn.XLOOKUP(Sales_DB[[#This Row],[Customer_ID]],Final_Cust_db[Customer_ID],Final_Cust_db[Country])</f>
        <v>USA</v>
      </c>
      <c r="AA1364" t="str">
        <f>_xlfn.XLOOKUP(Sales_DB[[#This Row],[Customer_ID]],Final_Cust_db[Customer_ID],Final_Cust_db[Loyality_Level])</f>
        <v>Bronze</v>
      </c>
      <c r="AB1364" s="8">
        <f>Sales_DB[[#This Row],[Cost]]*Sales_DB[[#This Row],[Quantity]]</f>
        <v>1304.52</v>
      </c>
      <c r="AC1364" s="8">
        <f>Sales_DB[[#This Row],[Total_Amount]]-Sales_DB[[#This Row],[Spend]]</f>
        <v>1062.6300000000001</v>
      </c>
      <c r="AD1364" s="8">
        <f>MONTH(Sales_DB[[#This Row],[Order_Date]])</f>
        <v>6</v>
      </c>
    </row>
    <row r="1365" spans="1:30" x14ac:dyDescent="0.35">
      <c r="A1365" t="s">
        <v>3322</v>
      </c>
      <c r="B1365" s="2">
        <v>45244</v>
      </c>
      <c r="C1365" t="s">
        <v>523</v>
      </c>
      <c r="D1365" t="s">
        <v>1778</v>
      </c>
      <c r="E1365" t="s">
        <v>1885</v>
      </c>
      <c r="F1365">
        <v>1</v>
      </c>
      <c r="G1365" s="5">
        <v>570.52</v>
      </c>
      <c r="H1365">
        <v>0.02</v>
      </c>
      <c r="I1365" t="s">
        <v>1959</v>
      </c>
      <c r="J1365">
        <v>570.52</v>
      </c>
      <c r="K1365" t="str">
        <f>_xlfn.XLOOKUP(Sales_DB[[#This Row],[Store_ID]],Store_DB[Store_ID],Store_DB[Region])</f>
        <v>East</v>
      </c>
      <c r="L1365" t="str">
        <f>_xlfn.XLOOKUP(Sales_DB[[#This Row],[Store_ID]],Store_DB[Store_ID],Store_DB[Store_Name])</f>
        <v>Rivera-Warner</v>
      </c>
      <c r="M1365" t="str">
        <f>_xlfn.XLOOKUP(Sales_DB[[#This Row],[Store_ID]],Store_DB[Store_ID],Store_DB[City])</f>
        <v>Washingtonfurt</v>
      </c>
      <c r="N1365" t="str">
        <f>_xlfn.XLOOKUP(Sales_DB[[#This Row],[Store_ID]],Store_DB[Store_ID],Store_DB[Store_Type])</f>
        <v>Flagship</v>
      </c>
      <c r="O1365" t="str">
        <f>_xlfn.XLOOKUP(Sales_DB[[#This Row],[Product_ID]],Product_DB[Product_ID],Product_DB[Product_Name])</f>
        <v>Women'S Hair Dryer Brush</v>
      </c>
      <c r="P1365" t="str">
        <f>_xlfn.XLOOKUP(Sales_DB[[#This Row],[Product_ID]],Product_DB[Product_ID],Product_DB[Category])</f>
        <v>Beauty</v>
      </c>
      <c r="Q1365" t="str">
        <f>_xlfn.XLOOKUP(Sales_DB[[#This Row],[Product_ID]],Product_DB[Product_ID],Product_DB[Sub_Category])</f>
        <v>Haircare</v>
      </c>
      <c r="R1365" t="str">
        <f>_xlfn.XLOOKUP(Sales_DB[[#This Row],[Product_ID]],Product_DB[Product_ID],Product_DB[Brand])</f>
        <v>Torres, Spencer and Potter</v>
      </c>
      <c r="S1365">
        <f>_xlfn.XLOOKUP(Sales_DB[[#This Row],[Product_ID]],Product_DB[Product_ID],Product_DB[Cost])</f>
        <v>340.39</v>
      </c>
      <c r="T1365">
        <f>_xlfn.XLOOKUP(Sales_DB[[#This Row],[Product_ID]],Product_DB[Product_ID],Product_DB[Stock])</f>
        <v>177</v>
      </c>
      <c r="U1365" t="str">
        <f>_xlfn.XLOOKUP(Sales_DB[[#This Row],[Customer_ID]],Final_Cust_db[Customer_ID],Final_Cust_db[Name])</f>
        <v>Julie Hale</v>
      </c>
      <c r="V1365">
        <f>_xlfn.XLOOKUP(Sales_DB[[#This Row],[Customer_ID]],Final_Cust_db[Customer_ID],Final_Cust_db[Age])</f>
        <v>35</v>
      </c>
      <c r="W1365" t="str">
        <f>_xlfn.XLOOKUP(Sales_DB[[#This Row],[Customer_ID]],Final_Cust_db[Customer_ID],Final_Cust_db[Gender])</f>
        <v>Female</v>
      </c>
      <c r="X1365" t="str">
        <f>_xlfn.XLOOKUP(Sales_DB[[#This Row],[Customer_ID]],Final_Cust_db[Customer_ID],Final_Cust_db[City])</f>
        <v>Owensview</v>
      </c>
      <c r="Y1365" t="str">
        <f>_xlfn.XLOOKUP(Sales_DB[[#This Row],[Customer_ID]],Final_Cust_db[Customer_ID],Final_Cust_db[State])</f>
        <v>Vermont</v>
      </c>
      <c r="Z1365" t="str">
        <f>_xlfn.XLOOKUP(Sales_DB[[#This Row],[Customer_ID]],Final_Cust_db[Customer_ID],Final_Cust_db[Country])</f>
        <v>USA</v>
      </c>
      <c r="AA1365" t="str">
        <f>_xlfn.XLOOKUP(Sales_DB[[#This Row],[Customer_ID]],Final_Cust_db[Customer_ID],Final_Cust_db[Loyality_Level])</f>
        <v>Gold</v>
      </c>
      <c r="AB1365" s="8">
        <f>Sales_DB[[#This Row],[Cost]]*Sales_DB[[#This Row],[Quantity]]</f>
        <v>340.39</v>
      </c>
      <c r="AC1365" s="8">
        <f>Sales_DB[[#This Row],[Total_Amount]]-Sales_DB[[#This Row],[Spend]]</f>
        <v>230.13</v>
      </c>
      <c r="AD1365" s="8">
        <f>MONTH(Sales_DB[[#This Row],[Order_Date]])</f>
        <v>11</v>
      </c>
    </row>
    <row r="1366" spans="1:30" x14ac:dyDescent="0.35">
      <c r="A1366" t="s">
        <v>3323</v>
      </c>
      <c r="B1366" s="2">
        <v>45322</v>
      </c>
      <c r="C1366" t="s">
        <v>598</v>
      </c>
      <c r="D1366" t="s">
        <v>1656</v>
      </c>
      <c r="E1366" t="s">
        <v>1937</v>
      </c>
      <c r="F1366">
        <v>4</v>
      </c>
      <c r="G1366" s="5">
        <v>310.79000000000002</v>
      </c>
      <c r="H1366">
        <v>0.22</v>
      </c>
      <c r="I1366" t="s">
        <v>1962</v>
      </c>
      <c r="J1366">
        <v>969.66480000000013</v>
      </c>
      <c r="K1366" t="str">
        <f>_xlfn.XLOOKUP(Sales_DB[[#This Row],[Store_ID]],Store_DB[Store_ID],Store_DB[Region])</f>
        <v>West</v>
      </c>
      <c r="L1366" t="str">
        <f>_xlfn.XLOOKUP(Sales_DB[[#This Row],[Store_ID]],Store_DB[Store_ID],Store_DB[Store_Name])</f>
        <v>Frederick-Wright</v>
      </c>
      <c r="M1366" t="str">
        <f>_xlfn.XLOOKUP(Sales_DB[[#This Row],[Store_ID]],Store_DB[Store_ID],Store_DB[City])</f>
        <v>New Jimmymouth</v>
      </c>
      <c r="N1366" t="str">
        <f>_xlfn.XLOOKUP(Sales_DB[[#This Row],[Store_ID]],Store_DB[Store_ID],Store_DB[Store_Type])</f>
        <v>Flagship</v>
      </c>
      <c r="O1366" t="str">
        <f>_xlfn.XLOOKUP(Sales_DB[[#This Row],[Product_ID]],Product_DB[Product_ID],Product_DB[Product_Name])</f>
        <v>Decorative Floor Vase</v>
      </c>
      <c r="P1366" t="str">
        <f>_xlfn.XLOOKUP(Sales_DB[[#This Row],[Product_ID]],Product_DB[Product_ID],Product_DB[Category])</f>
        <v>Home</v>
      </c>
      <c r="Q1366" t="str">
        <f>_xlfn.XLOOKUP(Sales_DB[[#This Row],[Product_ID]],Product_DB[Product_ID],Product_DB[Sub_Category])</f>
        <v>Decor</v>
      </c>
      <c r="R1366" t="str">
        <f>_xlfn.XLOOKUP(Sales_DB[[#This Row],[Product_ID]],Product_DB[Product_ID],Product_DB[Brand])</f>
        <v>Khan, Jones and Paul</v>
      </c>
      <c r="S1366">
        <f>_xlfn.XLOOKUP(Sales_DB[[#This Row],[Product_ID]],Product_DB[Product_ID],Product_DB[Cost])</f>
        <v>238.8</v>
      </c>
      <c r="T1366">
        <f>_xlfn.XLOOKUP(Sales_DB[[#This Row],[Product_ID]],Product_DB[Product_ID],Product_DB[Stock])</f>
        <v>378</v>
      </c>
      <c r="U1366" t="str">
        <f>_xlfn.XLOOKUP(Sales_DB[[#This Row],[Customer_ID]],Final_Cust_db[Customer_ID],Final_Cust_db[Name])</f>
        <v>Nicholas Bradshaw</v>
      </c>
      <c r="V1366">
        <f>_xlfn.XLOOKUP(Sales_DB[[#This Row],[Customer_ID]],Final_Cust_db[Customer_ID],Final_Cust_db[Age])</f>
        <v>43</v>
      </c>
      <c r="W1366" t="str">
        <f>_xlfn.XLOOKUP(Sales_DB[[#This Row],[Customer_ID]],Final_Cust_db[Customer_ID],Final_Cust_db[Gender])</f>
        <v>Female</v>
      </c>
      <c r="X1366" t="str">
        <f>_xlfn.XLOOKUP(Sales_DB[[#This Row],[Customer_ID]],Final_Cust_db[Customer_ID],Final_Cust_db[City])</f>
        <v>Murphyfurt</v>
      </c>
      <c r="Y1366" t="str">
        <f>_xlfn.XLOOKUP(Sales_DB[[#This Row],[Customer_ID]],Final_Cust_db[Customer_ID],Final_Cust_db[State])</f>
        <v>Utah</v>
      </c>
      <c r="Z1366" t="str">
        <f>_xlfn.XLOOKUP(Sales_DB[[#This Row],[Customer_ID]],Final_Cust_db[Customer_ID],Final_Cust_db[Country])</f>
        <v>USA</v>
      </c>
      <c r="AA1366" t="str">
        <f>_xlfn.XLOOKUP(Sales_DB[[#This Row],[Customer_ID]],Final_Cust_db[Customer_ID],Final_Cust_db[Loyality_Level])</f>
        <v>Silver</v>
      </c>
      <c r="AB1366" s="8">
        <f>Sales_DB[[#This Row],[Cost]]*Sales_DB[[#This Row],[Quantity]]</f>
        <v>955.2</v>
      </c>
      <c r="AC1366" s="8">
        <f>Sales_DB[[#This Row],[Total_Amount]]-Sales_DB[[#This Row],[Spend]]</f>
        <v>14.464800000000082</v>
      </c>
      <c r="AD1366" s="8">
        <f>MONTH(Sales_DB[[#This Row],[Order_Date]])</f>
        <v>1</v>
      </c>
    </row>
    <row r="1367" spans="1:30" x14ac:dyDescent="0.35">
      <c r="A1367" t="s">
        <v>3324</v>
      </c>
      <c r="B1367" s="2">
        <v>45757</v>
      </c>
      <c r="C1367" t="s">
        <v>218</v>
      </c>
      <c r="D1367" t="s">
        <v>1784</v>
      </c>
      <c r="E1367" t="s">
        <v>1940</v>
      </c>
      <c r="F1367">
        <v>4</v>
      </c>
      <c r="G1367" s="5">
        <v>255.67</v>
      </c>
      <c r="H1367">
        <v>0.17</v>
      </c>
      <c r="I1367" t="s">
        <v>1957</v>
      </c>
      <c r="J1367">
        <v>848.82439999999997</v>
      </c>
      <c r="K1367" t="str">
        <f>_xlfn.XLOOKUP(Sales_DB[[#This Row],[Store_ID]],Store_DB[Store_ID],Store_DB[Region])</f>
        <v>North</v>
      </c>
      <c r="L1367" t="str">
        <f>_xlfn.XLOOKUP(Sales_DB[[#This Row],[Store_ID]],Store_DB[Store_ID],Store_DB[Store_Name])</f>
        <v>Holloway Ltd</v>
      </c>
      <c r="M1367" t="str">
        <f>_xlfn.XLOOKUP(Sales_DB[[#This Row],[Store_ID]],Store_DB[Store_ID],Store_DB[City])</f>
        <v>Bensonhaven</v>
      </c>
      <c r="N1367" t="str">
        <f>_xlfn.XLOOKUP(Sales_DB[[#This Row],[Store_ID]],Store_DB[Store_ID],Store_DB[Store_Type])</f>
        <v>Flagship</v>
      </c>
      <c r="O1367" t="str">
        <f>_xlfn.XLOOKUP(Sales_DB[[#This Row],[Product_ID]],Product_DB[Product_ID],Product_DB[Product_Name])</f>
        <v>Wooden Nightstand</v>
      </c>
      <c r="P1367" t="str">
        <f>_xlfn.XLOOKUP(Sales_DB[[#This Row],[Product_ID]],Product_DB[Product_ID],Product_DB[Category])</f>
        <v>Home</v>
      </c>
      <c r="Q1367" t="str">
        <f>_xlfn.XLOOKUP(Sales_DB[[#This Row],[Product_ID]],Product_DB[Product_ID],Product_DB[Sub_Category])</f>
        <v>Furniture</v>
      </c>
      <c r="R1367" t="str">
        <f>_xlfn.XLOOKUP(Sales_DB[[#This Row],[Product_ID]],Product_DB[Product_ID],Product_DB[Brand])</f>
        <v>Wolfe, Ross and Hester</v>
      </c>
      <c r="S1367">
        <f>_xlfn.XLOOKUP(Sales_DB[[#This Row],[Product_ID]],Product_DB[Product_ID],Product_DB[Cost])</f>
        <v>243.7</v>
      </c>
      <c r="T1367">
        <f>_xlfn.XLOOKUP(Sales_DB[[#This Row],[Product_ID]],Product_DB[Product_ID],Product_DB[Stock])</f>
        <v>130</v>
      </c>
      <c r="U1367" t="str">
        <f>_xlfn.XLOOKUP(Sales_DB[[#This Row],[Customer_ID]],Final_Cust_db[Customer_ID],Final_Cust_db[Name])</f>
        <v>Jay Patel</v>
      </c>
      <c r="V1367">
        <f>_xlfn.XLOOKUP(Sales_DB[[#This Row],[Customer_ID]],Final_Cust_db[Customer_ID],Final_Cust_db[Age])</f>
        <v>43</v>
      </c>
      <c r="W1367" t="str">
        <f>_xlfn.XLOOKUP(Sales_DB[[#This Row],[Customer_ID]],Final_Cust_db[Customer_ID],Final_Cust_db[Gender])</f>
        <v>Female</v>
      </c>
      <c r="X1367" t="str">
        <f>_xlfn.XLOOKUP(Sales_DB[[#This Row],[Customer_ID]],Final_Cust_db[Customer_ID],Final_Cust_db[City])</f>
        <v>Morrisbury</v>
      </c>
      <c r="Y1367" t="str">
        <f>_xlfn.XLOOKUP(Sales_DB[[#This Row],[Customer_ID]],Final_Cust_db[Customer_ID],Final_Cust_db[State])</f>
        <v>Rhode Island</v>
      </c>
      <c r="Z1367" t="str">
        <f>_xlfn.XLOOKUP(Sales_DB[[#This Row],[Customer_ID]],Final_Cust_db[Customer_ID],Final_Cust_db[Country])</f>
        <v>USA</v>
      </c>
      <c r="AA1367" t="str">
        <f>_xlfn.XLOOKUP(Sales_DB[[#This Row],[Customer_ID]],Final_Cust_db[Customer_ID],Final_Cust_db[Loyality_Level])</f>
        <v>Platinum</v>
      </c>
      <c r="AB1367" s="8">
        <f>Sales_DB[[#This Row],[Cost]]*Sales_DB[[#This Row],[Quantity]]</f>
        <v>974.8</v>
      </c>
      <c r="AC1367" s="8">
        <f>Sales_DB[[#This Row],[Total_Amount]]-Sales_DB[[#This Row],[Spend]]</f>
        <v>-125.97559999999999</v>
      </c>
      <c r="AD1367" s="8">
        <f>MONTH(Sales_DB[[#This Row],[Order_Date]])</f>
        <v>4</v>
      </c>
    </row>
    <row r="1368" spans="1:30" x14ac:dyDescent="0.35">
      <c r="A1368" t="s">
        <v>3325</v>
      </c>
      <c r="B1368" s="2">
        <v>45397</v>
      </c>
      <c r="C1368" t="s">
        <v>449</v>
      </c>
      <c r="D1368" t="s">
        <v>1656</v>
      </c>
      <c r="E1368" t="s">
        <v>1937</v>
      </c>
      <c r="F1368">
        <v>2</v>
      </c>
      <c r="G1368" s="5">
        <v>270.66000000000003</v>
      </c>
      <c r="H1368">
        <v>0.1</v>
      </c>
      <c r="I1368" t="s">
        <v>1962</v>
      </c>
      <c r="J1368">
        <v>487.18799999999999</v>
      </c>
      <c r="K1368" t="str">
        <f>_xlfn.XLOOKUP(Sales_DB[[#This Row],[Store_ID]],Store_DB[Store_ID],Store_DB[Region])</f>
        <v>West</v>
      </c>
      <c r="L1368" t="str">
        <f>_xlfn.XLOOKUP(Sales_DB[[#This Row],[Store_ID]],Store_DB[Store_ID],Store_DB[Store_Name])</f>
        <v>Frederick-Wright</v>
      </c>
      <c r="M1368" t="str">
        <f>_xlfn.XLOOKUP(Sales_DB[[#This Row],[Store_ID]],Store_DB[Store_ID],Store_DB[City])</f>
        <v>New Jimmymouth</v>
      </c>
      <c r="N1368" t="str">
        <f>_xlfn.XLOOKUP(Sales_DB[[#This Row],[Store_ID]],Store_DB[Store_ID],Store_DB[Store_Type])</f>
        <v>Flagship</v>
      </c>
      <c r="O1368" t="str">
        <f>_xlfn.XLOOKUP(Sales_DB[[#This Row],[Product_ID]],Product_DB[Product_ID],Product_DB[Product_Name])</f>
        <v>Decorative Floor Vase</v>
      </c>
      <c r="P1368" t="str">
        <f>_xlfn.XLOOKUP(Sales_DB[[#This Row],[Product_ID]],Product_DB[Product_ID],Product_DB[Category])</f>
        <v>Home</v>
      </c>
      <c r="Q1368" t="str">
        <f>_xlfn.XLOOKUP(Sales_DB[[#This Row],[Product_ID]],Product_DB[Product_ID],Product_DB[Sub_Category])</f>
        <v>Decor</v>
      </c>
      <c r="R1368" t="str">
        <f>_xlfn.XLOOKUP(Sales_DB[[#This Row],[Product_ID]],Product_DB[Product_ID],Product_DB[Brand])</f>
        <v>Khan, Jones and Paul</v>
      </c>
      <c r="S1368">
        <f>_xlfn.XLOOKUP(Sales_DB[[#This Row],[Product_ID]],Product_DB[Product_ID],Product_DB[Cost])</f>
        <v>238.8</v>
      </c>
      <c r="T1368">
        <f>_xlfn.XLOOKUP(Sales_DB[[#This Row],[Product_ID]],Product_DB[Product_ID],Product_DB[Stock])</f>
        <v>378</v>
      </c>
      <c r="U1368" t="str">
        <f>_xlfn.XLOOKUP(Sales_DB[[#This Row],[Customer_ID]],Final_Cust_db[Customer_ID],Final_Cust_db[Name])</f>
        <v>Jessica Mitchell</v>
      </c>
      <c r="V1368">
        <f>_xlfn.XLOOKUP(Sales_DB[[#This Row],[Customer_ID]],Final_Cust_db[Customer_ID],Final_Cust_db[Age])</f>
        <v>43</v>
      </c>
      <c r="W1368" t="str">
        <f>_xlfn.XLOOKUP(Sales_DB[[#This Row],[Customer_ID]],Final_Cust_db[Customer_ID],Final_Cust_db[Gender])</f>
        <v>Female</v>
      </c>
      <c r="X1368" t="str">
        <f>_xlfn.XLOOKUP(Sales_DB[[#This Row],[Customer_ID]],Final_Cust_db[Customer_ID],Final_Cust_db[City])</f>
        <v>Matthewbury</v>
      </c>
      <c r="Y1368" t="str">
        <f>_xlfn.XLOOKUP(Sales_DB[[#This Row],[Customer_ID]],Final_Cust_db[Customer_ID],Final_Cust_db[State])</f>
        <v>South Dakota</v>
      </c>
      <c r="Z1368" t="str">
        <f>_xlfn.XLOOKUP(Sales_DB[[#This Row],[Customer_ID]],Final_Cust_db[Customer_ID],Final_Cust_db[Country])</f>
        <v>USA</v>
      </c>
      <c r="AA1368" t="str">
        <f>_xlfn.XLOOKUP(Sales_DB[[#This Row],[Customer_ID]],Final_Cust_db[Customer_ID],Final_Cust_db[Loyality_Level])</f>
        <v>Silver</v>
      </c>
      <c r="AB1368" s="8">
        <f>Sales_DB[[#This Row],[Cost]]*Sales_DB[[#This Row],[Quantity]]</f>
        <v>477.6</v>
      </c>
      <c r="AC1368" s="8">
        <f>Sales_DB[[#This Row],[Total_Amount]]-Sales_DB[[#This Row],[Spend]]</f>
        <v>9.5879999999999654</v>
      </c>
      <c r="AD1368" s="8">
        <f>MONTH(Sales_DB[[#This Row],[Order_Date]])</f>
        <v>4</v>
      </c>
    </row>
    <row r="1369" spans="1:30" x14ac:dyDescent="0.35">
      <c r="A1369" t="s">
        <v>3326</v>
      </c>
      <c r="B1369" s="2">
        <v>45914</v>
      </c>
      <c r="C1369" t="s">
        <v>954</v>
      </c>
      <c r="D1369" t="s">
        <v>1643</v>
      </c>
      <c r="E1369" t="s">
        <v>1940</v>
      </c>
      <c r="F1369">
        <v>3</v>
      </c>
      <c r="G1369" s="5">
        <v>373.35</v>
      </c>
      <c r="H1369">
        <v>0.2</v>
      </c>
      <c r="I1369" t="s">
        <v>1962</v>
      </c>
      <c r="J1369">
        <v>896.04000000000019</v>
      </c>
      <c r="K1369" t="str">
        <f>_xlfn.XLOOKUP(Sales_DB[[#This Row],[Store_ID]],Store_DB[Store_ID],Store_DB[Region])</f>
        <v>North</v>
      </c>
      <c r="L1369" t="str">
        <f>_xlfn.XLOOKUP(Sales_DB[[#This Row],[Store_ID]],Store_DB[Store_ID],Store_DB[Store_Name])</f>
        <v>Holloway Ltd</v>
      </c>
      <c r="M1369" t="str">
        <f>_xlfn.XLOOKUP(Sales_DB[[#This Row],[Store_ID]],Store_DB[Store_ID],Store_DB[City])</f>
        <v>Bensonhaven</v>
      </c>
      <c r="N1369" t="str">
        <f>_xlfn.XLOOKUP(Sales_DB[[#This Row],[Store_ID]],Store_DB[Store_ID],Store_DB[Store_Type])</f>
        <v>Flagship</v>
      </c>
      <c r="O1369" t="str">
        <f>_xlfn.XLOOKUP(Sales_DB[[#This Row],[Product_ID]],Product_DB[Product_ID],Product_DB[Product_Name])</f>
        <v>Men'S Formal Shirt</v>
      </c>
      <c r="P1369" t="str">
        <f>_xlfn.XLOOKUP(Sales_DB[[#This Row],[Product_ID]],Product_DB[Product_ID],Product_DB[Category])</f>
        <v>Clothing</v>
      </c>
      <c r="Q1369" t="str">
        <f>_xlfn.XLOOKUP(Sales_DB[[#This Row],[Product_ID]],Product_DB[Product_ID],Product_DB[Sub_Category])</f>
        <v>Tops</v>
      </c>
      <c r="R1369" t="str">
        <f>_xlfn.XLOOKUP(Sales_DB[[#This Row],[Product_ID]],Product_DB[Product_ID],Product_DB[Brand])</f>
        <v>Moon, Mora and Santos</v>
      </c>
      <c r="S1369">
        <f>_xlfn.XLOOKUP(Sales_DB[[#This Row],[Product_ID]],Product_DB[Product_ID],Product_DB[Cost])</f>
        <v>238.8</v>
      </c>
      <c r="T1369">
        <f>_xlfn.XLOOKUP(Sales_DB[[#This Row],[Product_ID]],Product_DB[Product_ID],Product_DB[Stock])</f>
        <v>360</v>
      </c>
      <c r="U1369" t="str">
        <f>_xlfn.XLOOKUP(Sales_DB[[#This Row],[Customer_ID]],Final_Cust_db[Customer_ID],Final_Cust_db[Name])</f>
        <v>Stephanie Jacobs</v>
      </c>
      <c r="V1369">
        <f>_xlfn.XLOOKUP(Sales_DB[[#This Row],[Customer_ID]],Final_Cust_db[Customer_ID],Final_Cust_db[Age])</f>
        <v>48</v>
      </c>
      <c r="W1369" t="str">
        <f>_xlfn.XLOOKUP(Sales_DB[[#This Row],[Customer_ID]],Final_Cust_db[Customer_ID],Final_Cust_db[Gender])</f>
        <v>Female</v>
      </c>
      <c r="X1369" t="str">
        <f>_xlfn.XLOOKUP(Sales_DB[[#This Row],[Customer_ID]],Final_Cust_db[Customer_ID],Final_Cust_db[City])</f>
        <v>West Robinmouth</v>
      </c>
      <c r="Y1369" t="str">
        <f>_xlfn.XLOOKUP(Sales_DB[[#This Row],[Customer_ID]],Final_Cust_db[Customer_ID],Final_Cust_db[State])</f>
        <v>Louisiana</v>
      </c>
      <c r="Z1369" t="str">
        <f>_xlfn.XLOOKUP(Sales_DB[[#This Row],[Customer_ID]],Final_Cust_db[Customer_ID],Final_Cust_db[Country])</f>
        <v>USA</v>
      </c>
      <c r="AA1369" t="str">
        <f>_xlfn.XLOOKUP(Sales_DB[[#This Row],[Customer_ID]],Final_Cust_db[Customer_ID],Final_Cust_db[Loyality_Level])</f>
        <v>Platinum</v>
      </c>
      <c r="AB1369" s="8">
        <f>Sales_DB[[#This Row],[Cost]]*Sales_DB[[#This Row],[Quantity]]</f>
        <v>716.40000000000009</v>
      </c>
      <c r="AC1369" s="8">
        <f>Sales_DB[[#This Row],[Total_Amount]]-Sales_DB[[#This Row],[Spend]]</f>
        <v>179.6400000000001</v>
      </c>
      <c r="AD1369" s="8">
        <f>MONTH(Sales_DB[[#This Row],[Order_Date]])</f>
        <v>9</v>
      </c>
    </row>
    <row r="1370" spans="1:30" x14ac:dyDescent="0.35">
      <c r="A1370" t="s">
        <v>3327</v>
      </c>
      <c r="B1370" s="2">
        <v>45432</v>
      </c>
      <c r="C1370" t="s">
        <v>148</v>
      </c>
      <c r="D1370" t="s">
        <v>1757</v>
      </c>
      <c r="E1370" t="s">
        <v>1925</v>
      </c>
      <c r="F1370">
        <v>2</v>
      </c>
      <c r="G1370" s="5">
        <v>23.58</v>
      </c>
      <c r="H1370">
        <v>0.02</v>
      </c>
      <c r="I1370" t="s">
        <v>1959</v>
      </c>
      <c r="J1370">
        <v>46.216799999999999</v>
      </c>
      <c r="K1370" t="str">
        <f>_xlfn.XLOOKUP(Sales_DB[[#This Row],[Store_ID]],Store_DB[Store_ID],Store_DB[Region])</f>
        <v>South</v>
      </c>
      <c r="L1370" t="str">
        <f>_xlfn.XLOOKUP(Sales_DB[[#This Row],[Store_ID]],Store_DB[Store_ID],Store_DB[Store_Name])</f>
        <v>Aguirre-Keller</v>
      </c>
      <c r="M1370" t="str">
        <f>_xlfn.XLOOKUP(Sales_DB[[#This Row],[Store_ID]],Store_DB[Store_ID],Store_DB[City])</f>
        <v>Lake Michael</v>
      </c>
      <c r="N1370" t="str">
        <f>_xlfn.XLOOKUP(Sales_DB[[#This Row],[Store_ID]],Store_DB[Store_ID],Store_DB[Store_Type])</f>
        <v>Online</v>
      </c>
      <c r="O1370" t="str">
        <f>_xlfn.XLOOKUP(Sales_DB[[#This Row],[Product_ID]],Product_DB[Product_ID],Product_DB[Product_Name])</f>
        <v>Men'S Hair Styling Gel</v>
      </c>
      <c r="P1370" t="str">
        <f>_xlfn.XLOOKUP(Sales_DB[[#This Row],[Product_ID]],Product_DB[Product_ID],Product_DB[Category])</f>
        <v>Beauty</v>
      </c>
      <c r="Q1370" t="str">
        <f>_xlfn.XLOOKUP(Sales_DB[[#This Row],[Product_ID]],Product_DB[Product_ID],Product_DB[Sub_Category])</f>
        <v>Haircare</v>
      </c>
      <c r="R1370" t="str">
        <f>_xlfn.XLOOKUP(Sales_DB[[#This Row],[Product_ID]],Product_DB[Product_ID],Product_DB[Brand])</f>
        <v>Cline-Mccarthy</v>
      </c>
      <c r="S1370">
        <f>_xlfn.XLOOKUP(Sales_DB[[#This Row],[Product_ID]],Product_DB[Product_ID],Product_DB[Cost])</f>
        <v>17.309999999999999</v>
      </c>
      <c r="T1370">
        <f>_xlfn.XLOOKUP(Sales_DB[[#This Row],[Product_ID]],Product_DB[Product_ID],Product_DB[Stock])</f>
        <v>399</v>
      </c>
      <c r="U1370" t="str">
        <f>_xlfn.XLOOKUP(Sales_DB[[#This Row],[Customer_ID]],Final_Cust_db[Customer_ID],Final_Cust_db[Name])</f>
        <v>Thomas Phillips</v>
      </c>
      <c r="V1370">
        <f>_xlfn.XLOOKUP(Sales_DB[[#This Row],[Customer_ID]],Final_Cust_db[Customer_ID],Final_Cust_db[Age])</f>
        <v>20</v>
      </c>
      <c r="W1370" t="str">
        <f>_xlfn.XLOOKUP(Sales_DB[[#This Row],[Customer_ID]],Final_Cust_db[Customer_ID],Final_Cust_db[Gender])</f>
        <v>Female</v>
      </c>
      <c r="X1370" t="str">
        <f>_xlfn.XLOOKUP(Sales_DB[[#This Row],[Customer_ID]],Final_Cust_db[Customer_ID],Final_Cust_db[City])</f>
        <v>Luisfurt</v>
      </c>
      <c r="Y1370" t="str">
        <f>_xlfn.XLOOKUP(Sales_DB[[#This Row],[Customer_ID]],Final_Cust_db[Customer_ID],Final_Cust_db[State])</f>
        <v>Georgia</v>
      </c>
      <c r="Z1370" t="str">
        <f>_xlfn.XLOOKUP(Sales_DB[[#This Row],[Customer_ID]],Final_Cust_db[Customer_ID],Final_Cust_db[Country])</f>
        <v>USA</v>
      </c>
      <c r="AA1370" t="str">
        <f>_xlfn.XLOOKUP(Sales_DB[[#This Row],[Customer_ID]],Final_Cust_db[Customer_ID],Final_Cust_db[Loyality_Level])</f>
        <v>Gold</v>
      </c>
      <c r="AB1370" s="8">
        <f>Sales_DB[[#This Row],[Cost]]*Sales_DB[[#This Row],[Quantity]]</f>
        <v>34.619999999999997</v>
      </c>
      <c r="AC1370" s="8">
        <f>Sales_DB[[#This Row],[Total_Amount]]-Sales_DB[[#This Row],[Spend]]</f>
        <v>11.596800000000002</v>
      </c>
      <c r="AD1370" s="8">
        <f>MONTH(Sales_DB[[#This Row],[Order_Date]])</f>
        <v>5</v>
      </c>
    </row>
    <row r="1371" spans="1:30" x14ac:dyDescent="0.35">
      <c r="A1371" t="s">
        <v>3328</v>
      </c>
      <c r="B1371" s="2">
        <v>45798</v>
      </c>
      <c r="C1371" t="s">
        <v>34</v>
      </c>
      <c r="D1371" t="s">
        <v>1681</v>
      </c>
      <c r="E1371" t="s">
        <v>1912</v>
      </c>
      <c r="F1371">
        <v>4</v>
      </c>
      <c r="G1371" s="5">
        <v>185.67</v>
      </c>
      <c r="H1371">
        <v>0.21</v>
      </c>
      <c r="I1371" t="s">
        <v>1959</v>
      </c>
      <c r="J1371">
        <v>586.71719999999993</v>
      </c>
      <c r="K1371" t="str">
        <f>_xlfn.XLOOKUP(Sales_DB[[#This Row],[Store_ID]],Store_DB[Store_ID],Store_DB[Region])</f>
        <v>South</v>
      </c>
      <c r="L1371" t="str">
        <f>_xlfn.XLOOKUP(Sales_DB[[#This Row],[Store_ID]],Store_DB[Store_ID],Store_DB[Store_Name])</f>
        <v>Martinez-Mullins</v>
      </c>
      <c r="M1371" t="str">
        <f>_xlfn.XLOOKUP(Sales_DB[[#This Row],[Store_ID]],Store_DB[Store_ID],Store_DB[City])</f>
        <v>Williamsfurt</v>
      </c>
      <c r="N1371" t="str">
        <f>_xlfn.XLOOKUP(Sales_DB[[#This Row],[Store_ID]],Store_DB[Store_ID],Store_DB[Store_Type])</f>
        <v>Online</v>
      </c>
      <c r="O1371" t="str">
        <f>_xlfn.XLOOKUP(Sales_DB[[#This Row],[Product_ID]],Product_DB[Product_ID],Product_DB[Product_Name])</f>
        <v>Bedroom Table Lamp</v>
      </c>
      <c r="P1371" t="str">
        <f>_xlfn.XLOOKUP(Sales_DB[[#This Row],[Product_ID]],Product_DB[Product_ID],Product_DB[Category])</f>
        <v>Home</v>
      </c>
      <c r="Q1371" t="str">
        <f>_xlfn.XLOOKUP(Sales_DB[[#This Row],[Product_ID]],Product_DB[Product_ID],Product_DB[Sub_Category])</f>
        <v>Lighting</v>
      </c>
      <c r="R1371" t="str">
        <f>_xlfn.XLOOKUP(Sales_DB[[#This Row],[Product_ID]],Product_DB[Product_ID],Product_DB[Brand])</f>
        <v>Jones LLC</v>
      </c>
      <c r="S1371">
        <f>_xlfn.XLOOKUP(Sales_DB[[#This Row],[Product_ID]],Product_DB[Product_ID],Product_DB[Cost])</f>
        <v>382.22</v>
      </c>
      <c r="T1371">
        <f>_xlfn.XLOOKUP(Sales_DB[[#This Row],[Product_ID]],Product_DB[Product_ID],Product_DB[Stock])</f>
        <v>329</v>
      </c>
      <c r="U1371" t="str">
        <f>_xlfn.XLOOKUP(Sales_DB[[#This Row],[Customer_ID]],Final_Cust_db[Customer_ID],Final_Cust_db[Name])</f>
        <v>Christine Vaughn</v>
      </c>
      <c r="V1371">
        <f>_xlfn.XLOOKUP(Sales_DB[[#This Row],[Customer_ID]],Final_Cust_db[Customer_ID],Final_Cust_db[Age])</f>
        <v>24</v>
      </c>
      <c r="W1371" t="str">
        <f>_xlfn.XLOOKUP(Sales_DB[[#This Row],[Customer_ID]],Final_Cust_db[Customer_ID],Final_Cust_db[Gender])</f>
        <v>Male</v>
      </c>
      <c r="X1371" t="str">
        <f>_xlfn.XLOOKUP(Sales_DB[[#This Row],[Customer_ID]],Final_Cust_db[Customer_ID],Final_Cust_db[City])</f>
        <v>East Amandamouth</v>
      </c>
      <c r="Y1371" t="str">
        <f>_xlfn.XLOOKUP(Sales_DB[[#This Row],[Customer_ID]],Final_Cust_db[Customer_ID],Final_Cust_db[State])</f>
        <v>Oregon</v>
      </c>
      <c r="Z1371" t="str">
        <f>_xlfn.XLOOKUP(Sales_DB[[#This Row],[Customer_ID]],Final_Cust_db[Customer_ID],Final_Cust_db[Country])</f>
        <v>USA</v>
      </c>
      <c r="AA1371" t="str">
        <f>_xlfn.XLOOKUP(Sales_DB[[#This Row],[Customer_ID]],Final_Cust_db[Customer_ID],Final_Cust_db[Loyality_Level])</f>
        <v>Bronze</v>
      </c>
      <c r="AB1371" s="8">
        <f>Sales_DB[[#This Row],[Cost]]*Sales_DB[[#This Row],[Quantity]]</f>
        <v>1528.88</v>
      </c>
      <c r="AC1371" s="8">
        <f>Sales_DB[[#This Row],[Total_Amount]]-Sales_DB[[#This Row],[Spend]]</f>
        <v>-942.16280000000017</v>
      </c>
      <c r="AD1371" s="8">
        <f>MONTH(Sales_DB[[#This Row],[Order_Date]])</f>
        <v>5</v>
      </c>
    </row>
    <row r="1372" spans="1:30" x14ac:dyDescent="0.35">
      <c r="A1372" t="s">
        <v>3329</v>
      </c>
      <c r="B1372" s="2">
        <v>45396</v>
      </c>
      <c r="C1372" t="s">
        <v>421</v>
      </c>
      <c r="D1372" t="s">
        <v>1626</v>
      </c>
      <c r="E1372" t="s">
        <v>1930</v>
      </c>
      <c r="F1372">
        <v>3</v>
      </c>
      <c r="G1372" s="5">
        <v>928.74</v>
      </c>
      <c r="H1372">
        <v>0.27</v>
      </c>
      <c r="I1372" t="s">
        <v>1959</v>
      </c>
      <c r="J1372">
        <v>2033.9405999999999</v>
      </c>
      <c r="K1372" t="str">
        <f>_xlfn.XLOOKUP(Sales_DB[[#This Row],[Store_ID]],Store_DB[Store_ID],Store_DB[Region])</f>
        <v>East</v>
      </c>
      <c r="L1372" t="str">
        <f>_xlfn.XLOOKUP(Sales_DB[[#This Row],[Store_ID]],Store_DB[Store_ID],Store_DB[Store_Name])</f>
        <v>Gardner, Humphrey and Contreras</v>
      </c>
      <c r="M1372" t="str">
        <f>_xlfn.XLOOKUP(Sales_DB[[#This Row],[Store_ID]],Store_DB[Store_ID],Store_DB[City])</f>
        <v>Johnsonville</v>
      </c>
      <c r="N1372" t="str">
        <f>_xlfn.XLOOKUP(Sales_DB[[#This Row],[Store_ID]],Store_DB[Store_ID],Store_DB[Store_Type])</f>
        <v>Flagship</v>
      </c>
      <c r="O1372" t="str">
        <f>_xlfn.XLOOKUP(Sales_DB[[#This Row],[Product_ID]],Product_DB[Product_ID],Product_DB[Product_Name])</f>
        <v>Women'S Denim Jeans</v>
      </c>
      <c r="P1372" t="str">
        <f>_xlfn.XLOOKUP(Sales_DB[[#This Row],[Product_ID]],Product_DB[Product_ID],Product_DB[Category])</f>
        <v>Clothing</v>
      </c>
      <c r="Q1372" t="str">
        <f>_xlfn.XLOOKUP(Sales_DB[[#This Row],[Product_ID]],Product_DB[Product_ID],Product_DB[Sub_Category])</f>
        <v>Bottoms</v>
      </c>
      <c r="R1372" t="str">
        <f>_xlfn.XLOOKUP(Sales_DB[[#This Row],[Product_ID]],Product_DB[Product_ID],Product_DB[Brand])</f>
        <v>Guerra-Hendrix</v>
      </c>
      <c r="S1372">
        <f>_xlfn.XLOOKUP(Sales_DB[[#This Row],[Product_ID]],Product_DB[Product_ID],Product_DB[Cost])</f>
        <v>238.8</v>
      </c>
      <c r="T1372">
        <f>_xlfn.XLOOKUP(Sales_DB[[#This Row],[Product_ID]],Product_DB[Product_ID],Product_DB[Stock])</f>
        <v>343</v>
      </c>
      <c r="U1372" t="str">
        <f>_xlfn.XLOOKUP(Sales_DB[[#This Row],[Customer_ID]],Final_Cust_db[Customer_ID],Final_Cust_db[Name])</f>
        <v>Jacob Hopkins</v>
      </c>
      <c r="V1372">
        <f>_xlfn.XLOOKUP(Sales_DB[[#This Row],[Customer_ID]],Final_Cust_db[Customer_ID],Final_Cust_db[Age])</f>
        <v>44</v>
      </c>
      <c r="W1372" t="str">
        <f>_xlfn.XLOOKUP(Sales_DB[[#This Row],[Customer_ID]],Final_Cust_db[Customer_ID],Final_Cust_db[Gender])</f>
        <v>Female</v>
      </c>
      <c r="X1372" t="str">
        <f>_xlfn.XLOOKUP(Sales_DB[[#This Row],[Customer_ID]],Final_Cust_db[Customer_ID],Final_Cust_db[City])</f>
        <v>Lake Tylerfort</v>
      </c>
      <c r="Y1372" t="str">
        <f>_xlfn.XLOOKUP(Sales_DB[[#This Row],[Customer_ID]],Final_Cust_db[Customer_ID],Final_Cust_db[State])</f>
        <v>Pennsylvania</v>
      </c>
      <c r="Z1372" t="str">
        <f>_xlfn.XLOOKUP(Sales_DB[[#This Row],[Customer_ID]],Final_Cust_db[Customer_ID],Final_Cust_db[Country])</f>
        <v>USA</v>
      </c>
      <c r="AA1372" t="str">
        <f>_xlfn.XLOOKUP(Sales_DB[[#This Row],[Customer_ID]],Final_Cust_db[Customer_ID],Final_Cust_db[Loyality_Level])</f>
        <v>Platinum</v>
      </c>
      <c r="AB1372" s="8">
        <f>Sales_DB[[#This Row],[Cost]]*Sales_DB[[#This Row],[Quantity]]</f>
        <v>716.40000000000009</v>
      </c>
      <c r="AC1372" s="8">
        <f>Sales_DB[[#This Row],[Total_Amount]]-Sales_DB[[#This Row],[Spend]]</f>
        <v>1317.5405999999998</v>
      </c>
      <c r="AD1372" s="8">
        <f>MONTH(Sales_DB[[#This Row],[Order_Date]])</f>
        <v>4</v>
      </c>
    </row>
    <row r="1373" spans="1:30" x14ac:dyDescent="0.35">
      <c r="A1373" t="s">
        <v>3330</v>
      </c>
      <c r="B1373" s="2">
        <v>45235</v>
      </c>
      <c r="C1373" t="s">
        <v>125</v>
      </c>
      <c r="D1373" t="s">
        <v>1833</v>
      </c>
      <c r="E1373" t="s">
        <v>1906</v>
      </c>
      <c r="F1373">
        <v>3</v>
      </c>
      <c r="G1373" s="5">
        <v>923.38</v>
      </c>
      <c r="H1373">
        <v>7.0000000000000007E-2</v>
      </c>
      <c r="I1373" t="s">
        <v>1962</v>
      </c>
      <c r="J1373">
        <v>2576.2302</v>
      </c>
      <c r="K1373" t="str">
        <f>_xlfn.XLOOKUP(Sales_DB[[#This Row],[Store_ID]],Store_DB[Store_ID],Store_DB[Region])</f>
        <v>North</v>
      </c>
      <c r="L1373" t="str">
        <f>_xlfn.XLOOKUP(Sales_DB[[#This Row],[Store_ID]],Store_DB[Store_ID],Store_DB[Store_Name])</f>
        <v>Gray Ltd</v>
      </c>
      <c r="M1373" t="str">
        <f>_xlfn.XLOOKUP(Sales_DB[[#This Row],[Store_ID]],Store_DB[Store_ID],Store_DB[City])</f>
        <v>New Michaelchester</v>
      </c>
      <c r="N1373" t="str">
        <f>_xlfn.XLOOKUP(Sales_DB[[#This Row],[Store_ID]],Store_DB[Store_ID],Store_DB[Store_Type])</f>
        <v>Outlet</v>
      </c>
      <c r="O1373" t="str">
        <f>_xlfn.XLOOKUP(Sales_DB[[#This Row],[Product_ID]],Product_DB[Product_ID],Product_DB[Product_Name])</f>
        <v>Wooden Bookshelf</v>
      </c>
      <c r="P1373" t="str">
        <f>_xlfn.XLOOKUP(Sales_DB[[#This Row],[Product_ID]],Product_DB[Product_ID],Product_DB[Category])</f>
        <v>Home</v>
      </c>
      <c r="Q1373" t="str">
        <f>_xlfn.XLOOKUP(Sales_DB[[#This Row],[Product_ID]],Product_DB[Product_ID],Product_DB[Sub_Category])</f>
        <v>Furniture</v>
      </c>
      <c r="R1373" t="str">
        <f>_xlfn.XLOOKUP(Sales_DB[[#This Row],[Product_ID]],Product_DB[Product_ID],Product_DB[Brand])</f>
        <v>Collins-Stephenson</v>
      </c>
      <c r="S1373">
        <f>_xlfn.XLOOKUP(Sales_DB[[#This Row],[Product_ID]],Product_DB[Product_ID],Product_DB[Cost])</f>
        <v>388.46</v>
      </c>
      <c r="T1373">
        <f>_xlfn.XLOOKUP(Sales_DB[[#This Row],[Product_ID]],Product_DB[Product_ID],Product_DB[Stock])</f>
        <v>208</v>
      </c>
      <c r="U1373" t="str">
        <f>_xlfn.XLOOKUP(Sales_DB[[#This Row],[Customer_ID]],Final_Cust_db[Customer_ID],Final_Cust_db[Name])</f>
        <v>David Arnold</v>
      </c>
      <c r="V1373">
        <f>_xlfn.XLOOKUP(Sales_DB[[#This Row],[Customer_ID]],Final_Cust_db[Customer_ID],Final_Cust_db[Age])</f>
        <v>54</v>
      </c>
      <c r="W1373" t="str">
        <f>_xlfn.XLOOKUP(Sales_DB[[#This Row],[Customer_ID]],Final_Cust_db[Customer_ID],Final_Cust_db[Gender])</f>
        <v>Female</v>
      </c>
      <c r="X1373" t="str">
        <f>_xlfn.XLOOKUP(Sales_DB[[#This Row],[Customer_ID]],Final_Cust_db[Customer_ID],Final_Cust_db[City])</f>
        <v>East Jennifer</v>
      </c>
      <c r="Y1373" t="str">
        <f>_xlfn.XLOOKUP(Sales_DB[[#This Row],[Customer_ID]],Final_Cust_db[Customer_ID],Final_Cust_db[State])</f>
        <v>California</v>
      </c>
      <c r="Z1373" t="str">
        <f>_xlfn.XLOOKUP(Sales_DB[[#This Row],[Customer_ID]],Final_Cust_db[Customer_ID],Final_Cust_db[Country])</f>
        <v>USA</v>
      </c>
      <c r="AA1373" t="str">
        <f>_xlfn.XLOOKUP(Sales_DB[[#This Row],[Customer_ID]],Final_Cust_db[Customer_ID],Final_Cust_db[Loyality_Level])</f>
        <v>Silver</v>
      </c>
      <c r="AB1373" s="8">
        <f>Sales_DB[[#This Row],[Cost]]*Sales_DB[[#This Row],[Quantity]]</f>
        <v>1165.3799999999999</v>
      </c>
      <c r="AC1373" s="8">
        <f>Sales_DB[[#This Row],[Total_Amount]]-Sales_DB[[#This Row],[Spend]]</f>
        <v>1410.8502000000001</v>
      </c>
      <c r="AD1373" s="8">
        <f>MONTH(Sales_DB[[#This Row],[Order_Date]])</f>
        <v>11</v>
      </c>
    </row>
    <row r="1374" spans="1:30" x14ac:dyDescent="0.35">
      <c r="A1374" t="s">
        <v>3331</v>
      </c>
      <c r="B1374" s="2">
        <v>45499</v>
      </c>
      <c r="C1374" t="s">
        <v>1435</v>
      </c>
      <c r="D1374" t="s">
        <v>1570</v>
      </c>
      <c r="E1374" t="s">
        <v>1919</v>
      </c>
      <c r="F1374">
        <v>2</v>
      </c>
      <c r="G1374" s="5">
        <v>409.26</v>
      </c>
      <c r="H1374">
        <v>0.1</v>
      </c>
      <c r="I1374" t="s">
        <v>1959</v>
      </c>
      <c r="J1374">
        <v>736.66800000000001</v>
      </c>
      <c r="K1374" t="str">
        <f>_xlfn.XLOOKUP(Sales_DB[[#This Row],[Store_ID]],Store_DB[Store_ID],Store_DB[Region])</f>
        <v>South</v>
      </c>
      <c r="L1374" t="str">
        <f>_xlfn.XLOOKUP(Sales_DB[[#This Row],[Store_ID]],Store_DB[Store_ID],Store_DB[Store_Name])</f>
        <v>Moore, Padilla and Butler</v>
      </c>
      <c r="M1374" t="str">
        <f>_xlfn.XLOOKUP(Sales_DB[[#This Row],[Store_ID]],Store_DB[Store_ID],Store_DB[City])</f>
        <v>East Johnstad</v>
      </c>
      <c r="N1374" t="str">
        <f>_xlfn.XLOOKUP(Sales_DB[[#This Row],[Store_ID]],Store_DB[Store_ID],Store_DB[Store_Type])</f>
        <v>Flagship</v>
      </c>
      <c r="O1374" t="str">
        <f>_xlfn.XLOOKUP(Sales_DB[[#This Row],[Product_ID]],Product_DB[Product_ID],Product_DB[Product_Name])</f>
        <v>Women'S Yoga Pants</v>
      </c>
      <c r="P1374" t="str">
        <f>_xlfn.XLOOKUP(Sales_DB[[#This Row],[Product_ID]],Product_DB[Product_ID],Product_DB[Category])</f>
        <v>Clothing</v>
      </c>
      <c r="Q1374" t="str">
        <f>_xlfn.XLOOKUP(Sales_DB[[#This Row],[Product_ID]],Product_DB[Product_ID],Product_DB[Sub_Category])</f>
        <v>Bottoms</v>
      </c>
      <c r="R1374" t="str">
        <f>_xlfn.XLOOKUP(Sales_DB[[#This Row],[Product_ID]],Product_DB[Product_ID],Product_DB[Brand])</f>
        <v>Gonzales-Davis</v>
      </c>
      <c r="S1374">
        <f>_xlfn.XLOOKUP(Sales_DB[[#This Row],[Product_ID]],Product_DB[Product_ID],Product_DB[Cost])</f>
        <v>306.45999999999998</v>
      </c>
      <c r="T1374">
        <f>_xlfn.XLOOKUP(Sales_DB[[#This Row],[Product_ID]],Product_DB[Product_ID],Product_DB[Stock])</f>
        <v>487</v>
      </c>
      <c r="U1374" t="str">
        <f>_xlfn.XLOOKUP(Sales_DB[[#This Row],[Customer_ID]],Final_Cust_db[Customer_ID],Final_Cust_db[Name])</f>
        <v>Beth Martin</v>
      </c>
      <c r="V1374">
        <f>_xlfn.XLOOKUP(Sales_DB[[#This Row],[Customer_ID]],Final_Cust_db[Customer_ID],Final_Cust_db[Age])</f>
        <v>34</v>
      </c>
      <c r="W1374" t="str">
        <f>_xlfn.XLOOKUP(Sales_DB[[#This Row],[Customer_ID]],Final_Cust_db[Customer_ID],Final_Cust_db[Gender])</f>
        <v>Female</v>
      </c>
      <c r="X1374" t="str">
        <f>_xlfn.XLOOKUP(Sales_DB[[#This Row],[Customer_ID]],Final_Cust_db[Customer_ID],Final_Cust_db[City])</f>
        <v>Burkefurt</v>
      </c>
      <c r="Y1374" t="str">
        <f>_xlfn.XLOOKUP(Sales_DB[[#This Row],[Customer_ID]],Final_Cust_db[Customer_ID],Final_Cust_db[State])</f>
        <v>West Virginia</v>
      </c>
      <c r="Z1374" t="str">
        <f>_xlfn.XLOOKUP(Sales_DB[[#This Row],[Customer_ID]],Final_Cust_db[Customer_ID],Final_Cust_db[Country])</f>
        <v>USA</v>
      </c>
      <c r="AA1374" t="str">
        <f>_xlfn.XLOOKUP(Sales_DB[[#This Row],[Customer_ID]],Final_Cust_db[Customer_ID],Final_Cust_db[Loyality_Level])</f>
        <v>Silver</v>
      </c>
      <c r="AB1374" s="8">
        <f>Sales_DB[[#This Row],[Cost]]*Sales_DB[[#This Row],[Quantity]]</f>
        <v>612.91999999999996</v>
      </c>
      <c r="AC1374" s="8">
        <f>Sales_DB[[#This Row],[Total_Amount]]-Sales_DB[[#This Row],[Spend]]</f>
        <v>123.74800000000005</v>
      </c>
      <c r="AD1374" s="8">
        <f>MONTH(Sales_DB[[#This Row],[Order_Date]])</f>
        <v>7</v>
      </c>
    </row>
    <row r="1375" spans="1:30" x14ac:dyDescent="0.35">
      <c r="A1375" t="s">
        <v>3332</v>
      </c>
      <c r="B1375" s="2">
        <v>45272</v>
      </c>
      <c r="C1375" t="s">
        <v>821</v>
      </c>
      <c r="D1375" t="s">
        <v>1643</v>
      </c>
      <c r="E1375" t="s">
        <v>1912</v>
      </c>
      <c r="F1375">
        <v>2</v>
      </c>
      <c r="G1375" s="5">
        <v>608.46</v>
      </c>
      <c r="H1375">
        <v>0.16</v>
      </c>
      <c r="I1375" t="s">
        <v>1957</v>
      </c>
      <c r="J1375">
        <v>1022.2128</v>
      </c>
      <c r="K1375" t="str">
        <f>_xlfn.XLOOKUP(Sales_DB[[#This Row],[Store_ID]],Store_DB[Store_ID],Store_DB[Region])</f>
        <v>South</v>
      </c>
      <c r="L1375" t="str">
        <f>_xlfn.XLOOKUP(Sales_DB[[#This Row],[Store_ID]],Store_DB[Store_ID],Store_DB[Store_Name])</f>
        <v>Martinez-Mullins</v>
      </c>
      <c r="M1375" t="str">
        <f>_xlfn.XLOOKUP(Sales_DB[[#This Row],[Store_ID]],Store_DB[Store_ID],Store_DB[City])</f>
        <v>Williamsfurt</v>
      </c>
      <c r="N1375" t="str">
        <f>_xlfn.XLOOKUP(Sales_DB[[#This Row],[Store_ID]],Store_DB[Store_ID],Store_DB[Store_Type])</f>
        <v>Online</v>
      </c>
      <c r="O1375" t="str">
        <f>_xlfn.XLOOKUP(Sales_DB[[#This Row],[Product_ID]],Product_DB[Product_ID],Product_DB[Product_Name])</f>
        <v>Men'S Formal Shirt</v>
      </c>
      <c r="P1375" t="str">
        <f>_xlfn.XLOOKUP(Sales_DB[[#This Row],[Product_ID]],Product_DB[Product_ID],Product_DB[Category])</f>
        <v>Clothing</v>
      </c>
      <c r="Q1375" t="str">
        <f>_xlfn.XLOOKUP(Sales_DB[[#This Row],[Product_ID]],Product_DB[Product_ID],Product_DB[Sub_Category])</f>
        <v>Tops</v>
      </c>
      <c r="R1375" t="str">
        <f>_xlfn.XLOOKUP(Sales_DB[[#This Row],[Product_ID]],Product_DB[Product_ID],Product_DB[Brand])</f>
        <v>Moon, Mora and Santos</v>
      </c>
      <c r="S1375">
        <f>_xlfn.XLOOKUP(Sales_DB[[#This Row],[Product_ID]],Product_DB[Product_ID],Product_DB[Cost])</f>
        <v>238.8</v>
      </c>
      <c r="T1375">
        <f>_xlfn.XLOOKUP(Sales_DB[[#This Row],[Product_ID]],Product_DB[Product_ID],Product_DB[Stock])</f>
        <v>360</v>
      </c>
      <c r="U1375" t="str">
        <f>_xlfn.XLOOKUP(Sales_DB[[#This Row],[Customer_ID]],Final_Cust_db[Customer_ID],Final_Cust_db[Name])</f>
        <v>Linda Kline</v>
      </c>
      <c r="V1375">
        <f>_xlfn.XLOOKUP(Sales_DB[[#This Row],[Customer_ID]],Final_Cust_db[Customer_ID],Final_Cust_db[Age])</f>
        <v>34</v>
      </c>
      <c r="W1375" t="str">
        <f>_xlfn.XLOOKUP(Sales_DB[[#This Row],[Customer_ID]],Final_Cust_db[Customer_ID],Final_Cust_db[Gender])</f>
        <v>Male</v>
      </c>
      <c r="X1375" t="str">
        <f>_xlfn.XLOOKUP(Sales_DB[[#This Row],[Customer_ID]],Final_Cust_db[Customer_ID],Final_Cust_db[City])</f>
        <v>Masseyland</v>
      </c>
      <c r="Y1375" t="str">
        <f>_xlfn.XLOOKUP(Sales_DB[[#This Row],[Customer_ID]],Final_Cust_db[Customer_ID],Final_Cust_db[State])</f>
        <v>Alaska</v>
      </c>
      <c r="Z1375" t="str">
        <f>_xlfn.XLOOKUP(Sales_DB[[#This Row],[Customer_ID]],Final_Cust_db[Customer_ID],Final_Cust_db[Country])</f>
        <v>USA</v>
      </c>
      <c r="AA1375" t="str">
        <f>_xlfn.XLOOKUP(Sales_DB[[#This Row],[Customer_ID]],Final_Cust_db[Customer_ID],Final_Cust_db[Loyality_Level])</f>
        <v>Silver</v>
      </c>
      <c r="AB1375" s="8">
        <f>Sales_DB[[#This Row],[Cost]]*Sales_DB[[#This Row],[Quantity]]</f>
        <v>477.6</v>
      </c>
      <c r="AC1375" s="8">
        <f>Sales_DB[[#This Row],[Total_Amount]]-Sales_DB[[#This Row],[Spend]]</f>
        <v>544.61279999999999</v>
      </c>
      <c r="AD1375" s="8">
        <f>MONTH(Sales_DB[[#This Row],[Order_Date]])</f>
        <v>12</v>
      </c>
    </row>
    <row r="1376" spans="1:30" x14ac:dyDescent="0.35">
      <c r="A1376" t="s">
        <v>3333</v>
      </c>
      <c r="B1376" s="2">
        <v>45785</v>
      </c>
      <c r="C1376" t="s">
        <v>696</v>
      </c>
      <c r="D1376" t="s">
        <v>1704</v>
      </c>
      <c r="E1376" t="s">
        <v>1946</v>
      </c>
      <c r="F1376">
        <v>4</v>
      </c>
      <c r="G1376" s="5">
        <v>150.47999999999999</v>
      </c>
      <c r="H1376">
        <v>0.09</v>
      </c>
      <c r="I1376" t="s">
        <v>1957</v>
      </c>
      <c r="J1376">
        <v>547.74720000000002</v>
      </c>
      <c r="K1376" t="str">
        <f>_xlfn.XLOOKUP(Sales_DB[[#This Row],[Store_ID]],Store_DB[Store_ID],Store_DB[Region])</f>
        <v>East</v>
      </c>
      <c r="L1376" t="str">
        <f>_xlfn.XLOOKUP(Sales_DB[[#This Row],[Store_ID]],Store_DB[Store_ID],Store_DB[Store_Name])</f>
        <v>Mann-Austin</v>
      </c>
      <c r="M1376" t="str">
        <f>_xlfn.XLOOKUP(Sales_DB[[#This Row],[Store_ID]],Store_DB[Store_ID],Store_DB[City])</f>
        <v>Vasquezborough</v>
      </c>
      <c r="N1376" t="str">
        <f>_xlfn.XLOOKUP(Sales_DB[[#This Row],[Store_ID]],Store_DB[Store_ID],Store_DB[Store_Type])</f>
        <v>Online</v>
      </c>
      <c r="O1376" t="str">
        <f>_xlfn.XLOOKUP(Sales_DB[[#This Row],[Product_ID]],Product_DB[Product_ID],Product_DB[Product_Name])</f>
        <v>Smart Home Wifi Camera</v>
      </c>
      <c r="P1376" t="str">
        <f>_xlfn.XLOOKUP(Sales_DB[[#This Row],[Product_ID]],Product_DB[Product_ID],Product_DB[Category])</f>
        <v>Electronics</v>
      </c>
      <c r="Q1376" t="str">
        <f>_xlfn.XLOOKUP(Sales_DB[[#This Row],[Product_ID]],Product_DB[Product_ID],Product_DB[Sub_Category])</f>
        <v>Accessories</v>
      </c>
      <c r="R1376" t="str">
        <f>_xlfn.XLOOKUP(Sales_DB[[#This Row],[Product_ID]],Product_DB[Product_ID],Product_DB[Brand])</f>
        <v>Holmes LLC</v>
      </c>
      <c r="S1376">
        <f>_xlfn.XLOOKUP(Sales_DB[[#This Row],[Product_ID]],Product_DB[Product_ID],Product_DB[Cost])</f>
        <v>450.71</v>
      </c>
      <c r="T1376">
        <f>_xlfn.XLOOKUP(Sales_DB[[#This Row],[Product_ID]],Product_DB[Product_ID],Product_DB[Stock])</f>
        <v>389</v>
      </c>
      <c r="U1376" t="str">
        <f>_xlfn.XLOOKUP(Sales_DB[[#This Row],[Customer_ID]],Final_Cust_db[Customer_ID],Final_Cust_db[Name])</f>
        <v>Blake Harrison</v>
      </c>
      <c r="V1376">
        <f>_xlfn.XLOOKUP(Sales_DB[[#This Row],[Customer_ID]],Final_Cust_db[Customer_ID],Final_Cust_db[Age])</f>
        <v>63</v>
      </c>
      <c r="W1376" t="str">
        <f>_xlfn.XLOOKUP(Sales_DB[[#This Row],[Customer_ID]],Final_Cust_db[Customer_ID],Final_Cust_db[Gender])</f>
        <v>Female</v>
      </c>
      <c r="X1376" t="str">
        <f>_xlfn.XLOOKUP(Sales_DB[[#This Row],[Customer_ID]],Final_Cust_db[Customer_ID],Final_Cust_db[City])</f>
        <v>Lyonsfort</v>
      </c>
      <c r="Y1376" t="str">
        <f>_xlfn.XLOOKUP(Sales_DB[[#This Row],[Customer_ID]],Final_Cust_db[Customer_ID],Final_Cust_db[State])</f>
        <v>Washington</v>
      </c>
      <c r="Z1376" t="str">
        <f>_xlfn.XLOOKUP(Sales_DB[[#This Row],[Customer_ID]],Final_Cust_db[Customer_ID],Final_Cust_db[Country])</f>
        <v>USA</v>
      </c>
      <c r="AA1376" t="str">
        <f>_xlfn.XLOOKUP(Sales_DB[[#This Row],[Customer_ID]],Final_Cust_db[Customer_ID],Final_Cust_db[Loyality_Level])</f>
        <v>Platinum</v>
      </c>
      <c r="AB1376" s="8">
        <f>Sales_DB[[#This Row],[Cost]]*Sales_DB[[#This Row],[Quantity]]</f>
        <v>1802.84</v>
      </c>
      <c r="AC1376" s="8">
        <f>Sales_DB[[#This Row],[Total_Amount]]-Sales_DB[[#This Row],[Spend]]</f>
        <v>-1255.0927999999999</v>
      </c>
      <c r="AD1376" s="8">
        <f>MONTH(Sales_DB[[#This Row],[Order_Date]])</f>
        <v>5</v>
      </c>
    </row>
    <row r="1377" spans="1:30" x14ac:dyDescent="0.35">
      <c r="A1377" t="s">
        <v>3334</v>
      </c>
      <c r="B1377" s="2">
        <v>45534</v>
      </c>
      <c r="C1377" t="s">
        <v>794</v>
      </c>
      <c r="D1377" t="s">
        <v>1784</v>
      </c>
      <c r="E1377" t="s">
        <v>1932</v>
      </c>
      <c r="F1377">
        <v>4</v>
      </c>
      <c r="G1377" s="5">
        <v>207.41</v>
      </c>
      <c r="H1377">
        <v>0.02</v>
      </c>
      <c r="I1377" t="s">
        <v>1957</v>
      </c>
      <c r="J1377">
        <v>813.04719999999998</v>
      </c>
      <c r="K1377" t="str">
        <f>_xlfn.XLOOKUP(Sales_DB[[#This Row],[Store_ID]],Store_DB[Store_ID],Store_DB[Region])</f>
        <v>South</v>
      </c>
      <c r="L1377" t="str">
        <f>_xlfn.XLOOKUP(Sales_DB[[#This Row],[Store_ID]],Store_DB[Store_ID],Store_DB[Store_Name])</f>
        <v>Mcdonald Inc</v>
      </c>
      <c r="M1377" t="str">
        <f>_xlfn.XLOOKUP(Sales_DB[[#This Row],[Store_ID]],Store_DB[Store_ID],Store_DB[City])</f>
        <v>Christopherland</v>
      </c>
      <c r="N1377" t="str">
        <f>_xlfn.XLOOKUP(Sales_DB[[#This Row],[Store_ID]],Store_DB[Store_ID],Store_DB[Store_Type])</f>
        <v>Outlet</v>
      </c>
      <c r="O1377" t="str">
        <f>_xlfn.XLOOKUP(Sales_DB[[#This Row],[Product_ID]],Product_DB[Product_ID],Product_DB[Product_Name])</f>
        <v>Wooden Nightstand</v>
      </c>
      <c r="P1377" t="str">
        <f>_xlfn.XLOOKUP(Sales_DB[[#This Row],[Product_ID]],Product_DB[Product_ID],Product_DB[Category])</f>
        <v>Home</v>
      </c>
      <c r="Q1377" t="str">
        <f>_xlfn.XLOOKUP(Sales_DB[[#This Row],[Product_ID]],Product_DB[Product_ID],Product_DB[Sub_Category])</f>
        <v>Furniture</v>
      </c>
      <c r="R1377" t="str">
        <f>_xlfn.XLOOKUP(Sales_DB[[#This Row],[Product_ID]],Product_DB[Product_ID],Product_DB[Brand])</f>
        <v>Wolfe, Ross and Hester</v>
      </c>
      <c r="S1377">
        <f>_xlfn.XLOOKUP(Sales_DB[[#This Row],[Product_ID]],Product_DB[Product_ID],Product_DB[Cost])</f>
        <v>243.7</v>
      </c>
      <c r="T1377">
        <f>_xlfn.XLOOKUP(Sales_DB[[#This Row],[Product_ID]],Product_DB[Product_ID],Product_DB[Stock])</f>
        <v>130</v>
      </c>
      <c r="U1377" t="str">
        <f>_xlfn.XLOOKUP(Sales_DB[[#This Row],[Customer_ID]],Final_Cust_db[Customer_ID],Final_Cust_db[Name])</f>
        <v>Laura Soto</v>
      </c>
      <c r="V1377">
        <f>_xlfn.XLOOKUP(Sales_DB[[#This Row],[Customer_ID]],Final_Cust_db[Customer_ID],Final_Cust_db[Age])</f>
        <v>57</v>
      </c>
      <c r="W1377" t="str">
        <f>_xlfn.XLOOKUP(Sales_DB[[#This Row],[Customer_ID]],Final_Cust_db[Customer_ID],Final_Cust_db[Gender])</f>
        <v>Female</v>
      </c>
      <c r="X1377" t="str">
        <f>_xlfn.XLOOKUP(Sales_DB[[#This Row],[Customer_ID]],Final_Cust_db[Customer_ID],Final_Cust_db[City])</f>
        <v>Rodriguezton</v>
      </c>
      <c r="Y1377" t="str">
        <f>_xlfn.XLOOKUP(Sales_DB[[#This Row],[Customer_ID]],Final_Cust_db[Customer_ID],Final_Cust_db[State])</f>
        <v>Michigan</v>
      </c>
      <c r="Z1377" t="str">
        <f>_xlfn.XLOOKUP(Sales_DB[[#This Row],[Customer_ID]],Final_Cust_db[Customer_ID],Final_Cust_db[Country])</f>
        <v>USA</v>
      </c>
      <c r="AA1377" t="str">
        <f>_xlfn.XLOOKUP(Sales_DB[[#This Row],[Customer_ID]],Final_Cust_db[Customer_ID],Final_Cust_db[Loyality_Level])</f>
        <v>Platinum</v>
      </c>
      <c r="AB1377" s="8">
        <f>Sales_DB[[#This Row],[Cost]]*Sales_DB[[#This Row],[Quantity]]</f>
        <v>974.8</v>
      </c>
      <c r="AC1377" s="8">
        <f>Sales_DB[[#This Row],[Total_Amount]]-Sales_DB[[#This Row],[Spend]]</f>
        <v>-161.75279999999998</v>
      </c>
      <c r="AD1377" s="8">
        <f>MONTH(Sales_DB[[#This Row],[Order_Date]])</f>
        <v>8</v>
      </c>
    </row>
    <row r="1378" spans="1:30" x14ac:dyDescent="0.35">
      <c r="A1378" t="s">
        <v>3335</v>
      </c>
      <c r="B1378" s="2">
        <v>45803</v>
      </c>
      <c r="C1378" t="s">
        <v>577</v>
      </c>
      <c r="D1378" t="s">
        <v>1601</v>
      </c>
      <c r="E1378" t="s">
        <v>1909</v>
      </c>
      <c r="F1378">
        <v>1</v>
      </c>
      <c r="G1378" s="5">
        <v>56.59</v>
      </c>
      <c r="H1378">
        <v>0.15</v>
      </c>
      <c r="I1378" t="s">
        <v>1959</v>
      </c>
      <c r="J1378">
        <v>48.101500000000001</v>
      </c>
      <c r="K1378" t="str">
        <f>_xlfn.XLOOKUP(Sales_DB[[#This Row],[Store_ID]],Store_DB[Store_ID],Store_DB[Region])</f>
        <v>East</v>
      </c>
      <c r="L1378" t="str">
        <f>_xlfn.XLOOKUP(Sales_DB[[#This Row],[Store_ID]],Store_DB[Store_ID],Store_DB[Store_Name])</f>
        <v>Benson-Elliott</v>
      </c>
      <c r="M1378" t="str">
        <f>_xlfn.XLOOKUP(Sales_DB[[#This Row],[Store_ID]],Store_DB[Store_ID],Store_DB[City])</f>
        <v>Port Josephberg</v>
      </c>
      <c r="N1378" t="str">
        <f>_xlfn.XLOOKUP(Sales_DB[[#This Row],[Store_ID]],Store_DB[Store_ID],Store_DB[Store_Type])</f>
        <v>Online</v>
      </c>
      <c r="O1378" t="str">
        <f>_xlfn.XLOOKUP(Sales_DB[[#This Row],[Product_ID]],Product_DB[Product_ID],Product_DB[Product_Name])</f>
        <v>Hd Smart Tv Stick</v>
      </c>
      <c r="P1378" t="str">
        <f>_xlfn.XLOOKUP(Sales_DB[[#This Row],[Product_ID]],Product_DB[Product_ID],Product_DB[Category])</f>
        <v>Electronics</v>
      </c>
      <c r="Q1378" t="str">
        <f>_xlfn.XLOOKUP(Sales_DB[[#This Row],[Product_ID]],Product_DB[Product_ID],Product_DB[Sub_Category])</f>
        <v>Accessories</v>
      </c>
      <c r="R1378" t="str">
        <f>_xlfn.XLOOKUP(Sales_DB[[#This Row],[Product_ID]],Product_DB[Product_ID],Product_DB[Brand])</f>
        <v>Gibson, Hobbs and Weaver</v>
      </c>
      <c r="S1378">
        <f>_xlfn.XLOOKUP(Sales_DB[[#This Row],[Product_ID]],Product_DB[Product_ID],Product_DB[Cost])</f>
        <v>449.4</v>
      </c>
      <c r="T1378">
        <f>_xlfn.XLOOKUP(Sales_DB[[#This Row],[Product_ID]],Product_DB[Product_ID],Product_DB[Stock])</f>
        <v>265</v>
      </c>
      <c r="U1378" t="str">
        <f>_xlfn.XLOOKUP(Sales_DB[[#This Row],[Customer_ID]],Final_Cust_db[Customer_ID],Final_Cust_db[Name])</f>
        <v>Thomas Rhodes</v>
      </c>
      <c r="V1378">
        <f>_xlfn.XLOOKUP(Sales_DB[[#This Row],[Customer_ID]],Final_Cust_db[Customer_ID],Final_Cust_db[Age])</f>
        <v>41</v>
      </c>
      <c r="W1378" t="str">
        <f>_xlfn.XLOOKUP(Sales_DB[[#This Row],[Customer_ID]],Final_Cust_db[Customer_ID],Final_Cust_db[Gender])</f>
        <v>Female</v>
      </c>
      <c r="X1378" t="str">
        <f>_xlfn.XLOOKUP(Sales_DB[[#This Row],[Customer_ID]],Final_Cust_db[Customer_ID],Final_Cust_db[City])</f>
        <v>Port Richard</v>
      </c>
      <c r="Y1378" t="str">
        <f>_xlfn.XLOOKUP(Sales_DB[[#This Row],[Customer_ID]],Final_Cust_db[Customer_ID],Final_Cust_db[State])</f>
        <v>West Virginia</v>
      </c>
      <c r="Z1378" t="str">
        <f>_xlfn.XLOOKUP(Sales_DB[[#This Row],[Customer_ID]],Final_Cust_db[Customer_ID],Final_Cust_db[Country])</f>
        <v>USA</v>
      </c>
      <c r="AA1378" t="str">
        <f>_xlfn.XLOOKUP(Sales_DB[[#This Row],[Customer_ID]],Final_Cust_db[Customer_ID],Final_Cust_db[Loyality_Level])</f>
        <v>Bronze</v>
      </c>
      <c r="AB1378" s="8">
        <f>Sales_DB[[#This Row],[Cost]]*Sales_DB[[#This Row],[Quantity]]</f>
        <v>449.4</v>
      </c>
      <c r="AC1378" s="8">
        <f>Sales_DB[[#This Row],[Total_Amount]]-Sales_DB[[#This Row],[Spend]]</f>
        <v>-401.29849999999999</v>
      </c>
      <c r="AD1378" s="8">
        <f>MONTH(Sales_DB[[#This Row],[Order_Date]])</f>
        <v>5</v>
      </c>
    </row>
    <row r="1379" spans="1:30" x14ac:dyDescent="0.35">
      <c r="A1379" t="s">
        <v>3336</v>
      </c>
      <c r="B1379" s="2">
        <v>45667</v>
      </c>
      <c r="C1379" t="s">
        <v>1270</v>
      </c>
      <c r="D1379" t="s">
        <v>1694</v>
      </c>
      <c r="E1379" t="s">
        <v>1902</v>
      </c>
      <c r="F1379">
        <v>4</v>
      </c>
      <c r="G1379" s="5">
        <v>995.4</v>
      </c>
      <c r="H1379">
        <v>0.27</v>
      </c>
      <c r="I1379" t="s">
        <v>1957</v>
      </c>
      <c r="J1379">
        <v>2906.5680000000002</v>
      </c>
      <c r="K1379" t="str">
        <f>_xlfn.XLOOKUP(Sales_DB[[#This Row],[Store_ID]],Store_DB[Store_ID],Store_DB[Region])</f>
        <v>South</v>
      </c>
      <c r="L1379" t="str">
        <f>_xlfn.XLOOKUP(Sales_DB[[#This Row],[Store_ID]],Store_DB[Store_ID],Store_DB[Store_Name])</f>
        <v>Alexander Group</v>
      </c>
      <c r="M1379" t="str">
        <f>_xlfn.XLOOKUP(Sales_DB[[#This Row],[Store_ID]],Store_DB[Store_ID],Store_DB[City])</f>
        <v>Port Sharon</v>
      </c>
      <c r="N1379" t="str">
        <f>_xlfn.XLOOKUP(Sales_DB[[#This Row],[Store_ID]],Store_DB[Store_ID],Store_DB[Store_Type])</f>
        <v>Online</v>
      </c>
      <c r="O1379" t="str">
        <f>_xlfn.XLOOKUP(Sales_DB[[#This Row],[Product_ID]],Product_DB[Product_ID],Product_DB[Product_Name])</f>
        <v>Portable Power Bank</v>
      </c>
      <c r="P1379" t="str">
        <f>_xlfn.XLOOKUP(Sales_DB[[#This Row],[Product_ID]],Product_DB[Product_ID],Product_DB[Category])</f>
        <v>Electronics</v>
      </c>
      <c r="Q1379" t="str">
        <f>_xlfn.XLOOKUP(Sales_DB[[#This Row],[Product_ID]],Product_DB[Product_ID],Product_DB[Sub_Category])</f>
        <v>Mobile</v>
      </c>
      <c r="R1379" t="str">
        <f>_xlfn.XLOOKUP(Sales_DB[[#This Row],[Product_ID]],Product_DB[Product_ID],Product_DB[Brand])</f>
        <v>Cummings and Sons</v>
      </c>
      <c r="S1379">
        <f>_xlfn.XLOOKUP(Sales_DB[[#This Row],[Product_ID]],Product_DB[Product_ID],Product_DB[Cost])</f>
        <v>326.06</v>
      </c>
      <c r="T1379">
        <f>_xlfn.XLOOKUP(Sales_DB[[#This Row],[Product_ID]],Product_DB[Product_ID],Product_DB[Stock])</f>
        <v>301</v>
      </c>
      <c r="U1379" t="str">
        <f>_xlfn.XLOOKUP(Sales_DB[[#This Row],[Customer_ID]],Final_Cust_db[Customer_ID],Final_Cust_db[Name])</f>
        <v>Eric Wolfe</v>
      </c>
      <c r="V1379">
        <f>_xlfn.XLOOKUP(Sales_DB[[#This Row],[Customer_ID]],Final_Cust_db[Customer_ID],Final_Cust_db[Age])</f>
        <v>18</v>
      </c>
      <c r="W1379" t="str">
        <f>_xlfn.XLOOKUP(Sales_DB[[#This Row],[Customer_ID]],Final_Cust_db[Customer_ID],Final_Cust_db[Gender])</f>
        <v>Female</v>
      </c>
      <c r="X1379" t="str">
        <f>_xlfn.XLOOKUP(Sales_DB[[#This Row],[Customer_ID]],Final_Cust_db[Customer_ID],Final_Cust_db[City])</f>
        <v>Garciaview</v>
      </c>
      <c r="Y1379" t="str">
        <f>_xlfn.XLOOKUP(Sales_DB[[#This Row],[Customer_ID]],Final_Cust_db[Customer_ID],Final_Cust_db[State])</f>
        <v>Louisiana</v>
      </c>
      <c r="Z1379" t="str">
        <f>_xlfn.XLOOKUP(Sales_DB[[#This Row],[Customer_ID]],Final_Cust_db[Customer_ID],Final_Cust_db[Country])</f>
        <v>USA</v>
      </c>
      <c r="AA1379" t="str">
        <f>_xlfn.XLOOKUP(Sales_DB[[#This Row],[Customer_ID]],Final_Cust_db[Customer_ID],Final_Cust_db[Loyality_Level])</f>
        <v>Gold</v>
      </c>
      <c r="AB1379" s="8">
        <f>Sales_DB[[#This Row],[Cost]]*Sales_DB[[#This Row],[Quantity]]</f>
        <v>1304.24</v>
      </c>
      <c r="AC1379" s="8">
        <f>Sales_DB[[#This Row],[Total_Amount]]-Sales_DB[[#This Row],[Spend]]</f>
        <v>1602.3280000000002</v>
      </c>
      <c r="AD1379" s="8">
        <f>MONTH(Sales_DB[[#This Row],[Order_Date]])</f>
        <v>1</v>
      </c>
    </row>
    <row r="1380" spans="1:30" x14ac:dyDescent="0.35">
      <c r="A1380" t="s">
        <v>3337</v>
      </c>
      <c r="B1380" s="2">
        <v>45656</v>
      </c>
      <c r="C1380" t="s">
        <v>242</v>
      </c>
      <c r="D1380" t="s">
        <v>1719</v>
      </c>
      <c r="E1380" t="s">
        <v>1927</v>
      </c>
      <c r="F1380">
        <v>2</v>
      </c>
      <c r="G1380" s="5">
        <v>591.33000000000004</v>
      </c>
      <c r="H1380">
        <v>0.24</v>
      </c>
      <c r="I1380" t="s">
        <v>1957</v>
      </c>
      <c r="J1380">
        <v>898.8216000000001</v>
      </c>
      <c r="K1380" t="str">
        <f>_xlfn.XLOOKUP(Sales_DB[[#This Row],[Store_ID]],Store_DB[Store_ID],Store_DB[Region])</f>
        <v>North</v>
      </c>
      <c r="L1380" t="str">
        <f>_xlfn.XLOOKUP(Sales_DB[[#This Row],[Store_ID]],Store_DB[Store_ID],Store_DB[Store_Name])</f>
        <v>Thomas, Bridges and Harris</v>
      </c>
      <c r="M1380" t="str">
        <f>_xlfn.XLOOKUP(Sales_DB[[#This Row],[Store_ID]],Store_DB[Store_ID],Store_DB[City])</f>
        <v>Sabrinatown</v>
      </c>
      <c r="N1380" t="str">
        <f>_xlfn.XLOOKUP(Sales_DB[[#This Row],[Store_ID]],Store_DB[Store_ID],Store_DB[Store_Type])</f>
        <v>Online</v>
      </c>
      <c r="O1380" t="str">
        <f>_xlfn.XLOOKUP(Sales_DB[[#This Row],[Product_ID]],Product_DB[Product_ID],Product_DB[Product_Name])</f>
        <v>Makeup Brush Set</v>
      </c>
      <c r="P1380" t="str">
        <f>_xlfn.XLOOKUP(Sales_DB[[#This Row],[Product_ID]],Product_DB[Product_ID],Product_DB[Category])</f>
        <v>Beauty</v>
      </c>
      <c r="Q1380" t="str">
        <f>_xlfn.XLOOKUP(Sales_DB[[#This Row],[Product_ID]],Product_DB[Product_ID],Product_DB[Sub_Category])</f>
        <v>Makeup</v>
      </c>
      <c r="R1380" t="str">
        <f>_xlfn.XLOOKUP(Sales_DB[[#This Row],[Product_ID]],Product_DB[Product_ID],Product_DB[Brand])</f>
        <v>Cook Inc</v>
      </c>
      <c r="S1380">
        <f>_xlfn.XLOOKUP(Sales_DB[[#This Row],[Product_ID]],Product_DB[Product_ID],Product_DB[Cost])</f>
        <v>238.8</v>
      </c>
      <c r="T1380">
        <f>_xlfn.XLOOKUP(Sales_DB[[#This Row],[Product_ID]],Product_DB[Product_ID],Product_DB[Stock])</f>
        <v>431</v>
      </c>
      <c r="U1380" t="str">
        <f>_xlfn.XLOOKUP(Sales_DB[[#This Row],[Customer_ID]],Final_Cust_db[Customer_ID],Final_Cust_db[Name])</f>
        <v>Mr.Mason Butler</v>
      </c>
      <c r="V1380">
        <f>_xlfn.XLOOKUP(Sales_DB[[#This Row],[Customer_ID]],Final_Cust_db[Customer_ID],Final_Cust_db[Age])</f>
        <v>33</v>
      </c>
      <c r="W1380" t="str">
        <f>_xlfn.XLOOKUP(Sales_DB[[#This Row],[Customer_ID]],Final_Cust_db[Customer_ID],Final_Cust_db[Gender])</f>
        <v>Male</v>
      </c>
      <c r="X1380" t="str">
        <f>_xlfn.XLOOKUP(Sales_DB[[#This Row],[Customer_ID]],Final_Cust_db[Customer_ID],Final_Cust_db[City])</f>
        <v>Port Kathrynhaven</v>
      </c>
      <c r="Y1380" t="str">
        <f>_xlfn.XLOOKUP(Sales_DB[[#This Row],[Customer_ID]],Final_Cust_db[Customer_ID],Final_Cust_db[State])</f>
        <v>Arizona</v>
      </c>
      <c r="Z1380" t="str">
        <f>_xlfn.XLOOKUP(Sales_DB[[#This Row],[Customer_ID]],Final_Cust_db[Customer_ID],Final_Cust_db[Country])</f>
        <v>USA</v>
      </c>
      <c r="AA1380" t="str">
        <f>_xlfn.XLOOKUP(Sales_DB[[#This Row],[Customer_ID]],Final_Cust_db[Customer_ID],Final_Cust_db[Loyality_Level])</f>
        <v>Gold</v>
      </c>
      <c r="AB1380" s="8">
        <f>Sales_DB[[#This Row],[Cost]]*Sales_DB[[#This Row],[Quantity]]</f>
        <v>477.6</v>
      </c>
      <c r="AC1380" s="8">
        <f>Sales_DB[[#This Row],[Total_Amount]]-Sales_DB[[#This Row],[Spend]]</f>
        <v>421.22160000000008</v>
      </c>
      <c r="AD1380" s="8">
        <f>MONTH(Sales_DB[[#This Row],[Order_Date]])</f>
        <v>12</v>
      </c>
    </row>
    <row r="1381" spans="1:30" x14ac:dyDescent="0.35">
      <c r="A1381" t="s">
        <v>3338</v>
      </c>
      <c r="B1381" s="2">
        <v>45869</v>
      </c>
      <c r="C1381" t="s">
        <v>1191</v>
      </c>
      <c r="D1381" t="s">
        <v>1723</v>
      </c>
      <c r="E1381" t="s">
        <v>1940</v>
      </c>
      <c r="F1381">
        <v>2</v>
      </c>
      <c r="G1381" s="5">
        <v>204.89</v>
      </c>
      <c r="H1381">
        <v>0.24</v>
      </c>
      <c r="I1381" t="s">
        <v>1957</v>
      </c>
      <c r="J1381">
        <v>311.43279999999999</v>
      </c>
      <c r="K1381" t="str">
        <f>_xlfn.XLOOKUP(Sales_DB[[#This Row],[Store_ID]],Store_DB[Store_ID],Store_DB[Region])</f>
        <v>North</v>
      </c>
      <c r="L1381" t="str">
        <f>_xlfn.XLOOKUP(Sales_DB[[#This Row],[Store_ID]],Store_DB[Store_ID],Store_DB[Store_Name])</f>
        <v>Holloway Ltd</v>
      </c>
      <c r="M1381" t="str">
        <f>_xlfn.XLOOKUP(Sales_DB[[#This Row],[Store_ID]],Store_DB[Store_ID],Store_DB[City])</f>
        <v>Bensonhaven</v>
      </c>
      <c r="N1381" t="str">
        <f>_xlfn.XLOOKUP(Sales_DB[[#This Row],[Store_ID]],Store_DB[Store_ID],Store_DB[Store_Type])</f>
        <v>Flagship</v>
      </c>
      <c r="O1381" t="str">
        <f>_xlfn.XLOOKUP(Sales_DB[[#This Row],[Product_ID]],Product_DB[Product_ID],Product_DB[Product_Name])</f>
        <v>Car Dashboard Phone Holder</v>
      </c>
      <c r="P1381" t="str">
        <f>_xlfn.XLOOKUP(Sales_DB[[#This Row],[Product_ID]],Product_DB[Product_ID],Product_DB[Category])</f>
        <v>Electronics</v>
      </c>
      <c r="Q1381" t="str">
        <f>_xlfn.XLOOKUP(Sales_DB[[#This Row],[Product_ID]],Product_DB[Product_ID],Product_DB[Sub_Category])</f>
        <v>Accessories</v>
      </c>
      <c r="R1381" t="str">
        <f>_xlfn.XLOOKUP(Sales_DB[[#This Row],[Product_ID]],Product_DB[Product_ID],Product_DB[Brand])</f>
        <v>Byrd, Stewart and Valdez</v>
      </c>
      <c r="S1381">
        <f>_xlfn.XLOOKUP(Sales_DB[[#This Row],[Product_ID]],Product_DB[Product_ID],Product_DB[Cost])</f>
        <v>177.98</v>
      </c>
      <c r="T1381">
        <f>_xlfn.XLOOKUP(Sales_DB[[#This Row],[Product_ID]],Product_DB[Product_ID],Product_DB[Stock])</f>
        <v>103</v>
      </c>
      <c r="U1381" t="str">
        <f>_xlfn.XLOOKUP(Sales_DB[[#This Row],[Customer_ID]],Final_Cust_db[Customer_ID],Final_Cust_db[Name])</f>
        <v>Frank Stewart</v>
      </c>
      <c r="V1381">
        <f>_xlfn.XLOOKUP(Sales_DB[[#This Row],[Customer_ID]],Final_Cust_db[Customer_ID],Final_Cust_db[Age])</f>
        <v>44</v>
      </c>
      <c r="W1381" t="str">
        <f>_xlfn.XLOOKUP(Sales_DB[[#This Row],[Customer_ID]],Final_Cust_db[Customer_ID],Final_Cust_db[Gender])</f>
        <v>Female</v>
      </c>
      <c r="X1381" t="str">
        <f>_xlfn.XLOOKUP(Sales_DB[[#This Row],[Customer_ID]],Final_Cust_db[Customer_ID],Final_Cust_db[City])</f>
        <v>Fischerborough</v>
      </c>
      <c r="Y1381" t="str">
        <f>_xlfn.XLOOKUP(Sales_DB[[#This Row],[Customer_ID]],Final_Cust_db[Customer_ID],Final_Cust_db[State])</f>
        <v>Delaware</v>
      </c>
      <c r="Z1381" t="str">
        <f>_xlfn.XLOOKUP(Sales_DB[[#This Row],[Customer_ID]],Final_Cust_db[Customer_ID],Final_Cust_db[Country])</f>
        <v>USA</v>
      </c>
      <c r="AA1381" t="str">
        <f>_xlfn.XLOOKUP(Sales_DB[[#This Row],[Customer_ID]],Final_Cust_db[Customer_ID],Final_Cust_db[Loyality_Level])</f>
        <v>Bronze</v>
      </c>
      <c r="AB1381" s="8">
        <f>Sales_DB[[#This Row],[Cost]]*Sales_DB[[#This Row],[Quantity]]</f>
        <v>355.96</v>
      </c>
      <c r="AC1381" s="8">
        <f>Sales_DB[[#This Row],[Total_Amount]]-Sales_DB[[#This Row],[Spend]]</f>
        <v>-44.527199999999993</v>
      </c>
      <c r="AD1381" s="8">
        <f>MONTH(Sales_DB[[#This Row],[Order_Date]])</f>
        <v>7</v>
      </c>
    </row>
    <row r="1382" spans="1:30" x14ac:dyDescent="0.35">
      <c r="A1382" t="s">
        <v>3339</v>
      </c>
      <c r="B1382" s="2">
        <v>45549</v>
      </c>
      <c r="C1382" t="s">
        <v>329</v>
      </c>
      <c r="D1382" t="s">
        <v>1775</v>
      </c>
      <c r="E1382" t="s">
        <v>1932</v>
      </c>
      <c r="F1382">
        <v>2</v>
      </c>
      <c r="G1382" s="5">
        <v>546.41</v>
      </c>
      <c r="H1382">
        <v>0.08</v>
      </c>
      <c r="I1382" t="s">
        <v>1962</v>
      </c>
      <c r="J1382">
        <v>1005.3944</v>
      </c>
      <c r="K1382" t="str">
        <f>_xlfn.XLOOKUP(Sales_DB[[#This Row],[Store_ID]],Store_DB[Store_ID],Store_DB[Region])</f>
        <v>South</v>
      </c>
      <c r="L1382" t="str">
        <f>_xlfn.XLOOKUP(Sales_DB[[#This Row],[Store_ID]],Store_DB[Store_ID],Store_DB[Store_Name])</f>
        <v>Mcdonald Inc</v>
      </c>
      <c r="M1382" t="str">
        <f>_xlfn.XLOOKUP(Sales_DB[[#This Row],[Store_ID]],Store_DB[Store_ID],Store_DB[City])</f>
        <v>Christopherland</v>
      </c>
      <c r="N1382" t="str">
        <f>_xlfn.XLOOKUP(Sales_DB[[#This Row],[Store_ID]],Store_DB[Store_ID],Store_DB[Store_Type])</f>
        <v>Outlet</v>
      </c>
      <c r="O1382" t="str">
        <f>_xlfn.XLOOKUP(Sales_DB[[#This Row],[Product_ID]],Product_DB[Product_ID],Product_DB[Product_Name])</f>
        <v>Adjustable Dumbbells 20Kg</v>
      </c>
      <c r="P1382" t="str">
        <f>_xlfn.XLOOKUP(Sales_DB[[#This Row],[Product_ID]],Product_DB[Product_ID],Product_DB[Category])</f>
        <v>Sports</v>
      </c>
      <c r="Q1382" t="str">
        <f>_xlfn.XLOOKUP(Sales_DB[[#This Row],[Product_ID]],Product_DB[Product_ID],Product_DB[Sub_Category])</f>
        <v>Fitness</v>
      </c>
      <c r="R1382" t="str">
        <f>_xlfn.XLOOKUP(Sales_DB[[#This Row],[Product_ID]],Product_DB[Product_ID],Product_DB[Brand])</f>
        <v>Montgomery, Benton and Miller</v>
      </c>
      <c r="S1382">
        <f>_xlfn.XLOOKUP(Sales_DB[[#This Row],[Product_ID]],Product_DB[Product_ID],Product_DB[Cost])</f>
        <v>240.63</v>
      </c>
      <c r="T1382">
        <f>_xlfn.XLOOKUP(Sales_DB[[#This Row],[Product_ID]],Product_DB[Product_ID],Product_DB[Stock])</f>
        <v>423</v>
      </c>
      <c r="U1382" t="str">
        <f>_xlfn.XLOOKUP(Sales_DB[[#This Row],[Customer_ID]],Final_Cust_db[Customer_ID],Final_Cust_db[Name])</f>
        <v>Oscar Moon</v>
      </c>
      <c r="V1382">
        <f>_xlfn.XLOOKUP(Sales_DB[[#This Row],[Customer_ID]],Final_Cust_db[Customer_ID],Final_Cust_db[Age])</f>
        <v>58</v>
      </c>
      <c r="W1382" t="str">
        <f>_xlfn.XLOOKUP(Sales_DB[[#This Row],[Customer_ID]],Final_Cust_db[Customer_ID],Final_Cust_db[Gender])</f>
        <v>Female</v>
      </c>
      <c r="X1382" t="str">
        <f>_xlfn.XLOOKUP(Sales_DB[[#This Row],[Customer_ID]],Final_Cust_db[Customer_ID],Final_Cust_db[City])</f>
        <v>West Cody</v>
      </c>
      <c r="Y1382" t="str">
        <f>_xlfn.XLOOKUP(Sales_DB[[#This Row],[Customer_ID]],Final_Cust_db[Customer_ID],Final_Cust_db[State])</f>
        <v>Louisiana</v>
      </c>
      <c r="Z1382" t="str">
        <f>_xlfn.XLOOKUP(Sales_DB[[#This Row],[Customer_ID]],Final_Cust_db[Customer_ID],Final_Cust_db[Country])</f>
        <v>USA</v>
      </c>
      <c r="AA1382" t="str">
        <f>_xlfn.XLOOKUP(Sales_DB[[#This Row],[Customer_ID]],Final_Cust_db[Customer_ID],Final_Cust_db[Loyality_Level])</f>
        <v>Platinum</v>
      </c>
      <c r="AB1382" s="8">
        <f>Sales_DB[[#This Row],[Cost]]*Sales_DB[[#This Row],[Quantity]]</f>
        <v>481.26</v>
      </c>
      <c r="AC1382" s="8">
        <f>Sales_DB[[#This Row],[Total_Amount]]-Sales_DB[[#This Row],[Spend]]</f>
        <v>524.13440000000003</v>
      </c>
      <c r="AD1382" s="8">
        <f>MONTH(Sales_DB[[#This Row],[Order_Date]])</f>
        <v>9</v>
      </c>
    </row>
    <row r="1383" spans="1:30" x14ac:dyDescent="0.35">
      <c r="A1383" t="s">
        <v>3340</v>
      </c>
      <c r="B1383" s="2">
        <v>45409</v>
      </c>
      <c r="C1383" t="s">
        <v>215</v>
      </c>
      <c r="D1383" t="s">
        <v>1626</v>
      </c>
      <c r="E1383" t="s">
        <v>1927</v>
      </c>
      <c r="F1383">
        <v>4</v>
      </c>
      <c r="G1383" s="5">
        <v>455.49</v>
      </c>
      <c r="H1383">
        <v>0.17</v>
      </c>
      <c r="I1383" t="s">
        <v>1957</v>
      </c>
      <c r="J1383">
        <v>1512.2267999999999</v>
      </c>
      <c r="K1383" t="str">
        <f>_xlfn.XLOOKUP(Sales_DB[[#This Row],[Store_ID]],Store_DB[Store_ID],Store_DB[Region])</f>
        <v>North</v>
      </c>
      <c r="L1383" t="str">
        <f>_xlfn.XLOOKUP(Sales_DB[[#This Row],[Store_ID]],Store_DB[Store_ID],Store_DB[Store_Name])</f>
        <v>Thomas, Bridges and Harris</v>
      </c>
      <c r="M1383" t="str">
        <f>_xlfn.XLOOKUP(Sales_DB[[#This Row],[Store_ID]],Store_DB[Store_ID],Store_DB[City])</f>
        <v>Sabrinatown</v>
      </c>
      <c r="N1383" t="str">
        <f>_xlfn.XLOOKUP(Sales_DB[[#This Row],[Store_ID]],Store_DB[Store_ID],Store_DB[Store_Type])</f>
        <v>Online</v>
      </c>
      <c r="O1383" t="str">
        <f>_xlfn.XLOOKUP(Sales_DB[[#This Row],[Product_ID]],Product_DB[Product_ID],Product_DB[Product_Name])</f>
        <v>Women'S Denim Jeans</v>
      </c>
      <c r="P1383" t="str">
        <f>_xlfn.XLOOKUP(Sales_DB[[#This Row],[Product_ID]],Product_DB[Product_ID],Product_DB[Category])</f>
        <v>Clothing</v>
      </c>
      <c r="Q1383" t="str">
        <f>_xlfn.XLOOKUP(Sales_DB[[#This Row],[Product_ID]],Product_DB[Product_ID],Product_DB[Sub_Category])</f>
        <v>Bottoms</v>
      </c>
      <c r="R1383" t="str">
        <f>_xlfn.XLOOKUP(Sales_DB[[#This Row],[Product_ID]],Product_DB[Product_ID],Product_DB[Brand])</f>
        <v>Guerra-Hendrix</v>
      </c>
      <c r="S1383">
        <f>_xlfn.XLOOKUP(Sales_DB[[#This Row],[Product_ID]],Product_DB[Product_ID],Product_DB[Cost])</f>
        <v>238.8</v>
      </c>
      <c r="T1383">
        <f>_xlfn.XLOOKUP(Sales_DB[[#This Row],[Product_ID]],Product_DB[Product_ID],Product_DB[Stock])</f>
        <v>343</v>
      </c>
      <c r="U1383" t="str">
        <f>_xlfn.XLOOKUP(Sales_DB[[#This Row],[Customer_ID]],Final_Cust_db[Customer_ID],Final_Cust_db[Name])</f>
        <v>Christopher Sutton</v>
      </c>
      <c r="V1383">
        <f>_xlfn.XLOOKUP(Sales_DB[[#This Row],[Customer_ID]],Final_Cust_db[Customer_ID],Final_Cust_db[Age])</f>
        <v>49</v>
      </c>
      <c r="W1383" t="str">
        <f>_xlfn.XLOOKUP(Sales_DB[[#This Row],[Customer_ID]],Final_Cust_db[Customer_ID],Final_Cust_db[Gender])</f>
        <v>Female</v>
      </c>
      <c r="X1383" t="str">
        <f>_xlfn.XLOOKUP(Sales_DB[[#This Row],[Customer_ID]],Final_Cust_db[Customer_ID],Final_Cust_db[City])</f>
        <v>Deborahberg</v>
      </c>
      <c r="Y1383" t="str">
        <f>_xlfn.XLOOKUP(Sales_DB[[#This Row],[Customer_ID]],Final_Cust_db[Customer_ID],Final_Cust_db[State])</f>
        <v>Pennsylvania</v>
      </c>
      <c r="Z1383" t="str">
        <f>_xlfn.XLOOKUP(Sales_DB[[#This Row],[Customer_ID]],Final_Cust_db[Customer_ID],Final_Cust_db[Country])</f>
        <v>USA</v>
      </c>
      <c r="AA1383" t="str">
        <f>_xlfn.XLOOKUP(Sales_DB[[#This Row],[Customer_ID]],Final_Cust_db[Customer_ID],Final_Cust_db[Loyality_Level])</f>
        <v>Gold</v>
      </c>
      <c r="AB1383" s="8">
        <f>Sales_DB[[#This Row],[Cost]]*Sales_DB[[#This Row],[Quantity]]</f>
        <v>955.2</v>
      </c>
      <c r="AC1383" s="8">
        <f>Sales_DB[[#This Row],[Total_Amount]]-Sales_DB[[#This Row],[Spend]]</f>
        <v>557.02679999999987</v>
      </c>
      <c r="AD1383" s="8">
        <f>MONTH(Sales_DB[[#This Row],[Order_Date]])</f>
        <v>4</v>
      </c>
    </row>
    <row r="1384" spans="1:30" x14ac:dyDescent="0.35">
      <c r="A1384" t="s">
        <v>3341</v>
      </c>
      <c r="B1384" s="2">
        <v>45374</v>
      </c>
      <c r="C1384" t="s">
        <v>1320</v>
      </c>
      <c r="D1384" t="s">
        <v>1597</v>
      </c>
      <c r="E1384" t="s">
        <v>1937</v>
      </c>
      <c r="F1384">
        <v>2</v>
      </c>
      <c r="G1384" s="5">
        <v>700.27</v>
      </c>
      <c r="H1384">
        <v>0.16</v>
      </c>
      <c r="I1384" t="s">
        <v>1957</v>
      </c>
      <c r="J1384">
        <v>1176.4536000000001</v>
      </c>
      <c r="K1384" t="str">
        <f>_xlfn.XLOOKUP(Sales_DB[[#This Row],[Store_ID]],Store_DB[Store_ID],Store_DB[Region])</f>
        <v>West</v>
      </c>
      <c r="L1384" t="str">
        <f>_xlfn.XLOOKUP(Sales_DB[[#This Row],[Store_ID]],Store_DB[Store_ID],Store_DB[Store_Name])</f>
        <v>Frederick-Wright</v>
      </c>
      <c r="M1384" t="str">
        <f>_xlfn.XLOOKUP(Sales_DB[[#This Row],[Store_ID]],Store_DB[Store_ID],Store_DB[City])</f>
        <v>New Jimmymouth</v>
      </c>
      <c r="N1384" t="str">
        <f>_xlfn.XLOOKUP(Sales_DB[[#This Row],[Store_ID]],Store_DB[Store_ID],Store_DB[Store_Type])</f>
        <v>Flagship</v>
      </c>
      <c r="O1384" t="str">
        <f>_xlfn.XLOOKUP(Sales_DB[[#This Row],[Product_ID]],Product_DB[Product_ID],Product_DB[Product_Name])</f>
        <v>Ceramic Kitchen Bowl Set</v>
      </c>
      <c r="P1384" t="str">
        <f>_xlfn.XLOOKUP(Sales_DB[[#This Row],[Product_ID]],Product_DB[Product_ID],Product_DB[Category])</f>
        <v>Home</v>
      </c>
      <c r="Q1384" t="str">
        <f>_xlfn.XLOOKUP(Sales_DB[[#This Row],[Product_ID]],Product_DB[Product_ID],Product_DB[Sub_Category])</f>
        <v>Kitchen</v>
      </c>
      <c r="R1384" t="str">
        <f>_xlfn.XLOOKUP(Sales_DB[[#This Row],[Product_ID]],Product_DB[Product_ID],Product_DB[Brand])</f>
        <v>Hamilton Group</v>
      </c>
      <c r="S1384">
        <f>_xlfn.XLOOKUP(Sales_DB[[#This Row],[Product_ID]],Product_DB[Product_ID],Product_DB[Cost])</f>
        <v>298.86</v>
      </c>
      <c r="T1384">
        <f>_xlfn.XLOOKUP(Sales_DB[[#This Row],[Product_ID]],Product_DB[Product_ID],Product_DB[Stock])</f>
        <v>308</v>
      </c>
      <c r="U1384" t="str">
        <f>_xlfn.XLOOKUP(Sales_DB[[#This Row],[Customer_ID]],Final_Cust_db[Customer_ID],Final_Cust_db[Name])</f>
        <v>Brittany Edwards Dds</v>
      </c>
      <c r="V1384">
        <f>_xlfn.XLOOKUP(Sales_DB[[#This Row],[Customer_ID]],Final_Cust_db[Customer_ID],Final_Cust_db[Age])</f>
        <v>42</v>
      </c>
      <c r="W1384" t="str">
        <f>_xlfn.XLOOKUP(Sales_DB[[#This Row],[Customer_ID]],Final_Cust_db[Customer_ID],Final_Cust_db[Gender])</f>
        <v>Female</v>
      </c>
      <c r="X1384" t="str">
        <f>_xlfn.XLOOKUP(Sales_DB[[#This Row],[Customer_ID]],Final_Cust_db[Customer_ID],Final_Cust_db[City])</f>
        <v>Aliciahaven</v>
      </c>
      <c r="Y1384" t="str">
        <f>_xlfn.XLOOKUP(Sales_DB[[#This Row],[Customer_ID]],Final_Cust_db[Customer_ID],Final_Cust_db[State])</f>
        <v>Kansas</v>
      </c>
      <c r="Z1384" t="str">
        <f>_xlfn.XLOOKUP(Sales_DB[[#This Row],[Customer_ID]],Final_Cust_db[Customer_ID],Final_Cust_db[Country])</f>
        <v>USA</v>
      </c>
      <c r="AA1384" t="str">
        <f>_xlfn.XLOOKUP(Sales_DB[[#This Row],[Customer_ID]],Final_Cust_db[Customer_ID],Final_Cust_db[Loyality_Level])</f>
        <v>Platinum</v>
      </c>
      <c r="AB1384" s="8">
        <f>Sales_DB[[#This Row],[Cost]]*Sales_DB[[#This Row],[Quantity]]</f>
        <v>597.72</v>
      </c>
      <c r="AC1384" s="8">
        <f>Sales_DB[[#This Row],[Total_Amount]]-Sales_DB[[#This Row],[Spend]]</f>
        <v>578.73360000000002</v>
      </c>
      <c r="AD1384" s="8">
        <f>MONTH(Sales_DB[[#This Row],[Order_Date]])</f>
        <v>3</v>
      </c>
    </row>
    <row r="1385" spans="1:30" x14ac:dyDescent="0.35">
      <c r="A1385" t="s">
        <v>3342</v>
      </c>
      <c r="B1385" s="2">
        <v>45282</v>
      </c>
      <c r="C1385" t="s">
        <v>1092</v>
      </c>
      <c r="D1385" t="s">
        <v>1827</v>
      </c>
      <c r="E1385" t="s">
        <v>1940</v>
      </c>
      <c r="F1385">
        <v>2</v>
      </c>
      <c r="G1385" s="5">
        <v>160.21</v>
      </c>
      <c r="H1385">
        <v>0.09</v>
      </c>
      <c r="I1385" t="s">
        <v>1957</v>
      </c>
      <c r="J1385">
        <v>291.5822</v>
      </c>
      <c r="K1385" t="str">
        <f>_xlfn.XLOOKUP(Sales_DB[[#This Row],[Store_ID]],Store_DB[Store_ID],Store_DB[Region])</f>
        <v>North</v>
      </c>
      <c r="L1385" t="str">
        <f>_xlfn.XLOOKUP(Sales_DB[[#This Row],[Store_ID]],Store_DB[Store_ID],Store_DB[Store_Name])</f>
        <v>Holloway Ltd</v>
      </c>
      <c r="M1385" t="str">
        <f>_xlfn.XLOOKUP(Sales_DB[[#This Row],[Store_ID]],Store_DB[Store_ID],Store_DB[City])</f>
        <v>Bensonhaven</v>
      </c>
      <c r="N1385" t="str">
        <f>_xlfn.XLOOKUP(Sales_DB[[#This Row],[Store_ID]],Store_DB[Store_ID],Store_DB[Store_Type])</f>
        <v>Flagship</v>
      </c>
      <c r="O1385" t="str">
        <f>_xlfn.XLOOKUP(Sales_DB[[#This Row],[Product_ID]],Product_DB[Product_ID],Product_DB[Product_Name])</f>
        <v>Fitness Resistance Bands</v>
      </c>
      <c r="P1385" t="str">
        <f>_xlfn.XLOOKUP(Sales_DB[[#This Row],[Product_ID]],Product_DB[Product_ID],Product_DB[Category])</f>
        <v>Sports</v>
      </c>
      <c r="Q1385" t="str">
        <f>_xlfn.XLOOKUP(Sales_DB[[#This Row],[Product_ID]],Product_DB[Product_ID],Product_DB[Sub_Category])</f>
        <v>Fitness</v>
      </c>
      <c r="R1385" t="str">
        <f>_xlfn.XLOOKUP(Sales_DB[[#This Row],[Product_ID]],Product_DB[Product_ID],Product_DB[Brand])</f>
        <v>Reese-Watson</v>
      </c>
      <c r="S1385">
        <f>_xlfn.XLOOKUP(Sales_DB[[#This Row],[Product_ID]],Product_DB[Product_ID],Product_DB[Cost])</f>
        <v>152.91999999999999</v>
      </c>
      <c r="T1385">
        <f>_xlfn.XLOOKUP(Sales_DB[[#This Row],[Product_ID]],Product_DB[Product_ID],Product_DB[Stock])</f>
        <v>281</v>
      </c>
      <c r="U1385" t="str">
        <f>_xlfn.XLOOKUP(Sales_DB[[#This Row],[Customer_ID]],Final_Cust_db[Customer_ID],Final_Cust_db[Name])</f>
        <v>Daniel Nelson</v>
      </c>
      <c r="V1385">
        <f>_xlfn.XLOOKUP(Sales_DB[[#This Row],[Customer_ID]],Final_Cust_db[Customer_ID],Final_Cust_db[Age])</f>
        <v>33</v>
      </c>
      <c r="W1385" t="str">
        <f>_xlfn.XLOOKUP(Sales_DB[[#This Row],[Customer_ID]],Final_Cust_db[Customer_ID],Final_Cust_db[Gender])</f>
        <v>Male</v>
      </c>
      <c r="X1385" t="str">
        <f>_xlfn.XLOOKUP(Sales_DB[[#This Row],[Customer_ID]],Final_Cust_db[Customer_ID],Final_Cust_db[City])</f>
        <v>North Jonathan</v>
      </c>
      <c r="Y1385" t="str">
        <f>_xlfn.XLOOKUP(Sales_DB[[#This Row],[Customer_ID]],Final_Cust_db[Customer_ID],Final_Cust_db[State])</f>
        <v>Oklahoma</v>
      </c>
      <c r="Z1385" t="str">
        <f>_xlfn.XLOOKUP(Sales_DB[[#This Row],[Customer_ID]],Final_Cust_db[Customer_ID],Final_Cust_db[Country])</f>
        <v>USA</v>
      </c>
      <c r="AA1385" t="str">
        <f>_xlfn.XLOOKUP(Sales_DB[[#This Row],[Customer_ID]],Final_Cust_db[Customer_ID],Final_Cust_db[Loyality_Level])</f>
        <v>Bronze</v>
      </c>
      <c r="AB1385" s="8">
        <f>Sales_DB[[#This Row],[Cost]]*Sales_DB[[#This Row],[Quantity]]</f>
        <v>305.83999999999997</v>
      </c>
      <c r="AC1385" s="8">
        <f>Sales_DB[[#This Row],[Total_Amount]]-Sales_DB[[#This Row],[Spend]]</f>
        <v>-14.257799999999975</v>
      </c>
      <c r="AD1385" s="8">
        <f>MONTH(Sales_DB[[#This Row],[Order_Date]])</f>
        <v>12</v>
      </c>
    </row>
    <row r="1386" spans="1:30" x14ac:dyDescent="0.35">
      <c r="A1386" t="s">
        <v>3343</v>
      </c>
      <c r="B1386" s="2">
        <v>45742</v>
      </c>
      <c r="C1386" t="s">
        <v>131</v>
      </c>
      <c r="D1386" t="s">
        <v>1719</v>
      </c>
      <c r="E1386" t="s">
        <v>1925</v>
      </c>
      <c r="F1386">
        <v>1</v>
      </c>
      <c r="G1386" s="5">
        <v>713.63</v>
      </c>
      <c r="H1386">
        <v>0.28000000000000003</v>
      </c>
      <c r="I1386" t="s">
        <v>1962</v>
      </c>
      <c r="J1386">
        <v>513.81359999999995</v>
      </c>
      <c r="K1386" t="str">
        <f>_xlfn.XLOOKUP(Sales_DB[[#This Row],[Store_ID]],Store_DB[Store_ID],Store_DB[Region])</f>
        <v>South</v>
      </c>
      <c r="L1386" t="str">
        <f>_xlfn.XLOOKUP(Sales_DB[[#This Row],[Store_ID]],Store_DB[Store_ID],Store_DB[Store_Name])</f>
        <v>Aguirre-Keller</v>
      </c>
      <c r="M1386" t="str">
        <f>_xlfn.XLOOKUP(Sales_DB[[#This Row],[Store_ID]],Store_DB[Store_ID],Store_DB[City])</f>
        <v>Lake Michael</v>
      </c>
      <c r="N1386" t="str">
        <f>_xlfn.XLOOKUP(Sales_DB[[#This Row],[Store_ID]],Store_DB[Store_ID],Store_DB[Store_Type])</f>
        <v>Online</v>
      </c>
      <c r="O1386" t="str">
        <f>_xlfn.XLOOKUP(Sales_DB[[#This Row],[Product_ID]],Product_DB[Product_ID],Product_DB[Product_Name])</f>
        <v>Makeup Brush Set</v>
      </c>
      <c r="P1386" t="str">
        <f>_xlfn.XLOOKUP(Sales_DB[[#This Row],[Product_ID]],Product_DB[Product_ID],Product_DB[Category])</f>
        <v>Beauty</v>
      </c>
      <c r="Q1386" t="str">
        <f>_xlfn.XLOOKUP(Sales_DB[[#This Row],[Product_ID]],Product_DB[Product_ID],Product_DB[Sub_Category])</f>
        <v>Makeup</v>
      </c>
      <c r="R1386" t="str">
        <f>_xlfn.XLOOKUP(Sales_DB[[#This Row],[Product_ID]],Product_DB[Product_ID],Product_DB[Brand])</f>
        <v>Cook Inc</v>
      </c>
      <c r="S1386">
        <f>_xlfn.XLOOKUP(Sales_DB[[#This Row],[Product_ID]],Product_DB[Product_ID],Product_DB[Cost])</f>
        <v>238.8</v>
      </c>
      <c r="T1386">
        <f>_xlfn.XLOOKUP(Sales_DB[[#This Row],[Product_ID]],Product_DB[Product_ID],Product_DB[Stock])</f>
        <v>431</v>
      </c>
      <c r="U1386" t="str">
        <f>_xlfn.XLOOKUP(Sales_DB[[#This Row],[Customer_ID]],Final_Cust_db[Customer_ID],Final_Cust_db[Name])</f>
        <v>Sarah Vance</v>
      </c>
      <c r="V1386">
        <f>_xlfn.XLOOKUP(Sales_DB[[#This Row],[Customer_ID]],Final_Cust_db[Customer_ID],Final_Cust_db[Age])</f>
        <v>41</v>
      </c>
      <c r="W1386" t="str">
        <f>_xlfn.XLOOKUP(Sales_DB[[#This Row],[Customer_ID]],Final_Cust_db[Customer_ID],Final_Cust_db[Gender])</f>
        <v>Male</v>
      </c>
      <c r="X1386" t="str">
        <f>_xlfn.XLOOKUP(Sales_DB[[#This Row],[Customer_ID]],Final_Cust_db[Customer_ID],Final_Cust_db[City])</f>
        <v>Johnsonville</v>
      </c>
      <c r="Y1386" t="str">
        <f>_xlfn.XLOOKUP(Sales_DB[[#This Row],[Customer_ID]],Final_Cust_db[Customer_ID],Final_Cust_db[State])</f>
        <v>Oregon</v>
      </c>
      <c r="Z1386" t="str">
        <f>_xlfn.XLOOKUP(Sales_DB[[#This Row],[Customer_ID]],Final_Cust_db[Customer_ID],Final_Cust_db[Country])</f>
        <v>USA</v>
      </c>
      <c r="AA1386" t="str">
        <f>_xlfn.XLOOKUP(Sales_DB[[#This Row],[Customer_ID]],Final_Cust_db[Customer_ID],Final_Cust_db[Loyality_Level])</f>
        <v>Silver</v>
      </c>
      <c r="AB1386" s="8">
        <f>Sales_DB[[#This Row],[Cost]]*Sales_DB[[#This Row],[Quantity]]</f>
        <v>238.8</v>
      </c>
      <c r="AC1386" s="8">
        <f>Sales_DB[[#This Row],[Total_Amount]]-Sales_DB[[#This Row],[Spend]]</f>
        <v>275.01359999999994</v>
      </c>
      <c r="AD1386" s="8">
        <f>MONTH(Sales_DB[[#This Row],[Order_Date]])</f>
        <v>3</v>
      </c>
    </row>
    <row r="1387" spans="1:30" x14ac:dyDescent="0.35">
      <c r="A1387" t="s">
        <v>3344</v>
      </c>
      <c r="B1387" s="2">
        <v>45447</v>
      </c>
      <c r="C1387" t="s">
        <v>741</v>
      </c>
      <c r="D1387" t="s">
        <v>1860</v>
      </c>
      <c r="E1387" t="s">
        <v>1912</v>
      </c>
      <c r="F1387">
        <v>2</v>
      </c>
      <c r="G1387" s="5">
        <v>224.69</v>
      </c>
      <c r="H1387">
        <v>0.2</v>
      </c>
      <c r="I1387" t="s">
        <v>1962</v>
      </c>
      <c r="J1387">
        <v>359.50400000000002</v>
      </c>
      <c r="K1387" t="str">
        <f>_xlfn.XLOOKUP(Sales_DB[[#This Row],[Store_ID]],Store_DB[Store_ID],Store_DB[Region])</f>
        <v>South</v>
      </c>
      <c r="L1387" t="str">
        <f>_xlfn.XLOOKUP(Sales_DB[[#This Row],[Store_ID]],Store_DB[Store_ID],Store_DB[Store_Name])</f>
        <v>Martinez-Mullins</v>
      </c>
      <c r="M1387" t="str">
        <f>_xlfn.XLOOKUP(Sales_DB[[#This Row],[Store_ID]],Store_DB[Store_ID],Store_DB[City])</f>
        <v>Williamsfurt</v>
      </c>
      <c r="N1387" t="str">
        <f>_xlfn.XLOOKUP(Sales_DB[[#This Row],[Store_ID]],Store_DB[Store_ID],Store_DB[Store_Type])</f>
        <v>Online</v>
      </c>
      <c r="O1387" t="str">
        <f>_xlfn.XLOOKUP(Sales_DB[[#This Row],[Product_ID]],Product_DB[Product_ID],Product_DB[Product_Name])</f>
        <v>Usb-C Laptop Charger</v>
      </c>
      <c r="P1387" t="str">
        <f>_xlfn.XLOOKUP(Sales_DB[[#This Row],[Product_ID]],Product_DB[Product_ID],Product_DB[Category])</f>
        <v>Electronics</v>
      </c>
      <c r="Q1387" t="str">
        <f>_xlfn.XLOOKUP(Sales_DB[[#This Row],[Product_ID]],Product_DB[Product_ID],Product_DB[Sub_Category])</f>
        <v>Computer</v>
      </c>
      <c r="R1387" t="str">
        <f>_xlfn.XLOOKUP(Sales_DB[[#This Row],[Product_ID]],Product_DB[Product_ID],Product_DB[Brand])</f>
        <v>Martin LLC</v>
      </c>
      <c r="S1387">
        <f>_xlfn.XLOOKUP(Sales_DB[[#This Row],[Product_ID]],Product_DB[Product_ID],Product_DB[Cost])</f>
        <v>377.52</v>
      </c>
      <c r="T1387">
        <f>_xlfn.XLOOKUP(Sales_DB[[#This Row],[Product_ID]],Product_DB[Product_ID],Product_DB[Stock])</f>
        <v>485</v>
      </c>
      <c r="U1387" t="str">
        <f>_xlfn.XLOOKUP(Sales_DB[[#This Row],[Customer_ID]],Final_Cust_db[Customer_ID],Final_Cust_db[Name])</f>
        <v>Gregory Pham</v>
      </c>
      <c r="V1387">
        <f>_xlfn.XLOOKUP(Sales_DB[[#This Row],[Customer_ID]],Final_Cust_db[Customer_ID],Final_Cust_db[Age])</f>
        <v>63</v>
      </c>
      <c r="W1387" t="str">
        <f>_xlfn.XLOOKUP(Sales_DB[[#This Row],[Customer_ID]],Final_Cust_db[Customer_ID],Final_Cust_db[Gender])</f>
        <v>Female</v>
      </c>
      <c r="X1387" t="str">
        <f>_xlfn.XLOOKUP(Sales_DB[[#This Row],[Customer_ID]],Final_Cust_db[Customer_ID],Final_Cust_db[City])</f>
        <v>Pollardton</v>
      </c>
      <c r="Y1387" t="str">
        <f>_xlfn.XLOOKUP(Sales_DB[[#This Row],[Customer_ID]],Final_Cust_db[Customer_ID],Final_Cust_db[State])</f>
        <v>Kansas</v>
      </c>
      <c r="Z1387" t="str">
        <f>_xlfn.XLOOKUP(Sales_DB[[#This Row],[Customer_ID]],Final_Cust_db[Customer_ID],Final_Cust_db[Country])</f>
        <v>USA</v>
      </c>
      <c r="AA1387" t="str">
        <f>_xlfn.XLOOKUP(Sales_DB[[#This Row],[Customer_ID]],Final_Cust_db[Customer_ID],Final_Cust_db[Loyality_Level])</f>
        <v>Gold</v>
      </c>
      <c r="AB1387" s="8">
        <f>Sales_DB[[#This Row],[Cost]]*Sales_DB[[#This Row],[Quantity]]</f>
        <v>755.04</v>
      </c>
      <c r="AC1387" s="8">
        <f>Sales_DB[[#This Row],[Total_Amount]]-Sales_DB[[#This Row],[Spend]]</f>
        <v>-395.53599999999994</v>
      </c>
      <c r="AD1387" s="8">
        <f>MONTH(Sales_DB[[#This Row],[Order_Date]])</f>
        <v>6</v>
      </c>
    </row>
    <row r="1388" spans="1:30" x14ac:dyDescent="0.35">
      <c r="A1388" t="s">
        <v>3345</v>
      </c>
      <c r="B1388" s="2">
        <v>45733</v>
      </c>
      <c r="C1388" t="s">
        <v>1410</v>
      </c>
      <c r="D1388" t="s">
        <v>1633</v>
      </c>
      <c r="E1388" t="s">
        <v>1932</v>
      </c>
      <c r="F1388">
        <v>2</v>
      </c>
      <c r="G1388" s="5">
        <v>740.57</v>
      </c>
      <c r="H1388">
        <v>0.06</v>
      </c>
      <c r="I1388" t="s">
        <v>1957</v>
      </c>
      <c r="J1388">
        <v>1392.2716</v>
      </c>
      <c r="K1388" t="str">
        <f>_xlfn.XLOOKUP(Sales_DB[[#This Row],[Store_ID]],Store_DB[Store_ID],Store_DB[Region])</f>
        <v>South</v>
      </c>
      <c r="L1388" t="str">
        <f>_xlfn.XLOOKUP(Sales_DB[[#This Row],[Store_ID]],Store_DB[Store_ID],Store_DB[Store_Name])</f>
        <v>Mcdonald Inc</v>
      </c>
      <c r="M1388" t="str">
        <f>_xlfn.XLOOKUP(Sales_DB[[#This Row],[Store_ID]],Store_DB[Store_ID],Store_DB[City])</f>
        <v>Christopherland</v>
      </c>
      <c r="N1388" t="str">
        <f>_xlfn.XLOOKUP(Sales_DB[[#This Row],[Store_ID]],Store_DB[Store_ID],Store_DB[Store_Type])</f>
        <v>Outlet</v>
      </c>
      <c r="O1388" t="str">
        <f>_xlfn.XLOOKUP(Sales_DB[[#This Row],[Product_ID]],Product_DB[Product_ID],Product_DB[Product_Name])</f>
        <v>Outdoor Sports Water Bottle</v>
      </c>
      <c r="P1388" t="str">
        <f>_xlfn.XLOOKUP(Sales_DB[[#This Row],[Product_ID]],Product_DB[Product_ID],Product_DB[Category])</f>
        <v>Sports</v>
      </c>
      <c r="Q1388" t="str">
        <f>_xlfn.XLOOKUP(Sales_DB[[#This Row],[Product_ID]],Product_DB[Product_ID],Product_DB[Sub_Category])</f>
        <v>Accessories</v>
      </c>
      <c r="R1388" t="str">
        <f>_xlfn.XLOOKUP(Sales_DB[[#This Row],[Product_ID]],Product_DB[Product_ID],Product_DB[Brand])</f>
        <v>Soto-Ellis</v>
      </c>
      <c r="S1388">
        <f>_xlfn.XLOOKUP(Sales_DB[[#This Row],[Product_ID]],Product_DB[Product_ID],Product_DB[Cost])</f>
        <v>131.51</v>
      </c>
      <c r="T1388">
        <f>_xlfn.XLOOKUP(Sales_DB[[#This Row],[Product_ID]],Product_DB[Product_ID],Product_DB[Stock])</f>
        <v>265</v>
      </c>
      <c r="U1388" t="str">
        <f>_xlfn.XLOOKUP(Sales_DB[[#This Row],[Customer_ID]],Final_Cust_db[Customer_ID],Final_Cust_db[Name])</f>
        <v>April Phillips</v>
      </c>
      <c r="V1388">
        <f>_xlfn.XLOOKUP(Sales_DB[[#This Row],[Customer_ID]],Final_Cust_db[Customer_ID],Final_Cust_db[Age])</f>
        <v>62</v>
      </c>
      <c r="W1388" t="str">
        <f>_xlfn.XLOOKUP(Sales_DB[[#This Row],[Customer_ID]],Final_Cust_db[Customer_ID],Final_Cust_db[Gender])</f>
        <v>Female</v>
      </c>
      <c r="X1388" t="str">
        <f>_xlfn.XLOOKUP(Sales_DB[[#This Row],[Customer_ID]],Final_Cust_db[Customer_ID],Final_Cust_db[City])</f>
        <v>Lake Carolyn</v>
      </c>
      <c r="Y1388" t="str">
        <f>_xlfn.XLOOKUP(Sales_DB[[#This Row],[Customer_ID]],Final_Cust_db[Customer_ID],Final_Cust_db[State])</f>
        <v>Hawaii</v>
      </c>
      <c r="Z1388" t="str">
        <f>_xlfn.XLOOKUP(Sales_DB[[#This Row],[Customer_ID]],Final_Cust_db[Customer_ID],Final_Cust_db[Country])</f>
        <v>USA</v>
      </c>
      <c r="AA1388" t="str">
        <f>_xlfn.XLOOKUP(Sales_DB[[#This Row],[Customer_ID]],Final_Cust_db[Customer_ID],Final_Cust_db[Loyality_Level])</f>
        <v>Platinum</v>
      </c>
      <c r="AB1388" s="8">
        <f>Sales_DB[[#This Row],[Cost]]*Sales_DB[[#This Row],[Quantity]]</f>
        <v>263.02</v>
      </c>
      <c r="AC1388" s="8">
        <f>Sales_DB[[#This Row],[Total_Amount]]-Sales_DB[[#This Row],[Spend]]</f>
        <v>1129.2516000000001</v>
      </c>
      <c r="AD1388" s="8">
        <f>MONTH(Sales_DB[[#This Row],[Order_Date]])</f>
        <v>3</v>
      </c>
    </row>
    <row r="1389" spans="1:30" x14ac:dyDescent="0.35">
      <c r="A1389" t="s">
        <v>3346</v>
      </c>
      <c r="B1389" s="2">
        <v>45373</v>
      </c>
      <c r="C1389" t="s">
        <v>487</v>
      </c>
      <c r="D1389" t="s">
        <v>1601</v>
      </c>
      <c r="E1389" t="s">
        <v>1899</v>
      </c>
      <c r="F1389">
        <v>3</v>
      </c>
      <c r="G1389" s="5">
        <v>250.14</v>
      </c>
      <c r="H1389">
        <v>0.23</v>
      </c>
      <c r="I1389" t="s">
        <v>1959</v>
      </c>
      <c r="J1389">
        <v>577.82339999999999</v>
      </c>
      <c r="K1389" t="str">
        <f>_xlfn.XLOOKUP(Sales_DB[[#This Row],[Store_ID]],Store_DB[Store_ID],Store_DB[Region])</f>
        <v>North</v>
      </c>
      <c r="L1389" t="str">
        <f>_xlfn.XLOOKUP(Sales_DB[[#This Row],[Store_ID]],Store_DB[Store_ID],Store_DB[Store_Name])</f>
        <v>Johnson-Wright</v>
      </c>
      <c r="M1389" t="str">
        <f>_xlfn.XLOOKUP(Sales_DB[[#This Row],[Store_ID]],Store_DB[Store_ID],Store_DB[City])</f>
        <v>Hoodberg</v>
      </c>
      <c r="N1389" t="str">
        <f>_xlfn.XLOOKUP(Sales_DB[[#This Row],[Store_ID]],Store_DB[Store_ID],Store_DB[Store_Type])</f>
        <v>Outlet</v>
      </c>
      <c r="O1389" t="str">
        <f>_xlfn.XLOOKUP(Sales_DB[[#This Row],[Product_ID]],Product_DB[Product_ID],Product_DB[Product_Name])</f>
        <v>Hd Smart Tv Stick</v>
      </c>
      <c r="P1389" t="str">
        <f>_xlfn.XLOOKUP(Sales_DB[[#This Row],[Product_ID]],Product_DB[Product_ID],Product_DB[Category])</f>
        <v>Electronics</v>
      </c>
      <c r="Q1389" t="str">
        <f>_xlfn.XLOOKUP(Sales_DB[[#This Row],[Product_ID]],Product_DB[Product_ID],Product_DB[Sub_Category])</f>
        <v>Accessories</v>
      </c>
      <c r="R1389" t="str">
        <f>_xlfn.XLOOKUP(Sales_DB[[#This Row],[Product_ID]],Product_DB[Product_ID],Product_DB[Brand])</f>
        <v>Gibson, Hobbs and Weaver</v>
      </c>
      <c r="S1389">
        <f>_xlfn.XLOOKUP(Sales_DB[[#This Row],[Product_ID]],Product_DB[Product_ID],Product_DB[Cost])</f>
        <v>449.4</v>
      </c>
      <c r="T1389">
        <f>_xlfn.XLOOKUP(Sales_DB[[#This Row],[Product_ID]],Product_DB[Product_ID],Product_DB[Stock])</f>
        <v>265</v>
      </c>
      <c r="U1389" t="str">
        <f>_xlfn.XLOOKUP(Sales_DB[[#This Row],[Customer_ID]],Final_Cust_db[Customer_ID],Final_Cust_db[Name])</f>
        <v>Maria Ramirez</v>
      </c>
      <c r="V1389">
        <f>_xlfn.XLOOKUP(Sales_DB[[#This Row],[Customer_ID]],Final_Cust_db[Customer_ID],Final_Cust_db[Age])</f>
        <v>37</v>
      </c>
      <c r="W1389" t="str">
        <f>_xlfn.XLOOKUP(Sales_DB[[#This Row],[Customer_ID]],Final_Cust_db[Customer_ID],Final_Cust_db[Gender])</f>
        <v>Male</v>
      </c>
      <c r="X1389" t="str">
        <f>_xlfn.XLOOKUP(Sales_DB[[#This Row],[Customer_ID]],Final_Cust_db[Customer_ID],Final_Cust_db[City])</f>
        <v>West Brandon</v>
      </c>
      <c r="Y1389" t="str">
        <f>_xlfn.XLOOKUP(Sales_DB[[#This Row],[Customer_ID]],Final_Cust_db[Customer_ID],Final_Cust_db[State])</f>
        <v>Montana</v>
      </c>
      <c r="Z1389" t="str">
        <f>_xlfn.XLOOKUP(Sales_DB[[#This Row],[Customer_ID]],Final_Cust_db[Customer_ID],Final_Cust_db[Country])</f>
        <v>USA</v>
      </c>
      <c r="AA1389" t="str">
        <f>_xlfn.XLOOKUP(Sales_DB[[#This Row],[Customer_ID]],Final_Cust_db[Customer_ID],Final_Cust_db[Loyality_Level])</f>
        <v>Bronze</v>
      </c>
      <c r="AB1389" s="8">
        <f>Sales_DB[[#This Row],[Cost]]*Sales_DB[[#This Row],[Quantity]]</f>
        <v>1348.1999999999998</v>
      </c>
      <c r="AC1389" s="8">
        <f>Sales_DB[[#This Row],[Total_Amount]]-Sales_DB[[#This Row],[Spend]]</f>
        <v>-770.37659999999983</v>
      </c>
      <c r="AD1389" s="8">
        <f>MONTH(Sales_DB[[#This Row],[Order_Date]])</f>
        <v>3</v>
      </c>
    </row>
    <row r="1390" spans="1:30" x14ac:dyDescent="0.35">
      <c r="A1390" t="s">
        <v>3347</v>
      </c>
      <c r="B1390" s="2">
        <v>45655</v>
      </c>
      <c r="C1390" t="s">
        <v>92</v>
      </c>
      <c r="D1390" t="s">
        <v>1875</v>
      </c>
      <c r="E1390" t="s">
        <v>1946</v>
      </c>
      <c r="F1390">
        <v>3</v>
      </c>
      <c r="G1390" s="5">
        <v>34.97</v>
      </c>
      <c r="H1390">
        <v>0.01</v>
      </c>
      <c r="I1390" t="s">
        <v>1957</v>
      </c>
      <c r="J1390">
        <v>103.8609</v>
      </c>
      <c r="K1390" t="str">
        <f>_xlfn.XLOOKUP(Sales_DB[[#This Row],[Store_ID]],Store_DB[Store_ID],Store_DB[Region])</f>
        <v>East</v>
      </c>
      <c r="L1390" t="str">
        <f>_xlfn.XLOOKUP(Sales_DB[[#This Row],[Store_ID]],Store_DB[Store_ID],Store_DB[Store_Name])</f>
        <v>Mann-Austin</v>
      </c>
      <c r="M1390" t="str">
        <f>_xlfn.XLOOKUP(Sales_DB[[#This Row],[Store_ID]],Store_DB[Store_ID],Store_DB[City])</f>
        <v>Vasquezborough</v>
      </c>
      <c r="N1390" t="str">
        <f>_xlfn.XLOOKUP(Sales_DB[[#This Row],[Store_ID]],Store_DB[Store_ID],Store_DB[Store_Type])</f>
        <v>Online</v>
      </c>
      <c r="O1390" t="str">
        <f>_xlfn.XLOOKUP(Sales_DB[[#This Row],[Product_ID]],Product_DB[Product_ID],Product_DB[Product_Name])</f>
        <v>Portable Bluetooth Speaker</v>
      </c>
      <c r="P1390" t="str">
        <f>_xlfn.XLOOKUP(Sales_DB[[#This Row],[Product_ID]],Product_DB[Product_ID],Product_DB[Category])</f>
        <v>Electronics</v>
      </c>
      <c r="Q1390" t="str">
        <f>_xlfn.XLOOKUP(Sales_DB[[#This Row],[Product_ID]],Product_DB[Product_ID],Product_DB[Sub_Category])</f>
        <v>Audio</v>
      </c>
      <c r="R1390" t="str">
        <f>_xlfn.XLOOKUP(Sales_DB[[#This Row],[Product_ID]],Product_DB[Product_ID],Product_DB[Brand])</f>
        <v>Flores-King</v>
      </c>
      <c r="S1390">
        <f>_xlfn.XLOOKUP(Sales_DB[[#This Row],[Product_ID]],Product_DB[Product_ID],Product_DB[Cost])</f>
        <v>431.67</v>
      </c>
      <c r="T1390">
        <f>_xlfn.XLOOKUP(Sales_DB[[#This Row],[Product_ID]],Product_DB[Product_ID],Product_DB[Stock])</f>
        <v>73</v>
      </c>
      <c r="U1390" t="str">
        <f>_xlfn.XLOOKUP(Sales_DB[[#This Row],[Customer_ID]],Final_Cust_db[Customer_ID],Final_Cust_db[Name])</f>
        <v>Bridget Allen</v>
      </c>
      <c r="V1390">
        <f>_xlfn.XLOOKUP(Sales_DB[[#This Row],[Customer_ID]],Final_Cust_db[Customer_ID],Final_Cust_db[Age])</f>
        <v>59</v>
      </c>
      <c r="W1390" t="str">
        <f>_xlfn.XLOOKUP(Sales_DB[[#This Row],[Customer_ID]],Final_Cust_db[Customer_ID],Final_Cust_db[Gender])</f>
        <v>Male</v>
      </c>
      <c r="X1390" t="str">
        <f>_xlfn.XLOOKUP(Sales_DB[[#This Row],[Customer_ID]],Final_Cust_db[Customer_ID],Final_Cust_db[City])</f>
        <v>Lake Shaneburgh</v>
      </c>
      <c r="Y1390" t="str">
        <f>_xlfn.XLOOKUP(Sales_DB[[#This Row],[Customer_ID]],Final_Cust_db[Customer_ID],Final_Cust_db[State])</f>
        <v>Delaware</v>
      </c>
      <c r="Z1390" t="str">
        <f>_xlfn.XLOOKUP(Sales_DB[[#This Row],[Customer_ID]],Final_Cust_db[Customer_ID],Final_Cust_db[Country])</f>
        <v>USA</v>
      </c>
      <c r="AA1390" t="str">
        <f>_xlfn.XLOOKUP(Sales_DB[[#This Row],[Customer_ID]],Final_Cust_db[Customer_ID],Final_Cust_db[Loyality_Level])</f>
        <v>Silver</v>
      </c>
      <c r="AB1390" s="8">
        <f>Sales_DB[[#This Row],[Cost]]*Sales_DB[[#This Row],[Quantity]]</f>
        <v>1295.01</v>
      </c>
      <c r="AC1390" s="8">
        <f>Sales_DB[[#This Row],[Total_Amount]]-Sales_DB[[#This Row],[Spend]]</f>
        <v>-1191.1491000000001</v>
      </c>
      <c r="AD1390" s="8">
        <f>MONTH(Sales_DB[[#This Row],[Order_Date]])</f>
        <v>12</v>
      </c>
    </row>
    <row r="1391" spans="1:30" x14ac:dyDescent="0.35">
      <c r="A1391" t="s">
        <v>3348</v>
      </c>
      <c r="B1391" s="2">
        <v>45868</v>
      </c>
      <c r="C1391" t="s">
        <v>969</v>
      </c>
      <c r="D1391" t="s">
        <v>1704</v>
      </c>
      <c r="E1391" t="s">
        <v>1937</v>
      </c>
      <c r="F1391">
        <v>1</v>
      </c>
      <c r="G1391" s="5">
        <v>653.91</v>
      </c>
      <c r="H1391">
        <v>0.3</v>
      </c>
      <c r="I1391" t="s">
        <v>1959</v>
      </c>
      <c r="J1391">
        <v>457.73700000000002</v>
      </c>
      <c r="K1391" t="str">
        <f>_xlfn.XLOOKUP(Sales_DB[[#This Row],[Store_ID]],Store_DB[Store_ID],Store_DB[Region])</f>
        <v>West</v>
      </c>
      <c r="L1391" t="str">
        <f>_xlfn.XLOOKUP(Sales_DB[[#This Row],[Store_ID]],Store_DB[Store_ID],Store_DB[Store_Name])</f>
        <v>Frederick-Wright</v>
      </c>
      <c r="M1391" t="str">
        <f>_xlfn.XLOOKUP(Sales_DB[[#This Row],[Store_ID]],Store_DB[Store_ID],Store_DB[City])</f>
        <v>New Jimmymouth</v>
      </c>
      <c r="N1391" t="str">
        <f>_xlfn.XLOOKUP(Sales_DB[[#This Row],[Store_ID]],Store_DB[Store_ID],Store_DB[Store_Type])</f>
        <v>Flagship</v>
      </c>
      <c r="O1391" t="str">
        <f>_xlfn.XLOOKUP(Sales_DB[[#This Row],[Product_ID]],Product_DB[Product_ID],Product_DB[Product_Name])</f>
        <v>Smart Home Wifi Camera</v>
      </c>
      <c r="P1391" t="str">
        <f>_xlfn.XLOOKUP(Sales_DB[[#This Row],[Product_ID]],Product_DB[Product_ID],Product_DB[Category])</f>
        <v>Electronics</v>
      </c>
      <c r="Q1391" t="str">
        <f>_xlfn.XLOOKUP(Sales_DB[[#This Row],[Product_ID]],Product_DB[Product_ID],Product_DB[Sub_Category])</f>
        <v>Accessories</v>
      </c>
      <c r="R1391" t="str">
        <f>_xlfn.XLOOKUP(Sales_DB[[#This Row],[Product_ID]],Product_DB[Product_ID],Product_DB[Brand])</f>
        <v>Holmes LLC</v>
      </c>
      <c r="S1391">
        <f>_xlfn.XLOOKUP(Sales_DB[[#This Row],[Product_ID]],Product_DB[Product_ID],Product_DB[Cost])</f>
        <v>450.71</v>
      </c>
      <c r="T1391">
        <f>_xlfn.XLOOKUP(Sales_DB[[#This Row],[Product_ID]],Product_DB[Product_ID],Product_DB[Stock])</f>
        <v>389</v>
      </c>
      <c r="U1391" t="str">
        <f>_xlfn.XLOOKUP(Sales_DB[[#This Row],[Customer_ID]],Final_Cust_db[Customer_ID],Final_Cust_db[Name])</f>
        <v>Miss Alexandria Li Dvm</v>
      </c>
      <c r="V1391">
        <f>_xlfn.XLOOKUP(Sales_DB[[#This Row],[Customer_ID]],Final_Cust_db[Customer_ID],Final_Cust_db[Age])</f>
        <v>41</v>
      </c>
      <c r="W1391" t="str">
        <f>_xlfn.XLOOKUP(Sales_DB[[#This Row],[Customer_ID]],Final_Cust_db[Customer_ID],Final_Cust_db[Gender])</f>
        <v>Male</v>
      </c>
      <c r="X1391" t="str">
        <f>_xlfn.XLOOKUP(Sales_DB[[#This Row],[Customer_ID]],Final_Cust_db[Customer_ID],Final_Cust_db[City])</f>
        <v>Port Jenniferton</v>
      </c>
      <c r="Y1391" t="str">
        <f>_xlfn.XLOOKUP(Sales_DB[[#This Row],[Customer_ID]],Final_Cust_db[Customer_ID],Final_Cust_db[State])</f>
        <v>Kansas</v>
      </c>
      <c r="Z1391" t="str">
        <f>_xlfn.XLOOKUP(Sales_DB[[#This Row],[Customer_ID]],Final_Cust_db[Customer_ID],Final_Cust_db[Country])</f>
        <v>USA</v>
      </c>
      <c r="AA1391" t="str">
        <f>_xlfn.XLOOKUP(Sales_DB[[#This Row],[Customer_ID]],Final_Cust_db[Customer_ID],Final_Cust_db[Loyality_Level])</f>
        <v>Silver</v>
      </c>
      <c r="AB1391" s="8">
        <f>Sales_DB[[#This Row],[Cost]]*Sales_DB[[#This Row],[Quantity]]</f>
        <v>450.71</v>
      </c>
      <c r="AC1391" s="8">
        <f>Sales_DB[[#This Row],[Total_Amount]]-Sales_DB[[#This Row],[Spend]]</f>
        <v>7.0270000000000437</v>
      </c>
      <c r="AD1391" s="8">
        <f>MONTH(Sales_DB[[#This Row],[Order_Date]])</f>
        <v>7</v>
      </c>
    </row>
    <row r="1392" spans="1:30" x14ac:dyDescent="0.35">
      <c r="A1392" t="s">
        <v>3349</v>
      </c>
      <c r="B1392" s="2">
        <v>45338</v>
      </c>
      <c r="C1392" t="s">
        <v>1146</v>
      </c>
      <c r="D1392" t="s">
        <v>1778</v>
      </c>
      <c r="E1392" t="s">
        <v>1899</v>
      </c>
      <c r="F1392">
        <v>1</v>
      </c>
      <c r="G1392" s="5">
        <v>997.87</v>
      </c>
      <c r="H1392">
        <v>0.24</v>
      </c>
      <c r="I1392" t="s">
        <v>1957</v>
      </c>
      <c r="J1392">
        <v>758.38120000000004</v>
      </c>
      <c r="K1392" t="str">
        <f>_xlfn.XLOOKUP(Sales_DB[[#This Row],[Store_ID]],Store_DB[Store_ID],Store_DB[Region])</f>
        <v>North</v>
      </c>
      <c r="L1392" t="str">
        <f>_xlfn.XLOOKUP(Sales_DB[[#This Row],[Store_ID]],Store_DB[Store_ID],Store_DB[Store_Name])</f>
        <v>Johnson-Wright</v>
      </c>
      <c r="M1392" t="str">
        <f>_xlfn.XLOOKUP(Sales_DB[[#This Row],[Store_ID]],Store_DB[Store_ID],Store_DB[City])</f>
        <v>Hoodberg</v>
      </c>
      <c r="N1392" t="str">
        <f>_xlfn.XLOOKUP(Sales_DB[[#This Row],[Store_ID]],Store_DB[Store_ID],Store_DB[Store_Type])</f>
        <v>Outlet</v>
      </c>
      <c r="O1392" t="str">
        <f>_xlfn.XLOOKUP(Sales_DB[[#This Row],[Product_ID]],Product_DB[Product_ID],Product_DB[Product_Name])</f>
        <v>Women'S Hair Dryer Brush</v>
      </c>
      <c r="P1392" t="str">
        <f>_xlfn.XLOOKUP(Sales_DB[[#This Row],[Product_ID]],Product_DB[Product_ID],Product_DB[Category])</f>
        <v>Beauty</v>
      </c>
      <c r="Q1392" t="str">
        <f>_xlfn.XLOOKUP(Sales_DB[[#This Row],[Product_ID]],Product_DB[Product_ID],Product_DB[Sub_Category])</f>
        <v>Haircare</v>
      </c>
      <c r="R1392" t="str">
        <f>_xlfn.XLOOKUP(Sales_DB[[#This Row],[Product_ID]],Product_DB[Product_ID],Product_DB[Brand])</f>
        <v>Torres, Spencer and Potter</v>
      </c>
      <c r="S1392">
        <f>_xlfn.XLOOKUP(Sales_DB[[#This Row],[Product_ID]],Product_DB[Product_ID],Product_DB[Cost])</f>
        <v>340.39</v>
      </c>
      <c r="T1392">
        <f>_xlfn.XLOOKUP(Sales_DB[[#This Row],[Product_ID]],Product_DB[Product_ID],Product_DB[Stock])</f>
        <v>177</v>
      </c>
      <c r="U1392" t="str">
        <f>_xlfn.XLOOKUP(Sales_DB[[#This Row],[Customer_ID]],Final_Cust_db[Customer_ID],Final_Cust_db[Name])</f>
        <v>Elizabeth Smith</v>
      </c>
      <c r="V1392">
        <f>_xlfn.XLOOKUP(Sales_DB[[#This Row],[Customer_ID]],Final_Cust_db[Customer_ID],Final_Cust_db[Age])</f>
        <v>23</v>
      </c>
      <c r="W1392" t="str">
        <f>_xlfn.XLOOKUP(Sales_DB[[#This Row],[Customer_ID]],Final_Cust_db[Customer_ID],Final_Cust_db[Gender])</f>
        <v>Male</v>
      </c>
      <c r="X1392" t="str">
        <f>_xlfn.XLOOKUP(Sales_DB[[#This Row],[Customer_ID]],Final_Cust_db[Customer_ID],Final_Cust_db[City])</f>
        <v>Murphytown</v>
      </c>
      <c r="Y1392" t="str">
        <f>_xlfn.XLOOKUP(Sales_DB[[#This Row],[Customer_ID]],Final_Cust_db[Customer_ID],Final_Cust_db[State])</f>
        <v>Ohio</v>
      </c>
      <c r="Z1392" t="str">
        <f>_xlfn.XLOOKUP(Sales_DB[[#This Row],[Customer_ID]],Final_Cust_db[Customer_ID],Final_Cust_db[Country])</f>
        <v>USA</v>
      </c>
      <c r="AA1392" t="str">
        <f>_xlfn.XLOOKUP(Sales_DB[[#This Row],[Customer_ID]],Final_Cust_db[Customer_ID],Final_Cust_db[Loyality_Level])</f>
        <v>Bronze</v>
      </c>
      <c r="AB1392" s="8">
        <f>Sales_DB[[#This Row],[Cost]]*Sales_DB[[#This Row],[Quantity]]</f>
        <v>340.39</v>
      </c>
      <c r="AC1392" s="8">
        <f>Sales_DB[[#This Row],[Total_Amount]]-Sales_DB[[#This Row],[Spend]]</f>
        <v>417.99120000000005</v>
      </c>
      <c r="AD1392" s="8">
        <f>MONTH(Sales_DB[[#This Row],[Order_Date]])</f>
        <v>2</v>
      </c>
    </row>
    <row r="1393" spans="1:30" x14ac:dyDescent="0.35">
      <c r="A1393" t="s">
        <v>3350</v>
      </c>
      <c r="B1393" s="2">
        <v>45349</v>
      </c>
      <c r="C1393" t="s">
        <v>684</v>
      </c>
      <c r="D1393" t="s">
        <v>1848</v>
      </c>
      <c r="E1393" t="s">
        <v>1932</v>
      </c>
      <c r="F1393">
        <v>1</v>
      </c>
      <c r="G1393" s="5">
        <v>174.27</v>
      </c>
      <c r="H1393">
        <v>0.27</v>
      </c>
      <c r="I1393" t="s">
        <v>1962</v>
      </c>
      <c r="J1393">
        <v>127.2171</v>
      </c>
      <c r="K1393" t="str">
        <f>_xlfn.XLOOKUP(Sales_DB[[#This Row],[Store_ID]],Store_DB[Store_ID],Store_DB[Region])</f>
        <v>South</v>
      </c>
      <c r="L1393" t="str">
        <f>_xlfn.XLOOKUP(Sales_DB[[#This Row],[Store_ID]],Store_DB[Store_ID],Store_DB[Store_Name])</f>
        <v>Mcdonald Inc</v>
      </c>
      <c r="M1393" t="str">
        <f>_xlfn.XLOOKUP(Sales_DB[[#This Row],[Store_ID]],Store_DB[Store_ID],Store_DB[City])</f>
        <v>Christopherland</v>
      </c>
      <c r="N1393" t="str">
        <f>_xlfn.XLOOKUP(Sales_DB[[#This Row],[Store_ID]],Store_DB[Store_ID],Store_DB[Store_Type])</f>
        <v>Outlet</v>
      </c>
      <c r="O1393" t="str">
        <f>_xlfn.XLOOKUP(Sales_DB[[#This Row],[Product_ID]],Product_DB[Product_ID],Product_DB[Product_Name])</f>
        <v>Face Foundation Kit</v>
      </c>
      <c r="P1393" t="str">
        <f>_xlfn.XLOOKUP(Sales_DB[[#This Row],[Product_ID]],Product_DB[Product_ID],Product_DB[Category])</f>
        <v>Beauty</v>
      </c>
      <c r="Q1393" t="str">
        <f>_xlfn.XLOOKUP(Sales_DB[[#This Row],[Product_ID]],Product_DB[Product_ID],Product_DB[Sub_Category])</f>
        <v>Makeup</v>
      </c>
      <c r="R1393" t="str">
        <f>_xlfn.XLOOKUP(Sales_DB[[#This Row],[Product_ID]],Product_DB[Product_ID],Product_DB[Brand])</f>
        <v>Taylor-Elliott</v>
      </c>
      <c r="S1393">
        <f>_xlfn.XLOOKUP(Sales_DB[[#This Row],[Product_ID]],Product_DB[Product_ID],Product_DB[Cost])</f>
        <v>183.04</v>
      </c>
      <c r="T1393">
        <f>_xlfn.XLOOKUP(Sales_DB[[#This Row],[Product_ID]],Product_DB[Product_ID],Product_DB[Stock])</f>
        <v>457</v>
      </c>
      <c r="U1393" t="str">
        <f>_xlfn.XLOOKUP(Sales_DB[[#This Row],[Customer_ID]],Final_Cust_db[Customer_ID],Final_Cust_db[Name])</f>
        <v>John Perez</v>
      </c>
      <c r="V1393">
        <f>_xlfn.XLOOKUP(Sales_DB[[#This Row],[Customer_ID]],Final_Cust_db[Customer_ID],Final_Cust_db[Age])</f>
        <v>54</v>
      </c>
      <c r="W1393" t="str">
        <f>_xlfn.XLOOKUP(Sales_DB[[#This Row],[Customer_ID]],Final_Cust_db[Customer_ID],Final_Cust_db[Gender])</f>
        <v>Male</v>
      </c>
      <c r="X1393" t="str">
        <f>_xlfn.XLOOKUP(Sales_DB[[#This Row],[Customer_ID]],Final_Cust_db[Customer_ID],Final_Cust_db[City])</f>
        <v>Kathrynview</v>
      </c>
      <c r="Y1393" t="str">
        <f>_xlfn.XLOOKUP(Sales_DB[[#This Row],[Customer_ID]],Final_Cust_db[Customer_ID],Final_Cust_db[State])</f>
        <v>Louisiana</v>
      </c>
      <c r="Z1393" t="str">
        <f>_xlfn.XLOOKUP(Sales_DB[[#This Row],[Customer_ID]],Final_Cust_db[Customer_ID],Final_Cust_db[Country])</f>
        <v>USA</v>
      </c>
      <c r="AA1393" t="str">
        <f>_xlfn.XLOOKUP(Sales_DB[[#This Row],[Customer_ID]],Final_Cust_db[Customer_ID],Final_Cust_db[Loyality_Level])</f>
        <v>Platinum</v>
      </c>
      <c r="AB1393" s="8">
        <f>Sales_DB[[#This Row],[Cost]]*Sales_DB[[#This Row],[Quantity]]</f>
        <v>183.04</v>
      </c>
      <c r="AC1393" s="8">
        <f>Sales_DB[[#This Row],[Total_Amount]]-Sales_DB[[#This Row],[Spend]]</f>
        <v>-55.82289999999999</v>
      </c>
      <c r="AD1393" s="8">
        <f>MONTH(Sales_DB[[#This Row],[Order_Date]])</f>
        <v>2</v>
      </c>
    </row>
    <row r="1394" spans="1:30" x14ac:dyDescent="0.35">
      <c r="A1394" t="s">
        <v>3351</v>
      </c>
      <c r="B1394" s="2">
        <v>45368</v>
      </c>
      <c r="C1394" t="s">
        <v>406</v>
      </c>
      <c r="D1394" t="s">
        <v>1726</v>
      </c>
      <c r="E1394" t="s">
        <v>1912</v>
      </c>
      <c r="F1394">
        <v>3</v>
      </c>
      <c r="G1394" s="5">
        <v>847.44</v>
      </c>
      <c r="H1394">
        <v>0.17</v>
      </c>
      <c r="I1394" t="s">
        <v>1957</v>
      </c>
      <c r="J1394">
        <v>2110.1255999999998</v>
      </c>
      <c r="K1394" t="str">
        <f>_xlfn.XLOOKUP(Sales_DB[[#This Row],[Store_ID]],Store_DB[Store_ID],Store_DB[Region])</f>
        <v>South</v>
      </c>
      <c r="L1394" t="str">
        <f>_xlfn.XLOOKUP(Sales_DB[[#This Row],[Store_ID]],Store_DB[Store_ID],Store_DB[Store_Name])</f>
        <v>Martinez-Mullins</v>
      </c>
      <c r="M1394" t="str">
        <f>_xlfn.XLOOKUP(Sales_DB[[#This Row],[Store_ID]],Store_DB[Store_ID],Store_DB[City])</f>
        <v>Williamsfurt</v>
      </c>
      <c r="N1394" t="str">
        <f>_xlfn.XLOOKUP(Sales_DB[[#This Row],[Store_ID]],Store_DB[Store_ID],Store_DB[Store_Type])</f>
        <v>Online</v>
      </c>
      <c r="O1394" t="str">
        <f>_xlfn.XLOOKUP(Sales_DB[[#This Row],[Product_ID]],Product_DB[Product_ID],Product_DB[Product_Name])</f>
        <v>Men'S Roll-On Perfume</v>
      </c>
      <c r="P1394" t="str">
        <f>_xlfn.XLOOKUP(Sales_DB[[#This Row],[Product_ID]],Product_DB[Product_ID],Product_DB[Category])</f>
        <v>Beauty</v>
      </c>
      <c r="Q1394" t="str">
        <f>_xlfn.XLOOKUP(Sales_DB[[#This Row],[Product_ID]],Product_DB[Product_ID],Product_DB[Sub_Category])</f>
        <v>Fragrance</v>
      </c>
      <c r="R1394" t="str">
        <f>_xlfn.XLOOKUP(Sales_DB[[#This Row],[Product_ID]],Product_DB[Product_ID],Product_DB[Brand])</f>
        <v>Sullivan and Sons</v>
      </c>
      <c r="S1394">
        <f>_xlfn.XLOOKUP(Sales_DB[[#This Row],[Product_ID]],Product_DB[Product_ID],Product_DB[Cost])</f>
        <v>43.29</v>
      </c>
      <c r="T1394">
        <f>_xlfn.XLOOKUP(Sales_DB[[#This Row],[Product_ID]],Product_DB[Product_ID],Product_DB[Stock])</f>
        <v>267</v>
      </c>
      <c r="U1394" t="str">
        <f>_xlfn.XLOOKUP(Sales_DB[[#This Row],[Customer_ID]],Final_Cust_db[Customer_ID],Final_Cust_db[Name])</f>
        <v>Tyler Conrad</v>
      </c>
      <c r="V1394">
        <f>_xlfn.XLOOKUP(Sales_DB[[#This Row],[Customer_ID]],Final_Cust_db[Customer_ID],Final_Cust_db[Age])</f>
        <v>53</v>
      </c>
      <c r="W1394" t="str">
        <f>_xlfn.XLOOKUP(Sales_DB[[#This Row],[Customer_ID]],Final_Cust_db[Customer_ID],Final_Cust_db[Gender])</f>
        <v>Female</v>
      </c>
      <c r="X1394" t="str">
        <f>_xlfn.XLOOKUP(Sales_DB[[#This Row],[Customer_ID]],Final_Cust_db[Customer_ID],Final_Cust_db[City])</f>
        <v>North Curtischester</v>
      </c>
      <c r="Y1394" t="str">
        <f>_xlfn.XLOOKUP(Sales_DB[[#This Row],[Customer_ID]],Final_Cust_db[Customer_ID],Final_Cust_db[State])</f>
        <v>North Dakota</v>
      </c>
      <c r="Z1394" t="str">
        <f>_xlfn.XLOOKUP(Sales_DB[[#This Row],[Customer_ID]],Final_Cust_db[Customer_ID],Final_Cust_db[Country])</f>
        <v>USA</v>
      </c>
      <c r="AA1394" t="str">
        <f>_xlfn.XLOOKUP(Sales_DB[[#This Row],[Customer_ID]],Final_Cust_db[Customer_ID],Final_Cust_db[Loyality_Level])</f>
        <v>Platinum</v>
      </c>
      <c r="AB1394" s="8">
        <f>Sales_DB[[#This Row],[Cost]]*Sales_DB[[#This Row],[Quantity]]</f>
        <v>129.87</v>
      </c>
      <c r="AC1394" s="8">
        <f>Sales_DB[[#This Row],[Total_Amount]]-Sales_DB[[#This Row],[Spend]]</f>
        <v>1980.2556</v>
      </c>
      <c r="AD1394" s="8">
        <f>MONTH(Sales_DB[[#This Row],[Order_Date]])</f>
        <v>3</v>
      </c>
    </row>
    <row r="1395" spans="1:30" x14ac:dyDescent="0.35">
      <c r="A1395" t="s">
        <v>3352</v>
      </c>
      <c r="B1395" s="2">
        <v>45243</v>
      </c>
      <c r="C1395" t="s">
        <v>1338</v>
      </c>
      <c r="D1395" t="s">
        <v>1563</v>
      </c>
      <c r="E1395" t="s">
        <v>1894</v>
      </c>
      <c r="F1395">
        <v>1</v>
      </c>
      <c r="G1395" s="5">
        <v>493.45</v>
      </c>
      <c r="H1395">
        <v>0.09</v>
      </c>
      <c r="I1395" t="s">
        <v>1957</v>
      </c>
      <c r="J1395">
        <v>449.03949999999998</v>
      </c>
      <c r="K1395" t="str">
        <f>_xlfn.XLOOKUP(Sales_DB[[#This Row],[Store_ID]],Store_DB[Store_ID],Store_DB[Region])</f>
        <v>South</v>
      </c>
      <c r="L1395" t="str">
        <f>_xlfn.XLOOKUP(Sales_DB[[#This Row],[Store_ID]],Store_DB[Store_ID],Store_DB[Store_Name])</f>
        <v>Black-Horn</v>
      </c>
      <c r="M1395" t="str">
        <f>_xlfn.XLOOKUP(Sales_DB[[#This Row],[Store_ID]],Store_DB[Store_ID],Store_DB[City])</f>
        <v>North Nancyview</v>
      </c>
      <c r="N1395" t="str">
        <f>_xlfn.XLOOKUP(Sales_DB[[#This Row],[Store_ID]],Store_DB[Store_ID],Store_DB[Store_Type])</f>
        <v>Outlet</v>
      </c>
      <c r="O1395" t="str">
        <f>_xlfn.XLOOKUP(Sales_DB[[#This Row],[Product_ID]],Product_DB[Product_ID],Product_DB[Product_Name])</f>
        <v>Women'S Casual Hoodie</v>
      </c>
      <c r="P1395" t="str">
        <f>_xlfn.XLOOKUP(Sales_DB[[#This Row],[Product_ID]],Product_DB[Product_ID],Product_DB[Category])</f>
        <v>Clothing</v>
      </c>
      <c r="Q1395" t="str">
        <f>_xlfn.XLOOKUP(Sales_DB[[#This Row],[Product_ID]],Product_DB[Product_ID],Product_DB[Sub_Category])</f>
        <v>Outerwear</v>
      </c>
      <c r="R1395" t="str">
        <f>_xlfn.XLOOKUP(Sales_DB[[#This Row],[Product_ID]],Product_DB[Product_ID],Product_DB[Brand])</f>
        <v>Sims Inc</v>
      </c>
      <c r="S1395">
        <f>_xlfn.XLOOKUP(Sales_DB[[#This Row],[Product_ID]],Product_DB[Product_ID],Product_DB[Cost])</f>
        <v>238.8</v>
      </c>
      <c r="T1395">
        <f>_xlfn.XLOOKUP(Sales_DB[[#This Row],[Product_ID]],Product_DB[Product_ID],Product_DB[Stock])</f>
        <v>352</v>
      </c>
      <c r="U1395" t="str">
        <f>_xlfn.XLOOKUP(Sales_DB[[#This Row],[Customer_ID]],Final_Cust_db[Customer_ID],Final_Cust_db[Name])</f>
        <v>Samuel Mullins</v>
      </c>
      <c r="V1395">
        <f>_xlfn.XLOOKUP(Sales_DB[[#This Row],[Customer_ID]],Final_Cust_db[Customer_ID],Final_Cust_db[Age])</f>
        <v>27</v>
      </c>
      <c r="W1395" t="str">
        <f>_xlfn.XLOOKUP(Sales_DB[[#This Row],[Customer_ID]],Final_Cust_db[Customer_ID],Final_Cust_db[Gender])</f>
        <v>Female</v>
      </c>
      <c r="X1395" t="str">
        <f>_xlfn.XLOOKUP(Sales_DB[[#This Row],[Customer_ID]],Final_Cust_db[Customer_ID],Final_Cust_db[City])</f>
        <v>Hartmouth</v>
      </c>
      <c r="Y1395" t="str">
        <f>_xlfn.XLOOKUP(Sales_DB[[#This Row],[Customer_ID]],Final_Cust_db[Customer_ID],Final_Cust_db[State])</f>
        <v>Louisiana</v>
      </c>
      <c r="Z1395" t="str">
        <f>_xlfn.XLOOKUP(Sales_DB[[#This Row],[Customer_ID]],Final_Cust_db[Customer_ID],Final_Cust_db[Country])</f>
        <v>USA</v>
      </c>
      <c r="AA1395" t="str">
        <f>_xlfn.XLOOKUP(Sales_DB[[#This Row],[Customer_ID]],Final_Cust_db[Customer_ID],Final_Cust_db[Loyality_Level])</f>
        <v>Bronze</v>
      </c>
      <c r="AB1395" s="8">
        <f>Sales_DB[[#This Row],[Cost]]*Sales_DB[[#This Row],[Quantity]]</f>
        <v>238.8</v>
      </c>
      <c r="AC1395" s="8">
        <f>Sales_DB[[#This Row],[Total_Amount]]-Sales_DB[[#This Row],[Spend]]</f>
        <v>210.23949999999996</v>
      </c>
      <c r="AD1395" s="8">
        <f>MONTH(Sales_DB[[#This Row],[Order_Date]])</f>
        <v>11</v>
      </c>
    </row>
    <row r="1396" spans="1:30" x14ac:dyDescent="0.35">
      <c r="A1396" t="s">
        <v>3353</v>
      </c>
      <c r="B1396" s="2">
        <v>45577</v>
      </c>
      <c r="C1396" t="s">
        <v>755</v>
      </c>
      <c r="D1396" t="s">
        <v>1766</v>
      </c>
      <c r="E1396" t="s">
        <v>1894</v>
      </c>
      <c r="F1396">
        <v>4</v>
      </c>
      <c r="G1396" s="5">
        <v>111.66</v>
      </c>
      <c r="H1396">
        <v>0.14000000000000001</v>
      </c>
      <c r="I1396" t="s">
        <v>1957</v>
      </c>
      <c r="J1396">
        <v>384.11040000000003</v>
      </c>
      <c r="K1396" t="str">
        <f>_xlfn.XLOOKUP(Sales_DB[[#This Row],[Store_ID]],Store_DB[Store_ID],Store_DB[Region])</f>
        <v>South</v>
      </c>
      <c r="L1396" t="str">
        <f>_xlfn.XLOOKUP(Sales_DB[[#This Row],[Store_ID]],Store_DB[Store_ID],Store_DB[Store_Name])</f>
        <v>Black-Horn</v>
      </c>
      <c r="M1396" t="str">
        <f>_xlfn.XLOOKUP(Sales_DB[[#This Row],[Store_ID]],Store_DB[Store_ID],Store_DB[City])</f>
        <v>North Nancyview</v>
      </c>
      <c r="N1396" t="str">
        <f>_xlfn.XLOOKUP(Sales_DB[[#This Row],[Store_ID]],Store_DB[Store_ID],Store_DB[Store_Type])</f>
        <v>Outlet</v>
      </c>
      <c r="O1396" t="str">
        <f>_xlfn.XLOOKUP(Sales_DB[[#This Row],[Product_ID]],Product_DB[Product_ID],Product_DB[Product_Name])</f>
        <v>Laptop Cooling Pad</v>
      </c>
      <c r="P1396" t="str">
        <f>_xlfn.XLOOKUP(Sales_DB[[#This Row],[Product_ID]],Product_DB[Product_ID],Product_DB[Category])</f>
        <v>Electronics</v>
      </c>
      <c r="Q1396" t="str">
        <f>_xlfn.XLOOKUP(Sales_DB[[#This Row],[Product_ID]],Product_DB[Product_ID],Product_DB[Sub_Category])</f>
        <v>Computer</v>
      </c>
      <c r="R1396" t="str">
        <f>_xlfn.XLOOKUP(Sales_DB[[#This Row],[Product_ID]],Product_DB[Product_ID],Product_DB[Brand])</f>
        <v>Murray, Gould and Ware</v>
      </c>
      <c r="S1396">
        <f>_xlfn.XLOOKUP(Sales_DB[[#This Row],[Product_ID]],Product_DB[Product_ID],Product_DB[Cost])</f>
        <v>86.42</v>
      </c>
      <c r="T1396">
        <f>_xlfn.XLOOKUP(Sales_DB[[#This Row],[Product_ID]],Product_DB[Product_ID],Product_DB[Stock])</f>
        <v>222</v>
      </c>
      <c r="U1396" t="str">
        <f>_xlfn.XLOOKUP(Sales_DB[[#This Row],[Customer_ID]],Final_Cust_db[Customer_ID],Final_Cust_db[Name])</f>
        <v>Christy Hill</v>
      </c>
      <c r="V1396">
        <f>_xlfn.XLOOKUP(Sales_DB[[#This Row],[Customer_ID]],Final_Cust_db[Customer_ID],Final_Cust_db[Age])</f>
        <v>27</v>
      </c>
      <c r="W1396" t="str">
        <f>_xlfn.XLOOKUP(Sales_DB[[#This Row],[Customer_ID]],Final_Cust_db[Customer_ID],Final_Cust_db[Gender])</f>
        <v>Female</v>
      </c>
      <c r="X1396" t="str">
        <f>_xlfn.XLOOKUP(Sales_DB[[#This Row],[Customer_ID]],Final_Cust_db[Customer_ID],Final_Cust_db[City])</f>
        <v>Tammyton</v>
      </c>
      <c r="Y1396" t="str">
        <f>_xlfn.XLOOKUP(Sales_DB[[#This Row],[Customer_ID]],Final_Cust_db[Customer_ID],Final_Cust_db[State])</f>
        <v>New Jersey</v>
      </c>
      <c r="Z1396" t="str">
        <f>_xlfn.XLOOKUP(Sales_DB[[#This Row],[Customer_ID]],Final_Cust_db[Customer_ID],Final_Cust_db[Country])</f>
        <v>USA</v>
      </c>
      <c r="AA1396" t="str">
        <f>_xlfn.XLOOKUP(Sales_DB[[#This Row],[Customer_ID]],Final_Cust_db[Customer_ID],Final_Cust_db[Loyality_Level])</f>
        <v>Platinum</v>
      </c>
      <c r="AB1396" s="8">
        <f>Sales_DB[[#This Row],[Cost]]*Sales_DB[[#This Row],[Quantity]]</f>
        <v>345.68</v>
      </c>
      <c r="AC1396" s="8">
        <f>Sales_DB[[#This Row],[Total_Amount]]-Sales_DB[[#This Row],[Spend]]</f>
        <v>38.43040000000002</v>
      </c>
      <c r="AD1396" s="8">
        <f>MONTH(Sales_DB[[#This Row],[Order_Date]])</f>
        <v>10</v>
      </c>
    </row>
    <row r="1397" spans="1:30" x14ac:dyDescent="0.35">
      <c r="A1397" t="s">
        <v>3354</v>
      </c>
      <c r="B1397" s="2">
        <v>45343</v>
      </c>
      <c r="C1397" t="s">
        <v>893</v>
      </c>
      <c r="D1397" t="s">
        <v>1851</v>
      </c>
      <c r="E1397" t="s">
        <v>1925</v>
      </c>
      <c r="F1397">
        <v>1</v>
      </c>
      <c r="G1397" s="5">
        <v>413.65</v>
      </c>
      <c r="H1397">
        <v>0.1</v>
      </c>
      <c r="I1397" t="s">
        <v>1962</v>
      </c>
      <c r="J1397">
        <v>372.28500000000003</v>
      </c>
      <c r="K1397" t="str">
        <f>_xlfn.XLOOKUP(Sales_DB[[#This Row],[Store_ID]],Store_DB[Store_ID],Store_DB[Region])</f>
        <v>South</v>
      </c>
      <c r="L1397" t="str">
        <f>_xlfn.XLOOKUP(Sales_DB[[#This Row],[Store_ID]],Store_DB[Store_ID],Store_DB[Store_Name])</f>
        <v>Aguirre-Keller</v>
      </c>
      <c r="M1397" t="str">
        <f>_xlfn.XLOOKUP(Sales_DB[[#This Row],[Store_ID]],Store_DB[Store_ID],Store_DB[City])</f>
        <v>Lake Michael</v>
      </c>
      <c r="N1397" t="str">
        <f>_xlfn.XLOOKUP(Sales_DB[[#This Row],[Store_ID]],Store_DB[Store_ID],Store_DB[Store_Type])</f>
        <v>Online</v>
      </c>
      <c r="O1397" t="str">
        <f>_xlfn.XLOOKUP(Sales_DB[[#This Row],[Product_ID]],Product_DB[Product_ID],Product_DB[Product_Name])</f>
        <v>Gaming Mouse Pad Xl</v>
      </c>
      <c r="P1397" t="str">
        <f>_xlfn.XLOOKUP(Sales_DB[[#This Row],[Product_ID]],Product_DB[Product_ID],Product_DB[Category])</f>
        <v>Electronics</v>
      </c>
      <c r="Q1397" t="str">
        <f>_xlfn.XLOOKUP(Sales_DB[[#This Row],[Product_ID]],Product_DB[Product_ID],Product_DB[Sub_Category])</f>
        <v>Accessories</v>
      </c>
      <c r="R1397" t="str">
        <f>_xlfn.XLOOKUP(Sales_DB[[#This Row],[Product_ID]],Product_DB[Product_ID],Product_DB[Brand])</f>
        <v>Sharp, Taylor and Rodriguez</v>
      </c>
      <c r="S1397">
        <f>_xlfn.XLOOKUP(Sales_DB[[#This Row],[Product_ID]],Product_DB[Product_ID],Product_DB[Cost])</f>
        <v>340.14</v>
      </c>
      <c r="T1397">
        <f>_xlfn.XLOOKUP(Sales_DB[[#This Row],[Product_ID]],Product_DB[Product_ID],Product_DB[Stock])</f>
        <v>361</v>
      </c>
      <c r="U1397" t="str">
        <f>_xlfn.XLOOKUP(Sales_DB[[#This Row],[Customer_ID]],Final_Cust_db[Customer_ID],Final_Cust_db[Name])</f>
        <v>Stephen Fowler</v>
      </c>
      <c r="V1397">
        <f>_xlfn.XLOOKUP(Sales_DB[[#This Row],[Customer_ID]],Final_Cust_db[Customer_ID],Final_Cust_db[Age])</f>
        <v>42</v>
      </c>
      <c r="W1397" t="str">
        <f>_xlfn.XLOOKUP(Sales_DB[[#This Row],[Customer_ID]],Final_Cust_db[Customer_ID],Final_Cust_db[Gender])</f>
        <v>Female</v>
      </c>
      <c r="X1397" t="str">
        <f>_xlfn.XLOOKUP(Sales_DB[[#This Row],[Customer_ID]],Final_Cust_db[Customer_ID],Final_Cust_db[City])</f>
        <v>Port Mariastad</v>
      </c>
      <c r="Y1397" t="str">
        <f>_xlfn.XLOOKUP(Sales_DB[[#This Row],[Customer_ID]],Final_Cust_db[Customer_ID],Final_Cust_db[State])</f>
        <v>Rhode Island</v>
      </c>
      <c r="Z1397" t="str">
        <f>_xlfn.XLOOKUP(Sales_DB[[#This Row],[Customer_ID]],Final_Cust_db[Customer_ID],Final_Cust_db[Country])</f>
        <v>USA</v>
      </c>
      <c r="AA1397" t="str">
        <f>_xlfn.XLOOKUP(Sales_DB[[#This Row],[Customer_ID]],Final_Cust_db[Customer_ID],Final_Cust_db[Loyality_Level])</f>
        <v>Platinum</v>
      </c>
      <c r="AB1397" s="8">
        <f>Sales_DB[[#This Row],[Cost]]*Sales_DB[[#This Row],[Quantity]]</f>
        <v>340.14</v>
      </c>
      <c r="AC1397" s="8">
        <f>Sales_DB[[#This Row],[Total_Amount]]-Sales_DB[[#This Row],[Spend]]</f>
        <v>32.145000000000039</v>
      </c>
      <c r="AD1397" s="8">
        <f>MONTH(Sales_DB[[#This Row],[Order_Date]])</f>
        <v>2</v>
      </c>
    </row>
    <row r="1398" spans="1:30" x14ac:dyDescent="0.35">
      <c r="A1398" t="s">
        <v>3355</v>
      </c>
      <c r="B1398" s="2">
        <v>45744</v>
      </c>
      <c r="C1398" t="s">
        <v>1474</v>
      </c>
      <c r="D1398" t="s">
        <v>1848</v>
      </c>
      <c r="E1398" t="s">
        <v>1919</v>
      </c>
      <c r="F1398">
        <v>1</v>
      </c>
      <c r="G1398" s="5">
        <v>317.14999999999998</v>
      </c>
      <c r="H1398">
        <v>0.24</v>
      </c>
      <c r="I1398" t="s">
        <v>1962</v>
      </c>
      <c r="J1398">
        <v>241.03399999999999</v>
      </c>
      <c r="K1398" t="str">
        <f>_xlfn.XLOOKUP(Sales_DB[[#This Row],[Store_ID]],Store_DB[Store_ID],Store_DB[Region])</f>
        <v>South</v>
      </c>
      <c r="L1398" t="str">
        <f>_xlfn.XLOOKUP(Sales_DB[[#This Row],[Store_ID]],Store_DB[Store_ID],Store_DB[Store_Name])</f>
        <v>Moore, Padilla and Butler</v>
      </c>
      <c r="M1398" t="str">
        <f>_xlfn.XLOOKUP(Sales_DB[[#This Row],[Store_ID]],Store_DB[Store_ID],Store_DB[City])</f>
        <v>East Johnstad</v>
      </c>
      <c r="N1398" t="str">
        <f>_xlfn.XLOOKUP(Sales_DB[[#This Row],[Store_ID]],Store_DB[Store_ID],Store_DB[Store_Type])</f>
        <v>Flagship</v>
      </c>
      <c r="O1398" t="str">
        <f>_xlfn.XLOOKUP(Sales_DB[[#This Row],[Product_ID]],Product_DB[Product_ID],Product_DB[Product_Name])</f>
        <v>Face Foundation Kit</v>
      </c>
      <c r="P1398" t="str">
        <f>_xlfn.XLOOKUP(Sales_DB[[#This Row],[Product_ID]],Product_DB[Product_ID],Product_DB[Category])</f>
        <v>Beauty</v>
      </c>
      <c r="Q1398" t="str">
        <f>_xlfn.XLOOKUP(Sales_DB[[#This Row],[Product_ID]],Product_DB[Product_ID],Product_DB[Sub_Category])</f>
        <v>Makeup</v>
      </c>
      <c r="R1398" t="str">
        <f>_xlfn.XLOOKUP(Sales_DB[[#This Row],[Product_ID]],Product_DB[Product_ID],Product_DB[Brand])</f>
        <v>Taylor-Elliott</v>
      </c>
      <c r="S1398">
        <f>_xlfn.XLOOKUP(Sales_DB[[#This Row],[Product_ID]],Product_DB[Product_ID],Product_DB[Cost])</f>
        <v>183.04</v>
      </c>
      <c r="T1398">
        <f>_xlfn.XLOOKUP(Sales_DB[[#This Row],[Product_ID]],Product_DB[Product_ID],Product_DB[Stock])</f>
        <v>457</v>
      </c>
      <c r="U1398" t="str">
        <f>_xlfn.XLOOKUP(Sales_DB[[#This Row],[Customer_ID]],Final_Cust_db[Customer_ID],Final_Cust_db[Name])</f>
        <v>Barbara Berry</v>
      </c>
      <c r="V1398">
        <f>_xlfn.XLOOKUP(Sales_DB[[#This Row],[Customer_ID]],Final_Cust_db[Customer_ID],Final_Cust_db[Age])</f>
        <v>18</v>
      </c>
      <c r="W1398" t="str">
        <f>_xlfn.XLOOKUP(Sales_DB[[#This Row],[Customer_ID]],Final_Cust_db[Customer_ID],Final_Cust_db[Gender])</f>
        <v>Female</v>
      </c>
      <c r="X1398" t="str">
        <f>_xlfn.XLOOKUP(Sales_DB[[#This Row],[Customer_ID]],Final_Cust_db[Customer_ID],Final_Cust_db[City])</f>
        <v>Lake Michael</v>
      </c>
      <c r="Y1398" t="str">
        <f>_xlfn.XLOOKUP(Sales_DB[[#This Row],[Customer_ID]],Final_Cust_db[Customer_ID],Final_Cust_db[State])</f>
        <v>Vermont</v>
      </c>
      <c r="Z1398" t="str">
        <f>_xlfn.XLOOKUP(Sales_DB[[#This Row],[Customer_ID]],Final_Cust_db[Customer_ID],Final_Cust_db[Country])</f>
        <v>USA</v>
      </c>
      <c r="AA1398" t="str">
        <f>_xlfn.XLOOKUP(Sales_DB[[#This Row],[Customer_ID]],Final_Cust_db[Customer_ID],Final_Cust_db[Loyality_Level])</f>
        <v>Platinum</v>
      </c>
      <c r="AB1398" s="8">
        <f>Sales_DB[[#This Row],[Cost]]*Sales_DB[[#This Row],[Quantity]]</f>
        <v>183.04</v>
      </c>
      <c r="AC1398" s="8">
        <f>Sales_DB[[#This Row],[Total_Amount]]-Sales_DB[[#This Row],[Spend]]</f>
        <v>57.994</v>
      </c>
      <c r="AD1398" s="8">
        <f>MONTH(Sales_DB[[#This Row],[Order_Date]])</f>
        <v>3</v>
      </c>
    </row>
    <row r="1399" spans="1:30" x14ac:dyDescent="0.35">
      <c r="A1399" t="s">
        <v>3356</v>
      </c>
      <c r="B1399" s="2">
        <v>45873</v>
      </c>
      <c r="C1399" t="s">
        <v>1134</v>
      </c>
      <c r="D1399" t="s">
        <v>1845</v>
      </c>
      <c r="E1399" t="s">
        <v>1890</v>
      </c>
      <c r="F1399">
        <v>3</v>
      </c>
      <c r="G1399" s="5">
        <v>642.94000000000005</v>
      </c>
      <c r="H1399">
        <v>0.05</v>
      </c>
      <c r="I1399" t="s">
        <v>1962</v>
      </c>
      <c r="J1399">
        <v>1832.3789999999999</v>
      </c>
      <c r="K1399" t="str">
        <f>_xlfn.XLOOKUP(Sales_DB[[#This Row],[Store_ID]],Store_DB[Store_ID],Store_DB[Region])</f>
        <v>North</v>
      </c>
      <c r="L1399" t="str">
        <f>_xlfn.XLOOKUP(Sales_DB[[#This Row],[Store_ID]],Store_DB[Store_ID],Store_DB[Store_Name])</f>
        <v>Martinez, Adkins and Johnson</v>
      </c>
      <c r="M1399" t="str">
        <f>_xlfn.XLOOKUP(Sales_DB[[#This Row],[Store_ID]],Store_DB[Store_ID],Store_DB[City])</f>
        <v>Danielmouth</v>
      </c>
      <c r="N1399" t="str">
        <f>_xlfn.XLOOKUP(Sales_DB[[#This Row],[Store_ID]],Store_DB[Store_ID],Store_DB[Store_Type])</f>
        <v>Flagship</v>
      </c>
      <c r="O1399" t="str">
        <f>_xlfn.XLOOKUP(Sales_DB[[#This Row],[Product_ID]],Product_DB[Product_ID],Product_DB[Product_Name])</f>
        <v>Sports Wrist Sweatbands</v>
      </c>
      <c r="P1399" t="str">
        <f>_xlfn.XLOOKUP(Sales_DB[[#This Row],[Product_ID]],Product_DB[Product_ID],Product_DB[Category])</f>
        <v>Sports</v>
      </c>
      <c r="Q1399" t="str">
        <f>_xlfn.XLOOKUP(Sales_DB[[#This Row],[Product_ID]],Product_DB[Product_ID],Product_DB[Sub_Category])</f>
        <v>Accessories</v>
      </c>
      <c r="R1399" t="str">
        <f>_xlfn.XLOOKUP(Sales_DB[[#This Row],[Product_ID]],Product_DB[Product_ID],Product_DB[Brand])</f>
        <v>Olsen-Daniels</v>
      </c>
      <c r="S1399">
        <f>_xlfn.XLOOKUP(Sales_DB[[#This Row],[Product_ID]],Product_DB[Product_ID],Product_DB[Cost])</f>
        <v>131.24</v>
      </c>
      <c r="T1399">
        <f>_xlfn.XLOOKUP(Sales_DB[[#This Row],[Product_ID]],Product_DB[Product_ID],Product_DB[Stock])</f>
        <v>232</v>
      </c>
      <c r="U1399" t="str">
        <f>_xlfn.XLOOKUP(Sales_DB[[#This Row],[Customer_ID]],Final_Cust_db[Customer_ID],Final_Cust_db[Name])</f>
        <v>Melanie Lam</v>
      </c>
      <c r="V1399">
        <f>_xlfn.XLOOKUP(Sales_DB[[#This Row],[Customer_ID]],Final_Cust_db[Customer_ID],Final_Cust_db[Age])</f>
        <v>32</v>
      </c>
      <c r="W1399" t="str">
        <f>_xlfn.XLOOKUP(Sales_DB[[#This Row],[Customer_ID]],Final_Cust_db[Customer_ID],Final_Cust_db[Gender])</f>
        <v>Male</v>
      </c>
      <c r="X1399" t="str">
        <f>_xlfn.XLOOKUP(Sales_DB[[#This Row],[Customer_ID]],Final_Cust_db[Customer_ID],Final_Cust_db[City])</f>
        <v>East Michaelton</v>
      </c>
      <c r="Y1399" t="str">
        <f>_xlfn.XLOOKUP(Sales_DB[[#This Row],[Customer_ID]],Final_Cust_db[Customer_ID],Final_Cust_db[State])</f>
        <v>Kansas</v>
      </c>
      <c r="Z1399" t="str">
        <f>_xlfn.XLOOKUP(Sales_DB[[#This Row],[Customer_ID]],Final_Cust_db[Customer_ID],Final_Cust_db[Country])</f>
        <v>USA</v>
      </c>
      <c r="AA1399" t="str">
        <f>_xlfn.XLOOKUP(Sales_DB[[#This Row],[Customer_ID]],Final_Cust_db[Customer_ID],Final_Cust_db[Loyality_Level])</f>
        <v>Silver</v>
      </c>
      <c r="AB1399" s="8">
        <f>Sales_DB[[#This Row],[Cost]]*Sales_DB[[#This Row],[Quantity]]</f>
        <v>393.72</v>
      </c>
      <c r="AC1399" s="8">
        <f>Sales_DB[[#This Row],[Total_Amount]]-Sales_DB[[#This Row],[Spend]]</f>
        <v>1438.6589999999999</v>
      </c>
      <c r="AD1399" s="8">
        <f>MONTH(Sales_DB[[#This Row],[Order_Date]])</f>
        <v>8</v>
      </c>
    </row>
    <row r="1400" spans="1:30" x14ac:dyDescent="0.35">
      <c r="A1400" t="s">
        <v>3357</v>
      </c>
      <c r="B1400" s="2">
        <v>45601</v>
      </c>
      <c r="C1400" t="s">
        <v>461</v>
      </c>
      <c r="D1400" t="s">
        <v>1751</v>
      </c>
      <c r="E1400" t="s">
        <v>1922</v>
      </c>
      <c r="F1400">
        <v>4</v>
      </c>
      <c r="G1400" s="5">
        <v>559.59</v>
      </c>
      <c r="H1400">
        <v>0.19</v>
      </c>
      <c r="I1400" t="s">
        <v>1962</v>
      </c>
      <c r="J1400">
        <v>1813.0716</v>
      </c>
      <c r="K1400" t="str">
        <f>_xlfn.XLOOKUP(Sales_DB[[#This Row],[Store_ID]],Store_DB[Store_ID],Store_DB[Region])</f>
        <v>East</v>
      </c>
      <c r="L1400" t="str">
        <f>_xlfn.XLOOKUP(Sales_DB[[#This Row],[Store_ID]],Store_DB[Store_ID],Store_DB[Store_Name])</f>
        <v>Hill, Wagner and Ballard</v>
      </c>
      <c r="M1400" t="str">
        <f>_xlfn.XLOOKUP(Sales_DB[[#This Row],[Store_ID]],Store_DB[Store_ID],Store_DB[City])</f>
        <v>East Davidville</v>
      </c>
      <c r="N1400" t="str">
        <f>_xlfn.XLOOKUP(Sales_DB[[#This Row],[Store_ID]],Store_DB[Store_ID],Store_DB[Store_Type])</f>
        <v>Online</v>
      </c>
      <c r="O1400" t="str">
        <f>_xlfn.XLOOKUP(Sales_DB[[#This Row],[Product_ID]],Product_DB[Product_ID],Product_DB[Product_Name])</f>
        <v>Foam Roller</v>
      </c>
      <c r="P1400" t="str">
        <f>_xlfn.XLOOKUP(Sales_DB[[#This Row],[Product_ID]],Product_DB[Product_ID],Product_DB[Category])</f>
        <v>Sports</v>
      </c>
      <c r="Q1400" t="str">
        <f>_xlfn.XLOOKUP(Sales_DB[[#This Row],[Product_ID]],Product_DB[Product_ID],Product_DB[Sub_Category])</f>
        <v>Fitness</v>
      </c>
      <c r="R1400" t="str">
        <f>_xlfn.XLOOKUP(Sales_DB[[#This Row],[Product_ID]],Product_DB[Product_ID],Product_DB[Brand])</f>
        <v>Atkinson, Camacho and Oliver</v>
      </c>
      <c r="S1400">
        <f>_xlfn.XLOOKUP(Sales_DB[[#This Row],[Product_ID]],Product_DB[Product_ID],Product_DB[Cost])</f>
        <v>30.62</v>
      </c>
      <c r="T1400">
        <f>_xlfn.XLOOKUP(Sales_DB[[#This Row],[Product_ID]],Product_DB[Product_ID],Product_DB[Stock])</f>
        <v>138</v>
      </c>
      <c r="U1400" t="str">
        <f>_xlfn.XLOOKUP(Sales_DB[[#This Row],[Customer_ID]],Final_Cust_db[Customer_ID],Final_Cust_db[Name])</f>
        <v>Hayley Pope</v>
      </c>
      <c r="V1400">
        <f>_xlfn.XLOOKUP(Sales_DB[[#This Row],[Customer_ID]],Final_Cust_db[Customer_ID],Final_Cust_db[Age])</f>
        <v>62</v>
      </c>
      <c r="W1400" t="str">
        <f>_xlfn.XLOOKUP(Sales_DB[[#This Row],[Customer_ID]],Final_Cust_db[Customer_ID],Final_Cust_db[Gender])</f>
        <v>Female</v>
      </c>
      <c r="X1400" t="str">
        <f>_xlfn.XLOOKUP(Sales_DB[[#This Row],[Customer_ID]],Final_Cust_db[Customer_ID],Final_Cust_db[City])</f>
        <v>West Stephenville</v>
      </c>
      <c r="Y1400" t="str">
        <f>_xlfn.XLOOKUP(Sales_DB[[#This Row],[Customer_ID]],Final_Cust_db[Customer_ID],Final_Cust_db[State])</f>
        <v>Florida</v>
      </c>
      <c r="Z1400" t="str">
        <f>_xlfn.XLOOKUP(Sales_DB[[#This Row],[Customer_ID]],Final_Cust_db[Customer_ID],Final_Cust_db[Country])</f>
        <v>USA</v>
      </c>
      <c r="AA1400" t="str">
        <f>_xlfn.XLOOKUP(Sales_DB[[#This Row],[Customer_ID]],Final_Cust_db[Customer_ID],Final_Cust_db[Loyality_Level])</f>
        <v>Bronze</v>
      </c>
      <c r="AB1400" s="8">
        <f>Sales_DB[[#This Row],[Cost]]*Sales_DB[[#This Row],[Quantity]]</f>
        <v>122.48</v>
      </c>
      <c r="AC1400" s="8">
        <f>Sales_DB[[#This Row],[Total_Amount]]-Sales_DB[[#This Row],[Spend]]</f>
        <v>1690.5916</v>
      </c>
      <c r="AD1400" s="8">
        <f>MONTH(Sales_DB[[#This Row],[Order_Date]])</f>
        <v>11</v>
      </c>
    </row>
    <row r="1401" spans="1:30" x14ac:dyDescent="0.35">
      <c r="A1401" t="s">
        <v>3358</v>
      </c>
      <c r="B1401" s="2">
        <v>45458</v>
      </c>
      <c r="C1401" t="s">
        <v>403</v>
      </c>
      <c r="D1401" t="s">
        <v>1662</v>
      </c>
      <c r="E1401" t="s">
        <v>1943</v>
      </c>
      <c r="F1401">
        <v>1</v>
      </c>
      <c r="G1401" s="5">
        <v>758.54</v>
      </c>
      <c r="H1401">
        <v>0.28999999999999998</v>
      </c>
      <c r="I1401" t="s">
        <v>1959</v>
      </c>
      <c r="J1401">
        <v>538.5634</v>
      </c>
      <c r="K1401" t="str">
        <f>_xlfn.XLOOKUP(Sales_DB[[#This Row],[Store_ID]],Store_DB[Store_ID],Store_DB[Region])</f>
        <v>East</v>
      </c>
      <c r="L1401" t="str">
        <f>_xlfn.XLOOKUP(Sales_DB[[#This Row],[Store_ID]],Store_DB[Store_ID],Store_DB[Store_Name])</f>
        <v>Guerrero-Schmitt</v>
      </c>
      <c r="M1401" t="str">
        <f>_xlfn.XLOOKUP(Sales_DB[[#This Row],[Store_ID]],Store_DB[Store_ID],Store_DB[City])</f>
        <v>East Stevechester</v>
      </c>
      <c r="N1401" t="str">
        <f>_xlfn.XLOOKUP(Sales_DB[[#This Row],[Store_ID]],Store_DB[Store_ID],Store_DB[Store_Type])</f>
        <v>Flagship</v>
      </c>
      <c r="O1401" t="str">
        <f>_xlfn.XLOOKUP(Sales_DB[[#This Row],[Product_ID]],Product_DB[Product_ID],Product_DB[Product_Name])</f>
        <v>Fabric Sofa Throw Blanket</v>
      </c>
      <c r="P1401" t="str">
        <f>_xlfn.XLOOKUP(Sales_DB[[#This Row],[Product_ID]],Product_DB[Product_ID],Product_DB[Category])</f>
        <v>Home</v>
      </c>
      <c r="Q1401" t="str">
        <f>_xlfn.XLOOKUP(Sales_DB[[#This Row],[Product_ID]],Product_DB[Product_ID],Product_DB[Sub_Category])</f>
        <v>Decor</v>
      </c>
      <c r="R1401" t="str">
        <f>_xlfn.XLOOKUP(Sales_DB[[#This Row],[Product_ID]],Product_DB[Product_ID],Product_DB[Brand])</f>
        <v>Hoffman Group</v>
      </c>
      <c r="S1401">
        <f>_xlfn.XLOOKUP(Sales_DB[[#This Row],[Product_ID]],Product_DB[Product_ID],Product_DB[Cost])</f>
        <v>218.48</v>
      </c>
      <c r="T1401">
        <f>_xlfn.XLOOKUP(Sales_DB[[#This Row],[Product_ID]],Product_DB[Product_ID],Product_DB[Stock])</f>
        <v>276</v>
      </c>
      <c r="U1401" t="str">
        <f>_xlfn.XLOOKUP(Sales_DB[[#This Row],[Customer_ID]],Final_Cust_db[Customer_ID],Final_Cust_db[Name])</f>
        <v>Ryan Hernandez</v>
      </c>
      <c r="V1401">
        <f>_xlfn.XLOOKUP(Sales_DB[[#This Row],[Customer_ID]],Final_Cust_db[Customer_ID],Final_Cust_db[Age])</f>
        <v>30</v>
      </c>
      <c r="W1401" t="str">
        <f>_xlfn.XLOOKUP(Sales_DB[[#This Row],[Customer_ID]],Final_Cust_db[Customer_ID],Final_Cust_db[Gender])</f>
        <v>Male</v>
      </c>
      <c r="X1401" t="str">
        <f>_xlfn.XLOOKUP(Sales_DB[[#This Row],[Customer_ID]],Final_Cust_db[Customer_ID],Final_Cust_db[City])</f>
        <v>East Donna</v>
      </c>
      <c r="Y1401" t="str">
        <f>_xlfn.XLOOKUP(Sales_DB[[#This Row],[Customer_ID]],Final_Cust_db[Customer_ID],Final_Cust_db[State])</f>
        <v>Nevada</v>
      </c>
      <c r="Z1401" t="str">
        <f>_xlfn.XLOOKUP(Sales_DB[[#This Row],[Customer_ID]],Final_Cust_db[Customer_ID],Final_Cust_db[Country])</f>
        <v>USA</v>
      </c>
      <c r="AA1401" t="str">
        <f>_xlfn.XLOOKUP(Sales_DB[[#This Row],[Customer_ID]],Final_Cust_db[Customer_ID],Final_Cust_db[Loyality_Level])</f>
        <v>Bronze</v>
      </c>
      <c r="AB1401" s="8">
        <f>Sales_DB[[#This Row],[Cost]]*Sales_DB[[#This Row],[Quantity]]</f>
        <v>218.48</v>
      </c>
      <c r="AC1401" s="8">
        <f>Sales_DB[[#This Row],[Total_Amount]]-Sales_DB[[#This Row],[Spend]]</f>
        <v>320.08339999999998</v>
      </c>
      <c r="AD1401" s="8">
        <f>MONTH(Sales_DB[[#This Row],[Order_Date]])</f>
        <v>6</v>
      </c>
    </row>
    <row r="1402" spans="1:30" x14ac:dyDescent="0.35">
      <c r="A1402" t="s">
        <v>3359</v>
      </c>
      <c r="B1402" s="2">
        <v>45649</v>
      </c>
      <c r="C1402" t="s">
        <v>1435</v>
      </c>
      <c r="D1402" t="s">
        <v>1821</v>
      </c>
      <c r="E1402" t="s">
        <v>1934</v>
      </c>
      <c r="F1402">
        <v>4</v>
      </c>
      <c r="G1402" s="5">
        <v>643.96</v>
      </c>
      <c r="H1402">
        <v>0.16</v>
      </c>
      <c r="I1402" t="s">
        <v>1959</v>
      </c>
      <c r="J1402">
        <v>2163.7055999999998</v>
      </c>
      <c r="K1402" t="str">
        <f>_xlfn.XLOOKUP(Sales_DB[[#This Row],[Store_ID]],Store_DB[Store_ID],Store_DB[Region])</f>
        <v>North</v>
      </c>
      <c r="L1402" t="str">
        <f>_xlfn.XLOOKUP(Sales_DB[[#This Row],[Store_ID]],Store_DB[Store_ID],Store_DB[Store_Name])</f>
        <v>Shelton PLC</v>
      </c>
      <c r="M1402" t="str">
        <f>_xlfn.XLOOKUP(Sales_DB[[#This Row],[Store_ID]],Store_DB[Store_ID],Store_DB[City])</f>
        <v>East Jenniferstad</v>
      </c>
      <c r="N1402" t="str">
        <f>_xlfn.XLOOKUP(Sales_DB[[#This Row],[Store_ID]],Store_DB[Store_ID],Store_DB[Store_Type])</f>
        <v>Flagship</v>
      </c>
      <c r="O1402" t="str">
        <f>_xlfn.XLOOKUP(Sales_DB[[#This Row],[Product_ID]],Product_DB[Product_ID],Product_DB[Product_Name])</f>
        <v>Wall-Mounted Spice Rack</v>
      </c>
      <c r="P1402" t="str">
        <f>_xlfn.XLOOKUP(Sales_DB[[#This Row],[Product_ID]],Product_DB[Product_ID],Product_DB[Category])</f>
        <v>Home</v>
      </c>
      <c r="Q1402" t="str">
        <f>_xlfn.XLOOKUP(Sales_DB[[#This Row],[Product_ID]],Product_DB[Product_ID],Product_DB[Sub_Category])</f>
        <v>Kitchen</v>
      </c>
      <c r="R1402" t="str">
        <f>_xlfn.XLOOKUP(Sales_DB[[#This Row],[Product_ID]],Product_DB[Product_ID],Product_DB[Brand])</f>
        <v>Allison Ltd</v>
      </c>
      <c r="S1402">
        <f>_xlfn.XLOOKUP(Sales_DB[[#This Row],[Product_ID]],Product_DB[Product_ID],Product_DB[Cost])</f>
        <v>143.43</v>
      </c>
      <c r="T1402">
        <f>_xlfn.XLOOKUP(Sales_DB[[#This Row],[Product_ID]],Product_DB[Product_ID],Product_DB[Stock])</f>
        <v>58</v>
      </c>
      <c r="U1402" t="str">
        <f>_xlfn.XLOOKUP(Sales_DB[[#This Row],[Customer_ID]],Final_Cust_db[Customer_ID],Final_Cust_db[Name])</f>
        <v>Beth Martin</v>
      </c>
      <c r="V1402">
        <f>_xlfn.XLOOKUP(Sales_DB[[#This Row],[Customer_ID]],Final_Cust_db[Customer_ID],Final_Cust_db[Age])</f>
        <v>34</v>
      </c>
      <c r="W1402" t="str">
        <f>_xlfn.XLOOKUP(Sales_DB[[#This Row],[Customer_ID]],Final_Cust_db[Customer_ID],Final_Cust_db[Gender])</f>
        <v>Female</v>
      </c>
      <c r="X1402" t="str">
        <f>_xlfn.XLOOKUP(Sales_DB[[#This Row],[Customer_ID]],Final_Cust_db[Customer_ID],Final_Cust_db[City])</f>
        <v>Burkefurt</v>
      </c>
      <c r="Y1402" t="str">
        <f>_xlfn.XLOOKUP(Sales_DB[[#This Row],[Customer_ID]],Final_Cust_db[Customer_ID],Final_Cust_db[State])</f>
        <v>West Virginia</v>
      </c>
      <c r="Z1402" t="str">
        <f>_xlfn.XLOOKUP(Sales_DB[[#This Row],[Customer_ID]],Final_Cust_db[Customer_ID],Final_Cust_db[Country])</f>
        <v>USA</v>
      </c>
      <c r="AA1402" t="str">
        <f>_xlfn.XLOOKUP(Sales_DB[[#This Row],[Customer_ID]],Final_Cust_db[Customer_ID],Final_Cust_db[Loyality_Level])</f>
        <v>Silver</v>
      </c>
      <c r="AB1402" s="8">
        <f>Sales_DB[[#This Row],[Cost]]*Sales_DB[[#This Row],[Quantity]]</f>
        <v>573.72</v>
      </c>
      <c r="AC1402" s="8">
        <f>Sales_DB[[#This Row],[Total_Amount]]-Sales_DB[[#This Row],[Spend]]</f>
        <v>1589.9855999999997</v>
      </c>
      <c r="AD1402" s="8">
        <f>MONTH(Sales_DB[[#This Row],[Order_Date]])</f>
        <v>12</v>
      </c>
    </row>
    <row r="1403" spans="1:30" x14ac:dyDescent="0.35">
      <c r="A1403" t="s">
        <v>3360</v>
      </c>
      <c r="B1403" s="2">
        <v>45653</v>
      </c>
      <c r="C1403" t="s">
        <v>788</v>
      </c>
      <c r="D1403" t="s">
        <v>1646</v>
      </c>
      <c r="E1403" t="s">
        <v>1919</v>
      </c>
      <c r="F1403">
        <v>1</v>
      </c>
      <c r="G1403" s="5">
        <v>882.73</v>
      </c>
      <c r="H1403">
        <v>0.1</v>
      </c>
      <c r="I1403" t="s">
        <v>1957</v>
      </c>
      <c r="J1403">
        <v>794.45699999999999</v>
      </c>
      <c r="K1403" t="str">
        <f>_xlfn.XLOOKUP(Sales_DB[[#This Row],[Store_ID]],Store_DB[Store_ID],Store_DB[Region])</f>
        <v>South</v>
      </c>
      <c r="L1403" t="str">
        <f>_xlfn.XLOOKUP(Sales_DB[[#This Row],[Store_ID]],Store_DB[Store_ID],Store_DB[Store_Name])</f>
        <v>Moore, Padilla and Butler</v>
      </c>
      <c r="M1403" t="str">
        <f>_xlfn.XLOOKUP(Sales_DB[[#This Row],[Store_ID]],Store_DB[Store_ID],Store_DB[City])</f>
        <v>East Johnstad</v>
      </c>
      <c r="N1403" t="str">
        <f>_xlfn.XLOOKUP(Sales_DB[[#This Row],[Store_ID]],Store_DB[Store_ID],Store_DB[Store_Type])</f>
        <v>Flagship</v>
      </c>
      <c r="O1403" t="str">
        <f>_xlfn.XLOOKUP(Sales_DB[[#This Row],[Product_ID]],Product_DB[Product_ID],Product_DB[Product_Name])</f>
        <v>Foldable Camping Chair</v>
      </c>
      <c r="P1403" t="str">
        <f>_xlfn.XLOOKUP(Sales_DB[[#This Row],[Product_ID]],Product_DB[Product_ID],Product_DB[Category])</f>
        <v>Sports</v>
      </c>
      <c r="Q1403" t="str">
        <f>_xlfn.XLOOKUP(Sales_DB[[#This Row],[Product_ID]],Product_DB[Product_ID],Product_DB[Sub_Category])</f>
        <v>Outdoor</v>
      </c>
      <c r="R1403" t="str">
        <f>_xlfn.XLOOKUP(Sales_DB[[#This Row],[Product_ID]],Product_DB[Product_ID],Product_DB[Brand])</f>
        <v>Cook Ltd</v>
      </c>
      <c r="S1403">
        <f>_xlfn.XLOOKUP(Sales_DB[[#This Row],[Product_ID]],Product_DB[Product_ID],Product_DB[Cost])</f>
        <v>166.06</v>
      </c>
      <c r="T1403">
        <f>_xlfn.XLOOKUP(Sales_DB[[#This Row],[Product_ID]],Product_DB[Product_ID],Product_DB[Stock])</f>
        <v>340</v>
      </c>
      <c r="U1403" t="str">
        <f>_xlfn.XLOOKUP(Sales_DB[[#This Row],[Customer_ID]],Final_Cust_db[Customer_ID],Final_Cust_db[Name])</f>
        <v>Brian Hammond</v>
      </c>
      <c r="V1403">
        <f>_xlfn.XLOOKUP(Sales_DB[[#This Row],[Customer_ID]],Final_Cust_db[Customer_ID],Final_Cust_db[Age])</f>
        <v>56</v>
      </c>
      <c r="W1403" t="str">
        <f>_xlfn.XLOOKUP(Sales_DB[[#This Row],[Customer_ID]],Final_Cust_db[Customer_ID],Final_Cust_db[Gender])</f>
        <v>Female</v>
      </c>
      <c r="X1403" t="str">
        <f>_xlfn.XLOOKUP(Sales_DB[[#This Row],[Customer_ID]],Final_Cust_db[Customer_ID],Final_Cust_db[City])</f>
        <v>North Nicholas</v>
      </c>
      <c r="Y1403" t="str">
        <f>_xlfn.XLOOKUP(Sales_DB[[#This Row],[Customer_ID]],Final_Cust_db[Customer_ID],Final_Cust_db[State])</f>
        <v>Texas</v>
      </c>
      <c r="Z1403" t="str">
        <f>_xlfn.XLOOKUP(Sales_DB[[#This Row],[Customer_ID]],Final_Cust_db[Customer_ID],Final_Cust_db[Country])</f>
        <v>USA</v>
      </c>
      <c r="AA1403" t="str">
        <f>_xlfn.XLOOKUP(Sales_DB[[#This Row],[Customer_ID]],Final_Cust_db[Customer_ID],Final_Cust_db[Loyality_Level])</f>
        <v>Gold</v>
      </c>
      <c r="AB1403" s="8">
        <f>Sales_DB[[#This Row],[Cost]]*Sales_DB[[#This Row],[Quantity]]</f>
        <v>166.06</v>
      </c>
      <c r="AC1403" s="8">
        <f>Sales_DB[[#This Row],[Total_Amount]]-Sales_DB[[#This Row],[Spend]]</f>
        <v>628.39699999999993</v>
      </c>
      <c r="AD1403" s="8">
        <f>MONTH(Sales_DB[[#This Row],[Order_Date]])</f>
        <v>12</v>
      </c>
    </row>
    <row r="1404" spans="1:30" x14ac:dyDescent="0.35">
      <c r="A1404" t="s">
        <v>3361</v>
      </c>
      <c r="B1404" s="2">
        <v>45378</v>
      </c>
      <c r="C1404" t="s">
        <v>1032</v>
      </c>
      <c r="D1404" t="s">
        <v>1854</v>
      </c>
      <c r="E1404" t="s">
        <v>1946</v>
      </c>
      <c r="F1404">
        <v>2</v>
      </c>
      <c r="G1404" s="5">
        <v>600.03</v>
      </c>
      <c r="H1404">
        <v>0.26</v>
      </c>
      <c r="I1404" t="s">
        <v>1959</v>
      </c>
      <c r="J1404">
        <v>888.0444</v>
      </c>
      <c r="K1404" t="str">
        <f>_xlfn.XLOOKUP(Sales_DB[[#This Row],[Store_ID]],Store_DB[Store_ID],Store_DB[Region])</f>
        <v>East</v>
      </c>
      <c r="L1404" t="str">
        <f>_xlfn.XLOOKUP(Sales_DB[[#This Row],[Store_ID]],Store_DB[Store_ID],Store_DB[Store_Name])</f>
        <v>Mann-Austin</v>
      </c>
      <c r="M1404" t="str">
        <f>_xlfn.XLOOKUP(Sales_DB[[#This Row],[Store_ID]],Store_DB[Store_ID],Store_DB[City])</f>
        <v>Vasquezborough</v>
      </c>
      <c r="N1404" t="str">
        <f>_xlfn.XLOOKUP(Sales_DB[[#This Row],[Store_ID]],Store_DB[Store_ID],Store_DB[Store_Type])</f>
        <v>Online</v>
      </c>
      <c r="O1404" t="str">
        <f>_xlfn.XLOOKUP(Sales_DB[[#This Row],[Product_ID]],Product_DB[Product_ID],Product_DB[Product_Name])</f>
        <v>Women'S High Heels</v>
      </c>
      <c r="P1404" t="str">
        <f>_xlfn.XLOOKUP(Sales_DB[[#This Row],[Product_ID]],Product_DB[Product_ID],Product_DB[Category])</f>
        <v>Clothing</v>
      </c>
      <c r="Q1404" t="str">
        <f>_xlfn.XLOOKUP(Sales_DB[[#This Row],[Product_ID]],Product_DB[Product_ID],Product_DB[Sub_Category])</f>
        <v>Footwear</v>
      </c>
      <c r="R1404" t="str">
        <f>_xlfn.XLOOKUP(Sales_DB[[#This Row],[Product_ID]],Product_DB[Product_ID],Product_DB[Brand])</f>
        <v>Smith-Charles</v>
      </c>
      <c r="S1404">
        <f>_xlfn.XLOOKUP(Sales_DB[[#This Row],[Product_ID]],Product_DB[Product_ID],Product_DB[Cost])</f>
        <v>438.25</v>
      </c>
      <c r="T1404">
        <f>_xlfn.XLOOKUP(Sales_DB[[#This Row],[Product_ID]],Product_DB[Product_ID],Product_DB[Stock])</f>
        <v>496</v>
      </c>
      <c r="U1404" t="str">
        <f>_xlfn.XLOOKUP(Sales_DB[[#This Row],[Customer_ID]],Final_Cust_db[Customer_ID],Final_Cust_db[Name])</f>
        <v>Andrew Smith</v>
      </c>
      <c r="V1404">
        <f>_xlfn.XLOOKUP(Sales_DB[[#This Row],[Customer_ID]],Final_Cust_db[Customer_ID],Final_Cust_db[Age])</f>
        <v>60</v>
      </c>
      <c r="W1404" t="str">
        <f>_xlfn.XLOOKUP(Sales_DB[[#This Row],[Customer_ID]],Final_Cust_db[Customer_ID],Final_Cust_db[Gender])</f>
        <v>Male</v>
      </c>
      <c r="X1404" t="str">
        <f>_xlfn.XLOOKUP(Sales_DB[[#This Row],[Customer_ID]],Final_Cust_db[Customer_ID],Final_Cust_db[City])</f>
        <v>East Matthew</v>
      </c>
      <c r="Y1404" t="str">
        <f>_xlfn.XLOOKUP(Sales_DB[[#This Row],[Customer_ID]],Final_Cust_db[Customer_ID],Final_Cust_db[State])</f>
        <v>Wisconsin</v>
      </c>
      <c r="Z1404" t="str">
        <f>_xlfn.XLOOKUP(Sales_DB[[#This Row],[Customer_ID]],Final_Cust_db[Customer_ID],Final_Cust_db[Country])</f>
        <v>USA</v>
      </c>
      <c r="AA1404" t="str">
        <f>_xlfn.XLOOKUP(Sales_DB[[#This Row],[Customer_ID]],Final_Cust_db[Customer_ID],Final_Cust_db[Loyality_Level])</f>
        <v>Bronze</v>
      </c>
      <c r="AB1404" s="8">
        <f>Sales_DB[[#This Row],[Cost]]*Sales_DB[[#This Row],[Quantity]]</f>
        <v>876.5</v>
      </c>
      <c r="AC1404" s="8">
        <f>Sales_DB[[#This Row],[Total_Amount]]-Sales_DB[[#This Row],[Spend]]</f>
        <v>11.544399999999996</v>
      </c>
      <c r="AD1404" s="8">
        <f>MONTH(Sales_DB[[#This Row],[Order_Date]])</f>
        <v>3</v>
      </c>
    </row>
    <row r="1405" spans="1:30" x14ac:dyDescent="0.35">
      <c r="A1405" t="s">
        <v>3362</v>
      </c>
      <c r="B1405" s="2">
        <v>45638</v>
      </c>
      <c r="C1405" t="s">
        <v>532</v>
      </c>
      <c r="D1405" t="s">
        <v>1742</v>
      </c>
      <c r="E1405" t="s">
        <v>1906</v>
      </c>
      <c r="F1405">
        <v>2</v>
      </c>
      <c r="G1405" s="5">
        <v>628.83000000000004</v>
      </c>
      <c r="H1405">
        <v>7.0000000000000007E-2</v>
      </c>
      <c r="I1405" t="s">
        <v>1959</v>
      </c>
      <c r="J1405">
        <v>1169.6238000000001</v>
      </c>
      <c r="K1405" t="str">
        <f>_xlfn.XLOOKUP(Sales_DB[[#This Row],[Store_ID]],Store_DB[Store_ID],Store_DB[Region])</f>
        <v>North</v>
      </c>
      <c r="L1405" t="str">
        <f>_xlfn.XLOOKUP(Sales_DB[[#This Row],[Store_ID]],Store_DB[Store_ID],Store_DB[Store_Name])</f>
        <v>Gray Ltd</v>
      </c>
      <c r="M1405" t="str">
        <f>_xlfn.XLOOKUP(Sales_DB[[#This Row],[Store_ID]],Store_DB[Store_ID],Store_DB[City])</f>
        <v>New Michaelchester</v>
      </c>
      <c r="N1405" t="str">
        <f>_xlfn.XLOOKUP(Sales_DB[[#This Row],[Store_ID]],Store_DB[Store_ID],Store_DB[Store_Type])</f>
        <v>Outlet</v>
      </c>
      <c r="O1405" t="str">
        <f>_xlfn.XLOOKUP(Sales_DB[[#This Row],[Product_ID]],Product_DB[Product_ID],Product_DB[Product_Name])</f>
        <v>Sports Stopwatch Pro</v>
      </c>
      <c r="P1405" t="str">
        <f>_xlfn.XLOOKUP(Sales_DB[[#This Row],[Product_ID]],Product_DB[Product_ID],Product_DB[Category])</f>
        <v>Sports</v>
      </c>
      <c r="Q1405" t="str">
        <f>_xlfn.XLOOKUP(Sales_DB[[#This Row],[Product_ID]],Product_DB[Product_ID],Product_DB[Sub_Category])</f>
        <v>Accessories</v>
      </c>
      <c r="R1405" t="str">
        <f>_xlfn.XLOOKUP(Sales_DB[[#This Row],[Product_ID]],Product_DB[Product_ID],Product_DB[Brand])</f>
        <v>Thompson-French</v>
      </c>
      <c r="S1405">
        <f>_xlfn.XLOOKUP(Sales_DB[[#This Row],[Product_ID]],Product_DB[Product_ID],Product_DB[Cost])</f>
        <v>434.84</v>
      </c>
      <c r="T1405">
        <f>_xlfn.XLOOKUP(Sales_DB[[#This Row],[Product_ID]],Product_DB[Product_ID],Product_DB[Stock])</f>
        <v>185</v>
      </c>
      <c r="U1405" t="str">
        <f>_xlfn.XLOOKUP(Sales_DB[[#This Row],[Customer_ID]],Final_Cust_db[Customer_ID],Final_Cust_db[Name])</f>
        <v>Paul Zamora</v>
      </c>
      <c r="V1405">
        <f>_xlfn.XLOOKUP(Sales_DB[[#This Row],[Customer_ID]],Final_Cust_db[Customer_ID],Final_Cust_db[Age])</f>
        <v>59</v>
      </c>
      <c r="W1405" t="str">
        <f>_xlfn.XLOOKUP(Sales_DB[[#This Row],[Customer_ID]],Final_Cust_db[Customer_ID],Final_Cust_db[Gender])</f>
        <v>Male</v>
      </c>
      <c r="X1405" t="str">
        <f>_xlfn.XLOOKUP(Sales_DB[[#This Row],[Customer_ID]],Final_Cust_db[Customer_ID],Final_Cust_db[City])</f>
        <v>North Larryfurt</v>
      </c>
      <c r="Y1405" t="str">
        <f>_xlfn.XLOOKUP(Sales_DB[[#This Row],[Customer_ID]],Final_Cust_db[Customer_ID],Final_Cust_db[State])</f>
        <v>North Dakota</v>
      </c>
      <c r="Z1405" t="str">
        <f>_xlfn.XLOOKUP(Sales_DB[[#This Row],[Customer_ID]],Final_Cust_db[Customer_ID],Final_Cust_db[Country])</f>
        <v>USA</v>
      </c>
      <c r="AA1405" t="str">
        <f>_xlfn.XLOOKUP(Sales_DB[[#This Row],[Customer_ID]],Final_Cust_db[Customer_ID],Final_Cust_db[Loyality_Level])</f>
        <v>Platinum</v>
      </c>
      <c r="AB1405" s="8">
        <f>Sales_DB[[#This Row],[Cost]]*Sales_DB[[#This Row],[Quantity]]</f>
        <v>869.68</v>
      </c>
      <c r="AC1405" s="8">
        <f>Sales_DB[[#This Row],[Total_Amount]]-Sales_DB[[#This Row],[Spend]]</f>
        <v>299.94380000000012</v>
      </c>
      <c r="AD1405" s="8">
        <f>MONTH(Sales_DB[[#This Row],[Order_Date]])</f>
        <v>12</v>
      </c>
    </row>
    <row r="1406" spans="1:30" x14ac:dyDescent="0.35">
      <c r="A1406" t="s">
        <v>3363</v>
      </c>
      <c r="B1406" s="2">
        <v>45277</v>
      </c>
      <c r="C1406" t="s">
        <v>585</v>
      </c>
      <c r="D1406" t="s">
        <v>1824</v>
      </c>
      <c r="E1406" t="s">
        <v>1919</v>
      </c>
      <c r="F1406">
        <v>3</v>
      </c>
      <c r="G1406" s="5">
        <v>113.87</v>
      </c>
      <c r="H1406">
        <v>0.21</v>
      </c>
      <c r="I1406" t="s">
        <v>1962</v>
      </c>
      <c r="J1406">
        <v>269.87189999999998</v>
      </c>
      <c r="K1406" t="str">
        <f>_xlfn.XLOOKUP(Sales_DB[[#This Row],[Store_ID]],Store_DB[Store_ID],Store_DB[Region])</f>
        <v>South</v>
      </c>
      <c r="L1406" t="str">
        <f>_xlfn.XLOOKUP(Sales_DB[[#This Row],[Store_ID]],Store_DB[Store_ID],Store_DB[Store_Name])</f>
        <v>Moore, Padilla and Butler</v>
      </c>
      <c r="M1406" t="str">
        <f>_xlfn.XLOOKUP(Sales_DB[[#This Row],[Store_ID]],Store_DB[Store_ID],Store_DB[City])</f>
        <v>East Johnstad</v>
      </c>
      <c r="N1406" t="str">
        <f>_xlfn.XLOOKUP(Sales_DB[[#This Row],[Store_ID]],Store_DB[Store_ID],Store_DB[Store_Type])</f>
        <v>Flagship</v>
      </c>
      <c r="O1406" t="str">
        <f>_xlfn.XLOOKUP(Sales_DB[[#This Row],[Product_ID]],Product_DB[Product_ID],Product_DB[Product_Name])</f>
        <v>Badminton Racket Set</v>
      </c>
      <c r="P1406" t="str">
        <f>_xlfn.XLOOKUP(Sales_DB[[#This Row],[Product_ID]],Product_DB[Product_ID],Product_DB[Category])</f>
        <v>Sports</v>
      </c>
      <c r="Q1406" t="str">
        <f>_xlfn.XLOOKUP(Sales_DB[[#This Row],[Product_ID]],Product_DB[Product_ID],Product_DB[Sub_Category])</f>
        <v>Equipment</v>
      </c>
      <c r="R1406" t="str">
        <f>_xlfn.XLOOKUP(Sales_DB[[#This Row],[Product_ID]],Product_DB[Product_ID],Product_DB[Brand])</f>
        <v>Robinson-Brown</v>
      </c>
      <c r="S1406">
        <f>_xlfn.XLOOKUP(Sales_DB[[#This Row],[Product_ID]],Product_DB[Product_ID],Product_DB[Cost])</f>
        <v>285.54000000000002</v>
      </c>
      <c r="T1406">
        <f>_xlfn.XLOOKUP(Sales_DB[[#This Row],[Product_ID]],Product_DB[Product_ID],Product_DB[Stock])</f>
        <v>358</v>
      </c>
      <c r="U1406" t="str">
        <f>_xlfn.XLOOKUP(Sales_DB[[#This Row],[Customer_ID]],Final_Cust_db[Customer_ID],Final_Cust_db[Name])</f>
        <v>Michelle Rogers</v>
      </c>
      <c r="V1406">
        <f>_xlfn.XLOOKUP(Sales_DB[[#This Row],[Customer_ID]],Final_Cust_db[Customer_ID],Final_Cust_db[Age])</f>
        <v>56</v>
      </c>
      <c r="W1406" t="str">
        <f>_xlfn.XLOOKUP(Sales_DB[[#This Row],[Customer_ID]],Final_Cust_db[Customer_ID],Final_Cust_db[Gender])</f>
        <v>Male</v>
      </c>
      <c r="X1406" t="str">
        <f>_xlfn.XLOOKUP(Sales_DB[[#This Row],[Customer_ID]],Final_Cust_db[Customer_ID],Final_Cust_db[City])</f>
        <v>East Jessicaborough</v>
      </c>
      <c r="Y1406" t="str">
        <f>_xlfn.XLOOKUP(Sales_DB[[#This Row],[Customer_ID]],Final_Cust_db[Customer_ID],Final_Cust_db[State])</f>
        <v>Hawaii</v>
      </c>
      <c r="Z1406" t="str">
        <f>_xlfn.XLOOKUP(Sales_DB[[#This Row],[Customer_ID]],Final_Cust_db[Customer_ID],Final_Cust_db[Country])</f>
        <v>USA</v>
      </c>
      <c r="AA1406" t="str">
        <f>_xlfn.XLOOKUP(Sales_DB[[#This Row],[Customer_ID]],Final_Cust_db[Customer_ID],Final_Cust_db[Loyality_Level])</f>
        <v>Platinum</v>
      </c>
      <c r="AB1406" s="8">
        <f>Sales_DB[[#This Row],[Cost]]*Sales_DB[[#This Row],[Quantity]]</f>
        <v>856.62000000000012</v>
      </c>
      <c r="AC1406" s="8">
        <f>Sales_DB[[#This Row],[Total_Amount]]-Sales_DB[[#This Row],[Spend]]</f>
        <v>-586.74810000000014</v>
      </c>
      <c r="AD1406" s="8">
        <f>MONTH(Sales_DB[[#This Row],[Order_Date]])</f>
        <v>12</v>
      </c>
    </row>
    <row r="1407" spans="1:30" x14ac:dyDescent="0.35">
      <c r="A1407" t="s">
        <v>3364</v>
      </c>
      <c r="B1407" s="2">
        <v>45351</v>
      </c>
      <c r="C1407" t="s">
        <v>1308</v>
      </c>
      <c r="D1407" t="s">
        <v>1797</v>
      </c>
      <c r="E1407" t="s">
        <v>1912</v>
      </c>
      <c r="F1407">
        <v>4</v>
      </c>
      <c r="G1407" s="5">
        <v>282.07</v>
      </c>
      <c r="H1407">
        <v>0.18</v>
      </c>
      <c r="I1407" t="s">
        <v>1959</v>
      </c>
      <c r="J1407">
        <v>925.18960000000004</v>
      </c>
      <c r="K1407" t="str">
        <f>_xlfn.XLOOKUP(Sales_DB[[#This Row],[Store_ID]],Store_DB[Store_ID],Store_DB[Region])</f>
        <v>South</v>
      </c>
      <c r="L1407" t="str">
        <f>_xlfn.XLOOKUP(Sales_DB[[#This Row],[Store_ID]],Store_DB[Store_ID],Store_DB[Store_Name])</f>
        <v>Martinez-Mullins</v>
      </c>
      <c r="M1407" t="str">
        <f>_xlfn.XLOOKUP(Sales_DB[[#This Row],[Store_ID]],Store_DB[Store_ID],Store_DB[City])</f>
        <v>Williamsfurt</v>
      </c>
      <c r="N1407" t="str">
        <f>_xlfn.XLOOKUP(Sales_DB[[#This Row],[Store_ID]],Store_DB[Store_ID],Store_DB[Store_Type])</f>
        <v>Online</v>
      </c>
      <c r="O1407" t="str">
        <f>_xlfn.XLOOKUP(Sales_DB[[#This Row],[Product_ID]],Product_DB[Product_ID],Product_DB[Product_Name])</f>
        <v>Professional Jump Rope</v>
      </c>
      <c r="P1407" t="str">
        <f>_xlfn.XLOOKUP(Sales_DB[[#This Row],[Product_ID]],Product_DB[Product_ID],Product_DB[Category])</f>
        <v>Sports</v>
      </c>
      <c r="Q1407" t="str">
        <f>_xlfn.XLOOKUP(Sales_DB[[#This Row],[Product_ID]],Product_DB[Product_ID],Product_DB[Sub_Category])</f>
        <v>Fitness</v>
      </c>
      <c r="R1407" t="str">
        <f>_xlfn.XLOOKUP(Sales_DB[[#This Row],[Product_ID]],Product_DB[Product_ID],Product_DB[Brand])</f>
        <v>Davis PLC</v>
      </c>
      <c r="S1407">
        <f>_xlfn.XLOOKUP(Sales_DB[[#This Row],[Product_ID]],Product_DB[Product_ID],Product_DB[Cost])</f>
        <v>477.61</v>
      </c>
      <c r="T1407">
        <f>_xlfn.XLOOKUP(Sales_DB[[#This Row],[Product_ID]],Product_DB[Product_ID],Product_DB[Stock])</f>
        <v>300</v>
      </c>
      <c r="U1407" t="str">
        <f>_xlfn.XLOOKUP(Sales_DB[[#This Row],[Customer_ID]],Final_Cust_db[Customer_ID],Final_Cust_db[Name])</f>
        <v>Luke Parks</v>
      </c>
      <c r="V1407">
        <f>_xlfn.XLOOKUP(Sales_DB[[#This Row],[Customer_ID]],Final_Cust_db[Customer_ID],Final_Cust_db[Age])</f>
        <v>60</v>
      </c>
      <c r="W1407" t="str">
        <f>_xlfn.XLOOKUP(Sales_DB[[#This Row],[Customer_ID]],Final_Cust_db[Customer_ID],Final_Cust_db[Gender])</f>
        <v>Female</v>
      </c>
      <c r="X1407" t="str">
        <f>_xlfn.XLOOKUP(Sales_DB[[#This Row],[Customer_ID]],Final_Cust_db[Customer_ID],Final_Cust_db[City])</f>
        <v>West Mario</v>
      </c>
      <c r="Y1407" t="str">
        <f>_xlfn.XLOOKUP(Sales_DB[[#This Row],[Customer_ID]],Final_Cust_db[Customer_ID],Final_Cust_db[State])</f>
        <v>New Hampshire</v>
      </c>
      <c r="Z1407" t="str">
        <f>_xlfn.XLOOKUP(Sales_DB[[#This Row],[Customer_ID]],Final_Cust_db[Customer_ID],Final_Cust_db[Country])</f>
        <v>USA</v>
      </c>
      <c r="AA1407" t="str">
        <f>_xlfn.XLOOKUP(Sales_DB[[#This Row],[Customer_ID]],Final_Cust_db[Customer_ID],Final_Cust_db[Loyality_Level])</f>
        <v>Silver</v>
      </c>
      <c r="AB1407" s="8">
        <f>Sales_DB[[#This Row],[Cost]]*Sales_DB[[#This Row],[Quantity]]</f>
        <v>1910.44</v>
      </c>
      <c r="AC1407" s="8">
        <f>Sales_DB[[#This Row],[Total_Amount]]-Sales_DB[[#This Row],[Spend]]</f>
        <v>-985.25040000000001</v>
      </c>
      <c r="AD1407" s="8">
        <f>MONTH(Sales_DB[[#This Row],[Order_Date]])</f>
        <v>2</v>
      </c>
    </row>
    <row r="1408" spans="1:30" x14ac:dyDescent="0.35">
      <c r="A1408" t="s">
        <v>3365</v>
      </c>
      <c r="B1408" s="2">
        <v>45290</v>
      </c>
      <c r="C1408" t="s">
        <v>529</v>
      </c>
      <c r="D1408" t="s">
        <v>1742</v>
      </c>
      <c r="E1408" t="s">
        <v>1909</v>
      </c>
      <c r="F1408">
        <v>3</v>
      </c>
      <c r="G1408" s="5">
        <v>676.77</v>
      </c>
      <c r="H1408">
        <v>0.17</v>
      </c>
      <c r="I1408" t="s">
        <v>1959</v>
      </c>
      <c r="J1408">
        <v>1685.1573000000001</v>
      </c>
      <c r="K1408" t="str">
        <f>_xlfn.XLOOKUP(Sales_DB[[#This Row],[Store_ID]],Store_DB[Store_ID],Store_DB[Region])</f>
        <v>East</v>
      </c>
      <c r="L1408" t="str">
        <f>_xlfn.XLOOKUP(Sales_DB[[#This Row],[Store_ID]],Store_DB[Store_ID],Store_DB[Store_Name])</f>
        <v>Benson-Elliott</v>
      </c>
      <c r="M1408" t="str">
        <f>_xlfn.XLOOKUP(Sales_DB[[#This Row],[Store_ID]],Store_DB[Store_ID],Store_DB[City])</f>
        <v>Port Josephberg</v>
      </c>
      <c r="N1408" t="str">
        <f>_xlfn.XLOOKUP(Sales_DB[[#This Row],[Store_ID]],Store_DB[Store_ID],Store_DB[Store_Type])</f>
        <v>Online</v>
      </c>
      <c r="O1408" t="str">
        <f>_xlfn.XLOOKUP(Sales_DB[[#This Row],[Product_ID]],Product_DB[Product_ID],Product_DB[Product_Name])</f>
        <v>Sports Stopwatch Pro</v>
      </c>
      <c r="P1408" t="str">
        <f>_xlfn.XLOOKUP(Sales_DB[[#This Row],[Product_ID]],Product_DB[Product_ID],Product_DB[Category])</f>
        <v>Sports</v>
      </c>
      <c r="Q1408" t="str">
        <f>_xlfn.XLOOKUP(Sales_DB[[#This Row],[Product_ID]],Product_DB[Product_ID],Product_DB[Sub_Category])</f>
        <v>Accessories</v>
      </c>
      <c r="R1408" t="str">
        <f>_xlfn.XLOOKUP(Sales_DB[[#This Row],[Product_ID]],Product_DB[Product_ID],Product_DB[Brand])</f>
        <v>Thompson-French</v>
      </c>
      <c r="S1408">
        <f>_xlfn.XLOOKUP(Sales_DB[[#This Row],[Product_ID]],Product_DB[Product_ID],Product_DB[Cost])</f>
        <v>434.84</v>
      </c>
      <c r="T1408">
        <f>_xlfn.XLOOKUP(Sales_DB[[#This Row],[Product_ID]],Product_DB[Product_ID],Product_DB[Stock])</f>
        <v>185</v>
      </c>
      <c r="U1408" t="str">
        <f>_xlfn.XLOOKUP(Sales_DB[[#This Row],[Customer_ID]],Final_Cust_db[Customer_ID],Final_Cust_db[Name])</f>
        <v>Maria Sanchez</v>
      </c>
      <c r="V1408">
        <f>_xlfn.XLOOKUP(Sales_DB[[#This Row],[Customer_ID]],Final_Cust_db[Customer_ID],Final_Cust_db[Age])</f>
        <v>46</v>
      </c>
      <c r="W1408" t="str">
        <f>_xlfn.XLOOKUP(Sales_DB[[#This Row],[Customer_ID]],Final_Cust_db[Customer_ID],Final_Cust_db[Gender])</f>
        <v>Male</v>
      </c>
      <c r="X1408" t="str">
        <f>_xlfn.XLOOKUP(Sales_DB[[#This Row],[Customer_ID]],Final_Cust_db[Customer_ID],Final_Cust_db[City])</f>
        <v>East Peterbury</v>
      </c>
      <c r="Y1408" t="str">
        <f>_xlfn.XLOOKUP(Sales_DB[[#This Row],[Customer_ID]],Final_Cust_db[Customer_ID],Final_Cust_db[State])</f>
        <v>North Dakota</v>
      </c>
      <c r="Z1408" t="str">
        <f>_xlfn.XLOOKUP(Sales_DB[[#This Row],[Customer_ID]],Final_Cust_db[Customer_ID],Final_Cust_db[Country])</f>
        <v>USA</v>
      </c>
      <c r="AA1408" t="str">
        <f>_xlfn.XLOOKUP(Sales_DB[[#This Row],[Customer_ID]],Final_Cust_db[Customer_ID],Final_Cust_db[Loyality_Level])</f>
        <v>Bronze</v>
      </c>
      <c r="AB1408" s="8">
        <f>Sales_DB[[#This Row],[Cost]]*Sales_DB[[#This Row],[Quantity]]</f>
        <v>1304.52</v>
      </c>
      <c r="AC1408" s="8">
        <f>Sales_DB[[#This Row],[Total_Amount]]-Sales_DB[[#This Row],[Spend]]</f>
        <v>380.6373000000001</v>
      </c>
      <c r="AD1408" s="8">
        <f>MONTH(Sales_DB[[#This Row],[Order_Date]])</f>
        <v>12</v>
      </c>
    </row>
    <row r="1409" spans="1:30" x14ac:dyDescent="0.35">
      <c r="A1409" t="s">
        <v>3366</v>
      </c>
      <c r="B1409" s="2">
        <v>45638</v>
      </c>
      <c r="C1409" t="s">
        <v>720</v>
      </c>
      <c r="D1409" t="s">
        <v>1583</v>
      </c>
      <c r="E1409" t="s">
        <v>1937</v>
      </c>
      <c r="F1409">
        <v>2</v>
      </c>
      <c r="G1409" s="5">
        <v>362.7</v>
      </c>
      <c r="H1409">
        <v>0.09</v>
      </c>
      <c r="I1409" t="s">
        <v>1957</v>
      </c>
      <c r="J1409">
        <v>660.11400000000003</v>
      </c>
      <c r="K1409" t="str">
        <f>_xlfn.XLOOKUP(Sales_DB[[#This Row],[Store_ID]],Store_DB[Store_ID],Store_DB[Region])</f>
        <v>West</v>
      </c>
      <c r="L1409" t="str">
        <f>_xlfn.XLOOKUP(Sales_DB[[#This Row],[Store_ID]],Store_DB[Store_ID],Store_DB[Store_Name])</f>
        <v>Frederick-Wright</v>
      </c>
      <c r="M1409" t="str">
        <f>_xlfn.XLOOKUP(Sales_DB[[#This Row],[Store_ID]],Store_DB[Store_ID],Store_DB[City])</f>
        <v>New Jimmymouth</v>
      </c>
      <c r="N1409" t="str">
        <f>_xlfn.XLOOKUP(Sales_DB[[#This Row],[Store_ID]],Store_DB[Store_ID],Store_DB[Store_Type])</f>
        <v>Flagship</v>
      </c>
      <c r="O1409" t="str">
        <f>_xlfn.XLOOKUP(Sales_DB[[#This Row],[Product_ID]],Product_DB[Product_ID],Product_DB[Product_Name])</f>
        <v>Led Table Lamp</v>
      </c>
      <c r="P1409" t="str">
        <f>_xlfn.XLOOKUP(Sales_DB[[#This Row],[Product_ID]],Product_DB[Product_ID],Product_DB[Category])</f>
        <v>Home</v>
      </c>
      <c r="Q1409" t="str">
        <f>_xlfn.XLOOKUP(Sales_DB[[#This Row],[Product_ID]],Product_DB[Product_ID],Product_DB[Sub_Category])</f>
        <v>Lighting</v>
      </c>
      <c r="R1409" t="str">
        <f>_xlfn.XLOOKUP(Sales_DB[[#This Row],[Product_ID]],Product_DB[Product_ID],Product_DB[Brand])</f>
        <v>Harrell LLC</v>
      </c>
      <c r="S1409">
        <f>_xlfn.XLOOKUP(Sales_DB[[#This Row],[Product_ID]],Product_DB[Product_ID],Product_DB[Cost])</f>
        <v>218.86</v>
      </c>
      <c r="T1409">
        <f>_xlfn.XLOOKUP(Sales_DB[[#This Row],[Product_ID]],Product_DB[Product_ID],Product_DB[Stock])</f>
        <v>170</v>
      </c>
      <c r="U1409" t="str">
        <f>_xlfn.XLOOKUP(Sales_DB[[#This Row],[Customer_ID]],Final_Cust_db[Customer_ID],Final_Cust_db[Name])</f>
        <v>George Davis</v>
      </c>
      <c r="V1409">
        <f>_xlfn.XLOOKUP(Sales_DB[[#This Row],[Customer_ID]],Final_Cust_db[Customer_ID],Final_Cust_db[Age])</f>
        <v>50</v>
      </c>
      <c r="W1409" t="str">
        <f>_xlfn.XLOOKUP(Sales_DB[[#This Row],[Customer_ID]],Final_Cust_db[Customer_ID],Final_Cust_db[Gender])</f>
        <v>Female</v>
      </c>
      <c r="X1409" t="str">
        <f>_xlfn.XLOOKUP(Sales_DB[[#This Row],[Customer_ID]],Final_Cust_db[Customer_ID],Final_Cust_db[City])</f>
        <v xml:space="preserve">    Lake Lisa</v>
      </c>
      <c r="Y1409" t="str">
        <f>_xlfn.XLOOKUP(Sales_DB[[#This Row],[Customer_ID]],Final_Cust_db[Customer_ID],Final_Cust_db[State])</f>
        <v>Massachusetts</v>
      </c>
      <c r="Z1409" t="str">
        <f>_xlfn.XLOOKUP(Sales_DB[[#This Row],[Customer_ID]],Final_Cust_db[Customer_ID],Final_Cust_db[Country])</f>
        <v>USA</v>
      </c>
      <c r="AA1409" t="str">
        <f>_xlfn.XLOOKUP(Sales_DB[[#This Row],[Customer_ID]],Final_Cust_db[Customer_ID],Final_Cust_db[Loyality_Level])</f>
        <v>Bronze</v>
      </c>
      <c r="AB1409" s="8">
        <f>Sales_DB[[#This Row],[Cost]]*Sales_DB[[#This Row],[Quantity]]</f>
        <v>437.72</v>
      </c>
      <c r="AC1409" s="8">
        <f>Sales_DB[[#This Row],[Total_Amount]]-Sales_DB[[#This Row],[Spend]]</f>
        <v>222.39400000000001</v>
      </c>
      <c r="AD1409" s="8">
        <f>MONTH(Sales_DB[[#This Row],[Order_Date]])</f>
        <v>12</v>
      </c>
    </row>
    <row r="1410" spans="1:30" x14ac:dyDescent="0.35">
      <c r="A1410" t="s">
        <v>3367</v>
      </c>
      <c r="B1410" s="2">
        <v>45679</v>
      </c>
      <c r="C1410" t="s">
        <v>467</v>
      </c>
      <c r="D1410" t="s">
        <v>1608</v>
      </c>
      <c r="E1410" t="s">
        <v>1894</v>
      </c>
      <c r="F1410">
        <v>1</v>
      </c>
      <c r="G1410" s="5">
        <v>908.5</v>
      </c>
      <c r="H1410">
        <v>0.2</v>
      </c>
      <c r="I1410" t="s">
        <v>1962</v>
      </c>
      <c r="J1410">
        <v>726.80000000000007</v>
      </c>
      <c r="K1410" t="str">
        <f>_xlfn.XLOOKUP(Sales_DB[[#This Row],[Store_ID]],Store_DB[Store_ID],Store_DB[Region])</f>
        <v>South</v>
      </c>
      <c r="L1410" t="str">
        <f>_xlfn.XLOOKUP(Sales_DB[[#This Row],[Store_ID]],Store_DB[Store_ID],Store_DB[Store_Name])</f>
        <v>Black-Horn</v>
      </c>
      <c r="M1410" t="str">
        <f>_xlfn.XLOOKUP(Sales_DB[[#This Row],[Store_ID]],Store_DB[Store_ID],Store_DB[City])</f>
        <v>North Nancyview</v>
      </c>
      <c r="N1410" t="str">
        <f>_xlfn.XLOOKUP(Sales_DB[[#This Row],[Store_ID]],Store_DB[Store_ID],Store_DB[Store_Type])</f>
        <v>Outlet</v>
      </c>
      <c r="O1410" t="str">
        <f>_xlfn.XLOOKUP(Sales_DB[[#This Row],[Product_ID]],Product_DB[Product_ID],Product_DB[Product_Name])</f>
        <v>Usb-C Fast Charger</v>
      </c>
      <c r="P1410" t="str">
        <f>_xlfn.XLOOKUP(Sales_DB[[#This Row],[Product_ID]],Product_DB[Product_ID],Product_DB[Category])</f>
        <v>Electronics</v>
      </c>
      <c r="Q1410" t="str">
        <f>_xlfn.XLOOKUP(Sales_DB[[#This Row],[Product_ID]],Product_DB[Product_ID],Product_DB[Sub_Category])</f>
        <v>Accessories</v>
      </c>
      <c r="R1410" t="str">
        <f>_xlfn.XLOOKUP(Sales_DB[[#This Row],[Product_ID]],Product_DB[Product_ID],Product_DB[Brand])</f>
        <v>Dawson-Perkins</v>
      </c>
      <c r="S1410">
        <f>_xlfn.XLOOKUP(Sales_DB[[#This Row],[Product_ID]],Product_DB[Product_ID],Product_DB[Cost])</f>
        <v>242.23</v>
      </c>
      <c r="T1410">
        <f>_xlfn.XLOOKUP(Sales_DB[[#This Row],[Product_ID]],Product_DB[Product_ID],Product_DB[Stock])</f>
        <v>453</v>
      </c>
      <c r="U1410" t="str">
        <f>_xlfn.XLOOKUP(Sales_DB[[#This Row],[Customer_ID]],Final_Cust_db[Customer_ID],Final_Cust_db[Name])</f>
        <v>Matthew Hanna</v>
      </c>
      <c r="V1410">
        <f>_xlfn.XLOOKUP(Sales_DB[[#This Row],[Customer_ID]],Final_Cust_db[Customer_ID],Final_Cust_db[Age])</f>
        <v>33</v>
      </c>
      <c r="W1410" t="str">
        <f>_xlfn.XLOOKUP(Sales_DB[[#This Row],[Customer_ID]],Final_Cust_db[Customer_ID],Final_Cust_db[Gender])</f>
        <v>Female</v>
      </c>
      <c r="X1410" t="str">
        <f>_xlfn.XLOOKUP(Sales_DB[[#This Row],[Customer_ID]],Final_Cust_db[Customer_ID],Final_Cust_db[City])</f>
        <v>Gonzalezbury</v>
      </c>
      <c r="Y1410" t="str">
        <f>_xlfn.XLOOKUP(Sales_DB[[#This Row],[Customer_ID]],Final_Cust_db[Customer_ID],Final_Cust_db[State])</f>
        <v>Michigan</v>
      </c>
      <c r="Z1410" t="str">
        <f>_xlfn.XLOOKUP(Sales_DB[[#This Row],[Customer_ID]],Final_Cust_db[Customer_ID],Final_Cust_db[Country])</f>
        <v>USA</v>
      </c>
      <c r="AA1410" t="str">
        <f>_xlfn.XLOOKUP(Sales_DB[[#This Row],[Customer_ID]],Final_Cust_db[Customer_ID],Final_Cust_db[Loyality_Level])</f>
        <v>Platinum</v>
      </c>
      <c r="AB1410" s="8">
        <f>Sales_DB[[#This Row],[Cost]]*Sales_DB[[#This Row],[Quantity]]</f>
        <v>242.23</v>
      </c>
      <c r="AC1410" s="8">
        <f>Sales_DB[[#This Row],[Total_Amount]]-Sales_DB[[#This Row],[Spend]]</f>
        <v>484.57000000000005</v>
      </c>
      <c r="AD1410" s="8">
        <f>MONTH(Sales_DB[[#This Row],[Order_Date]])</f>
        <v>1</v>
      </c>
    </row>
    <row r="1411" spans="1:30" x14ac:dyDescent="0.35">
      <c r="A1411" t="s">
        <v>3368</v>
      </c>
      <c r="B1411" s="2">
        <v>45296</v>
      </c>
      <c r="C1411" t="s">
        <v>251</v>
      </c>
      <c r="D1411" t="s">
        <v>1650</v>
      </c>
      <c r="E1411" t="s">
        <v>1934</v>
      </c>
      <c r="F1411">
        <v>2</v>
      </c>
      <c r="G1411" s="5">
        <v>795.37</v>
      </c>
      <c r="H1411">
        <v>0.2</v>
      </c>
      <c r="I1411" t="s">
        <v>1962</v>
      </c>
      <c r="J1411">
        <v>1272.5920000000001</v>
      </c>
      <c r="K1411" t="str">
        <f>_xlfn.XLOOKUP(Sales_DB[[#This Row],[Store_ID]],Store_DB[Store_ID],Store_DB[Region])</f>
        <v>North</v>
      </c>
      <c r="L1411" t="str">
        <f>_xlfn.XLOOKUP(Sales_DB[[#This Row],[Store_ID]],Store_DB[Store_ID],Store_DB[Store_Name])</f>
        <v>Shelton PLC</v>
      </c>
      <c r="M1411" t="str">
        <f>_xlfn.XLOOKUP(Sales_DB[[#This Row],[Store_ID]],Store_DB[Store_ID],Store_DB[City])</f>
        <v>East Jenniferstad</v>
      </c>
      <c r="N1411" t="str">
        <f>_xlfn.XLOOKUP(Sales_DB[[#This Row],[Store_ID]],Store_DB[Store_ID],Store_DB[Store_Type])</f>
        <v>Flagship</v>
      </c>
      <c r="O1411" t="str">
        <f>_xlfn.XLOOKUP(Sales_DB[[#This Row],[Product_ID]],Product_DB[Product_ID],Product_DB[Product_Name])</f>
        <v>Women'S Scarf Set</v>
      </c>
      <c r="P1411" t="str">
        <f>_xlfn.XLOOKUP(Sales_DB[[#This Row],[Product_ID]],Product_DB[Product_ID],Product_DB[Category])</f>
        <v>Clothing</v>
      </c>
      <c r="Q1411" t="str">
        <f>_xlfn.XLOOKUP(Sales_DB[[#This Row],[Product_ID]],Product_DB[Product_ID],Product_DB[Sub_Category])</f>
        <v>Accessories</v>
      </c>
      <c r="R1411" t="str">
        <f>_xlfn.XLOOKUP(Sales_DB[[#This Row],[Product_ID]],Product_DB[Product_ID],Product_DB[Brand])</f>
        <v>Brown and Sons</v>
      </c>
      <c r="S1411">
        <f>_xlfn.XLOOKUP(Sales_DB[[#This Row],[Product_ID]],Product_DB[Product_ID],Product_DB[Cost])</f>
        <v>174.02</v>
      </c>
      <c r="T1411">
        <f>_xlfn.XLOOKUP(Sales_DB[[#This Row],[Product_ID]],Product_DB[Product_ID],Product_DB[Stock])</f>
        <v>268</v>
      </c>
      <c r="U1411" t="str">
        <f>_xlfn.XLOOKUP(Sales_DB[[#This Row],[Customer_ID]],Final_Cust_db[Customer_ID],Final_Cust_db[Name])</f>
        <v>Amber Mcclain</v>
      </c>
      <c r="V1411">
        <f>_xlfn.XLOOKUP(Sales_DB[[#This Row],[Customer_ID]],Final_Cust_db[Customer_ID],Final_Cust_db[Age])</f>
        <v>58</v>
      </c>
      <c r="W1411" t="str">
        <f>_xlfn.XLOOKUP(Sales_DB[[#This Row],[Customer_ID]],Final_Cust_db[Customer_ID],Final_Cust_db[Gender])</f>
        <v>Male</v>
      </c>
      <c r="X1411" t="str">
        <f>_xlfn.XLOOKUP(Sales_DB[[#This Row],[Customer_ID]],Final_Cust_db[Customer_ID],Final_Cust_db[City])</f>
        <v>Brendaburgh</v>
      </c>
      <c r="Y1411" t="str">
        <f>_xlfn.XLOOKUP(Sales_DB[[#This Row],[Customer_ID]],Final_Cust_db[Customer_ID],Final_Cust_db[State])</f>
        <v>Florida</v>
      </c>
      <c r="Z1411" t="str">
        <f>_xlfn.XLOOKUP(Sales_DB[[#This Row],[Customer_ID]],Final_Cust_db[Customer_ID],Final_Cust_db[Country])</f>
        <v>USA</v>
      </c>
      <c r="AA1411" t="str">
        <f>_xlfn.XLOOKUP(Sales_DB[[#This Row],[Customer_ID]],Final_Cust_db[Customer_ID],Final_Cust_db[Loyality_Level])</f>
        <v>Silver</v>
      </c>
      <c r="AB1411" s="8">
        <f>Sales_DB[[#This Row],[Cost]]*Sales_DB[[#This Row],[Quantity]]</f>
        <v>348.04</v>
      </c>
      <c r="AC1411" s="8">
        <f>Sales_DB[[#This Row],[Total_Amount]]-Sales_DB[[#This Row],[Spend]]</f>
        <v>924.55200000000013</v>
      </c>
      <c r="AD1411" s="8">
        <f>MONTH(Sales_DB[[#This Row],[Order_Date]])</f>
        <v>1</v>
      </c>
    </row>
    <row r="1412" spans="1:30" x14ac:dyDescent="0.35">
      <c r="A1412" t="s">
        <v>3369</v>
      </c>
      <c r="B1412" s="2">
        <v>45760</v>
      </c>
      <c r="C1412" t="s">
        <v>493</v>
      </c>
      <c r="D1412" t="s">
        <v>1681</v>
      </c>
      <c r="E1412" t="s">
        <v>1902</v>
      </c>
      <c r="F1412">
        <v>2</v>
      </c>
      <c r="G1412" s="5">
        <v>326.85000000000002</v>
      </c>
      <c r="H1412">
        <v>0.17</v>
      </c>
      <c r="I1412" t="s">
        <v>1962</v>
      </c>
      <c r="J1412">
        <v>542.57100000000003</v>
      </c>
      <c r="K1412" t="str">
        <f>_xlfn.XLOOKUP(Sales_DB[[#This Row],[Store_ID]],Store_DB[Store_ID],Store_DB[Region])</f>
        <v>South</v>
      </c>
      <c r="L1412" t="str">
        <f>_xlfn.XLOOKUP(Sales_DB[[#This Row],[Store_ID]],Store_DB[Store_ID],Store_DB[Store_Name])</f>
        <v>Alexander Group</v>
      </c>
      <c r="M1412" t="str">
        <f>_xlfn.XLOOKUP(Sales_DB[[#This Row],[Store_ID]],Store_DB[Store_ID],Store_DB[City])</f>
        <v>Port Sharon</v>
      </c>
      <c r="N1412" t="str">
        <f>_xlfn.XLOOKUP(Sales_DB[[#This Row],[Store_ID]],Store_DB[Store_ID],Store_DB[Store_Type])</f>
        <v>Online</v>
      </c>
      <c r="O1412" t="str">
        <f>_xlfn.XLOOKUP(Sales_DB[[#This Row],[Product_ID]],Product_DB[Product_ID],Product_DB[Product_Name])</f>
        <v>Bedroom Table Lamp</v>
      </c>
      <c r="P1412" t="str">
        <f>_xlfn.XLOOKUP(Sales_DB[[#This Row],[Product_ID]],Product_DB[Product_ID],Product_DB[Category])</f>
        <v>Home</v>
      </c>
      <c r="Q1412" t="str">
        <f>_xlfn.XLOOKUP(Sales_DB[[#This Row],[Product_ID]],Product_DB[Product_ID],Product_DB[Sub_Category])</f>
        <v>Lighting</v>
      </c>
      <c r="R1412" t="str">
        <f>_xlfn.XLOOKUP(Sales_DB[[#This Row],[Product_ID]],Product_DB[Product_ID],Product_DB[Brand])</f>
        <v>Jones LLC</v>
      </c>
      <c r="S1412">
        <f>_xlfn.XLOOKUP(Sales_DB[[#This Row],[Product_ID]],Product_DB[Product_ID],Product_DB[Cost])</f>
        <v>382.22</v>
      </c>
      <c r="T1412">
        <f>_xlfn.XLOOKUP(Sales_DB[[#This Row],[Product_ID]],Product_DB[Product_ID],Product_DB[Stock])</f>
        <v>329</v>
      </c>
      <c r="U1412" t="str">
        <f>_xlfn.XLOOKUP(Sales_DB[[#This Row],[Customer_ID]],Final_Cust_db[Customer_ID],Final_Cust_db[Name])</f>
        <v>Justin Cross</v>
      </c>
      <c r="V1412">
        <f>_xlfn.XLOOKUP(Sales_DB[[#This Row],[Customer_ID]],Final_Cust_db[Customer_ID],Final_Cust_db[Age])</f>
        <v>62</v>
      </c>
      <c r="W1412" t="str">
        <f>_xlfn.XLOOKUP(Sales_DB[[#This Row],[Customer_ID]],Final_Cust_db[Customer_ID],Final_Cust_db[Gender])</f>
        <v>Female</v>
      </c>
      <c r="X1412" t="str">
        <f>_xlfn.XLOOKUP(Sales_DB[[#This Row],[Customer_ID]],Final_Cust_db[Customer_ID],Final_Cust_db[City])</f>
        <v>North Anthonychester</v>
      </c>
      <c r="Y1412" t="str">
        <f>_xlfn.XLOOKUP(Sales_DB[[#This Row],[Customer_ID]],Final_Cust_db[Customer_ID],Final_Cust_db[State])</f>
        <v>Nevada</v>
      </c>
      <c r="Z1412" t="str">
        <f>_xlfn.XLOOKUP(Sales_DB[[#This Row],[Customer_ID]],Final_Cust_db[Customer_ID],Final_Cust_db[Country])</f>
        <v>USA</v>
      </c>
      <c r="AA1412" t="str">
        <f>_xlfn.XLOOKUP(Sales_DB[[#This Row],[Customer_ID]],Final_Cust_db[Customer_ID],Final_Cust_db[Loyality_Level])</f>
        <v>Bronze</v>
      </c>
      <c r="AB1412" s="8">
        <f>Sales_DB[[#This Row],[Cost]]*Sales_DB[[#This Row],[Quantity]]</f>
        <v>764.44</v>
      </c>
      <c r="AC1412" s="8">
        <f>Sales_DB[[#This Row],[Total_Amount]]-Sales_DB[[#This Row],[Spend]]</f>
        <v>-221.86900000000003</v>
      </c>
      <c r="AD1412" s="8">
        <f>MONTH(Sales_DB[[#This Row],[Order_Date]])</f>
        <v>4</v>
      </c>
    </row>
    <row r="1413" spans="1:30" x14ac:dyDescent="0.35">
      <c r="A1413" t="s">
        <v>3370</v>
      </c>
      <c r="B1413" s="2">
        <v>45603</v>
      </c>
      <c r="C1413" t="s">
        <v>1107</v>
      </c>
      <c r="D1413" t="s">
        <v>1748</v>
      </c>
      <c r="E1413" t="s">
        <v>1932</v>
      </c>
      <c r="F1413">
        <v>3</v>
      </c>
      <c r="G1413" s="5">
        <v>169.43</v>
      </c>
      <c r="H1413">
        <v>0.19</v>
      </c>
      <c r="I1413" t="s">
        <v>1957</v>
      </c>
      <c r="J1413">
        <v>411.71490000000011</v>
      </c>
      <c r="K1413" t="str">
        <f>_xlfn.XLOOKUP(Sales_DB[[#This Row],[Store_ID]],Store_DB[Store_ID],Store_DB[Region])</f>
        <v>South</v>
      </c>
      <c r="L1413" t="str">
        <f>_xlfn.XLOOKUP(Sales_DB[[#This Row],[Store_ID]],Store_DB[Store_ID],Store_DB[Store_Name])</f>
        <v>Mcdonald Inc</v>
      </c>
      <c r="M1413" t="str">
        <f>_xlfn.XLOOKUP(Sales_DB[[#This Row],[Store_ID]],Store_DB[Store_ID],Store_DB[City])</f>
        <v>Christopherland</v>
      </c>
      <c r="N1413" t="str">
        <f>_xlfn.XLOOKUP(Sales_DB[[#This Row],[Store_ID]],Store_DB[Store_ID],Store_DB[Store_Type])</f>
        <v>Outlet</v>
      </c>
      <c r="O1413" t="str">
        <f>_xlfn.XLOOKUP(Sales_DB[[#This Row],[Product_ID]],Product_DB[Product_ID],Product_DB[Product_Name])</f>
        <v>Premium Blanket Throw</v>
      </c>
      <c r="P1413" t="str">
        <f>_xlfn.XLOOKUP(Sales_DB[[#This Row],[Product_ID]],Product_DB[Product_ID],Product_DB[Category])</f>
        <v>Home</v>
      </c>
      <c r="Q1413" t="str">
        <f>_xlfn.XLOOKUP(Sales_DB[[#This Row],[Product_ID]],Product_DB[Product_ID],Product_DB[Sub_Category])</f>
        <v>Decor</v>
      </c>
      <c r="R1413" t="str">
        <f>_xlfn.XLOOKUP(Sales_DB[[#This Row],[Product_ID]],Product_DB[Product_ID],Product_DB[Brand])</f>
        <v>Hernandez, Kennedy and Porter</v>
      </c>
      <c r="S1413">
        <f>_xlfn.XLOOKUP(Sales_DB[[#This Row],[Product_ID]],Product_DB[Product_ID],Product_DB[Cost])</f>
        <v>461.47</v>
      </c>
      <c r="T1413">
        <f>_xlfn.XLOOKUP(Sales_DB[[#This Row],[Product_ID]],Product_DB[Product_ID],Product_DB[Stock])</f>
        <v>190</v>
      </c>
      <c r="U1413" t="str">
        <f>_xlfn.XLOOKUP(Sales_DB[[#This Row],[Customer_ID]],Final_Cust_db[Customer_ID],Final_Cust_db[Name])</f>
        <v>Charles Miller</v>
      </c>
      <c r="V1413">
        <f>_xlfn.XLOOKUP(Sales_DB[[#This Row],[Customer_ID]],Final_Cust_db[Customer_ID],Final_Cust_db[Age])</f>
        <v>26</v>
      </c>
      <c r="W1413" t="str">
        <f>_xlfn.XLOOKUP(Sales_DB[[#This Row],[Customer_ID]],Final_Cust_db[Customer_ID],Final_Cust_db[Gender])</f>
        <v>Male</v>
      </c>
      <c r="X1413" t="str">
        <f>_xlfn.XLOOKUP(Sales_DB[[#This Row],[Customer_ID]],Final_Cust_db[Customer_ID],Final_Cust_db[City])</f>
        <v>Lake Allisonborough</v>
      </c>
      <c r="Y1413" t="str">
        <f>_xlfn.XLOOKUP(Sales_DB[[#This Row],[Customer_ID]],Final_Cust_db[Customer_ID],Final_Cust_db[State])</f>
        <v>Iowa</v>
      </c>
      <c r="Z1413" t="str">
        <f>_xlfn.XLOOKUP(Sales_DB[[#This Row],[Customer_ID]],Final_Cust_db[Customer_ID],Final_Cust_db[Country])</f>
        <v>USA</v>
      </c>
      <c r="AA1413" t="str">
        <f>_xlfn.XLOOKUP(Sales_DB[[#This Row],[Customer_ID]],Final_Cust_db[Customer_ID],Final_Cust_db[Loyality_Level])</f>
        <v>Silver</v>
      </c>
      <c r="AB1413" s="8">
        <f>Sales_DB[[#This Row],[Cost]]*Sales_DB[[#This Row],[Quantity]]</f>
        <v>1384.41</v>
      </c>
      <c r="AC1413" s="8">
        <f>Sales_DB[[#This Row],[Total_Amount]]-Sales_DB[[#This Row],[Spend]]</f>
        <v>-972.69509999999991</v>
      </c>
      <c r="AD1413" s="8">
        <f>MONTH(Sales_DB[[#This Row],[Order_Date]])</f>
        <v>11</v>
      </c>
    </row>
    <row r="1414" spans="1:30" x14ac:dyDescent="0.35">
      <c r="A1414" t="s">
        <v>3371</v>
      </c>
      <c r="B1414" s="2">
        <v>45413</v>
      </c>
      <c r="C1414" t="s">
        <v>550</v>
      </c>
      <c r="D1414" t="s">
        <v>1830</v>
      </c>
      <c r="E1414" t="s">
        <v>1909</v>
      </c>
      <c r="F1414">
        <v>1</v>
      </c>
      <c r="G1414" s="5">
        <v>254.47</v>
      </c>
      <c r="H1414">
        <v>0.1</v>
      </c>
      <c r="I1414" t="s">
        <v>1957</v>
      </c>
      <c r="J1414">
        <v>229.023</v>
      </c>
      <c r="K1414" t="str">
        <f>_xlfn.XLOOKUP(Sales_DB[[#This Row],[Store_ID]],Store_DB[Store_ID],Store_DB[Region])</f>
        <v>East</v>
      </c>
      <c r="L1414" t="str">
        <f>_xlfn.XLOOKUP(Sales_DB[[#This Row],[Store_ID]],Store_DB[Store_ID],Store_DB[Store_Name])</f>
        <v>Benson-Elliott</v>
      </c>
      <c r="M1414" t="str">
        <f>_xlfn.XLOOKUP(Sales_DB[[#This Row],[Store_ID]],Store_DB[Store_ID],Store_DB[City])</f>
        <v>Port Josephberg</v>
      </c>
      <c r="N1414" t="str">
        <f>_xlfn.XLOOKUP(Sales_DB[[#This Row],[Store_ID]],Store_DB[Store_ID],Store_DB[Store_Type])</f>
        <v>Online</v>
      </c>
      <c r="O1414" t="str">
        <f>_xlfn.XLOOKUP(Sales_DB[[#This Row],[Product_ID]],Product_DB[Product_ID],Product_DB[Product_Name])</f>
        <v>Hydrating Face Cleanser</v>
      </c>
      <c r="P1414" t="str">
        <f>_xlfn.XLOOKUP(Sales_DB[[#This Row],[Product_ID]],Product_DB[Product_ID],Product_DB[Category])</f>
        <v>Beauty</v>
      </c>
      <c r="Q1414" t="str">
        <f>_xlfn.XLOOKUP(Sales_DB[[#This Row],[Product_ID]],Product_DB[Product_ID],Product_DB[Sub_Category])</f>
        <v>Skincare</v>
      </c>
      <c r="R1414" t="str">
        <f>_xlfn.XLOOKUP(Sales_DB[[#This Row],[Product_ID]],Product_DB[Product_ID],Product_DB[Brand])</f>
        <v>Butler Group</v>
      </c>
      <c r="S1414">
        <f>_xlfn.XLOOKUP(Sales_DB[[#This Row],[Product_ID]],Product_DB[Product_ID],Product_DB[Cost])</f>
        <v>238.8</v>
      </c>
      <c r="T1414">
        <f>_xlfn.XLOOKUP(Sales_DB[[#This Row],[Product_ID]],Product_DB[Product_ID],Product_DB[Stock])</f>
        <v>159</v>
      </c>
      <c r="U1414" t="str">
        <f>_xlfn.XLOOKUP(Sales_DB[[#This Row],[Customer_ID]],Final_Cust_db[Customer_ID],Final_Cust_db[Name])</f>
        <v>Joseph Jones</v>
      </c>
      <c r="V1414">
        <f>_xlfn.XLOOKUP(Sales_DB[[#This Row],[Customer_ID]],Final_Cust_db[Customer_ID],Final_Cust_db[Age])</f>
        <v>21</v>
      </c>
      <c r="W1414" t="str">
        <f>_xlfn.XLOOKUP(Sales_DB[[#This Row],[Customer_ID]],Final_Cust_db[Customer_ID],Final_Cust_db[Gender])</f>
        <v>Male</v>
      </c>
      <c r="X1414" t="str">
        <f>_xlfn.XLOOKUP(Sales_DB[[#This Row],[Customer_ID]],Final_Cust_db[Customer_ID],Final_Cust_db[City])</f>
        <v>North Matthew</v>
      </c>
      <c r="Y1414" t="str">
        <f>_xlfn.XLOOKUP(Sales_DB[[#This Row],[Customer_ID]],Final_Cust_db[Customer_ID],Final_Cust_db[State])</f>
        <v>Illinois</v>
      </c>
      <c r="Z1414" t="str">
        <f>_xlfn.XLOOKUP(Sales_DB[[#This Row],[Customer_ID]],Final_Cust_db[Customer_ID],Final_Cust_db[Country])</f>
        <v>USA</v>
      </c>
      <c r="AA1414" t="str">
        <f>_xlfn.XLOOKUP(Sales_DB[[#This Row],[Customer_ID]],Final_Cust_db[Customer_ID],Final_Cust_db[Loyality_Level])</f>
        <v>Bronze</v>
      </c>
      <c r="AB1414" s="8">
        <f>Sales_DB[[#This Row],[Cost]]*Sales_DB[[#This Row],[Quantity]]</f>
        <v>238.8</v>
      </c>
      <c r="AC1414" s="8">
        <f>Sales_DB[[#This Row],[Total_Amount]]-Sales_DB[[#This Row],[Spend]]</f>
        <v>-9.7770000000000152</v>
      </c>
      <c r="AD1414" s="8">
        <f>MONTH(Sales_DB[[#This Row],[Order_Date]])</f>
        <v>5</v>
      </c>
    </row>
    <row r="1415" spans="1:30" x14ac:dyDescent="0.35">
      <c r="A1415" t="s">
        <v>3372</v>
      </c>
      <c r="B1415" s="2">
        <v>45506</v>
      </c>
      <c r="C1415" t="s">
        <v>1308</v>
      </c>
      <c r="D1415" t="s">
        <v>1650</v>
      </c>
      <c r="E1415" t="s">
        <v>1937</v>
      </c>
      <c r="F1415">
        <v>4</v>
      </c>
      <c r="G1415" s="5">
        <v>627.73</v>
      </c>
      <c r="H1415">
        <v>0.11</v>
      </c>
      <c r="I1415" t="s">
        <v>1962</v>
      </c>
      <c r="J1415">
        <v>2234.7188000000001</v>
      </c>
      <c r="K1415" t="str">
        <f>_xlfn.XLOOKUP(Sales_DB[[#This Row],[Store_ID]],Store_DB[Store_ID],Store_DB[Region])</f>
        <v>West</v>
      </c>
      <c r="L1415" t="str">
        <f>_xlfn.XLOOKUP(Sales_DB[[#This Row],[Store_ID]],Store_DB[Store_ID],Store_DB[Store_Name])</f>
        <v>Frederick-Wright</v>
      </c>
      <c r="M1415" t="str">
        <f>_xlfn.XLOOKUP(Sales_DB[[#This Row],[Store_ID]],Store_DB[Store_ID],Store_DB[City])</f>
        <v>New Jimmymouth</v>
      </c>
      <c r="N1415" t="str">
        <f>_xlfn.XLOOKUP(Sales_DB[[#This Row],[Store_ID]],Store_DB[Store_ID],Store_DB[Store_Type])</f>
        <v>Flagship</v>
      </c>
      <c r="O1415" t="str">
        <f>_xlfn.XLOOKUP(Sales_DB[[#This Row],[Product_ID]],Product_DB[Product_ID],Product_DB[Product_Name])</f>
        <v>Women'S Scarf Set</v>
      </c>
      <c r="P1415" t="str">
        <f>_xlfn.XLOOKUP(Sales_DB[[#This Row],[Product_ID]],Product_DB[Product_ID],Product_DB[Category])</f>
        <v>Clothing</v>
      </c>
      <c r="Q1415" t="str">
        <f>_xlfn.XLOOKUP(Sales_DB[[#This Row],[Product_ID]],Product_DB[Product_ID],Product_DB[Sub_Category])</f>
        <v>Accessories</v>
      </c>
      <c r="R1415" t="str">
        <f>_xlfn.XLOOKUP(Sales_DB[[#This Row],[Product_ID]],Product_DB[Product_ID],Product_DB[Brand])</f>
        <v>Brown and Sons</v>
      </c>
      <c r="S1415">
        <f>_xlfn.XLOOKUP(Sales_DB[[#This Row],[Product_ID]],Product_DB[Product_ID],Product_DB[Cost])</f>
        <v>174.02</v>
      </c>
      <c r="T1415">
        <f>_xlfn.XLOOKUP(Sales_DB[[#This Row],[Product_ID]],Product_DB[Product_ID],Product_DB[Stock])</f>
        <v>268</v>
      </c>
      <c r="U1415" t="str">
        <f>_xlfn.XLOOKUP(Sales_DB[[#This Row],[Customer_ID]],Final_Cust_db[Customer_ID],Final_Cust_db[Name])</f>
        <v>Luke Parks</v>
      </c>
      <c r="V1415">
        <f>_xlfn.XLOOKUP(Sales_DB[[#This Row],[Customer_ID]],Final_Cust_db[Customer_ID],Final_Cust_db[Age])</f>
        <v>60</v>
      </c>
      <c r="W1415" t="str">
        <f>_xlfn.XLOOKUP(Sales_DB[[#This Row],[Customer_ID]],Final_Cust_db[Customer_ID],Final_Cust_db[Gender])</f>
        <v>Female</v>
      </c>
      <c r="X1415" t="str">
        <f>_xlfn.XLOOKUP(Sales_DB[[#This Row],[Customer_ID]],Final_Cust_db[Customer_ID],Final_Cust_db[City])</f>
        <v>West Mario</v>
      </c>
      <c r="Y1415" t="str">
        <f>_xlfn.XLOOKUP(Sales_DB[[#This Row],[Customer_ID]],Final_Cust_db[Customer_ID],Final_Cust_db[State])</f>
        <v>New Hampshire</v>
      </c>
      <c r="Z1415" t="str">
        <f>_xlfn.XLOOKUP(Sales_DB[[#This Row],[Customer_ID]],Final_Cust_db[Customer_ID],Final_Cust_db[Country])</f>
        <v>USA</v>
      </c>
      <c r="AA1415" t="str">
        <f>_xlfn.XLOOKUP(Sales_DB[[#This Row],[Customer_ID]],Final_Cust_db[Customer_ID],Final_Cust_db[Loyality_Level])</f>
        <v>Silver</v>
      </c>
      <c r="AB1415" s="8">
        <f>Sales_DB[[#This Row],[Cost]]*Sales_DB[[#This Row],[Quantity]]</f>
        <v>696.08</v>
      </c>
      <c r="AC1415" s="8">
        <f>Sales_DB[[#This Row],[Total_Amount]]-Sales_DB[[#This Row],[Spend]]</f>
        <v>1538.6388000000002</v>
      </c>
      <c r="AD1415" s="8">
        <f>MONTH(Sales_DB[[#This Row],[Order_Date]])</f>
        <v>8</v>
      </c>
    </row>
    <row r="1416" spans="1:30" x14ac:dyDescent="0.35">
      <c r="A1416" t="s">
        <v>3373</v>
      </c>
      <c r="B1416" s="2">
        <v>45394</v>
      </c>
      <c r="C1416" t="s">
        <v>1170</v>
      </c>
      <c r="D1416" t="s">
        <v>1668</v>
      </c>
      <c r="E1416" t="s">
        <v>1946</v>
      </c>
      <c r="F1416">
        <v>4</v>
      </c>
      <c r="G1416" s="5">
        <v>327.25</v>
      </c>
      <c r="H1416">
        <v>0.13</v>
      </c>
      <c r="I1416" t="s">
        <v>1962</v>
      </c>
      <c r="J1416">
        <v>1138.83</v>
      </c>
      <c r="K1416" t="str">
        <f>_xlfn.XLOOKUP(Sales_DB[[#This Row],[Store_ID]],Store_DB[Store_ID],Store_DB[Region])</f>
        <v>East</v>
      </c>
      <c r="L1416" t="str">
        <f>_xlfn.XLOOKUP(Sales_DB[[#This Row],[Store_ID]],Store_DB[Store_ID],Store_DB[Store_Name])</f>
        <v>Mann-Austin</v>
      </c>
      <c r="M1416" t="str">
        <f>_xlfn.XLOOKUP(Sales_DB[[#This Row],[Store_ID]],Store_DB[Store_ID],Store_DB[City])</f>
        <v>Vasquezborough</v>
      </c>
      <c r="N1416" t="str">
        <f>_xlfn.XLOOKUP(Sales_DB[[#This Row],[Store_ID]],Store_DB[Store_ID],Store_DB[Store_Type])</f>
        <v>Online</v>
      </c>
      <c r="O1416" t="str">
        <f>_xlfn.XLOOKUP(Sales_DB[[#This Row],[Product_ID]],Product_DB[Product_ID],Product_DB[Product_Name])</f>
        <v>Basketball</v>
      </c>
      <c r="P1416" t="str">
        <f>_xlfn.XLOOKUP(Sales_DB[[#This Row],[Product_ID]],Product_DB[Product_ID],Product_DB[Category])</f>
        <v>Sports</v>
      </c>
      <c r="Q1416" t="str">
        <f>_xlfn.XLOOKUP(Sales_DB[[#This Row],[Product_ID]],Product_DB[Product_ID],Product_DB[Sub_Category])</f>
        <v>Team Sports</v>
      </c>
      <c r="R1416" t="str">
        <f>_xlfn.XLOOKUP(Sales_DB[[#This Row],[Product_ID]],Product_DB[Product_ID],Product_DB[Brand])</f>
        <v>Nolan-Snow</v>
      </c>
      <c r="S1416">
        <f>_xlfn.XLOOKUP(Sales_DB[[#This Row],[Product_ID]],Product_DB[Product_ID],Product_DB[Cost])</f>
        <v>204.39</v>
      </c>
      <c r="T1416">
        <f>_xlfn.XLOOKUP(Sales_DB[[#This Row],[Product_ID]],Product_DB[Product_ID],Product_DB[Stock])</f>
        <v>281</v>
      </c>
      <c r="U1416" t="str">
        <f>_xlfn.XLOOKUP(Sales_DB[[#This Row],[Customer_ID]],Final_Cust_db[Customer_ID],Final_Cust_db[Name])</f>
        <v>Michael Garner</v>
      </c>
      <c r="V1416">
        <f>_xlfn.XLOOKUP(Sales_DB[[#This Row],[Customer_ID]],Final_Cust_db[Customer_ID],Final_Cust_db[Age])</f>
        <v>21</v>
      </c>
      <c r="W1416" t="str">
        <f>_xlfn.XLOOKUP(Sales_DB[[#This Row],[Customer_ID]],Final_Cust_db[Customer_ID],Final_Cust_db[Gender])</f>
        <v>Female</v>
      </c>
      <c r="X1416" t="str">
        <f>_xlfn.XLOOKUP(Sales_DB[[#This Row],[Customer_ID]],Final_Cust_db[Customer_ID],Final_Cust_db[City])</f>
        <v>Port Crystal</v>
      </c>
      <c r="Y1416" t="str">
        <f>_xlfn.XLOOKUP(Sales_DB[[#This Row],[Customer_ID]],Final_Cust_db[Customer_ID],Final_Cust_db[State])</f>
        <v>New Hampshire</v>
      </c>
      <c r="Z1416" t="str">
        <f>_xlfn.XLOOKUP(Sales_DB[[#This Row],[Customer_ID]],Final_Cust_db[Customer_ID],Final_Cust_db[Country])</f>
        <v>USA</v>
      </c>
      <c r="AA1416" t="str">
        <f>_xlfn.XLOOKUP(Sales_DB[[#This Row],[Customer_ID]],Final_Cust_db[Customer_ID],Final_Cust_db[Loyality_Level])</f>
        <v>Platinum</v>
      </c>
      <c r="AB1416" s="8">
        <f>Sales_DB[[#This Row],[Cost]]*Sales_DB[[#This Row],[Quantity]]</f>
        <v>817.56</v>
      </c>
      <c r="AC1416" s="8">
        <f>Sales_DB[[#This Row],[Total_Amount]]-Sales_DB[[#This Row],[Spend]]</f>
        <v>321.27</v>
      </c>
      <c r="AD1416" s="8">
        <f>MONTH(Sales_DB[[#This Row],[Order_Date]])</f>
        <v>4</v>
      </c>
    </row>
    <row r="1417" spans="1:30" x14ac:dyDescent="0.35">
      <c r="A1417" t="s">
        <v>3374</v>
      </c>
      <c r="B1417" s="2">
        <v>45755</v>
      </c>
      <c r="C1417" t="s">
        <v>496</v>
      </c>
      <c r="D1417" t="s">
        <v>1757</v>
      </c>
      <c r="E1417" t="s">
        <v>1925</v>
      </c>
      <c r="F1417">
        <v>4</v>
      </c>
      <c r="G1417" s="5">
        <v>511.43</v>
      </c>
      <c r="H1417">
        <v>0.18</v>
      </c>
      <c r="I1417" t="s">
        <v>1962</v>
      </c>
      <c r="J1417">
        <v>1677.4903999999999</v>
      </c>
      <c r="K1417" t="str">
        <f>_xlfn.XLOOKUP(Sales_DB[[#This Row],[Store_ID]],Store_DB[Store_ID],Store_DB[Region])</f>
        <v>South</v>
      </c>
      <c r="L1417" t="str">
        <f>_xlfn.XLOOKUP(Sales_DB[[#This Row],[Store_ID]],Store_DB[Store_ID],Store_DB[Store_Name])</f>
        <v>Aguirre-Keller</v>
      </c>
      <c r="M1417" t="str">
        <f>_xlfn.XLOOKUP(Sales_DB[[#This Row],[Store_ID]],Store_DB[Store_ID],Store_DB[City])</f>
        <v>Lake Michael</v>
      </c>
      <c r="N1417" t="str">
        <f>_xlfn.XLOOKUP(Sales_DB[[#This Row],[Store_ID]],Store_DB[Store_ID],Store_DB[Store_Type])</f>
        <v>Online</v>
      </c>
      <c r="O1417" t="str">
        <f>_xlfn.XLOOKUP(Sales_DB[[#This Row],[Product_ID]],Product_DB[Product_ID],Product_DB[Product_Name])</f>
        <v>Men'S Hair Styling Gel</v>
      </c>
      <c r="P1417" t="str">
        <f>_xlfn.XLOOKUP(Sales_DB[[#This Row],[Product_ID]],Product_DB[Product_ID],Product_DB[Category])</f>
        <v>Beauty</v>
      </c>
      <c r="Q1417" t="str">
        <f>_xlfn.XLOOKUP(Sales_DB[[#This Row],[Product_ID]],Product_DB[Product_ID],Product_DB[Sub_Category])</f>
        <v>Haircare</v>
      </c>
      <c r="R1417" t="str">
        <f>_xlfn.XLOOKUP(Sales_DB[[#This Row],[Product_ID]],Product_DB[Product_ID],Product_DB[Brand])</f>
        <v>Cline-Mccarthy</v>
      </c>
      <c r="S1417">
        <f>_xlfn.XLOOKUP(Sales_DB[[#This Row],[Product_ID]],Product_DB[Product_ID],Product_DB[Cost])</f>
        <v>17.309999999999999</v>
      </c>
      <c r="T1417">
        <f>_xlfn.XLOOKUP(Sales_DB[[#This Row],[Product_ID]],Product_DB[Product_ID],Product_DB[Stock])</f>
        <v>399</v>
      </c>
      <c r="U1417" t="str">
        <f>_xlfn.XLOOKUP(Sales_DB[[#This Row],[Customer_ID]],Final_Cust_db[Customer_ID],Final_Cust_db[Name])</f>
        <v>Cameron Simpson</v>
      </c>
      <c r="V1417">
        <f>_xlfn.XLOOKUP(Sales_DB[[#This Row],[Customer_ID]],Final_Cust_db[Customer_ID],Final_Cust_db[Age])</f>
        <v>46</v>
      </c>
      <c r="W1417" t="str">
        <f>_xlfn.XLOOKUP(Sales_DB[[#This Row],[Customer_ID]],Final_Cust_db[Customer_ID],Final_Cust_db[Gender])</f>
        <v>Male</v>
      </c>
      <c r="X1417" t="str">
        <f>_xlfn.XLOOKUP(Sales_DB[[#This Row],[Customer_ID]],Final_Cust_db[Customer_ID],Final_Cust_db[City])</f>
        <v>Michaelfort</v>
      </c>
      <c r="Y1417" t="str">
        <f>_xlfn.XLOOKUP(Sales_DB[[#This Row],[Customer_ID]],Final_Cust_db[Customer_ID],Final_Cust_db[State])</f>
        <v>Indiana</v>
      </c>
      <c r="Z1417" t="str">
        <f>_xlfn.XLOOKUP(Sales_DB[[#This Row],[Customer_ID]],Final_Cust_db[Customer_ID],Final_Cust_db[Country])</f>
        <v>USA</v>
      </c>
      <c r="AA1417" t="str">
        <f>_xlfn.XLOOKUP(Sales_DB[[#This Row],[Customer_ID]],Final_Cust_db[Customer_ID],Final_Cust_db[Loyality_Level])</f>
        <v>Platinum</v>
      </c>
      <c r="AB1417" s="8">
        <f>Sales_DB[[#This Row],[Cost]]*Sales_DB[[#This Row],[Quantity]]</f>
        <v>69.239999999999995</v>
      </c>
      <c r="AC1417" s="8">
        <f>Sales_DB[[#This Row],[Total_Amount]]-Sales_DB[[#This Row],[Spend]]</f>
        <v>1608.2503999999999</v>
      </c>
      <c r="AD1417" s="8">
        <f>MONTH(Sales_DB[[#This Row],[Order_Date]])</f>
        <v>4</v>
      </c>
    </row>
    <row r="1418" spans="1:30" x14ac:dyDescent="0.35">
      <c r="A1418" t="s">
        <v>3375</v>
      </c>
      <c r="B1418" s="2">
        <v>45473</v>
      </c>
      <c r="C1418" t="s">
        <v>556</v>
      </c>
      <c r="D1418" t="s">
        <v>1769</v>
      </c>
      <c r="E1418" t="s">
        <v>1940</v>
      </c>
      <c r="F1418">
        <v>4</v>
      </c>
      <c r="G1418" s="5">
        <v>194.67</v>
      </c>
      <c r="H1418">
        <v>0.23</v>
      </c>
      <c r="I1418" t="s">
        <v>1959</v>
      </c>
      <c r="J1418">
        <v>599.58359999999993</v>
      </c>
      <c r="K1418" t="str">
        <f>_xlfn.XLOOKUP(Sales_DB[[#This Row],[Store_ID]],Store_DB[Store_ID],Store_DB[Region])</f>
        <v>North</v>
      </c>
      <c r="L1418" t="str">
        <f>_xlfn.XLOOKUP(Sales_DB[[#This Row],[Store_ID]],Store_DB[Store_ID],Store_DB[Store_Name])</f>
        <v>Holloway Ltd</v>
      </c>
      <c r="M1418" t="str">
        <f>_xlfn.XLOOKUP(Sales_DB[[#This Row],[Store_ID]],Store_DB[Store_ID],Store_DB[City])</f>
        <v>Bensonhaven</v>
      </c>
      <c r="N1418" t="str">
        <f>_xlfn.XLOOKUP(Sales_DB[[#This Row],[Store_ID]],Store_DB[Store_ID],Store_DB[Store_Type])</f>
        <v>Flagship</v>
      </c>
      <c r="O1418" t="str">
        <f>_xlfn.XLOOKUP(Sales_DB[[#This Row],[Product_ID]],Product_DB[Product_ID],Product_DB[Product_Name])</f>
        <v>Organic Sunscreen Lotion</v>
      </c>
      <c r="P1418" t="str">
        <f>_xlfn.XLOOKUP(Sales_DB[[#This Row],[Product_ID]],Product_DB[Product_ID],Product_DB[Category])</f>
        <v>Beauty</v>
      </c>
      <c r="Q1418" t="str">
        <f>_xlfn.XLOOKUP(Sales_DB[[#This Row],[Product_ID]],Product_DB[Product_ID],Product_DB[Sub_Category])</f>
        <v>Skincare</v>
      </c>
      <c r="R1418" t="str">
        <f>_xlfn.XLOOKUP(Sales_DB[[#This Row],[Product_ID]],Product_DB[Product_ID],Product_DB[Brand])</f>
        <v>Anderson-Riley</v>
      </c>
      <c r="S1418">
        <f>_xlfn.XLOOKUP(Sales_DB[[#This Row],[Product_ID]],Product_DB[Product_ID],Product_DB[Cost])</f>
        <v>266.86</v>
      </c>
      <c r="T1418">
        <f>_xlfn.XLOOKUP(Sales_DB[[#This Row],[Product_ID]],Product_DB[Product_ID],Product_DB[Stock])</f>
        <v>458</v>
      </c>
      <c r="U1418" t="str">
        <f>_xlfn.XLOOKUP(Sales_DB[[#This Row],[Customer_ID]],Final_Cust_db[Customer_ID],Final_Cust_db[Name])</f>
        <v>Jason Wheeler</v>
      </c>
      <c r="V1418">
        <f>_xlfn.XLOOKUP(Sales_DB[[#This Row],[Customer_ID]],Final_Cust_db[Customer_ID],Final_Cust_db[Age])</f>
        <v>47</v>
      </c>
      <c r="W1418" t="str">
        <f>_xlfn.XLOOKUP(Sales_DB[[#This Row],[Customer_ID]],Final_Cust_db[Customer_ID],Final_Cust_db[Gender])</f>
        <v>Female</v>
      </c>
      <c r="X1418" t="str">
        <f>_xlfn.XLOOKUP(Sales_DB[[#This Row],[Customer_ID]],Final_Cust_db[Customer_ID],Final_Cust_db[City])</f>
        <v>Carolview</v>
      </c>
      <c r="Y1418" t="str">
        <f>_xlfn.XLOOKUP(Sales_DB[[#This Row],[Customer_ID]],Final_Cust_db[Customer_ID],Final_Cust_db[State])</f>
        <v>Illinois</v>
      </c>
      <c r="Z1418" t="str">
        <f>_xlfn.XLOOKUP(Sales_DB[[#This Row],[Customer_ID]],Final_Cust_db[Customer_ID],Final_Cust_db[Country])</f>
        <v>USA</v>
      </c>
      <c r="AA1418" t="str">
        <f>_xlfn.XLOOKUP(Sales_DB[[#This Row],[Customer_ID]],Final_Cust_db[Customer_ID],Final_Cust_db[Loyality_Level])</f>
        <v>Platinum</v>
      </c>
      <c r="AB1418" s="8">
        <f>Sales_DB[[#This Row],[Cost]]*Sales_DB[[#This Row],[Quantity]]</f>
        <v>1067.44</v>
      </c>
      <c r="AC1418" s="8">
        <f>Sales_DB[[#This Row],[Total_Amount]]-Sales_DB[[#This Row],[Spend]]</f>
        <v>-467.85640000000012</v>
      </c>
      <c r="AD1418" s="8">
        <f>MONTH(Sales_DB[[#This Row],[Order_Date]])</f>
        <v>6</v>
      </c>
    </row>
    <row r="1419" spans="1:30" x14ac:dyDescent="0.35">
      <c r="A1419" t="s">
        <v>3376</v>
      </c>
      <c r="B1419" s="2">
        <v>45304</v>
      </c>
      <c r="C1419" t="s">
        <v>225</v>
      </c>
      <c r="D1419" t="s">
        <v>1643</v>
      </c>
      <c r="E1419" t="s">
        <v>1890</v>
      </c>
      <c r="F1419">
        <v>2</v>
      </c>
      <c r="G1419" s="5">
        <v>54.51</v>
      </c>
      <c r="H1419">
        <v>7.0000000000000007E-2</v>
      </c>
      <c r="I1419" t="s">
        <v>1957</v>
      </c>
      <c r="J1419">
        <v>101.3886</v>
      </c>
      <c r="K1419" t="str">
        <f>_xlfn.XLOOKUP(Sales_DB[[#This Row],[Store_ID]],Store_DB[Store_ID],Store_DB[Region])</f>
        <v>North</v>
      </c>
      <c r="L1419" t="str">
        <f>_xlfn.XLOOKUP(Sales_DB[[#This Row],[Store_ID]],Store_DB[Store_ID],Store_DB[Store_Name])</f>
        <v>Martinez, Adkins and Johnson</v>
      </c>
      <c r="M1419" t="str">
        <f>_xlfn.XLOOKUP(Sales_DB[[#This Row],[Store_ID]],Store_DB[Store_ID],Store_DB[City])</f>
        <v>Danielmouth</v>
      </c>
      <c r="N1419" t="str">
        <f>_xlfn.XLOOKUP(Sales_DB[[#This Row],[Store_ID]],Store_DB[Store_ID],Store_DB[Store_Type])</f>
        <v>Flagship</v>
      </c>
      <c r="O1419" t="str">
        <f>_xlfn.XLOOKUP(Sales_DB[[#This Row],[Product_ID]],Product_DB[Product_ID],Product_DB[Product_Name])</f>
        <v>Men'S Formal Shirt</v>
      </c>
      <c r="P1419" t="str">
        <f>_xlfn.XLOOKUP(Sales_DB[[#This Row],[Product_ID]],Product_DB[Product_ID],Product_DB[Category])</f>
        <v>Clothing</v>
      </c>
      <c r="Q1419" t="str">
        <f>_xlfn.XLOOKUP(Sales_DB[[#This Row],[Product_ID]],Product_DB[Product_ID],Product_DB[Sub_Category])</f>
        <v>Tops</v>
      </c>
      <c r="R1419" t="str">
        <f>_xlfn.XLOOKUP(Sales_DB[[#This Row],[Product_ID]],Product_DB[Product_ID],Product_DB[Brand])</f>
        <v>Moon, Mora and Santos</v>
      </c>
      <c r="S1419">
        <f>_xlfn.XLOOKUP(Sales_DB[[#This Row],[Product_ID]],Product_DB[Product_ID],Product_DB[Cost])</f>
        <v>238.8</v>
      </c>
      <c r="T1419">
        <f>_xlfn.XLOOKUP(Sales_DB[[#This Row],[Product_ID]],Product_DB[Product_ID],Product_DB[Stock])</f>
        <v>360</v>
      </c>
      <c r="U1419" t="str">
        <f>_xlfn.XLOOKUP(Sales_DB[[#This Row],[Customer_ID]],Final_Cust_db[Customer_ID],Final_Cust_db[Name])</f>
        <v>Alyssa Vargas</v>
      </c>
      <c r="V1419">
        <f>_xlfn.XLOOKUP(Sales_DB[[#This Row],[Customer_ID]],Final_Cust_db[Customer_ID],Final_Cust_db[Age])</f>
        <v>53</v>
      </c>
      <c r="W1419" t="str">
        <f>_xlfn.XLOOKUP(Sales_DB[[#This Row],[Customer_ID]],Final_Cust_db[Customer_ID],Final_Cust_db[Gender])</f>
        <v>Male</v>
      </c>
      <c r="X1419" t="str">
        <f>_xlfn.XLOOKUP(Sales_DB[[#This Row],[Customer_ID]],Final_Cust_db[Customer_ID],Final_Cust_db[City])</f>
        <v>New Kathrynland</v>
      </c>
      <c r="Y1419" t="str">
        <f>_xlfn.XLOOKUP(Sales_DB[[#This Row],[Customer_ID]],Final_Cust_db[Customer_ID],Final_Cust_db[State])</f>
        <v>Montana</v>
      </c>
      <c r="Z1419" t="str">
        <f>_xlfn.XLOOKUP(Sales_DB[[#This Row],[Customer_ID]],Final_Cust_db[Customer_ID],Final_Cust_db[Country])</f>
        <v>USA</v>
      </c>
      <c r="AA1419" t="str">
        <f>_xlfn.XLOOKUP(Sales_DB[[#This Row],[Customer_ID]],Final_Cust_db[Customer_ID],Final_Cust_db[Loyality_Level])</f>
        <v>Platinum</v>
      </c>
      <c r="AB1419" s="8">
        <f>Sales_DB[[#This Row],[Cost]]*Sales_DB[[#This Row],[Quantity]]</f>
        <v>477.6</v>
      </c>
      <c r="AC1419" s="8">
        <f>Sales_DB[[#This Row],[Total_Amount]]-Sales_DB[[#This Row],[Spend]]</f>
        <v>-376.21140000000003</v>
      </c>
      <c r="AD1419" s="8">
        <f>MONTH(Sales_DB[[#This Row],[Order_Date]])</f>
        <v>1</v>
      </c>
    </row>
    <row r="1420" spans="1:30" x14ac:dyDescent="0.35">
      <c r="A1420" t="s">
        <v>3377</v>
      </c>
      <c r="B1420" s="2">
        <v>45557</v>
      </c>
      <c r="C1420" t="s">
        <v>282</v>
      </c>
      <c r="D1420" t="s">
        <v>1766</v>
      </c>
      <c r="E1420" t="s">
        <v>1925</v>
      </c>
      <c r="F1420">
        <v>4</v>
      </c>
      <c r="G1420" s="5">
        <v>964</v>
      </c>
      <c r="H1420">
        <v>0.14000000000000001</v>
      </c>
      <c r="I1420" t="s">
        <v>1959</v>
      </c>
      <c r="J1420">
        <v>3316.16</v>
      </c>
      <c r="K1420" t="str">
        <f>_xlfn.XLOOKUP(Sales_DB[[#This Row],[Store_ID]],Store_DB[Store_ID],Store_DB[Region])</f>
        <v>South</v>
      </c>
      <c r="L1420" t="str">
        <f>_xlfn.XLOOKUP(Sales_DB[[#This Row],[Store_ID]],Store_DB[Store_ID],Store_DB[Store_Name])</f>
        <v>Aguirre-Keller</v>
      </c>
      <c r="M1420" t="str">
        <f>_xlfn.XLOOKUP(Sales_DB[[#This Row],[Store_ID]],Store_DB[Store_ID],Store_DB[City])</f>
        <v>Lake Michael</v>
      </c>
      <c r="N1420" t="str">
        <f>_xlfn.XLOOKUP(Sales_DB[[#This Row],[Store_ID]],Store_DB[Store_ID],Store_DB[Store_Type])</f>
        <v>Online</v>
      </c>
      <c r="O1420" t="str">
        <f>_xlfn.XLOOKUP(Sales_DB[[#This Row],[Product_ID]],Product_DB[Product_ID],Product_DB[Product_Name])</f>
        <v>Laptop Cooling Pad</v>
      </c>
      <c r="P1420" t="str">
        <f>_xlfn.XLOOKUP(Sales_DB[[#This Row],[Product_ID]],Product_DB[Product_ID],Product_DB[Category])</f>
        <v>Electronics</v>
      </c>
      <c r="Q1420" t="str">
        <f>_xlfn.XLOOKUP(Sales_DB[[#This Row],[Product_ID]],Product_DB[Product_ID],Product_DB[Sub_Category])</f>
        <v>Computer</v>
      </c>
      <c r="R1420" t="str">
        <f>_xlfn.XLOOKUP(Sales_DB[[#This Row],[Product_ID]],Product_DB[Product_ID],Product_DB[Brand])</f>
        <v>Murray, Gould and Ware</v>
      </c>
      <c r="S1420">
        <f>_xlfn.XLOOKUP(Sales_DB[[#This Row],[Product_ID]],Product_DB[Product_ID],Product_DB[Cost])</f>
        <v>86.42</v>
      </c>
      <c r="T1420">
        <f>_xlfn.XLOOKUP(Sales_DB[[#This Row],[Product_ID]],Product_DB[Product_ID],Product_DB[Stock])</f>
        <v>222</v>
      </c>
      <c r="U1420" t="str">
        <f>_xlfn.XLOOKUP(Sales_DB[[#This Row],[Customer_ID]],Final_Cust_db[Customer_ID],Final_Cust_db[Name])</f>
        <v>Nathan Campbell</v>
      </c>
      <c r="V1420">
        <f>_xlfn.XLOOKUP(Sales_DB[[#This Row],[Customer_ID]],Final_Cust_db[Customer_ID],Final_Cust_db[Age])</f>
        <v>37</v>
      </c>
      <c r="W1420" t="str">
        <f>_xlfn.XLOOKUP(Sales_DB[[#This Row],[Customer_ID]],Final_Cust_db[Customer_ID],Final_Cust_db[Gender])</f>
        <v>Male</v>
      </c>
      <c r="X1420" t="str">
        <f>_xlfn.XLOOKUP(Sales_DB[[#This Row],[Customer_ID]],Final_Cust_db[Customer_ID],Final_Cust_db[City])</f>
        <v>Rodrigueztown</v>
      </c>
      <c r="Y1420" t="str">
        <f>_xlfn.XLOOKUP(Sales_DB[[#This Row],[Customer_ID]],Final_Cust_db[Customer_ID],Final_Cust_db[State])</f>
        <v>Oklahoma</v>
      </c>
      <c r="Z1420" t="str">
        <f>_xlfn.XLOOKUP(Sales_DB[[#This Row],[Customer_ID]],Final_Cust_db[Customer_ID],Final_Cust_db[Country])</f>
        <v>USA</v>
      </c>
      <c r="AA1420" t="str">
        <f>_xlfn.XLOOKUP(Sales_DB[[#This Row],[Customer_ID]],Final_Cust_db[Customer_ID],Final_Cust_db[Loyality_Level])</f>
        <v>Gold</v>
      </c>
      <c r="AB1420" s="8">
        <f>Sales_DB[[#This Row],[Cost]]*Sales_DB[[#This Row],[Quantity]]</f>
        <v>345.68</v>
      </c>
      <c r="AC1420" s="8">
        <f>Sales_DB[[#This Row],[Total_Amount]]-Sales_DB[[#This Row],[Spend]]</f>
        <v>2970.48</v>
      </c>
      <c r="AD1420" s="8">
        <f>MONTH(Sales_DB[[#This Row],[Order_Date]])</f>
        <v>9</v>
      </c>
    </row>
    <row r="1421" spans="1:30" x14ac:dyDescent="0.35">
      <c r="A1421" t="s">
        <v>3378</v>
      </c>
      <c r="B1421" s="2">
        <v>45527</v>
      </c>
      <c r="C1421" t="s">
        <v>161</v>
      </c>
      <c r="D1421" t="s">
        <v>1848</v>
      </c>
      <c r="E1421" t="s">
        <v>1902</v>
      </c>
      <c r="F1421">
        <v>1</v>
      </c>
      <c r="G1421" s="5">
        <v>170.12</v>
      </c>
      <c r="H1421">
        <v>0.26</v>
      </c>
      <c r="I1421" t="s">
        <v>1959</v>
      </c>
      <c r="J1421">
        <v>125.8888</v>
      </c>
      <c r="K1421" t="str">
        <f>_xlfn.XLOOKUP(Sales_DB[[#This Row],[Store_ID]],Store_DB[Store_ID],Store_DB[Region])</f>
        <v>South</v>
      </c>
      <c r="L1421" t="str">
        <f>_xlfn.XLOOKUP(Sales_DB[[#This Row],[Store_ID]],Store_DB[Store_ID],Store_DB[Store_Name])</f>
        <v>Alexander Group</v>
      </c>
      <c r="M1421" t="str">
        <f>_xlfn.XLOOKUP(Sales_DB[[#This Row],[Store_ID]],Store_DB[Store_ID],Store_DB[City])</f>
        <v>Port Sharon</v>
      </c>
      <c r="N1421" t="str">
        <f>_xlfn.XLOOKUP(Sales_DB[[#This Row],[Store_ID]],Store_DB[Store_ID],Store_DB[Store_Type])</f>
        <v>Online</v>
      </c>
      <c r="O1421" t="str">
        <f>_xlfn.XLOOKUP(Sales_DB[[#This Row],[Product_ID]],Product_DB[Product_ID],Product_DB[Product_Name])</f>
        <v>Face Foundation Kit</v>
      </c>
      <c r="P1421" t="str">
        <f>_xlfn.XLOOKUP(Sales_DB[[#This Row],[Product_ID]],Product_DB[Product_ID],Product_DB[Category])</f>
        <v>Beauty</v>
      </c>
      <c r="Q1421" t="str">
        <f>_xlfn.XLOOKUP(Sales_DB[[#This Row],[Product_ID]],Product_DB[Product_ID],Product_DB[Sub_Category])</f>
        <v>Makeup</v>
      </c>
      <c r="R1421" t="str">
        <f>_xlfn.XLOOKUP(Sales_DB[[#This Row],[Product_ID]],Product_DB[Product_ID],Product_DB[Brand])</f>
        <v>Taylor-Elliott</v>
      </c>
      <c r="S1421">
        <f>_xlfn.XLOOKUP(Sales_DB[[#This Row],[Product_ID]],Product_DB[Product_ID],Product_DB[Cost])</f>
        <v>183.04</v>
      </c>
      <c r="T1421">
        <f>_xlfn.XLOOKUP(Sales_DB[[#This Row],[Product_ID]],Product_DB[Product_ID],Product_DB[Stock])</f>
        <v>457</v>
      </c>
      <c r="U1421" t="str">
        <f>_xlfn.XLOOKUP(Sales_DB[[#This Row],[Customer_ID]],Final_Cust_db[Customer_ID],Final_Cust_db[Name])</f>
        <v>Eric Vega</v>
      </c>
      <c r="V1421">
        <f>_xlfn.XLOOKUP(Sales_DB[[#This Row],[Customer_ID]],Final_Cust_db[Customer_ID],Final_Cust_db[Age])</f>
        <v>50</v>
      </c>
      <c r="W1421" t="str">
        <f>_xlfn.XLOOKUP(Sales_DB[[#This Row],[Customer_ID]],Final_Cust_db[Customer_ID],Final_Cust_db[Gender])</f>
        <v>Male</v>
      </c>
      <c r="X1421" t="str">
        <f>_xlfn.XLOOKUP(Sales_DB[[#This Row],[Customer_ID]],Final_Cust_db[Customer_ID],Final_Cust_db[City])</f>
        <v>Williamsonland</v>
      </c>
      <c r="Y1421" t="str">
        <f>_xlfn.XLOOKUP(Sales_DB[[#This Row],[Customer_ID]],Final_Cust_db[Customer_ID],Final_Cust_db[State])</f>
        <v>Kansas</v>
      </c>
      <c r="Z1421" t="str">
        <f>_xlfn.XLOOKUP(Sales_DB[[#This Row],[Customer_ID]],Final_Cust_db[Customer_ID],Final_Cust_db[Country])</f>
        <v>USA</v>
      </c>
      <c r="AA1421" t="str">
        <f>_xlfn.XLOOKUP(Sales_DB[[#This Row],[Customer_ID]],Final_Cust_db[Customer_ID],Final_Cust_db[Loyality_Level])</f>
        <v>Gold</v>
      </c>
      <c r="AB1421" s="8">
        <f>Sales_DB[[#This Row],[Cost]]*Sales_DB[[#This Row],[Quantity]]</f>
        <v>183.04</v>
      </c>
      <c r="AC1421" s="8">
        <f>Sales_DB[[#This Row],[Total_Amount]]-Sales_DB[[#This Row],[Spend]]</f>
        <v>-57.151199999999989</v>
      </c>
      <c r="AD1421" s="8">
        <f>MONTH(Sales_DB[[#This Row],[Order_Date]])</f>
        <v>8</v>
      </c>
    </row>
    <row r="1422" spans="1:30" x14ac:dyDescent="0.35">
      <c r="A1422" t="s">
        <v>3379</v>
      </c>
      <c r="B1422" s="2">
        <v>45875</v>
      </c>
      <c r="C1422" t="s">
        <v>517</v>
      </c>
      <c r="D1422" t="s">
        <v>1739</v>
      </c>
      <c r="E1422" t="s">
        <v>1946</v>
      </c>
      <c r="F1422">
        <v>2</v>
      </c>
      <c r="G1422" s="5">
        <v>664.5</v>
      </c>
      <c r="H1422">
        <v>0.23</v>
      </c>
      <c r="I1422" t="s">
        <v>1957</v>
      </c>
      <c r="J1422">
        <v>1023.33</v>
      </c>
      <c r="K1422" t="str">
        <f>_xlfn.XLOOKUP(Sales_DB[[#This Row],[Store_ID]],Store_DB[Store_ID],Store_DB[Region])</f>
        <v>East</v>
      </c>
      <c r="L1422" t="str">
        <f>_xlfn.XLOOKUP(Sales_DB[[#This Row],[Store_ID]],Store_DB[Store_ID],Store_DB[Store_Name])</f>
        <v>Mann-Austin</v>
      </c>
      <c r="M1422" t="str">
        <f>_xlfn.XLOOKUP(Sales_DB[[#This Row],[Store_ID]],Store_DB[Store_ID],Store_DB[City])</f>
        <v>Vasquezborough</v>
      </c>
      <c r="N1422" t="str">
        <f>_xlfn.XLOOKUP(Sales_DB[[#This Row],[Store_ID]],Store_DB[Store_ID],Store_DB[Store_Type])</f>
        <v>Online</v>
      </c>
      <c r="O1422" t="str">
        <f>_xlfn.XLOOKUP(Sales_DB[[#This Row],[Product_ID]],Product_DB[Product_ID],Product_DB[Product_Name])</f>
        <v>Men'S Track Pants</v>
      </c>
      <c r="P1422" t="str">
        <f>_xlfn.XLOOKUP(Sales_DB[[#This Row],[Product_ID]],Product_DB[Product_ID],Product_DB[Category])</f>
        <v>Clothing</v>
      </c>
      <c r="Q1422" t="str">
        <f>_xlfn.XLOOKUP(Sales_DB[[#This Row],[Product_ID]],Product_DB[Product_ID],Product_DB[Sub_Category])</f>
        <v>Bottoms</v>
      </c>
      <c r="R1422" t="str">
        <f>_xlfn.XLOOKUP(Sales_DB[[#This Row],[Product_ID]],Product_DB[Product_ID],Product_DB[Brand])</f>
        <v>Hamilton, Woods and Walker</v>
      </c>
      <c r="S1422">
        <f>_xlfn.XLOOKUP(Sales_DB[[#This Row],[Product_ID]],Product_DB[Product_ID],Product_DB[Cost])</f>
        <v>386.56</v>
      </c>
      <c r="T1422">
        <f>_xlfn.XLOOKUP(Sales_DB[[#This Row],[Product_ID]],Product_DB[Product_ID],Product_DB[Stock])</f>
        <v>125</v>
      </c>
      <c r="U1422" t="str">
        <f>_xlfn.XLOOKUP(Sales_DB[[#This Row],[Customer_ID]],Final_Cust_db[Customer_ID],Final_Cust_db[Name])</f>
        <v>Patrick Roberts</v>
      </c>
      <c r="V1422">
        <f>_xlfn.XLOOKUP(Sales_DB[[#This Row],[Customer_ID]],Final_Cust_db[Customer_ID],Final_Cust_db[Age])</f>
        <v>41</v>
      </c>
      <c r="W1422" t="str">
        <f>_xlfn.XLOOKUP(Sales_DB[[#This Row],[Customer_ID]],Final_Cust_db[Customer_ID],Final_Cust_db[Gender])</f>
        <v>Female</v>
      </c>
      <c r="X1422" t="str">
        <f>_xlfn.XLOOKUP(Sales_DB[[#This Row],[Customer_ID]],Final_Cust_db[Customer_ID],Final_Cust_db[City])</f>
        <v>Jaredville</v>
      </c>
      <c r="Y1422" t="str">
        <f>_xlfn.XLOOKUP(Sales_DB[[#This Row],[Customer_ID]],Final_Cust_db[Customer_ID],Final_Cust_db[State])</f>
        <v>Missouri</v>
      </c>
      <c r="Z1422" t="str">
        <f>_xlfn.XLOOKUP(Sales_DB[[#This Row],[Customer_ID]],Final_Cust_db[Customer_ID],Final_Cust_db[Country])</f>
        <v>USA</v>
      </c>
      <c r="AA1422" t="str">
        <f>_xlfn.XLOOKUP(Sales_DB[[#This Row],[Customer_ID]],Final_Cust_db[Customer_ID],Final_Cust_db[Loyality_Level])</f>
        <v>Platinum</v>
      </c>
      <c r="AB1422" s="8">
        <f>Sales_DB[[#This Row],[Cost]]*Sales_DB[[#This Row],[Quantity]]</f>
        <v>773.12</v>
      </c>
      <c r="AC1422" s="8">
        <f>Sales_DB[[#This Row],[Total_Amount]]-Sales_DB[[#This Row],[Spend]]</f>
        <v>250.21000000000004</v>
      </c>
      <c r="AD1422" s="8">
        <f>MONTH(Sales_DB[[#This Row],[Order_Date]])</f>
        <v>8</v>
      </c>
    </row>
    <row r="1423" spans="1:30" x14ac:dyDescent="0.35">
      <c r="A1423" t="s">
        <v>3380</v>
      </c>
      <c r="B1423" s="2">
        <v>45936</v>
      </c>
      <c r="C1423" t="s">
        <v>1170</v>
      </c>
      <c r="D1423" t="s">
        <v>1713</v>
      </c>
      <c r="E1423" t="s">
        <v>1922</v>
      </c>
      <c r="F1423">
        <v>4</v>
      </c>
      <c r="G1423" s="5">
        <v>557.51</v>
      </c>
      <c r="H1423">
        <v>0.11</v>
      </c>
      <c r="I1423" t="s">
        <v>1957</v>
      </c>
      <c r="J1423">
        <v>1984.7356</v>
      </c>
      <c r="K1423" t="str">
        <f>_xlfn.XLOOKUP(Sales_DB[[#This Row],[Store_ID]],Store_DB[Store_ID],Store_DB[Region])</f>
        <v>East</v>
      </c>
      <c r="L1423" t="str">
        <f>_xlfn.XLOOKUP(Sales_DB[[#This Row],[Store_ID]],Store_DB[Store_ID],Store_DB[Store_Name])</f>
        <v>Hill, Wagner and Ballard</v>
      </c>
      <c r="M1423" t="str">
        <f>_xlfn.XLOOKUP(Sales_DB[[#This Row],[Store_ID]],Store_DB[Store_ID],Store_DB[City])</f>
        <v>East Davidville</v>
      </c>
      <c r="N1423" t="str">
        <f>_xlfn.XLOOKUP(Sales_DB[[#This Row],[Store_ID]],Store_DB[Store_ID],Store_DB[Store_Type])</f>
        <v>Online</v>
      </c>
      <c r="O1423" t="str">
        <f>_xlfn.XLOOKUP(Sales_DB[[#This Row],[Product_ID]],Product_DB[Product_ID],Product_DB[Product_Name])</f>
        <v>High-Grip Football</v>
      </c>
      <c r="P1423" t="str">
        <f>_xlfn.XLOOKUP(Sales_DB[[#This Row],[Product_ID]],Product_DB[Product_ID],Product_DB[Category])</f>
        <v>Sports</v>
      </c>
      <c r="Q1423" t="str">
        <f>_xlfn.XLOOKUP(Sales_DB[[#This Row],[Product_ID]],Product_DB[Product_ID],Product_DB[Sub_Category])</f>
        <v>Team Sports</v>
      </c>
      <c r="R1423" t="str">
        <f>_xlfn.XLOOKUP(Sales_DB[[#This Row],[Product_ID]],Product_DB[Product_ID],Product_DB[Brand])</f>
        <v>Bridges, Banks and Cummings</v>
      </c>
      <c r="S1423">
        <f>_xlfn.XLOOKUP(Sales_DB[[#This Row],[Product_ID]],Product_DB[Product_ID],Product_DB[Cost])</f>
        <v>318.91000000000003</v>
      </c>
      <c r="T1423">
        <f>_xlfn.XLOOKUP(Sales_DB[[#This Row],[Product_ID]],Product_DB[Product_ID],Product_DB[Stock])</f>
        <v>114</v>
      </c>
      <c r="U1423" t="str">
        <f>_xlfn.XLOOKUP(Sales_DB[[#This Row],[Customer_ID]],Final_Cust_db[Customer_ID],Final_Cust_db[Name])</f>
        <v>Michael Garner</v>
      </c>
      <c r="V1423">
        <f>_xlfn.XLOOKUP(Sales_DB[[#This Row],[Customer_ID]],Final_Cust_db[Customer_ID],Final_Cust_db[Age])</f>
        <v>21</v>
      </c>
      <c r="W1423" t="str">
        <f>_xlfn.XLOOKUP(Sales_DB[[#This Row],[Customer_ID]],Final_Cust_db[Customer_ID],Final_Cust_db[Gender])</f>
        <v>Female</v>
      </c>
      <c r="X1423" t="str">
        <f>_xlfn.XLOOKUP(Sales_DB[[#This Row],[Customer_ID]],Final_Cust_db[Customer_ID],Final_Cust_db[City])</f>
        <v>Port Crystal</v>
      </c>
      <c r="Y1423" t="str">
        <f>_xlfn.XLOOKUP(Sales_DB[[#This Row],[Customer_ID]],Final_Cust_db[Customer_ID],Final_Cust_db[State])</f>
        <v>New Hampshire</v>
      </c>
      <c r="Z1423" t="str">
        <f>_xlfn.XLOOKUP(Sales_DB[[#This Row],[Customer_ID]],Final_Cust_db[Customer_ID],Final_Cust_db[Country])</f>
        <v>USA</v>
      </c>
      <c r="AA1423" t="str">
        <f>_xlfn.XLOOKUP(Sales_DB[[#This Row],[Customer_ID]],Final_Cust_db[Customer_ID],Final_Cust_db[Loyality_Level])</f>
        <v>Platinum</v>
      </c>
      <c r="AB1423" s="8">
        <f>Sales_DB[[#This Row],[Cost]]*Sales_DB[[#This Row],[Quantity]]</f>
        <v>1275.6400000000001</v>
      </c>
      <c r="AC1423" s="8">
        <f>Sales_DB[[#This Row],[Total_Amount]]-Sales_DB[[#This Row],[Spend]]</f>
        <v>709.09559999999988</v>
      </c>
      <c r="AD1423" s="8">
        <f>MONTH(Sales_DB[[#This Row],[Order_Date]])</f>
        <v>10</v>
      </c>
    </row>
    <row r="1424" spans="1:30" x14ac:dyDescent="0.35">
      <c r="A1424" t="s">
        <v>3381</v>
      </c>
      <c r="B1424" s="2">
        <v>45807</v>
      </c>
      <c r="C1424" t="s">
        <v>1248</v>
      </c>
      <c r="D1424" t="s">
        <v>1851</v>
      </c>
      <c r="E1424" t="s">
        <v>1890</v>
      </c>
      <c r="F1424">
        <v>2</v>
      </c>
      <c r="G1424" s="5">
        <v>410</v>
      </c>
      <c r="H1424">
        <v>0.13</v>
      </c>
      <c r="I1424" t="s">
        <v>1962</v>
      </c>
      <c r="J1424">
        <v>713.4</v>
      </c>
      <c r="K1424" t="str">
        <f>_xlfn.XLOOKUP(Sales_DB[[#This Row],[Store_ID]],Store_DB[Store_ID],Store_DB[Region])</f>
        <v>North</v>
      </c>
      <c r="L1424" t="str">
        <f>_xlfn.XLOOKUP(Sales_DB[[#This Row],[Store_ID]],Store_DB[Store_ID],Store_DB[Store_Name])</f>
        <v>Martinez, Adkins and Johnson</v>
      </c>
      <c r="M1424" t="str">
        <f>_xlfn.XLOOKUP(Sales_DB[[#This Row],[Store_ID]],Store_DB[Store_ID],Store_DB[City])</f>
        <v>Danielmouth</v>
      </c>
      <c r="N1424" t="str">
        <f>_xlfn.XLOOKUP(Sales_DB[[#This Row],[Store_ID]],Store_DB[Store_ID],Store_DB[Store_Type])</f>
        <v>Flagship</v>
      </c>
      <c r="O1424" t="str">
        <f>_xlfn.XLOOKUP(Sales_DB[[#This Row],[Product_ID]],Product_DB[Product_ID],Product_DB[Product_Name])</f>
        <v>Gaming Mouse Pad Xl</v>
      </c>
      <c r="P1424" t="str">
        <f>_xlfn.XLOOKUP(Sales_DB[[#This Row],[Product_ID]],Product_DB[Product_ID],Product_DB[Category])</f>
        <v>Electronics</v>
      </c>
      <c r="Q1424" t="str">
        <f>_xlfn.XLOOKUP(Sales_DB[[#This Row],[Product_ID]],Product_DB[Product_ID],Product_DB[Sub_Category])</f>
        <v>Accessories</v>
      </c>
      <c r="R1424" t="str">
        <f>_xlfn.XLOOKUP(Sales_DB[[#This Row],[Product_ID]],Product_DB[Product_ID],Product_DB[Brand])</f>
        <v>Sharp, Taylor and Rodriguez</v>
      </c>
      <c r="S1424">
        <f>_xlfn.XLOOKUP(Sales_DB[[#This Row],[Product_ID]],Product_DB[Product_ID],Product_DB[Cost])</f>
        <v>340.14</v>
      </c>
      <c r="T1424">
        <f>_xlfn.XLOOKUP(Sales_DB[[#This Row],[Product_ID]],Product_DB[Product_ID],Product_DB[Stock])</f>
        <v>361</v>
      </c>
      <c r="U1424" t="str">
        <f>_xlfn.XLOOKUP(Sales_DB[[#This Row],[Customer_ID]],Final_Cust_db[Customer_ID],Final_Cust_db[Name])</f>
        <v>Charles Norman Phd</v>
      </c>
      <c r="V1424">
        <f>_xlfn.XLOOKUP(Sales_DB[[#This Row],[Customer_ID]],Final_Cust_db[Customer_ID],Final_Cust_db[Age])</f>
        <v>62</v>
      </c>
      <c r="W1424" t="str">
        <f>_xlfn.XLOOKUP(Sales_DB[[#This Row],[Customer_ID]],Final_Cust_db[Customer_ID],Final_Cust_db[Gender])</f>
        <v>Female</v>
      </c>
      <c r="X1424" t="str">
        <f>_xlfn.XLOOKUP(Sales_DB[[#This Row],[Customer_ID]],Final_Cust_db[Customer_ID],Final_Cust_db[City])</f>
        <v>East Jennifer</v>
      </c>
      <c r="Y1424" t="str">
        <f>_xlfn.XLOOKUP(Sales_DB[[#This Row],[Customer_ID]],Final_Cust_db[Customer_ID],Final_Cust_db[State])</f>
        <v>Kansas</v>
      </c>
      <c r="Z1424" t="str">
        <f>_xlfn.XLOOKUP(Sales_DB[[#This Row],[Customer_ID]],Final_Cust_db[Customer_ID],Final_Cust_db[Country])</f>
        <v>USA</v>
      </c>
      <c r="AA1424" t="str">
        <f>_xlfn.XLOOKUP(Sales_DB[[#This Row],[Customer_ID]],Final_Cust_db[Customer_ID],Final_Cust_db[Loyality_Level])</f>
        <v>Platinum</v>
      </c>
      <c r="AB1424" s="8">
        <f>Sales_DB[[#This Row],[Cost]]*Sales_DB[[#This Row],[Quantity]]</f>
        <v>680.28</v>
      </c>
      <c r="AC1424" s="8">
        <f>Sales_DB[[#This Row],[Total_Amount]]-Sales_DB[[#This Row],[Spend]]</f>
        <v>33.120000000000005</v>
      </c>
      <c r="AD1424" s="8">
        <f>MONTH(Sales_DB[[#This Row],[Order_Date]])</f>
        <v>5</v>
      </c>
    </row>
    <row r="1425" spans="1:30" x14ac:dyDescent="0.35">
      <c r="A1425" t="s">
        <v>3382</v>
      </c>
      <c r="B1425" s="2">
        <v>45473</v>
      </c>
      <c r="C1425" t="s">
        <v>975</v>
      </c>
      <c r="D1425" t="s">
        <v>1830</v>
      </c>
      <c r="E1425" t="s">
        <v>1906</v>
      </c>
      <c r="F1425">
        <v>2</v>
      </c>
      <c r="G1425" s="5">
        <v>879.93</v>
      </c>
      <c r="H1425">
        <v>0.28999999999999998</v>
      </c>
      <c r="I1425" t="s">
        <v>1962</v>
      </c>
      <c r="J1425">
        <v>1249.5006000000001</v>
      </c>
      <c r="K1425" t="str">
        <f>_xlfn.XLOOKUP(Sales_DB[[#This Row],[Store_ID]],Store_DB[Store_ID],Store_DB[Region])</f>
        <v>North</v>
      </c>
      <c r="L1425" t="str">
        <f>_xlfn.XLOOKUP(Sales_DB[[#This Row],[Store_ID]],Store_DB[Store_ID],Store_DB[Store_Name])</f>
        <v>Gray Ltd</v>
      </c>
      <c r="M1425" t="str">
        <f>_xlfn.XLOOKUP(Sales_DB[[#This Row],[Store_ID]],Store_DB[Store_ID],Store_DB[City])</f>
        <v>New Michaelchester</v>
      </c>
      <c r="N1425" t="str">
        <f>_xlfn.XLOOKUP(Sales_DB[[#This Row],[Store_ID]],Store_DB[Store_ID],Store_DB[Store_Type])</f>
        <v>Outlet</v>
      </c>
      <c r="O1425" t="str">
        <f>_xlfn.XLOOKUP(Sales_DB[[#This Row],[Product_ID]],Product_DB[Product_ID],Product_DB[Product_Name])</f>
        <v>Hydrating Face Cleanser</v>
      </c>
      <c r="P1425" t="str">
        <f>_xlfn.XLOOKUP(Sales_DB[[#This Row],[Product_ID]],Product_DB[Product_ID],Product_DB[Category])</f>
        <v>Beauty</v>
      </c>
      <c r="Q1425" t="str">
        <f>_xlfn.XLOOKUP(Sales_DB[[#This Row],[Product_ID]],Product_DB[Product_ID],Product_DB[Sub_Category])</f>
        <v>Skincare</v>
      </c>
      <c r="R1425" t="str">
        <f>_xlfn.XLOOKUP(Sales_DB[[#This Row],[Product_ID]],Product_DB[Product_ID],Product_DB[Brand])</f>
        <v>Butler Group</v>
      </c>
      <c r="S1425">
        <f>_xlfn.XLOOKUP(Sales_DB[[#This Row],[Product_ID]],Product_DB[Product_ID],Product_DB[Cost])</f>
        <v>238.8</v>
      </c>
      <c r="T1425">
        <f>_xlfn.XLOOKUP(Sales_DB[[#This Row],[Product_ID]],Product_DB[Product_ID],Product_DB[Stock])</f>
        <v>159</v>
      </c>
      <c r="U1425" t="str">
        <f>_xlfn.XLOOKUP(Sales_DB[[#This Row],[Customer_ID]],Final_Cust_db[Customer_ID],Final_Cust_db[Name])</f>
        <v>Angela Robinson</v>
      </c>
      <c r="V1425">
        <f>_xlfn.XLOOKUP(Sales_DB[[#This Row],[Customer_ID]],Final_Cust_db[Customer_ID],Final_Cust_db[Age])</f>
        <v>44</v>
      </c>
      <c r="W1425" t="str">
        <f>_xlfn.XLOOKUP(Sales_DB[[#This Row],[Customer_ID]],Final_Cust_db[Customer_ID],Final_Cust_db[Gender])</f>
        <v>Male</v>
      </c>
      <c r="X1425" t="str">
        <f>_xlfn.XLOOKUP(Sales_DB[[#This Row],[Customer_ID]],Final_Cust_db[Customer_ID],Final_Cust_db[City])</f>
        <v>New Nicholasstad</v>
      </c>
      <c r="Y1425" t="str">
        <f>_xlfn.XLOOKUP(Sales_DB[[#This Row],[Customer_ID]],Final_Cust_db[Customer_ID],Final_Cust_db[State])</f>
        <v>Tennessee</v>
      </c>
      <c r="Z1425" t="str">
        <f>_xlfn.XLOOKUP(Sales_DB[[#This Row],[Customer_ID]],Final_Cust_db[Customer_ID],Final_Cust_db[Country])</f>
        <v>USA</v>
      </c>
      <c r="AA1425" t="str">
        <f>_xlfn.XLOOKUP(Sales_DB[[#This Row],[Customer_ID]],Final_Cust_db[Customer_ID],Final_Cust_db[Loyality_Level])</f>
        <v>Platinum</v>
      </c>
      <c r="AB1425" s="8">
        <f>Sales_DB[[#This Row],[Cost]]*Sales_DB[[#This Row],[Quantity]]</f>
        <v>477.6</v>
      </c>
      <c r="AC1425" s="8">
        <f>Sales_DB[[#This Row],[Total_Amount]]-Sales_DB[[#This Row],[Spend]]</f>
        <v>771.90060000000005</v>
      </c>
      <c r="AD1425" s="8">
        <f>MONTH(Sales_DB[[#This Row],[Order_Date]])</f>
        <v>6</v>
      </c>
    </row>
    <row r="1426" spans="1:30" x14ac:dyDescent="0.35">
      <c r="A1426" t="s">
        <v>3383</v>
      </c>
      <c r="B1426" s="2">
        <v>45664</v>
      </c>
      <c r="C1426" t="s">
        <v>42</v>
      </c>
      <c r="D1426" t="s">
        <v>1608</v>
      </c>
      <c r="E1426" t="s">
        <v>1943</v>
      </c>
      <c r="F1426">
        <v>1</v>
      </c>
      <c r="G1426" s="5">
        <v>350.58</v>
      </c>
      <c r="H1426">
        <v>0.03</v>
      </c>
      <c r="I1426" t="s">
        <v>1962</v>
      </c>
      <c r="J1426">
        <v>340.06259999999997</v>
      </c>
      <c r="K1426" t="str">
        <f>_xlfn.XLOOKUP(Sales_DB[[#This Row],[Store_ID]],Store_DB[Store_ID],Store_DB[Region])</f>
        <v>East</v>
      </c>
      <c r="L1426" t="str">
        <f>_xlfn.XLOOKUP(Sales_DB[[#This Row],[Store_ID]],Store_DB[Store_ID],Store_DB[Store_Name])</f>
        <v>Guerrero-Schmitt</v>
      </c>
      <c r="M1426" t="str">
        <f>_xlfn.XLOOKUP(Sales_DB[[#This Row],[Store_ID]],Store_DB[Store_ID],Store_DB[City])</f>
        <v>East Stevechester</v>
      </c>
      <c r="N1426" t="str">
        <f>_xlfn.XLOOKUP(Sales_DB[[#This Row],[Store_ID]],Store_DB[Store_ID],Store_DB[Store_Type])</f>
        <v>Flagship</v>
      </c>
      <c r="O1426" t="str">
        <f>_xlfn.XLOOKUP(Sales_DB[[#This Row],[Product_ID]],Product_DB[Product_ID],Product_DB[Product_Name])</f>
        <v>Usb-C Fast Charger</v>
      </c>
      <c r="P1426" t="str">
        <f>_xlfn.XLOOKUP(Sales_DB[[#This Row],[Product_ID]],Product_DB[Product_ID],Product_DB[Category])</f>
        <v>Electronics</v>
      </c>
      <c r="Q1426" t="str">
        <f>_xlfn.XLOOKUP(Sales_DB[[#This Row],[Product_ID]],Product_DB[Product_ID],Product_DB[Sub_Category])</f>
        <v>Accessories</v>
      </c>
      <c r="R1426" t="str">
        <f>_xlfn.XLOOKUP(Sales_DB[[#This Row],[Product_ID]],Product_DB[Product_ID],Product_DB[Brand])</f>
        <v>Dawson-Perkins</v>
      </c>
      <c r="S1426">
        <f>_xlfn.XLOOKUP(Sales_DB[[#This Row],[Product_ID]],Product_DB[Product_ID],Product_DB[Cost])</f>
        <v>242.23</v>
      </c>
      <c r="T1426">
        <f>_xlfn.XLOOKUP(Sales_DB[[#This Row],[Product_ID]],Product_DB[Product_ID],Product_DB[Stock])</f>
        <v>453</v>
      </c>
      <c r="U1426" t="str">
        <f>_xlfn.XLOOKUP(Sales_DB[[#This Row],[Customer_ID]],Final_Cust_db[Customer_ID],Final_Cust_db[Name])</f>
        <v>Daniel Boyd</v>
      </c>
      <c r="V1426">
        <f>_xlfn.XLOOKUP(Sales_DB[[#This Row],[Customer_ID]],Final_Cust_db[Customer_ID],Final_Cust_db[Age])</f>
        <v>29</v>
      </c>
      <c r="W1426" t="str">
        <f>_xlfn.XLOOKUP(Sales_DB[[#This Row],[Customer_ID]],Final_Cust_db[Customer_ID],Final_Cust_db[Gender])</f>
        <v>Female</v>
      </c>
      <c r="X1426" t="str">
        <f>_xlfn.XLOOKUP(Sales_DB[[#This Row],[Customer_ID]],Final_Cust_db[Customer_ID],Final_Cust_db[City])</f>
        <v>West Pamelafurt</v>
      </c>
      <c r="Y1426" t="str">
        <f>_xlfn.XLOOKUP(Sales_DB[[#This Row],[Customer_ID]],Final_Cust_db[Customer_ID],Final_Cust_db[State])</f>
        <v>West Virginia</v>
      </c>
      <c r="Z1426" t="str">
        <f>_xlfn.XLOOKUP(Sales_DB[[#This Row],[Customer_ID]],Final_Cust_db[Customer_ID],Final_Cust_db[Country])</f>
        <v>USA</v>
      </c>
      <c r="AA1426" t="str">
        <f>_xlfn.XLOOKUP(Sales_DB[[#This Row],[Customer_ID]],Final_Cust_db[Customer_ID],Final_Cust_db[Loyality_Level])</f>
        <v>Bronze</v>
      </c>
      <c r="AB1426" s="8">
        <f>Sales_DB[[#This Row],[Cost]]*Sales_DB[[#This Row],[Quantity]]</f>
        <v>242.23</v>
      </c>
      <c r="AC1426" s="8">
        <f>Sales_DB[[#This Row],[Total_Amount]]-Sales_DB[[#This Row],[Spend]]</f>
        <v>97.832599999999985</v>
      </c>
      <c r="AD1426" s="8">
        <f>MONTH(Sales_DB[[#This Row],[Order_Date]])</f>
        <v>1</v>
      </c>
    </row>
    <row r="1427" spans="1:30" x14ac:dyDescent="0.35">
      <c r="A1427" t="s">
        <v>3384</v>
      </c>
      <c r="B1427" s="2">
        <v>45633</v>
      </c>
      <c r="C1427" t="s">
        <v>1107</v>
      </c>
      <c r="D1427" t="s">
        <v>1754</v>
      </c>
      <c r="E1427" t="s">
        <v>1899</v>
      </c>
      <c r="F1427">
        <v>4</v>
      </c>
      <c r="G1427" s="5">
        <v>348.58</v>
      </c>
      <c r="H1427">
        <v>0.16</v>
      </c>
      <c r="I1427" t="s">
        <v>1957</v>
      </c>
      <c r="J1427">
        <v>1171.2288000000001</v>
      </c>
      <c r="K1427" t="str">
        <f>_xlfn.XLOOKUP(Sales_DB[[#This Row],[Store_ID]],Store_DB[Store_ID],Store_DB[Region])</f>
        <v>North</v>
      </c>
      <c r="L1427" t="str">
        <f>_xlfn.XLOOKUP(Sales_DB[[#This Row],[Store_ID]],Store_DB[Store_ID],Store_DB[Store_Name])</f>
        <v>Johnson-Wright</v>
      </c>
      <c r="M1427" t="str">
        <f>_xlfn.XLOOKUP(Sales_DB[[#This Row],[Store_ID]],Store_DB[Store_ID],Store_DB[City])</f>
        <v>Hoodberg</v>
      </c>
      <c r="N1427" t="str">
        <f>_xlfn.XLOOKUP(Sales_DB[[#This Row],[Store_ID]],Store_DB[Store_ID],Store_DB[Store_Type])</f>
        <v>Outlet</v>
      </c>
      <c r="O1427" t="str">
        <f>_xlfn.XLOOKUP(Sales_DB[[#This Row],[Product_ID]],Product_DB[Product_ID],Product_DB[Product_Name])</f>
        <v>Womens Cotton Scarf</v>
      </c>
      <c r="P1427" t="str">
        <f>_xlfn.XLOOKUP(Sales_DB[[#This Row],[Product_ID]],Product_DB[Product_ID],Product_DB[Category])</f>
        <v>Clothing</v>
      </c>
      <c r="Q1427" t="str">
        <f>_xlfn.XLOOKUP(Sales_DB[[#This Row],[Product_ID]],Product_DB[Product_ID],Product_DB[Sub_Category])</f>
        <v>Accessories</v>
      </c>
      <c r="R1427" t="str">
        <f>_xlfn.XLOOKUP(Sales_DB[[#This Row],[Product_ID]],Product_DB[Product_ID],Product_DB[Brand])</f>
        <v>Shepherd-Gould</v>
      </c>
      <c r="S1427">
        <f>_xlfn.XLOOKUP(Sales_DB[[#This Row],[Product_ID]],Product_DB[Product_ID],Product_DB[Cost])</f>
        <v>113.83</v>
      </c>
      <c r="T1427">
        <f>_xlfn.XLOOKUP(Sales_DB[[#This Row],[Product_ID]],Product_DB[Product_ID],Product_DB[Stock])</f>
        <v>485</v>
      </c>
      <c r="U1427" t="str">
        <f>_xlfn.XLOOKUP(Sales_DB[[#This Row],[Customer_ID]],Final_Cust_db[Customer_ID],Final_Cust_db[Name])</f>
        <v>Charles Miller</v>
      </c>
      <c r="V1427">
        <f>_xlfn.XLOOKUP(Sales_DB[[#This Row],[Customer_ID]],Final_Cust_db[Customer_ID],Final_Cust_db[Age])</f>
        <v>26</v>
      </c>
      <c r="W1427" t="str">
        <f>_xlfn.XLOOKUP(Sales_DB[[#This Row],[Customer_ID]],Final_Cust_db[Customer_ID],Final_Cust_db[Gender])</f>
        <v>Male</v>
      </c>
      <c r="X1427" t="str">
        <f>_xlfn.XLOOKUP(Sales_DB[[#This Row],[Customer_ID]],Final_Cust_db[Customer_ID],Final_Cust_db[City])</f>
        <v>Lake Allisonborough</v>
      </c>
      <c r="Y1427" t="str">
        <f>_xlfn.XLOOKUP(Sales_DB[[#This Row],[Customer_ID]],Final_Cust_db[Customer_ID],Final_Cust_db[State])</f>
        <v>Iowa</v>
      </c>
      <c r="Z1427" t="str">
        <f>_xlfn.XLOOKUP(Sales_DB[[#This Row],[Customer_ID]],Final_Cust_db[Customer_ID],Final_Cust_db[Country])</f>
        <v>USA</v>
      </c>
      <c r="AA1427" t="str">
        <f>_xlfn.XLOOKUP(Sales_DB[[#This Row],[Customer_ID]],Final_Cust_db[Customer_ID],Final_Cust_db[Loyality_Level])</f>
        <v>Silver</v>
      </c>
      <c r="AB1427" s="8">
        <f>Sales_DB[[#This Row],[Cost]]*Sales_DB[[#This Row],[Quantity]]</f>
        <v>455.32</v>
      </c>
      <c r="AC1427" s="8">
        <f>Sales_DB[[#This Row],[Total_Amount]]-Sales_DB[[#This Row],[Spend]]</f>
        <v>715.90880000000016</v>
      </c>
      <c r="AD1427" s="8">
        <f>MONTH(Sales_DB[[#This Row],[Order_Date]])</f>
        <v>12</v>
      </c>
    </row>
    <row r="1428" spans="1:30" x14ac:dyDescent="0.35">
      <c r="A1428" t="s">
        <v>3385</v>
      </c>
      <c r="B1428" s="2">
        <v>45548</v>
      </c>
      <c r="C1428" t="s">
        <v>1427</v>
      </c>
      <c r="D1428" t="s">
        <v>1650</v>
      </c>
      <c r="E1428" t="s">
        <v>1899</v>
      </c>
      <c r="F1428">
        <v>3</v>
      </c>
      <c r="G1428" s="5">
        <v>247.66</v>
      </c>
      <c r="H1428">
        <v>0.02</v>
      </c>
      <c r="I1428" t="s">
        <v>1962</v>
      </c>
      <c r="J1428">
        <v>728.12040000000002</v>
      </c>
      <c r="K1428" t="str">
        <f>_xlfn.XLOOKUP(Sales_DB[[#This Row],[Store_ID]],Store_DB[Store_ID],Store_DB[Region])</f>
        <v>North</v>
      </c>
      <c r="L1428" t="str">
        <f>_xlfn.XLOOKUP(Sales_DB[[#This Row],[Store_ID]],Store_DB[Store_ID],Store_DB[Store_Name])</f>
        <v>Johnson-Wright</v>
      </c>
      <c r="M1428" t="str">
        <f>_xlfn.XLOOKUP(Sales_DB[[#This Row],[Store_ID]],Store_DB[Store_ID],Store_DB[City])</f>
        <v>Hoodberg</v>
      </c>
      <c r="N1428" t="str">
        <f>_xlfn.XLOOKUP(Sales_DB[[#This Row],[Store_ID]],Store_DB[Store_ID],Store_DB[Store_Type])</f>
        <v>Outlet</v>
      </c>
      <c r="O1428" t="str">
        <f>_xlfn.XLOOKUP(Sales_DB[[#This Row],[Product_ID]],Product_DB[Product_ID],Product_DB[Product_Name])</f>
        <v>Women'S Scarf Set</v>
      </c>
      <c r="P1428" t="str">
        <f>_xlfn.XLOOKUP(Sales_DB[[#This Row],[Product_ID]],Product_DB[Product_ID],Product_DB[Category])</f>
        <v>Clothing</v>
      </c>
      <c r="Q1428" t="str">
        <f>_xlfn.XLOOKUP(Sales_DB[[#This Row],[Product_ID]],Product_DB[Product_ID],Product_DB[Sub_Category])</f>
        <v>Accessories</v>
      </c>
      <c r="R1428" t="str">
        <f>_xlfn.XLOOKUP(Sales_DB[[#This Row],[Product_ID]],Product_DB[Product_ID],Product_DB[Brand])</f>
        <v>Brown and Sons</v>
      </c>
      <c r="S1428">
        <f>_xlfn.XLOOKUP(Sales_DB[[#This Row],[Product_ID]],Product_DB[Product_ID],Product_DB[Cost])</f>
        <v>174.02</v>
      </c>
      <c r="T1428">
        <f>_xlfn.XLOOKUP(Sales_DB[[#This Row],[Product_ID]],Product_DB[Product_ID],Product_DB[Stock])</f>
        <v>268</v>
      </c>
      <c r="U1428" t="str">
        <f>_xlfn.XLOOKUP(Sales_DB[[#This Row],[Customer_ID]],Final_Cust_db[Customer_ID],Final_Cust_db[Name])</f>
        <v>John Perez</v>
      </c>
      <c r="V1428">
        <f>_xlfn.XLOOKUP(Sales_DB[[#This Row],[Customer_ID]],Final_Cust_db[Customer_ID],Final_Cust_db[Age])</f>
        <v>29</v>
      </c>
      <c r="W1428" t="str">
        <f>_xlfn.XLOOKUP(Sales_DB[[#This Row],[Customer_ID]],Final_Cust_db[Customer_ID],Final_Cust_db[Gender])</f>
        <v>Female</v>
      </c>
      <c r="X1428" t="str">
        <f>_xlfn.XLOOKUP(Sales_DB[[#This Row],[Customer_ID]],Final_Cust_db[Customer_ID],Final_Cust_db[City])</f>
        <v>Brandontown</v>
      </c>
      <c r="Y1428" t="str">
        <f>_xlfn.XLOOKUP(Sales_DB[[#This Row],[Customer_ID]],Final_Cust_db[Customer_ID],Final_Cust_db[State])</f>
        <v>South Carolina</v>
      </c>
      <c r="Z1428" t="str">
        <f>_xlfn.XLOOKUP(Sales_DB[[#This Row],[Customer_ID]],Final_Cust_db[Customer_ID],Final_Cust_db[Country])</f>
        <v>USA</v>
      </c>
      <c r="AA1428" t="str">
        <f>_xlfn.XLOOKUP(Sales_DB[[#This Row],[Customer_ID]],Final_Cust_db[Customer_ID],Final_Cust_db[Loyality_Level])</f>
        <v>Gold</v>
      </c>
      <c r="AB1428" s="8">
        <f>Sales_DB[[#This Row],[Cost]]*Sales_DB[[#This Row],[Quantity]]</f>
        <v>522.06000000000006</v>
      </c>
      <c r="AC1428" s="8">
        <f>Sales_DB[[#This Row],[Total_Amount]]-Sales_DB[[#This Row],[Spend]]</f>
        <v>206.06039999999996</v>
      </c>
      <c r="AD1428" s="8">
        <f>MONTH(Sales_DB[[#This Row],[Order_Date]])</f>
        <v>9</v>
      </c>
    </row>
    <row r="1429" spans="1:30" x14ac:dyDescent="0.35">
      <c r="A1429" t="s">
        <v>3386</v>
      </c>
      <c r="B1429" s="2">
        <v>45244</v>
      </c>
      <c r="C1429" t="s">
        <v>1221</v>
      </c>
      <c r="D1429" t="s">
        <v>1694</v>
      </c>
      <c r="E1429" t="s">
        <v>1934</v>
      </c>
      <c r="F1429">
        <v>3</v>
      </c>
      <c r="G1429" s="5">
        <v>836.27</v>
      </c>
      <c r="H1429">
        <v>0.16</v>
      </c>
      <c r="I1429" t="s">
        <v>1957</v>
      </c>
      <c r="J1429">
        <v>2107.4004</v>
      </c>
      <c r="K1429" t="str">
        <f>_xlfn.XLOOKUP(Sales_DB[[#This Row],[Store_ID]],Store_DB[Store_ID],Store_DB[Region])</f>
        <v>North</v>
      </c>
      <c r="L1429" t="str">
        <f>_xlfn.XLOOKUP(Sales_DB[[#This Row],[Store_ID]],Store_DB[Store_ID],Store_DB[Store_Name])</f>
        <v>Shelton PLC</v>
      </c>
      <c r="M1429" t="str">
        <f>_xlfn.XLOOKUP(Sales_DB[[#This Row],[Store_ID]],Store_DB[Store_ID],Store_DB[City])</f>
        <v>East Jenniferstad</v>
      </c>
      <c r="N1429" t="str">
        <f>_xlfn.XLOOKUP(Sales_DB[[#This Row],[Store_ID]],Store_DB[Store_ID],Store_DB[Store_Type])</f>
        <v>Flagship</v>
      </c>
      <c r="O1429" t="str">
        <f>_xlfn.XLOOKUP(Sales_DB[[#This Row],[Product_ID]],Product_DB[Product_ID],Product_DB[Product_Name])</f>
        <v>Portable Power Bank</v>
      </c>
      <c r="P1429" t="str">
        <f>_xlfn.XLOOKUP(Sales_DB[[#This Row],[Product_ID]],Product_DB[Product_ID],Product_DB[Category])</f>
        <v>Electronics</v>
      </c>
      <c r="Q1429" t="str">
        <f>_xlfn.XLOOKUP(Sales_DB[[#This Row],[Product_ID]],Product_DB[Product_ID],Product_DB[Sub_Category])</f>
        <v>Mobile</v>
      </c>
      <c r="R1429" t="str">
        <f>_xlfn.XLOOKUP(Sales_DB[[#This Row],[Product_ID]],Product_DB[Product_ID],Product_DB[Brand])</f>
        <v>Cummings and Sons</v>
      </c>
      <c r="S1429">
        <f>_xlfn.XLOOKUP(Sales_DB[[#This Row],[Product_ID]],Product_DB[Product_ID],Product_DB[Cost])</f>
        <v>326.06</v>
      </c>
      <c r="T1429">
        <f>_xlfn.XLOOKUP(Sales_DB[[#This Row],[Product_ID]],Product_DB[Product_ID],Product_DB[Stock])</f>
        <v>301</v>
      </c>
      <c r="U1429" t="str">
        <f>_xlfn.XLOOKUP(Sales_DB[[#This Row],[Customer_ID]],Final_Cust_db[Customer_ID],Final_Cust_db[Name])</f>
        <v>Timothy Valenzuela</v>
      </c>
      <c r="V1429">
        <f>_xlfn.XLOOKUP(Sales_DB[[#This Row],[Customer_ID]],Final_Cust_db[Customer_ID],Final_Cust_db[Age])</f>
        <v>53</v>
      </c>
      <c r="W1429" t="str">
        <f>_xlfn.XLOOKUP(Sales_DB[[#This Row],[Customer_ID]],Final_Cust_db[Customer_ID],Final_Cust_db[Gender])</f>
        <v>Male</v>
      </c>
      <c r="X1429" t="str">
        <f>_xlfn.XLOOKUP(Sales_DB[[#This Row],[Customer_ID]],Final_Cust_db[Customer_ID],Final_Cust_db[City])</f>
        <v>Stevensshire</v>
      </c>
      <c r="Y1429" t="str">
        <f>_xlfn.XLOOKUP(Sales_DB[[#This Row],[Customer_ID]],Final_Cust_db[Customer_ID],Final_Cust_db[State])</f>
        <v>Missouri</v>
      </c>
      <c r="Z1429" t="str">
        <f>_xlfn.XLOOKUP(Sales_DB[[#This Row],[Customer_ID]],Final_Cust_db[Customer_ID],Final_Cust_db[Country])</f>
        <v>USA</v>
      </c>
      <c r="AA1429" t="str">
        <f>_xlfn.XLOOKUP(Sales_DB[[#This Row],[Customer_ID]],Final_Cust_db[Customer_ID],Final_Cust_db[Loyality_Level])</f>
        <v>Platinum</v>
      </c>
      <c r="AB1429" s="8">
        <f>Sales_DB[[#This Row],[Cost]]*Sales_DB[[#This Row],[Quantity]]</f>
        <v>978.18000000000006</v>
      </c>
      <c r="AC1429" s="8">
        <f>Sales_DB[[#This Row],[Total_Amount]]-Sales_DB[[#This Row],[Spend]]</f>
        <v>1129.2203999999999</v>
      </c>
      <c r="AD1429" s="8">
        <f>MONTH(Sales_DB[[#This Row],[Order_Date]])</f>
        <v>11</v>
      </c>
    </row>
    <row r="1430" spans="1:30" x14ac:dyDescent="0.35">
      <c r="A1430" t="s">
        <v>3387</v>
      </c>
      <c r="B1430" s="2">
        <v>45753</v>
      </c>
      <c r="C1430" t="s">
        <v>646</v>
      </c>
      <c r="D1430" t="s">
        <v>1611</v>
      </c>
      <c r="E1430" t="s">
        <v>1922</v>
      </c>
      <c r="F1430">
        <v>3</v>
      </c>
      <c r="G1430" s="5">
        <v>696.74</v>
      </c>
      <c r="H1430">
        <v>0.13</v>
      </c>
      <c r="I1430" t="s">
        <v>1962</v>
      </c>
      <c r="J1430">
        <v>1818.4914000000001</v>
      </c>
      <c r="K1430" t="str">
        <f>_xlfn.XLOOKUP(Sales_DB[[#This Row],[Store_ID]],Store_DB[Store_ID],Store_DB[Region])</f>
        <v>East</v>
      </c>
      <c r="L1430" t="str">
        <f>_xlfn.XLOOKUP(Sales_DB[[#This Row],[Store_ID]],Store_DB[Store_ID],Store_DB[Store_Name])</f>
        <v>Hill, Wagner and Ballard</v>
      </c>
      <c r="M1430" t="str">
        <f>_xlfn.XLOOKUP(Sales_DB[[#This Row],[Store_ID]],Store_DB[Store_ID],Store_DB[City])</f>
        <v>East Davidville</v>
      </c>
      <c r="N1430" t="str">
        <f>_xlfn.XLOOKUP(Sales_DB[[#This Row],[Store_ID]],Store_DB[Store_ID],Store_DB[Store_Type])</f>
        <v>Online</v>
      </c>
      <c r="O1430" t="str">
        <f>_xlfn.XLOOKUP(Sales_DB[[#This Row],[Product_ID]],Product_DB[Product_ID],Product_DB[Product_Name])</f>
        <v>Decorative Wall Mirror</v>
      </c>
      <c r="P1430" t="str">
        <f>_xlfn.XLOOKUP(Sales_DB[[#This Row],[Product_ID]],Product_DB[Product_ID],Product_DB[Category])</f>
        <v>Home</v>
      </c>
      <c r="Q1430" t="str">
        <f>_xlfn.XLOOKUP(Sales_DB[[#This Row],[Product_ID]],Product_DB[Product_ID],Product_DB[Sub_Category])</f>
        <v>Decor</v>
      </c>
      <c r="R1430" t="str">
        <f>_xlfn.XLOOKUP(Sales_DB[[#This Row],[Product_ID]],Product_DB[Product_ID],Product_DB[Brand])</f>
        <v>Luna, Anderson and Bowman</v>
      </c>
      <c r="S1430">
        <f>_xlfn.XLOOKUP(Sales_DB[[#This Row],[Product_ID]],Product_DB[Product_ID],Product_DB[Cost])</f>
        <v>48.01</v>
      </c>
      <c r="T1430">
        <f>_xlfn.XLOOKUP(Sales_DB[[#This Row],[Product_ID]],Product_DB[Product_ID],Product_DB[Stock])</f>
        <v>439</v>
      </c>
      <c r="U1430" t="str">
        <f>_xlfn.XLOOKUP(Sales_DB[[#This Row],[Customer_ID]],Final_Cust_db[Customer_ID],Final_Cust_db[Name])</f>
        <v>Anthony Garcia</v>
      </c>
      <c r="V1430">
        <f>_xlfn.XLOOKUP(Sales_DB[[#This Row],[Customer_ID]],Final_Cust_db[Customer_ID],Final_Cust_db[Age])</f>
        <v>60</v>
      </c>
      <c r="W1430" t="str">
        <f>_xlfn.XLOOKUP(Sales_DB[[#This Row],[Customer_ID]],Final_Cust_db[Customer_ID],Final_Cust_db[Gender])</f>
        <v>Male</v>
      </c>
      <c r="X1430" t="str">
        <f>_xlfn.XLOOKUP(Sales_DB[[#This Row],[Customer_ID]],Final_Cust_db[Customer_ID],Final_Cust_db[City])</f>
        <v>Taraberg</v>
      </c>
      <c r="Y1430" t="str">
        <f>_xlfn.XLOOKUP(Sales_DB[[#This Row],[Customer_ID]],Final_Cust_db[Customer_ID],Final_Cust_db[State])</f>
        <v>Arizona</v>
      </c>
      <c r="Z1430" t="str">
        <f>_xlfn.XLOOKUP(Sales_DB[[#This Row],[Customer_ID]],Final_Cust_db[Customer_ID],Final_Cust_db[Country])</f>
        <v>USA</v>
      </c>
      <c r="AA1430" t="str">
        <f>_xlfn.XLOOKUP(Sales_DB[[#This Row],[Customer_ID]],Final_Cust_db[Customer_ID],Final_Cust_db[Loyality_Level])</f>
        <v>Silver</v>
      </c>
      <c r="AB1430" s="8">
        <f>Sales_DB[[#This Row],[Cost]]*Sales_DB[[#This Row],[Quantity]]</f>
        <v>144.03</v>
      </c>
      <c r="AC1430" s="8">
        <f>Sales_DB[[#This Row],[Total_Amount]]-Sales_DB[[#This Row],[Spend]]</f>
        <v>1674.4614000000001</v>
      </c>
      <c r="AD1430" s="8">
        <f>MONTH(Sales_DB[[#This Row],[Order_Date]])</f>
        <v>4</v>
      </c>
    </row>
    <row r="1431" spans="1:30" x14ac:dyDescent="0.35">
      <c r="A1431" t="s">
        <v>3388</v>
      </c>
      <c r="B1431" s="2">
        <v>45804</v>
      </c>
      <c r="C1431" t="s">
        <v>794</v>
      </c>
      <c r="D1431" t="s">
        <v>1863</v>
      </c>
      <c r="E1431" t="s">
        <v>1930</v>
      </c>
      <c r="F1431">
        <v>2</v>
      </c>
      <c r="G1431" s="5">
        <v>822.59</v>
      </c>
      <c r="H1431">
        <v>0.22</v>
      </c>
      <c r="I1431" t="s">
        <v>1959</v>
      </c>
      <c r="J1431">
        <v>1283.2403999999999</v>
      </c>
      <c r="K1431" t="str">
        <f>_xlfn.XLOOKUP(Sales_DB[[#This Row],[Store_ID]],Store_DB[Store_ID],Store_DB[Region])</f>
        <v>East</v>
      </c>
      <c r="L1431" t="str">
        <f>_xlfn.XLOOKUP(Sales_DB[[#This Row],[Store_ID]],Store_DB[Store_ID],Store_DB[Store_Name])</f>
        <v>Gardner, Humphrey and Contreras</v>
      </c>
      <c r="M1431" t="str">
        <f>_xlfn.XLOOKUP(Sales_DB[[#This Row],[Store_ID]],Store_DB[Store_ID],Store_DB[City])</f>
        <v>Johnsonville</v>
      </c>
      <c r="N1431" t="str">
        <f>_xlfn.XLOOKUP(Sales_DB[[#This Row],[Store_ID]],Store_DB[Store_ID],Store_DB[Store_Type])</f>
        <v>Flagship</v>
      </c>
      <c r="O1431" t="str">
        <f>_xlfn.XLOOKUP(Sales_DB[[#This Row],[Product_ID]],Product_DB[Product_ID],Product_DB[Product_Name])</f>
        <v>Vitamin E Body Lotion</v>
      </c>
      <c r="P1431" t="str">
        <f>_xlfn.XLOOKUP(Sales_DB[[#This Row],[Product_ID]],Product_DB[Product_ID],Product_DB[Category])</f>
        <v>Beauty</v>
      </c>
      <c r="Q1431" t="str">
        <f>_xlfn.XLOOKUP(Sales_DB[[#This Row],[Product_ID]],Product_DB[Product_ID],Product_DB[Sub_Category])</f>
        <v>Skincare</v>
      </c>
      <c r="R1431" t="str">
        <f>_xlfn.XLOOKUP(Sales_DB[[#This Row],[Product_ID]],Product_DB[Product_ID],Product_DB[Brand])</f>
        <v>Hoffman-Williams</v>
      </c>
      <c r="S1431">
        <f>_xlfn.XLOOKUP(Sales_DB[[#This Row],[Product_ID]],Product_DB[Product_ID],Product_DB[Cost])</f>
        <v>358.47</v>
      </c>
      <c r="T1431">
        <f>_xlfn.XLOOKUP(Sales_DB[[#This Row],[Product_ID]],Product_DB[Product_ID],Product_DB[Stock])</f>
        <v>213</v>
      </c>
      <c r="U1431" t="str">
        <f>_xlfn.XLOOKUP(Sales_DB[[#This Row],[Customer_ID]],Final_Cust_db[Customer_ID],Final_Cust_db[Name])</f>
        <v>Laura Soto</v>
      </c>
      <c r="V1431">
        <f>_xlfn.XLOOKUP(Sales_DB[[#This Row],[Customer_ID]],Final_Cust_db[Customer_ID],Final_Cust_db[Age])</f>
        <v>57</v>
      </c>
      <c r="W1431" t="str">
        <f>_xlfn.XLOOKUP(Sales_DB[[#This Row],[Customer_ID]],Final_Cust_db[Customer_ID],Final_Cust_db[Gender])</f>
        <v>Female</v>
      </c>
      <c r="X1431" t="str">
        <f>_xlfn.XLOOKUP(Sales_DB[[#This Row],[Customer_ID]],Final_Cust_db[Customer_ID],Final_Cust_db[City])</f>
        <v>Rodriguezton</v>
      </c>
      <c r="Y1431" t="str">
        <f>_xlfn.XLOOKUP(Sales_DB[[#This Row],[Customer_ID]],Final_Cust_db[Customer_ID],Final_Cust_db[State])</f>
        <v>Michigan</v>
      </c>
      <c r="Z1431" t="str">
        <f>_xlfn.XLOOKUP(Sales_DB[[#This Row],[Customer_ID]],Final_Cust_db[Customer_ID],Final_Cust_db[Country])</f>
        <v>USA</v>
      </c>
      <c r="AA1431" t="str">
        <f>_xlfn.XLOOKUP(Sales_DB[[#This Row],[Customer_ID]],Final_Cust_db[Customer_ID],Final_Cust_db[Loyality_Level])</f>
        <v>Platinum</v>
      </c>
      <c r="AB1431" s="8">
        <f>Sales_DB[[#This Row],[Cost]]*Sales_DB[[#This Row],[Quantity]]</f>
        <v>716.94</v>
      </c>
      <c r="AC1431" s="8">
        <f>Sales_DB[[#This Row],[Total_Amount]]-Sales_DB[[#This Row],[Spend]]</f>
        <v>566.30039999999985</v>
      </c>
      <c r="AD1431" s="8">
        <f>MONTH(Sales_DB[[#This Row],[Order_Date]])</f>
        <v>5</v>
      </c>
    </row>
    <row r="1432" spans="1:30" x14ac:dyDescent="0.35">
      <c r="A1432" t="s">
        <v>3389</v>
      </c>
      <c r="B1432" s="2">
        <v>45263</v>
      </c>
      <c r="C1432" t="s">
        <v>727</v>
      </c>
      <c r="D1432" t="s">
        <v>1818</v>
      </c>
      <c r="E1432" t="s">
        <v>1894</v>
      </c>
      <c r="F1432">
        <v>1</v>
      </c>
      <c r="G1432" s="5">
        <v>462.23</v>
      </c>
      <c r="H1432">
        <v>0.3</v>
      </c>
      <c r="I1432" t="s">
        <v>1959</v>
      </c>
      <c r="J1432">
        <v>323.56099999999998</v>
      </c>
      <c r="K1432" t="str">
        <f>_xlfn.XLOOKUP(Sales_DB[[#This Row],[Store_ID]],Store_DB[Store_ID],Store_DB[Region])</f>
        <v>South</v>
      </c>
      <c r="L1432" t="str">
        <f>_xlfn.XLOOKUP(Sales_DB[[#This Row],[Store_ID]],Store_DB[Store_ID],Store_DB[Store_Name])</f>
        <v>Black-Horn</v>
      </c>
      <c r="M1432" t="str">
        <f>_xlfn.XLOOKUP(Sales_DB[[#This Row],[Store_ID]],Store_DB[Store_ID],Store_DB[City])</f>
        <v>North Nancyview</v>
      </c>
      <c r="N1432" t="str">
        <f>_xlfn.XLOOKUP(Sales_DB[[#This Row],[Store_ID]],Store_DB[Store_ID],Store_DB[Store_Type])</f>
        <v>Outlet</v>
      </c>
      <c r="O1432" t="str">
        <f>_xlfn.XLOOKUP(Sales_DB[[#This Row],[Product_ID]],Product_DB[Product_ID],Product_DB[Product_Name])</f>
        <v>Decorative Lamp Shade</v>
      </c>
      <c r="P1432" t="str">
        <f>_xlfn.XLOOKUP(Sales_DB[[#This Row],[Product_ID]],Product_DB[Product_ID],Product_DB[Category])</f>
        <v>Home</v>
      </c>
      <c r="Q1432" t="str">
        <f>_xlfn.XLOOKUP(Sales_DB[[#This Row],[Product_ID]],Product_DB[Product_ID],Product_DB[Sub_Category])</f>
        <v>Lighting</v>
      </c>
      <c r="R1432" t="str">
        <f>_xlfn.XLOOKUP(Sales_DB[[#This Row],[Product_ID]],Product_DB[Product_ID],Product_DB[Brand])</f>
        <v>Ramirez-Hanson</v>
      </c>
      <c r="S1432">
        <f>_xlfn.XLOOKUP(Sales_DB[[#This Row],[Product_ID]],Product_DB[Product_ID],Product_DB[Cost])</f>
        <v>228.53</v>
      </c>
      <c r="T1432">
        <f>_xlfn.XLOOKUP(Sales_DB[[#This Row],[Product_ID]],Product_DB[Product_ID],Product_DB[Stock])</f>
        <v>469</v>
      </c>
      <c r="U1432" t="str">
        <f>_xlfn.XLOOKUP(Sales_DB[[#This Row],[Customer_ID]],Final_Cust_db[Customer_ID],Final_Cust_db[Name])</f>
        <v>Alejandro Doyle</v>
      </c>
      <c r="V1432">
        <f>_xlfn.XLOOKUP(Sales_DB[[#This Row],[Customer_ID]],Final_Cust_db[Customer_ID],Final_Cust_db[Age])</f>
        <v>35</v>
      </c>
      <c r="W1432" t="str">
        <f>_xlfn.XLOOKUP(Sales_DB[[#This Row],[Customer_ID]],Final_Cust_db[Customer_ID],Final_Cust_db[Gender])</f>
        <v>Male</v>
      </c>
      <c r="X1432" t="str">
        <f>_xlfn.XLOOKUP(Sales_DB[[#This Row],[Customer_ID]],Final_Cust_db[Customer_ID],Final_Cust_db[City])</f>
        <v>East Crystalton</v>
      </c>
      <c r="Y1432" t="str">
        <f>_xlfn.XLOOKUP(Sales_DB[[#This Row],[Customer_ID]],Final_Cust_db[Customer_ID],Final_Cust_db[State])</f>
        <v>New Mexico</v>
      </c>
      <c r="Z1432" t="str">
        <f>_xlfn.XLOOKUP(Sales_DB[[#This Row],[Customer_ID]],Final_Cust_db[Customer_ID],Final_Cust_db[Country])</f>
        <v>USA</v>
      </c>
      <c r="AA1432" t="str">
        <f>_xlfn.XLOOKUP(Sales_DB[[#This Row],[Customer_ID]],Final_Cust_db[Customer_ID],Final_Cust_db[Loyality_Level])</f>
        <v>Platinum</v>
      </c>
      <c r="AB1432" s="8">
        <f>Sales_DB[[#This Row],[Cost]]*Sales_DB[[#This Row],[Quantity]]</f>
        <v>228.53</v>
      </c>
      <c r="AC1432" s="8">
        <f>Sales_DB[[#This Row],[Total_Amount]]-Sales_DB[[#This Row],[Spend]]</f>
        <v>95.030999999999977</v>
      </c>
      <c r="AD1432" s="8">
        <f>MONTH(Sales_DB[[#This Row],[Order_Date]])</f>
        <v>12</v>
      </c>
    </row>
    <row r="1433" spans="1:30" x14ac:dyDescent="0.35">
      <c r="A1433" t="s">
        <v>3390</v>
      </c>
      <c r="B1433" s="2">
        <v>45906</v>
      </c>
      <c r="C1433" t="s">
        <v>1393</v>
      </c>
      <c r="D1433" t="s">
        <v>1704</v>
      </c>
      <c r="E1433" t="s">
        <v>1940</v>
      </c>
      <c r="F1433">
        <v>1</v>
      </c>
      <c r="G1433" s="5">
        <v>361.09</v>
      </c>
      <c r="H1433">
        <v>0.06</v>
      </c>
      <c r="I1433" t="s">
        <v>1959</v>
      </c>
      <c r="J1433">
        <v>339.42459999999988</v>
      </c>
      <c r="K1433" t="str">
        <f>_xlfn.XLOOKUP(Sales_DB[[#This Row],[Store_ID]],Store_DB[Store_ID],Store_DB[Region])</f>
        <v>North</v>
      </c>
      <c r="L1433" t="str">
        <f>_xlfn.XLOOKUP(Sales_DB[[#This Row],[Store_ID]],Store_DB[Store_ID],Store_DB[Store_Name])</f>
        <v>Holloway Ltd</v>
      </c>
      <c r="M1433" t="str">
        <f>_xlfn.XLOOKUP(Sales_DB[[#This Row],[Store_ID]],Store_DB[Store_ID],Store_DB[City])</f>
        <v>Bensonhaven</v>
      </c>
      <c r="N1433" t="str">
        <f>_xlfn.XLOOKUP(Sales_DB[[#This Row],[Store_ID]],Store_DB[Store_ID],Store_DB[Store_Type])</f>
        <v>Flagship</v>
      </c>
      <c r="O1433" t="str">
        <f>_xlfn.XLOOKUP(Sales_DB[[#This Row],[Product_ID]],Product_DB[Product_ID],Product_DB[Product_Name])</f>
        <v>Smart Home Wifi Camera</v>
      </c>
      <c r="P1433" t="str">
        <f>_xlfn.XLOOKUP(Sales_DB[[#This Row],[Product_ID]],Product_DB[Product_ID],Product_DB[Category])</f>
        <v>Electronics</v>
      </c>
      <c r="Q1433" t="str">
        <f>_xlfn.XLOOKUP(Sales_DB[[#This Row],[Product_ID]],Product_DB[Product_ID],Product_DB[Sub_Category])</f>
        <v>Accessories</v>
      </c>
      <c r="R1433" t="str">
        <f>_xlfn.XLOOKUP(Sales_DB[[#This Row],[Product_ID]],Product_DB[Product_ID],Product_DB[Brand])</f>
        <v>Holmes LLC</v>
      </c>
      <c r="S1433">
        <f>_xlfn.XLOOKUP(Sales_DB[[#This Row],[Product_ID]],Product_DB[Product_ID],Product_DB[Cost])</f>
        <v>450.71</v>
      </c>
      <c r="T1433">
        <f>_xlfn.XLOOKUP(Sales_DB[[#This Row],[Product_ID]],Product_DB[Product_ID],Product_DB[Stock])</f>
        <v>389</v>
      </c>
      <c r="U1433" t="str">
        <f>_xlfn.XLOOKUP(Sales_DB[[#This Row],[Customer_ID]],Final_Cust_db[Customer_ID],Final_Cust_db[Name])</f>
        <v>Monica Wright</v>
      </c>
      <c r="V1433">
        <f>_xlfn.XLOOKUP(Sales_DB[[#This Row],[Customer_ID]],Final_Cust_db[Customer_ID],Final_Cust_db[Age])</f>
        <v>45</v>
      </c>
      <c r="W1433" t="str">
        <f>_xlfn.XLOOKUP(Sales_DB[[#This Row],[Customer_ID]],Final_Cust_db[Customer_ID],Final_Cust_db[Gender])</f>
        <v>Male</v>
      </c>
      <c r="X1433" t="str">
        <f>_xlfn.XLOOKUP(Sales_DB[[#This Row],[Customer_ID]],Final_Cust_db[Customer_ID],Final_Cust_db[City])</f>
        <v>Paulside</v>
      </c>
      <c r="Y1433" t="str">
        <f>_xlfn.XLOOKUP(Sales_DB[[#This Row],[Customer_ID]],Final_Cust_db[Customer_ID],Final_Cust_db[State])</f>
        <v>North Carolina</v>
      </c>
      <c r="Z1433" t="str">
        <f>_xlfn.XLOOKUP(Sales_DB[[#This Row],[Customer_ID]],Final_Cust_db[Customer_ID],Final_Cust_db[Country])</f>
        <v>USA</v>
      </c>
      <c r="AA1433" t="str">
        <f>_xlfn.XLOOKUP(Sales_DB[[#This Row],[Customer_ID]],Final_Cust_db[Customer_ID],Final_Cust_db[Loyality_Level])</f>
        <v>Gold</v>
      </c>
      <c r="AB1433" s="8">
        <f>Sales_DB[[#This Row],[Cost]]*Sales_DB[[#This Row],[Quantity]]</f>
        <v>450.71</v>
      </c>
      <c r="AC1433" s="8">
        <f>Sales_DB[[#This Row],[Total_Amount]]-Sales_DB[[#This Row],[Spend]]</f>
        <v>-111.2854000000001</v>
      </c>
      <c r="AD1433" s="8">
        <f>MONTH(Sales_DB[[#This Row],[Order_Date]])</f>
        <v>9</v>
      </c>
    </row>
    <row r="1434" spans="1:30" x14ac:dyDescent="0.35">
      <c r="A1434" t="s">
        <v>3391</v>
      </c>
      <c r="B1434" s="2">
        <v>45243</v>
      </c>
      <c r="C1434" t="s">
        <v>1206</v>
      </c>
      <c r="D1434" t="s">
        <v>1800</v>
      </c>
      <c r="E1434" t="s">
        <v>1946</v>
      </c>
      <c r="F1434">
        <v>3</v>
      </c>
      <c r="G1434" s="5">
        <v>59.37</v>
      </c>
      <c r="H1434">
        <v>0.03</v>
      </c>
      <c r="I1434" t="s">
        <v>1959</v>
      </c>
      <c r="J1434">
        <v>172.76669999999999</v>
      </c>
      <c r="K1434" t="str">
        <f>_xlfn.XLOOKUP(Sales_DB[[#This Row],[Store_ID]],Store_DB[Store_ID],Store_DB[Region])</f>
        <v>East</v>
      </c>
      <c r="L1434" t="str">
        <f>_xlfn.XLOOKUP(Sales_DB[[#This Row],[Store_ID]],Store_DB[Store_ID],Store_DB[Store_Name])</f>
        <v>Mann-Austin</v>
      </c>
      <c r="M1434" t="str">
        <f>_xlfn.XLOOKUP(Sales_DB[[#This Row],[Store_ID]],Store_DB[Store_ID],Store_DB[City])</f>
        <v>Vasquezborough</v>
      </c>
      <c r="N1434" t="str">
        <f>_xlfn.XLOOKUP(Sales_DB[[#This Row],[Store_ID]],Store_DB[Store_ID],Store_DB[Store_Type])</f>
        <v>Online</v>
      </c>
      <c r="O1434" t="str">
        <f>_xlfn.XLOOKUP(Sales_DB[[#This Row],[Product_ID]],Product_DB[Product_ID],Product_DB[Product_Name])</f>
        <v>Shin Guards – Adult</v>
      </c>
      <c r="P1434" t="str">
        <f>_xlfn.XLOOKUP(Sales_DB[[#This Row],[Product_ID]],Product_DB[Product_ID],Product_DB[Category])</f>
        <v>Sports</v>
      </c>
      <c r="Q1434" t="str">
        <f>_xlfn.XLOOKUP(Sales_DB[[#This Row],[Product_ID]],Product_DB[Product_ID],Product_DB[Sub_Category])</f>
        <v>Team Sports</v>
      </c>
      <c r="R1434" t="str">
        <f>_xlfn.XLOOKUP(Sales_DB[[#This Row],[Product_ID]],Product_DB[Product_ID],Product_DB[Brand])</f>
        <v>French Ltd</v>
      </c>
      <c r="S1434">
        <f>_xlfn.XLOOKUP(Sales_DB[[#This Row],[Product_ID]],Product_DB[Product_ID],Product_DB[Cost])</f>
        <v>107.06</v>
      </c>
      <c r="T1434">
        <f>_xlfn.XLOOKUP(Sales_DB[[#This Row],[Product_ID]],Product_DB[Product_ID],Product_DB[Stock])</f>
        <v>359</v>
      </c>
      <c r="U1434" t="str">
        <f>_xlfn.XLOOKUP(Sales_DB[[#This Row],[Customer_ID]],Final_Cust_db[Customer_ID],Final_Cust_db[Name])</f>
        <v>Kristine Higgins</v>
      </c>
      <c r="V1434">
        <f>_xlfn.XLOOKUP(Sales_DB[[#This Row],[Customer_ID]],Final_Cust_db[Customer_ID],Final_Cust_db[Age])</f>
        <v>27</v>
      </c>
      <c r="W1434" t="str">
        <f>_xlfn.XLOOKUP(Sales_DB[[#This Row],[Customer_ID]],Final_Cust_db[Customer_ID],Final_Cust_db[Gender])</f>
        <v>Female</v>
      </c>
      <c r="X1434" t="str">
        <f>_xlfn.XLOOKUP(Sales_DB[[#This Row],[Customer_ID]],Final_Cust_db[Customer_ID],Final_Cust_db[City])</f>
        <v>Jennifertown</v>
      </c>
      <c r="Y1434" t="str">
        <f>_xlfn.XLOOKUP(Sales_DB[[#This Row],[Customer_ID]],Final_Cust_db[Customer_ID],Final_Cust_db[State])</f>
        <v>South Carolina</v>
      </c>
      <c r="Z1434" t="str">
        <f>_xlfn.XLOOKUP(Sales_DB[[#This Row],[Customer_ID]],Final_Cust_db[Customer_ID],Final_Cust_db[Country])</f>
        <v>USA</v>
      </c>
      <c r="AA1434" t="str">
        <f>_xlfn.XLOOKUP(Sales_DB[[#This Row],[Customer_ID]],Final_Cust_db[Customer_ID],Final_Cust_db[Loyality_Level])</f>
        <v>Silver</v>
      </c>
      <c r="AB1434" s="8">
        <f>Sales_DB[[#This Row],[Cost]]*Sales_DB[[#This Row],[Quantity]]</f>
        <v>321.18</v>
      </c>
      <c r="AC1434" s="8">
        <f>Sales_DB[[#This Row],[Total_Amount]]-Sales_DB[[#This Row],[Spend]]</f>
        <v>-148.41330000000002</v>
      </c>
      <c r="AD1434" s="8">
        <f>MONTH(Sales_DB[[#This Row],[Order_Date]])</f>
        <v>11</v>
      </c>
    </row>
    <row r="1435" spans="1:30" x14ac:dyDescent="0.35">
      <c r="A1435" t="s">
        <v>3392</v>
      </c>
      <c r="B1435" s="2">
        <v>45686</v>
      </c>
      <c r="C1435" t="s">
        <v>148</v>
      </c>
      <c r="D1435" t="s">
        <v>1698</v>
      </c>
      <c r="E1435" t="s">
        <v>1890</v>
      </c>
      <c r="F1435">
        <v>3</v>
      </c>
      <c r="G1435" s="5">
        <v>765.21</v>
      </c>
      <c r="H1435">
        <v>0.14000000000000001</v>
      </c>
      <c r="I1435" t="s">
        <v>1962</v>
      </c>
      <c r="J1435">
        <v>1974.2418</v>
      </c>
      <c r="K1435" t="str">
        <f>_xlfn.XLOOKUP(Sales_DB[[#This Row],[Store_ID]],Store_DB[Store_ID],Store_DB[Region])</f>
        <v>North</v>
      </c>
      <c r="L1435" t="str">
        <f>_xlfn.XLOOKUP(Sales_DB[[#This Row],[Store_ID]],Store_DB[Store_ID],Store_DB[Store_Name])</f>
        <v>Martinez, Adkins and Johnson</v>
      </c>
      <c r="M1435" t="str">
        <f>_xlfn.XLOOKUP(Sales_DB[[#This Row],[Store_ID]],Store_DB[Store_ID],Store_DB[City])</f>
        <v>Danielmouth</v>
      </c>
      <c r="N1435" t="str">
        <f>_xlfn.XLOOKUP(Sales_DB[[#This Row],[Store_ID]],Store_DB[Store_ID],Store_DB[Store_Type])</f>
        <v>Flagship</v>
      </c>
      <c r="O1435" t="str">
        <f>_xlfn.XLOOKUP(Sales_DB[[#This Row],[Product_ID]],Product_DB[Product_ID],Product_DB[Product_Name])</f>
        <v>Noise-Canceling Headphones</v>
      </c>
      <c r="P1435" t="str">
        <f>_xlfn.XLOOKUP(Sales_DB[[#This Row],[Product_ID]],Product_DB[Product_ID],Product_DB[Category])</f>
        <v>Electronics</v>
      </c>
      <c r="Q1435" t="str">
        <f>_xlfn.XLOOKUP(Sales_DB[[#This Row],[Product_ID]],Product_DB[Product_ID],Product_DB[Sub_Category])</f>
        <v>Audio</v>
      </c>
      <c r="R1435" t="str">
        <f>_xlfn.XLOOKUP(Sales_DB[[#This Row],[Product_ID]],Product_DB[Product_ID],Product_DB[Brand])</f>
        <v>Taylor-Hart</v>
      </c>
      <c r="S1435">
        <f>_xlfn.XLOOKUP(Sales_DB[[#This Row],[Product_ID]],Product_DB[Product_ID],Product_DB[Cost])</f>
        <v>38.520000000000003</v>
      </c>
      <c r="T1435">
        <f>_xlfn.XLOOKUP(Sales_DB[[#This Row],[Product_ID]],Product_DB[Product_ID],Product_DB[Stock])</f>
        <v>378</v>
      </c>
      <c r="U1435" t="str">
        <f>_xlfn.XLOOKUP(Sales_DB[[#This Row],[Customer_ID]],Final_Cust_db[Customer_ID],Final_Cust_db[Name])</f>
        <v>Thomas Phillips</v>
      </c>
      <c r="V1435">
        <f>_xlfn.XLOOKUP(Sales_DB[[#This Row],[Customer_ID]],Final_Cust_db[Customer_ID],Final_Cust_db[Age])</f>
        <v>20</v>
      </c>
      <c r="W1435" t="str">
        <f>_xlfn.XLOOKUP(Sales_DB[[#This Row],[Customer_ID]],Final_Cust_db[Customer_ID],Final_Cust_db[Gender])</f>
        <v>Female</v>
      </c>
      <c r="X1435" t="str">
        <f>_xlfn.XLOOKUP(Sales_DB[[#This Row],[Customer_ID]],Final_Cust_db[Customer_ID],Final_Cust_db[City])</f>
        <v>Luisfurt</v>
      </c>
      <c r="Y1435" t="str">
        <f>_xlfn.XLOOKUP(Sales_DB[[#This Row],[Customer_ID]],Final_Cust_db[Customer_ID],Final_Cust_db[State])</f>
        <v>Georgia</v>
      </c>
      <c r="Z1435" t="str">
        <f>_xlfn.XLOOKUP(Sales_DB[[#This Row],[Customer_ID]],Final_Cust_db[Customer_ID],Final_Cust_db[Country])</f>
        <v>USA</v>
      </c>
      <c r="AA1435" t="str">
        <f>_xlfn.XLOOKUP(Sales_DB[[#This Row],[Customer_ID]],Final_Cust_db[Customer_ID],Final_Cust_db[Loyality_Level])</f>
        <v>Gold</v>
      </c>
      <c r="AB1435" s="8">
        <f>Sales_DB[[#This Row],[Cost]]*Sales_DB[[#This Row],[Quantity]]</f>
        <v>115.56</v>
      </c>
      <c r="AC1435" s="8">
        <f>Sales_DB[[#This Row],[Total_Amount]]-Sales_DB[[#This Row],[Spend]]</f>
        <v>1858.6818000000001</v>
      </c>
      <c r="AD1435" s="8">
        <f>MONTH(Sales_DB[[#This Row],[Order_Date]])</f>
        <v>1</v>
      </c>
    </row>
    <row r="1436" spans="1:30" x14ac:dyDescent="0.35">
      <c r="A1436" t="s">
        <v>3393</v>
      </c>
      <c r="B1436" s="2">
        <v>45472</v>
      </c>
      <c r="C1436" t="s">
        <v>788</v>
      </c>
      <c r="D1436" t="s">
        <v>1672</v>
      </c>
      <c r="E1436" t="s">
        <v>1927</v>
      </c>
      <c r="F1436">
        <v>4</v>
      </c>
      <c r="G1436" s="5">
        <v>303.56</v>
      </c>
      <c r="H1436">
        <v>0.2</v>
      </c>
      <c r="I1436" t="s">
        <v>1962</v>
      </c>
      <c r="J1436">
        <v>971.39200000000005</v>
      </c>
      <c r="K1436" t="str">
        <f>_xlfn.XLOOKUP(Sales_DB[[#This Row],[Store_ID]],Store_DB[Store_ID],Store_DB[Region])</f>
        <v>North</v>
      </c>
      <c r="L1436" t="str">
        <f>_xlfn.XLOOKUP(Sales_DB[[#This Row],[Store_ID]],Store_DB[Store_ID],Store_DB[Store_Name])</f>
        <v>Thomas, Bridges and Harris</v>
      </c>
      <c r="M1436" t="str">
        <f>_xlfn.XLOOKUP(Sales_DB[[#This Row],[Store_ID]],Store_DB[Store_ID],Store_DB[City])</f>
        <v>Sabrinatown</v>
      </c>
      <c r="N1436" t="str">
        <f>_xlfn.XLOOKUP(Sales_DB[[#This Row],[Store_ID]],Store_DB[Store_ID],Store_DB[Store_Type])</f>
        <v>Online</v>
      </c>
      <c r="O1436" t="str">
        <f>_xlfn.XLOOKUP(Sales_DB[[#This Row],[Product_ID]],Product_DB[Product_ID],Product_DB[Product_Name])</f>
        <v>Vitamin C Face Serum</v>
      </c>
      <c r="P1436" t="str">
        <f>_xlfn.XLOOKUP(Sales_DB[[#This Row],[Product_ID]],Product_DB[Product_ID],Product_DB[Category])</f>
        <v>Beauty</v>
      </c>
      <c r="Q1436" t="str">
        <f>_xlfn.XLOOKUP(Sales_DB[[#This Row],[Product_ID]],Product_DB[Product_ID],Product_DB[Sub_Category])</f>
        <v>Skincare</v>
      </c>
      <c r="R1436" t="str">
        <f>_xlfn.XLOOKUP(Sales_DB[[#This Row],[Product_ID]],Product_DB[Product_ID],Product_DB[Brand])</f>
        <v>Griffin Ltd</v>
      </c>
      <c r="S1436">
        <f>_xlfn.XLOOKUP(Sales_DB[[#This Row],[Product_ID]],Product_DB[Product_ID],Product_DB[Cost])</f>
        <v>283.83</v>
      </c>
      <c r="T1436">
        <f>_xlfn.XLOOKUP(Sales_DB[[#This Row],[Product_ID]],Product_DB[Product_ID],Product_DB[Stock])</f>
        <v>244</v>
      </c>
      <c r="U1436" t="str">
        <f>_xlfn.XLOOKUP(Sales_DB[[#This Row],[Customer_ID]],Final_Cust_db[Customer_ID],Final_Cust_db[Name])</f>
        <v>Brian Hammond</v>
      </c>
      <c r="V1436">
        <f>_xlfn.XLOOKUP(Sales_DB[[#This Row],[Customer_ID]],Final_Cust_db[Customer_ID],Final_Cust_db[Age])</f>
        <v>56</v>
      </c>
      <c r="W1436" t="str">
        <f>_xlfn.XLOOKUP(Sales_DB[[#This Row],[Customer_ID]],Final_Cust_db[Customer_ID],Final_Cust_db[Gender])</f>
        <v>Female</v>
      </c>
      <c r="X1436" t="str">
        <f>_xlfn.XLOOKUP(Sales_DB[[#This Row],[Customer_ID]],Final_Cust_db[Customer_ID],Final_Cust_db[City])</f>
        <v>North Nicholas</v>
      </c>
      <c r="Y1436" t="str">
        <f>_xlfn.XLOOKUP(Sales_DB[[#This Row],[Customer_ID]],Final_Cust_db[Customer_ID],Final_Cust_db[State])</f>
        <v>Texas</v>
      </c>
      <c r="Z1436" t="str">
        <f>_xlfn.XLOOKUP(Sales_DB[[#This Row],[Customer_ID]],Final_Cust_db[Customer_ID],Final_Cust_db[Country])</f>
        <v>USA</v>
      </c>
      <c r="AA1436" t="str">
        <f>_xlfn.XLOOKUP(Sales_DB[[#This Row],[Customer_ID]],Final_Cust_db[Customer_ID],Final_Cust_db[Loyality_Level])</f>
        <v>Gold</v>
      </c>
      <c r="AB1436" s="8">
        <f>Sales_DB[[#This Row],[Cost]]*Sales_DB[[#This Row],[Quantity]]</f>
        <v>1135.32</v>
      </c>
      <c r="AC1436" s="8">
        <f>Sales_DB[[#This Row],[Total_Amount]]-Sales_DB[[#This Row],[Spend]]</f>
        <v>-163.92799999999988</v>
      </c>
      <c r="AD1436" s="8">
        <f>MONTH(Sales_DB[[#This Row],[Order_Date]])</f>
        <v>6</v>
      </c>
    </row>
    <row r="1437" spans="1:30" x14ac:dyDescent="0.35">
      <c r="A1437" t="s">
        <v>3394</v>
      </c>
      <c r="B1437" s="2">
        <v>45779</v>
      </c>
      <c r="C1437" t="s">
        <v>1381</v>
      </c>
      <c r="D1437" t="s">
        <v>1656</v>
      </c>
      <c r="E1437" t="s">
        <v>1885</v>
      </c>
      <c r="F1437">
        <v>1</v>
      </c>
      <c r="G1437" s="5">
        <v>640.92999999999995</v>
      </c>
      <c r="H1437">
        <v>0.19</v>
      </c>
      <c r="I1437" t="s">
        <v>1959</v>
      </c>
      <c r="J1437">
        <v>519.15329999999994</v>
      </c>
      <c r="K1437" t="str">
        <f>_xlfn.XLOOKUP(Sales_DB[[#This Row],[Store_ID]],Store_DB[Store_ID],Store_DB[Region])</f>
        <v>East</v>
      </c>
      <c r="L1437" t="str">
        <f>_xlfn.XLOOKUP(Sales_DB[[#This Row],[Store_ID]],Store_DB[Store_ID],Store_DB[Store_Name])</f>
        <v>Rivera-Warner</v>
      </c>
      <c r="M1437" t="str">
        <f>_xlfn.XLOOKUP(Sales_DB[[#This Row],[Store_ID]],Store_DB[Store_ID],Store_DB[City])</f>
        <v>Washingtonfurt</v>
      </c>
      <c r="N1437" t="str">
        <f>_xlfn.XLOOKUP(Sales_DB[[#This Row],[Store_ID]],Store_DB[Store_ID],Store_DB[Store_Type])</f>
        <v>Flagship</v>
      </c>
      <c r="O1437" t="str">
        <f>_xlfn.XLOOKUP(Sales_DB[[#This Row],[Product_ID]],Product_DB[Product_ID],Product_DB[Product_Name])</f>
        <v>Decorative Floor Vase</v>
      </c>
      <c r="P1437" t="str">
        <f>_xlfn.XLOOKUP(Sales_DB[[#This Row],[Product_ID]],Product_DB[Product_ID],Product_DB[Category])</f>
        <v>Home</v>
      </c>
      <c r="Q1437" t="str">
        <f>_xlfn.XLOOKUP(Sales_DB[[#This Row],[Product_ID]],Product_DB[Product_ID],Product_DB[Sub_Category])</f>
        <v>Decor</v>
      </c>
      <c r="R1437" t="str">
        <f>_xlfn.XLOOKUP(Sales_DB[[#This Row],[Product_ID]],Product_DB[Product_ID],Product_DB[Brand])</f>
        <v>Khan, Jones and Paul</v>
      </c>
      <c r="S1437">
        <f>_xlfn.XLOOKUP(Sales_DB[[#This Row],[Product_ID]],Product_DB[Product_ID],Product_DB[Cost])</f>
        <v>238.8</v>
      </c>
      <c r="T1437">
        <f>_xlfn.XLOOKUP(Sales_DB[[#This Row],[Product_ID]],Product_DB[Product_ID],Product_DB[Stock])</f>
        <v>378</v>
      </c>
      <c r="U1437" t="str">
        <f>_xlfn.XLOOKUP(Sales_DB[[#This Row],[Customer_ID]],Final_Cust_db[Customer_ID],Final_Cust_db[Name])</f>
        <v>Adam Castro</v>
      </c>
      <c r="V1437">
        <f>_xlfn.XLOOKUP(Sales_DB[[#This Row],[Customer_ID]],Final_Cust_db[Customer_ID],Final_Cust_db[Age])</f>
        <v>51</v>
      </c>
      <c r="W1437" t="str">
        <f>_xlfn.XLOOKUP(Sales_DB[[#This Row],[Customer_ID]],Final_Cust_db[Customer_ID],Final_Cust_db[Gender])</f>
        <v>Male</v>
      </c>
      <c r="X1437" t="str">
        <f>_xlfn.XLOOKUP(Sales_DB[[#This Row],[Customer_ID]],Final_Cust_db[Customer_ID],Final_Cust_db[City])</f>
        <v>New Donnabury</v>
      </c>
      <c r="Y1437" t="str">
        <f>_xlfn.XLOOKUP(Sales_DB[[#This Row],[Customer_ID]],Final_Cust_db[Customer_ID],Final_Cust_db[State])</f>
        <v>Texas</v>
      </c>
      <c r="Z1437" t="str">
        <f>_xlfn.XLOOKUP(Sales_DB[[#This Row],[Customer_ID]],Final_Cust_db[Customer_ID],Final_Cust_db[Country])</f>
        <v>USA</v>
      </c>
      <c r="AA1437" t="str">
        <f>_xlfn.XLOOKUP(Sales_DB[[#This Row],[Customer_ID]],Final_Cust_db[Customer_ID],Final_Cust_db[Loyality_Level])</f>
        <v>Silver</v>
      </c>
      <c r="AB1437" s="8">
        <f>Sales_DB[[#This Row],[Cost]]*Sales_DB[[#This Row],[Quantity]]</f>
        <v>238.8</v>
      </c>
      <c r="AC1437" s="8">
        <f>Sales_DB[[#This Row],[Total_Amount]]-Sales_DB[[#This Row],[Spend]]</f>
        <v>280.35329999999993</v>
      </c>
      <c r="AD1437" s="8">
        <f>MONTH(Sales_DB[[#This Row],[Order_Date]])</f>
        <v>5</v>
      </c>
    </row>
    <row r="1438" spans="1:30" x14ac:dyDescent="0.35">
      <c r="A1438" t="s">
        <v>3395</v>
      </c>
      <c r="B1438" s="2">
        <v>45830</v>
      </c>
      <c r="C1438" t="s">
        <v>582</v>
      </c>
      <c r="D1438" t="s">
        <v>1839</v>
      </c>
      <c r="E1438" t="s">
        <v>1922</v>
      </c>
      <c r="F1438">
        <v>2</v>
      </c>
      <c r="G1438" s="5">
        <v>611.25</v>
      </c>
      <c r="H1438">
        <v>0.22</v>
      </c>
      <c r="I1438" t="s">
        <v>1957</v>
      </c>
      <c r="J1438">
        <v>953.55000000000007</v>
      </c>
      <c r="K1438" t="str">
        <f>_xlfn.XLOOKUP(Sales_DB[[#This Row],[Store_ID]],Store_DB[Store_ID],Store_DB[Region])</f>
        <v>East</v>
      </c>
      <c r="L1438" t="str">
        <f>_xlfn.XLOOKUP(Sales_DB[[#This Row],[Store_ID]],Store_DB[Store_ID],Store_DB[Store_Name])</f>
        <v>Hill, Wagner and Ballard</v>
      </c>
      <c r="M1438" t="str">
        <f>_xlfn.XLOOKUP(Sales_DB[[#This Row],[Store_ID]],Store_DB[Store_ID],Store_DB[City])</f>
        <v>East Davidville</v>
      </c>
      <c r="N1438" t="str">
        <f>_xlfn.XLOOKUP(Sales_DB[[#This Row],[Store_ID]],Store_DB[Store_ID],Store_DB[Store_Type])</f>
        <v>Online</v>
      </c>
      <c r="O1438" t="str">
        <f>_xlfn.XLOOKUP(Sales_DB[[#This Row],[Product_ID]],Product_DB[Product_ID],Product_DB[Product_Name])</f>
        <v>Kitchen Cutting Board</v>
      </c>
      <c r="P1438" t="str">
        <f>_xlfn.XLOOKUP(Sales_DB[[#This Row],[Product_ID]],Product_DB[Product_ID],Product_DB[Category])</f>
        <v>Home</v>
      </c>
      <c r="Q1438" t="str">
        <f>_xlfn.XLOOKUP(Sales_DB[[#This Row],[Product_ID]],Product_DB[Product_ID],Product_DB[Sub_Category])</f>
        <v>Kitchen</v>
      </c>
      <c r="R1438" t="str">
        <f>_xlfn.XLOOKUP(Sales_DB[[#This Row],[Product_ID]],Product_DB[Product_ID],Product_DB[Brand])</f>
        <v>Taylor, Dodson and Johnston</v>
      </c>
      <c r="S1438">
        <f>_xlfn.XLOOKUP(Sales_DB[[#This Row],[Product_ID]],Product_DB[Product_ID],Product_DB[Cost])</f>
        <v>176.07</v>
      </c>
      <c r="T1438">
        <f>_xlfn.XLOOKUP(Sales_DB[[#This Row],[Product_ID]],Product_DB[Product_ID],Product_DB[Stock])</f>
        <v>82</v>
      </c>
      <c r="U1438" t="str">
        <f>_xlfn.XLOOKUP(Sales_DB[[#This Row],[Customer_ID]],Final_Cust_db[Customer_ID],Final_Cust_db[Name])</f>
        <v>Maria Davis</v>
      </c>
      <c r="V1438">
        <f>_xlfn.XLOOKUP(Sales_DB[[#This Row],[Customer_ID]],Final_Cust_db[Customer_ID],Final_Cust_db[Age])</f>
        <v>26</v>
      </c>
      <c r="W1438" t="str">
        <f>_xlfn.XLOOKUP(Sales_DB[[#This Row],[Customer_ID]],Final_Cust_db[Customer_ID],Final_Cust_db[Gender])</f>
        <v>Female</v>
      </c>
      <c r="X1438" t="str">
        <f>_xlfn.XLOOKUP(Sales_DB[[#This Row],[Customer_ID]],Final_Cust_db[Customer_ID],Final_Cust_db[City])</f>
        <v>Avilahaven</v>
      </c>
      <c r="Y1438" t="str">
        <f>_xlfn.XLOOKUP(Sales_DB[[#This Row],[Customer_ID]],Final_Cust_db[Customer_ID],Final_Cust_db[State])</f>
        <v>Vermont</v>
      </c>
      <c r="Z1438" t="str">
        <f>_xlfn.XLOOKUP(Sales_DB[[#This Row],[Customer_ID]],Final_Cust_db[Customer_ID],Final_Cust_db[Country])</f>
        <v>USA</v>
      </c>
      <c r="AA1438" t="str">
        <f>_xlfn.XLOOKUP(Sales_DB[[#This Row],[Customer_ID]],Final_Cust_db[Customer_ID],Final_Cust_db[Loyality_Level])</f>
        <v>Gold</v>
      </c>
      <c r="AB1438" s="8">
        <f>Sales_DB[[#This Row],[Cost]]*Sales_DB[[#This Row],[Quantity]]</f>
        <v>352.14</v>
      </c>
      <c r="AC1438" s="8">
        <f>Sales_DB[[#This Row],[Total_Amount]]-Sales_DB[[#This Row],[Spend]]</f>
        <v>601.41000000000008</v>
      </c>
      <c r="AD1438" s="8">
        <f>MONTH(Sales_DB[[#This Row],[Order_Date]])</f>
        <v>6</v>
      </c>
    </row>
    <row r="1439" spans="1:30" x14ac:dyDescent="0.35">
      <c r="A1439" t="s">
        <v>3396</v>
      </c>
      <c r="B1439" s="2">
        <v>45756</v>
      </c>
      <c r="C1439" t="s">
        <v>1432</v>
      </c>
      <c r="D1439" t="s">
        <v>1778</v>
      </c>
      <c r="E1439" t="s">
        <v>1890</v>
      </c>
      <c r="F1439">
        <v>1</v>
      </c>
      <c r="G1439" s="5">
        <v>209.93</v>
      </c>
      <c r="H1439">
        <v>0.21</v>
      </c>
      <c r="I1439" t="s">
        <v>1957</v>
      </c>
      <c r="J1439">
        <v>165.84469999999999</v>
      </c>
      <c r="K1439" t="str">
        <f>_xlfn.XLOOKUP(Sales_DB[[#This Row],[Store_ID]],Store_DB[Store_ID],Store_DB[Region])</f>
        <v>North</v>
      </c>
      <c r="L1439" t="str">
        <f>_xlfn.XLOOKUP(Sales_DB[[#This Row],[Store_ID]],Store_DB[Store_ID],Store_DB[Store_Name])</f>
        <v>Martinez, Adkins and Johnson</v>
      </c>
      <c r="M1439" t="str">
        <f>_xlfn.XLOOKUP(Sales_DB[[#This Row],[Store_ID]],Store_DB[Store_ID],Store_DB[City])</f>
        <v>Danielmouth</v>
      </c>
      <c r="N1439" t="str">
        <f>_xlfn.XLOOKUP(Sales_DB[[#This Row],[Store_ID]],Store_DB[Store_ID],Store_DB[Store_Type])</f>
        <v>Flagship</v>
      </c>
      <c r="O1439" t="str">
        <f>_xlfn.XLOOKUP(Sales_DB[[#This Row],[Product_ID]],Product_DB[Product_ID],Product_DB[Product_Name])</f>
        <v>Women'S Hair Dryer Brush</v>
      </c>
      <c r="P1439" t="str">
        <f>_xlfn.XLOOKUP(Sales_DB[[#This Row],[Product_ID]],Product_DB[Product_ID],Product_DB[Category])</f>
        <v>Beauty</v>
      </c>
      <c r="Q1439" t="str">
        <f>_xlfn.XLOOKUP(Sales_DB[[#This Row],[Product_ID]],Product_DB[Product_ID],Product_DB[Sub_Category])</f>
        <v>Haircare</v>
      </c>
      <c r="R1439" t="str">
        <f>_xlfn.XLOOKUP(Sales_DB[[#This Row],[Product_ID]],Product_DB[Product_ID],Product_DB[Brand])</f>
        <v>Torres, Spencer and Potter</v>
      </c>
      <c r="S1439">
        <f>_xlfn.XLOOKUP(Sales_DB[[#This Row],[Product_ID]],Product_DB[Product_ID],Product_DB[Cost])</f>
        <v>340.39</v>
      </c>
      <c r="T1439">
        <f>_xlfn.XLOOKUP(Sales_DB[[#This Row],[Product_ID]],Product_DB[Product_ID],Product_DB[Stock])</f>
        <v>177</v>
      </c>
      <c r="U1439" t="str">
        <f>_xlfn.XLOOKUP(Sales_DB[[#This Row],[Customer_ID]],Final_Cust_db[Customer_ID],Final_Cust_db[Name])</f>
        <v>Paul Cox</v>
      </c>
      <c r="V1439">
        <f>_xlfn.XLOOKUP(Sales_DB[[#This Row],[Customer_ID]],Final_Cust_db[Customer_ID],Final_Cust_db[Age])</f>
        <v>60</v>
      </c>
      <c r="W1439" t="str">
        <f>_xlfn.XLOOKUP(Sales_DB[[#This Row],[Customer_ID]],Final_Cust_db[Customer_ID],Final_Cust_db[Gender])</f>
        <v>Female</v>
      </c>
      <c r="X1439" t="str">
        <f>_xlfn.XLOOKUP(Sales_DB[[#This Row],[Customer_ID]],Final_Cust_db[Customer_ID],Final_Cust_db[City])</f>
        <v>East Julie</v>
      </c>
      <c r="Y1439" t="str">
        <f>_xlfn.XLOOKUP(Sales_DB[[#This Row],[Customer_ID]],Final_Cust_db[Customer_ID],Final_Cust_db[State])</f>
        <v>Kansas</v>
      </c>
      <c r="Z1439" t="str">
        <f>_xlfn.XLOOKUP(Sales_DB[[#This Row],[Customer_ID]],Final_Cust_db[Customer_ID],Final_Cust_db[Country])</f>
        <v>USA</v>
      </c>
      <c r="AA1439" t="str">
        <f>_xlfn.XLOOKUP(Sales_DB[[#This Row],[Customer_ID]],Final_Cust_db[Customer_ID],Final_Cust_db[Loyality_Level])</f>
        <v>Silver</v>
      </c>
      <c r="AB1439" s="8">
        <f>Sales_DB[[#This Row],[Cost]]*Sales_DB[[#This Row],[Quantity]]</f>
        <v>340.39</v>
      </c>
      <c r="AC1439" s="8">
        <f>Sales_DB[[#This Row],[Total_Amount]]-Sales_DB[[#This Row],[Spend]]</f>
        <v>-174.5453</v>
      </c>
      <c r="AD1439" s="8">
        <f>MONTH(Sales_DB[[#This Row],[Order_Date]])</f>
        <v>4</v>
      </c>
    </row>
    <row r="1440" spans="1:30" x14ac:dyDescent="0.35">
      <c r="A1440" t="s">
        <v>3397</v>
      </c>
      <c r="B1440" s="2">
        <v>45847</v>
      </c>
      <c r="C1440" t="s">
        <v>391</v>
      </c>
      <c r="D1440" t="s">
        <v>1878</v>
      </c>
      <c r="E1440" t="s">
        <v>1922</v>
      </c>
      <c r="F1440">
        <v>3</v>
      </c>
      <c r="G1440" s="5">
        <v>130.38999999999999</v>
      </c>
      <c r="H1440">
        <v>0.24</v>
      </c>
      <c r="I1440" t="s">
        <v>1959</v>
      </c>
      <c r="J1440">
        <v>297.28919999999999</v>
      </c>
      <c r="K1440" t="str">
        <f>_xlfn.XLOOKUP(Sales_DB[[#This Row],[Store_ID]],Store_DB[Store_ID],Store_DB[Region])</f>
        <v>East</v>
      </c>
      <c r="L1440" t="str">
        <f>_xlfn.XLOOKUP(Sales_DB[[#This Row],[Store_ID]],Store_DB[Store_ID],Store_DB[Store_Name])</f>
        <v>Hill, Wagner and Ballard</v>
      </c>
      <c r="M1440" t="str">
        <f>_xlfn.XLOOKUP(Sales_DB[[#This Row],[Store_ID]],Store_DB[Store_ID],Store_DB[City])</f>
        <v>East Davidville</v>
      </c>
      <c r="N1440" t="str">
        <f>_xlfn.XLOOKUP(Sales_DB[[#This Row],[Store_ID]],Store_DB[Store_ID],Store_DB[Store_Type])</f>
        <v>Online</v>
      </c>
      <c r="O1440" t="str">
        <f>_xlfn.XLOOKUP(Sales_DB[[#This Row],[Product_ID]],Product_DB[Product_ID],Product_DB[Product_Name])</f>
        <v>Stainless Steel Cookware Set</v>
      </c>
      <c r="P1440" t="str">
        <f>_xlfn.XLOOKUP(Sales_DB[[#This Row],[Product_ID]],Product_DB[Product_ID],Product_DB[Category])</f>
        <v>Home</v>
      </c>
      <c r="Q1440" t="str">
        <f>_xlfn.XLOOKUP(Sales_DB[[#This Row],[Product_ID]],Product_DB[Product_ID],Product_DB[Sub_Category])</f>
        <v>Kitchen</v>
      </c>
      <c r="R1440" t="str">
        <f>_xlfn.XLOOKUP(Sales_DB[[#This Row],[Product_ID]],Product_DB[Product_ID],Product_DB[Brand])</f>
        <v>Campbell Ltd</v>
      </c>
      <c r="S1440">
        <f>_xlfn.XLOOKUP(Sales_DB[[#This Row],[Product_ID]],Product_DB[Product_ID],Product_DB[Cost])</f>
        <v>201.41</v>
      </c>
      <c r="T1440">
        <f>_xlfn.XLOOKUP(Sales_DB[[#This Row],[Product_ID]],Product_DB[Product_ID],Product_DB[Stock])</f>
        <v>146</v>
      </c>
      <c r="U1440" t="str">
        <f>_xlfn.XLOOKUP(Sales_DB[[#This Row],[Customer_ID]],Final_Cust_db[Customer_ID],Final_Cust_db[Name])</f>
        <v>Ashley Griffin</v>
      </c>
      <c r="V1440">
        <f>_xlfn.XLOOKUP(Sales_DB[[#This Row],[Customer_ID]],Final_Cust_db[Customer_ID],Final_Cust_db[Age])</f>
        <v>40</v>
      </c>
      <c r="W1440" t="str">
        <f>_xlfn.XLOOKUP(Sales_DB[[#This Row],[Customer_ID]],Final_Cust_db[Customer_ID],Final_Cust_db[Gender])</f>
        <v>Female</v>
      </c>
      <c r="X1440" t="str">
        <f>_xlfn.XLOOKUP(Sales_DB[[#This Row],[Customer_ID]],Final_Cust_db[Customer_ID],Final_Cust_db[City])</f>
        <v>New Dawnton</v>
      </c>
      <c r="Y1440" t="str">
        <f>_xlfn.XLOOKUP(Sales_DB[[#This Row],[Customer_ID]],Final_Cust_db[Customer_ID],Final_Cust_db[State])</f>
        <v>Maryland</v>
      </c>
      <c r="Z1440" t="str">
        <f>_xlfn.XLOOKUP(Sales_DB[[#This Row],[Customer_ID]],Final_Cust_db[Customer_ID],Final_Cust_db[Country])</f>
        <v>USA</v>
      </c>
      <c r="AA1440" t="str">
        <f>_xlfn.XLOOKUP(Sales_DB[[#This Row],[Customer_ID]],Final_Cust_db[Customer_ID],Final_Cust_db[Loyality_Level])</f>
        <v>Gold</v>
      </c>
      <c r="AB1440" s="8">
        <f>Sales_DB[[#This Row],[Cost]]*Sales_DB[[#This Row],[Quantity]]</f>
        <v>604.23</v>
      </c>
      <c r="AC1440" s="8">
        <f>Sales_DB[[#This Row],[Total_Amount]]-Sales_DB[[#This Row],[Spend]]</f>
        <v>-306.94080000000002</v>
      </c>
      <c r="AD1440" s="8">
        <f>MONTH(Sales_DB[[#This Row],[Order_Date]])</f>
        <v>7</v>
      </c>
    </row>
    <row r="1441" spans="1:30" x14ac:dyDescent="0.35">
      <c r="A1441" t="s">
        <v>3398</v>
      </c>
      <c r="B1441" s="2">
        <v>45322</v>
      </c>
      <c r="C1441" t="s">
        <v>932</v>
      </c>
      <c r="D1441" t="s">
        <v>1860</v>
      </c>
      <c r="E1441" t="s">
        <v>1912</v>
      </c>
      <c r="F1441">
        <v>2</v>
      </c>
      <c r="G1441" s="5">
        <v>846.18</v>
      </c>
      <c r="H1441">
        <v>0.1</v>
      </c>
      <c r="I1441" t="s">
        <v>1962</v>
      </c>
      <c r="J1441">
        <v>1523.124</v>
      </c>
      <c r="K1441" t="str">
        <f>_xlfn.XLOOKUP(Sales_DB[[#This Row],[Store_ID]],Store_DB[Store_ID],Store_DB[Region])</f>
        <v>South</v>
      </c>
      <c r="L1441" t="str">
        <f>_xlfn.XLOOKUP(Sales_DB[[#This Row],[Store_ID]],Store_DB[Store_ID],Store_DB[Store_Name])</f>
        <v>Martinez-Mullins</v>
      </c>
      <c r="M1441" t="str">
        <f>_xlfn.XLOOKUP(Sales_DB[[#This Row],[Store_ID]],Store_DB[Store_ID],Store_DB[City])</f>
        <v>Williamsfurt</v>
      </c>
      <c r="N1441" t="str">
        <f>_xlfn.XLOOKUP(Sales_DB[[#This Row],[Store_ID]],Store_DB[Store_ID],Store_DB[Store_Type])</f>
        <v>Online</v>
      </c>
      <c r="O1441" t="str">
        <f>_xlfn.XLOOKUP(Sales_DB[[#This Row],[Product_ID]],Product_DB[Product_ID],Product_DB[Product_Name])</f>
        <v>Usb-C Laptop Charger</v>
      </c>
      <c r="P1441" t="str">
        <f>_xlfn.XLOOKUP(Sales_DB[[#This Row],[Product_ID]],Product_DB[Product_ID],Product_DB[Category])</f>
        <v>Electronics</v>
      </c>
      <c r="Q1441" t="str">
        <f>_xlfn.XLOOKUP(Sales_DB[[#This Row],[Product_ID]],Product_DB[Product_ID],Product_DB[Sub_Category])</f>
        <v>Computer</v>
      </c>
      <c r="R1441" t="str">
        <f>_xlfn.XLOOKUP(Sales_DB[[#This Row],[Product_ID]],Product_DB[Product_ID],Product_DB[Brand])</f>
        <v>Martin LLC</v>
      </c>
      <c r="S1441">
        <f>_xlfn.XLOOKUP(Sales_DB[[#This Row],[Product_ID]],Product_DB[Product_ID],Product_DB[Cost])</f>
        <v>377.52</v>
      </c>
      <c r="T1441">
        <f>_xlfn.XLOOKUP(Sales_DB[[#This Row],[Product_ID]],Product_DB[Product_ID],Product_DB[Stock])</f>
        <v>485</v>
      </c>
      <c r="U1441" t="str">
        <f>_xlfn.XLOOKUP(Sales_DB[[#This Row],[Customer_ID]],Final_Cust_db[Customer_ID],Final_Cust_db[Name])</f>
        <v>James Powell</v>
      </c>
      <c r="V1441">
        <f>_xlfn.XLOOKUP(Sales_DB[[#This Row],[Customer_ID]],Final_Cust_db[Customer_ID],Final_Cust_db[Age])</f>
        <v>40</v>
      </c>
      <c r="W1441" t="str">
        <f>_xlfn.XLOOKUP(Sales_DB[[#This Row],[Customer_ID]],Final_Cust_db[Customer_ID],Final_Cust_db[Gender])</f>
        <v>Female</v>
      </c>
      <c r="X1441" t="str">
        <f>_xlfn.XLOOKUP(Sales_DB[[#This Row],[Customer_ID]],Final_Cust_db[Customer_ID],Final_Cust_db[City])</f>
        <v>West Beverlymouth</v>
      </c>
      <c r="Y1441" t="str">
        <f>_xlfn.XLOOKUP(Sales_DB[[#This Row],[Customer_ID]],Final_Cust_db[Customer_ID],Final_Cust_db[State])</f>
        <v>Missouri</v>
      </c>
      <c r="Z1441" t="str">
        <f>_xlfn.XLOOKUP(Sales_DB[[#This Row],[Customer_ID]],Final_Cust_db[Customer_ID],Final_Cust_db[Country])</f>
        <v>USA</v>
      </c>
      <c r="AA1441" t="str">
        <f>_xlfn.XLOOKUP(Sales_DB[[#This Row],[Customer_ID]],Final_Cust_db[Customer_ID],Final_Cust_db[Loyality_Level])</f>
        <v>Bronze</v>
      </c>
      <c r="AB1441" s="8">
        <f>Sales_DB[[#This Row],[Cost]]*Sales_DB[[#This Row],[Quantity]]</f>
        <v>755.04</v>
      </c>
      <c r="AC1441" s="8">
        <f>Sales_DB[[#This Row],[Total_Amount]]-Sales_DB[[#This Row],[Spend]]</f>
        <v>768.08400000000006</v>
      </c>
      <c r="AD1441" s="8">
        <f>MONTH(Sales_DB[[#This Row],[Order_Date]])</f>
        <v>1</v>
      </c>
    </row>
    <row r="1442" spans="1:30" x14ac:dyDescent="0.35">
      <c r="A1442" t="s">
        <v>3399</v>
      </c>
      <c r="B1442" s="2">
        <v>45829</v>
      </c>
      <c r="C1442" t="s">
        <v>1119</v>
      </c>
      <c r="D1442" t="s">
        <v>1791</v>
      </c>
      <c r="E1442" t="s">
        <v>1932</v>
      </c>
      <c r="F1442">
        <v>2</v>
      </c>
      <c r="G1442" s="5">
        <v>424.53</v>
      </c>
      <c r="H1442">
        <v>0.14000000000000001</v>
      </c>
      <c r="I1442" t="s">
        <v>1962</v>
      </c>
      <c r="J1442">
        <v>730.19159999999999</v>
      </c>
      <c r="K1442" t="str">
        <f>_xlfn.XLOOKUP(Sales_DB[[#This Row],[Store_ID]],Store_DB[Store_ID],Store_DB[Region])</f>
        <v>South</v>
      </c>
      <c r="L1442" t="str">
        <f>_xlfn.XLOOKUP(Sales_DB[[#This Row],[Store_ID]],Store_DB[Store_ID],Store_DB[Store_Name])</f>
        <v>Mcdonald Inc</v>
      </c>
      <c r="M1442" t="str">
        <f>_xlfn.XLOOKUP(Sales_DB[[#This Row],[Store_ID]],Store_DB[Store_ID],Store_DB[City])</f>
        <v>Christopherland</v>
      </c>
      <c r="N1442" t="str">
        <f>_xlfn.XLOOKUP(Sales_DB[[#This Row],[Store_ID]],Store_DB[Store_ID],Store_DB[Store_Type])</f>
        <v>Outlet</v>
      </c>
      <c r="O1442" t="str">
        <f>_xlfn.XLOOKUP(Sales_DB[[#This Row],[Product_ID]],Product_DB[Product_ID],Product_DB[Product_Name])</f>
        <v>Kitchen Storage Rack</v>
      </c>
      <c r="P1442" t="str">
        <f>_xlfn.XLOOKUP(Sales_DB[[#This Row],[Product_ID]],Product_DB[Product_ID],Product_DB[Category])</f>
        <v>Home</v>
      </c>
      <c r="Q1442" t="str">
        <f>_xlfn.XLOOKUP(Sales_DB[[#This Row],[Product_ID]],Product_DB[Product_ID],Product_DB[Sub_Category])</f>
        <v>Storage</v>
      </c>
      <c r="R1442" t="str">
        <f>_xlfn.XLOOKUP(Sales_DB[[#This Row],[Product_ID]],Product_DB[Product_ID],Product_DB[Brand])</f>
        <v>Duran Group</v>
      </c>
      <c r="S1442">
        <f>_xlfn.XLOOKUP(Sales_DB[[#This Row],[Product_ID]],Product_DB[Product_ID],Product_DB[Cost])</f>
        <v>138.05000000000001</v>
      </c>
      <c r="T1442">
        <f>_xlfn.XLOOKUP(Sales_DB[[#This Row],[Product_ID]],Product_DB[Product_ID],Product_DB[Stock])</f>
        <v>89</v>
      </c>
      <c r="U1442" t="str">
        <f>_xlfn.XLOOKUP(Sales_DB[[#This Row],[Customer_ID]],Final_Cust_db[Customer_ID],Final_Cust_db[Name])</f>
        <v>Ryan Torres</v>
      </c>
      <c r="V1442">
        <f>_xlfn.XLOOKUP(Sales_DB[[#This Row],[Customer_ID]],Final_Cust_db[Customer_ID],Final_Cust_db[Age])</f>
        <v>38</v>
      </c>
      <c r="W1442" t="str">
        <f>_xlfn.XLOOKUP(Sales_DB[[#This Row],[Customer_ID]],Final_Cust_db[Customer_ID],Final_Cust_db[Gender])</f>
        <v>Male</v>
      </c>
      <c r="X1442" t="str">
        <f>_xlfn.XLOOKUP(Sales_DB[[#This Row],[Customer_ID]],Final_Cust_db[Customer_ID],Final_Cust_db[City])</f>
        <v>Guerreroport</v>
      </c>
      <c r="Y1442" t="str">
        <f>_xlfn.XLOOKUP(Sales_DB[[#This Row],[Customer_ID]],Final_Cust_db[Customer_ID],Final_Cust_db[State])</f>
        <v>Connecticut</v>
      </c>
      <c r="Z1442" t="str">
        <f>_xlfn.XLOOKUP(Sales_DB[[#This Row],[Customer_ID]],Final_Cust_db[Customer_ID],Final_Cust_db[Country])</f>
        <v>USA</v>
      </c>
      <c r="AA1442" t="str">
        <f>_xlfn.XLOOKUP(Sales_DB[[#This Row],[Customer_ID]],Final_Cust_db[Customer_ID],Final_Cust_db[Loyality_Level])</f>
        <v>Silver</v>
      </c>
      <c r="AB1442" s="8">
        <f>Sales_DB[[#This Row],[Cost]]*Sales_DB[[#This Row],[Quantity]]</f>
        <v>276.10000000000002</v>
      </c>
      <c r="AC1442" s="8">
        <f>Sales_DB[[#This Row],[Total_Amount]]-Sales_DB[[#This Row],[Spend]]</f>
        <v>454.09159999999997</v>
      </c>
      <c r="AD1442" s="8">
        <f>MONTH(Sales_DB[[#This Row],[Order_Date]])</f>
        <v>6</v>
      </c>
    </row>
    <row r="1443" spans="1:30" x14ac:dyDescent="0.35">
      <c r="A1443" t="s">
        <v>3400</v>
      </c>
      <c r="B1443" s="2">
        <v>45539</v>
      </c>
      <c r="C1443" t="s">
        <v>833</v>
      </c>
      <c r="D1443" t="s">
        <v>1845</v>
      </c>
      <c r="E1443" t="s">
        <v>1932</v>
      </c>
      <c r="F1443">
        <v>4</v>
      </c>
      <c r="G1443" s="5">
        <v>450.42</v>
      </c>
      <c r="H1443">
        <v>0.08</v>
      </c>
      <c r="I1443" t="s">
        <v>1962</v>
      </c>
      <c r="J1443">
        <v>1657.5455999999999</v>
      </c>
      <c r="K1443" t="str">
        <f>_xlfn.XLOOKUP(Sales_DB[[#This Row],[Store_ID]],Store_DB[Store_ID],Store_DB[Region])</f>
        <v>South</v>
      </c>
      <c r="L1443" t="str">
        <f>_xlfn.XLOOKUP(Sales_DB[[#This Row],[Store_ID]],Store_DB[Store_ID],Store_DB[Store_Name])</f>
        <v>Mcdonald Inc</v>
      </c>
      <c r="M1443" t="str">
        <f>_xlfn.XLOOKUP(Sales_DB[[#This Row],[Store_ID]],Store_DB[Store_ID],Store_DB[City])</f>
        <v>Christopherland</v>
      </c>
      <c r="N1443" t="str">
        <f>_xlfn.XLOOKUP(Sales_DB[[#This Row],[Store_ID]],Store_DB[Store_ID],Store_DB[Store_Type])</f>
        <v>Outlet</v>
      </c>
      <c r="O1443" t="str">
        <f>_xlfn.XLOOKUP(Sales_DB[[#This Row],[Product_ID]],Product_DB[Product_ID],Product_DB[Product_Name])</f>
        <v>Sports Wrist Sweatbands</v>
      </c>
      <c r="P1443" t="str">
        <f>_xlfn.XLOOKUP(Sales_DB[[#This Row],[Product_ID]],Product_DB[Product_ID],Product_DB[Category])</f>
        <v>Sports</v>
      </c>
      <c r="Q1443" t="str">
        <f>_xlfn.XLOOKUP(Sales_DB[[#This Row],[Product_ID]],Product_DB[Product_ID],Product_DB[Sub_Category])</f>
        <v>Accessories</v>
      </c>
      <c r="R1443" t="str">
        <f>_xlfn.XLOOKUP(Sales_DB[[#This Row],[Product_ID]],Product_DB[Product_ID],Product_DB[Brand])</f>
        <v>Olsen-Daniels</v>
      </c>
      <c r="S1443">
        <f>_xlfn.XLOOKUP(Sales_DB[[#This Row],[Product_ID]],Product_DB[Product_ID],Product_DB[Cost])</f>
        <v>131.24</v>
      </c>
      <c r="T1443">
        <f>_xlfn.XLOOKUP(Sales_DB[[#This Row],[Product_ID]],Product_DB[Product_ID],Product_DB[Stock])</f>
        <v>232</v>
      </c>
      <c r="U1443" t="str">
        <f>_xlfn.XLOOKUP(Sales_DB[[#This Row],[Customer_ID]],Final_Cust_db[Customer_ID],Final_Cust_db[Name])</f>
        <v>Sarah Stewart</v>
      </c>
      <c r="V1443">
        <f>_xlfn.XLOOKUP(Sales_DB[[#This Row],[Customer_ID]],Final_Cust_db[Customer_ID],Final_Cust_db[Age])</f>
        <v>24</v>
      </c>
      <c r="W1443" t="str">
        <f>_xlfn.XLOOKUP(Sales_DB[[#This Row],[Customer_ID]],Final_Cust_db[Customer_ID],Final_Cust_db[Gender])</f>
        <v>Female</v>
      </c>
      <c r="X1443" t="str">
        <f>_xlfn.XLOOKUP(Sales_DB[[#This Row],[Customer_ID]],Final_Cust_db[Customer_ID],Final_Cust_db[City])</f>
        <v>East Richard</v>
      </c>
      <c r="Y1443" t="str">
        <f>_xlfn.XLOOKUP(Sales_DB[[#This Row],[Customer_ID]],Final_Cust_db[Customer_ID],Final_Cust_db[State])</f>
        <v>Texas</v>
      </c>
      <c r="Z1443" t="str">
        <f>_xlfn.XLOOKUP(Sales_DB[[#This Row],[Customer_ID]],Final_Cust_db[Customer_ID],Final_Cust_db[Country])</f>
        <v>USA</v>
      </c>
      <c r="AA1443" t="str">
        <f>_xlfn.XLOOKUP(Sales_DB[[#This Row],[Customer_ID]],Final_Cust_db[Customer_ID],Final_Cust_db[Loyality_Level])</f>
        <v>Platinum</v>
      </c>
      <c r="AB1443" s="8">
        <f>Sales_DB[[#This Row],[Cost]]*Sales_DB[[#This Row],[Quantity]]</f>
        <v>524.96</v>
      </c>
      <c r="AC1443" s="8">
        <f>Sales_DB[[#This Row],[Total_Amount]]-Sales_DB[[#This Row],[Spend]]</f>
        <v>1132.5855999999999</v>
      </c>
      <c r="AD1443" s="8">
        <f>MONTH(Sales_DB[[#This Row],[Order_Date]])</f>
        <v>9</v>
      </c>
    </row>
    <row r="1444" spans="1:30" x14ac:dyDescent="0.35">
      <c r="A1444" t="s">
        <v>3401</v>
      </c>
      <c r="B1444" s="2">
        <v>45893</v>
      </c>
      <c r="C1444" t="s">
        <v>529</v>
      </c>
      <c r="D1444" t="s">
        <v>1653</v>
      </c>
      <c r="E1444" t="s">
        <v>1919</v>
      </c>
      <c r="F1444">
        <v>4</v>
      </c>
      <c r="G1444" s="5">
        <v>896.91</v>
      </c>
      <c r="H1444">
        <v>0.1</v>
      </c>
      <c r="I1444" t="s">
        <v>1957</v>
      </c>
      <c r="J1444">
        <v>3228.8760000000002</v>
      </c>
      <c r="K1444" t="str">
        <f>_xlfn.XLOOKUP(Sales_DB[[#This Row],[Store_ID]],Store_DB[Store_ID],Store_DB[Region])</f>
        <v>South</v>
      </c>
      <c r="L1444" t="str">
        <f>_xlfn.XLOOKUP(Sales_DB[[#This Row],[Store_ID]],Store_DB[Store_ID],Store_DB[Store_Name])</f>
        <v>Moore, Padilla and Butler</v>
      </c>
      <c r="M1444" t="str">
        <f>_xlfn.XLOOKUP(Sales_DB[[#This Row],[Store_ID]],Store_DB[Store_ID],Store_DB[City])</f>
        <v>East Johnstad</v>
      </c>
      <c r="N1444" t="str">
        <f>_xlfn.XLOOKUP(Sales_DB[[#This Row],[Store_ID]],Store_DB[Store_ID],Store_DB[Store_Type])</f>
        <v>Flagship</v>
      </c>
      <c r="O1444" t="str">
        <f>_xlfn.XLOOKUP(Sales_DB[[#This Row],[Product_ID]],Product_DB[Product_ID],Product_DB[Product_Name])</f>
        <v>Wireless Bluetooth Speaker</v>
      </c>
      <c r="P1444" t="str">
        <f>_xlfn.XLOOKUP(Sales_DB[[#This Row],[Product_ID]],Product_DB[Product_ID],Product_DB[Category])</f>
        <v>Electronics</v>
      </c>
      <c r="Q1444" t="str">
        <f>_xlfn.XLOOKUP(Sales_DB[[#This Row],[Product_ID]],Product_DB[Product_ID],Product_DB[Sub_Category])</f>
        <v>Audio</v>
      </c>
      <c r="R1444" t="str">
        <f>_xlfn.XLOOKUP(Sales_DB[[#This Row],[Product_ID]],Product_DB[Product_ID],Product_DB[Brand])</f>
        <v>Reed-Schmidt</v>
      </c>
      <c r="S1444">
        <f>_xlfn.XLOOKUP(Sales_DB[[#This Row],[Product_ID]],Product_DB[Product_ID],Product_DB[Cost])</f>
        <v>322.41000000000003</v>
      </c>
      <c r="T1444">
        <f>_xlfn.XLOOKUP(Sales_DB[[#This Row],[Product_ID]],Product_DB[Product_ID],Product_DB[Stock])</f>
        <v>213</v>
      </c>
      <c r="U1444" t="str">
        <f>_xlfn.XLOOKUP(Sales_DB[[#This Row],[Customer_ID]],Final_Cust_db[Customer_ID],Final_Cust_db[Name])</f>
        <v>Maria Sanchez</v>
      </c>
      <c r="V1444">
        <f>_xlfn.XLOOKUP(Sales_DB[[#This Row],[Customer_ID]],Final_Cust_db[Customer_ID],Final_Cust_db[Age])</f>
        <v>46</v>
      </c>
      <c r="W1444" t="str">
        <f>_xlfn.XLOOKUP(Sales_DB[[#This Row],[Customer_ID]],Final_Cust_db[Customer_ID],Final_Cust_db[Gender])</f>
        <v>Male</v>
      </c>
      <c r="X1444" t="str">
        <f>_xlfn.XLOOKUP(Sales_DB[[#This Row],[Customer_ID]],Final_Cust_db[Customer_ID],Final_Cust_db[City])</f>
        <v>East Peterbury</v>
      </c>
      <c r="Y1444" t="str">
        <f>_xlfn.XLOOKUP(Sales_DB[[#This Row],[Customer_ID]],Final_Cust_db[Customer_ID],Final_Cust_db[State])</f>
        <v>North Dakota</v>
      </c>
      <c r="Z1444" t="str">
        <f>_xlfn.XLOOKUP(Sales_DB[[#This Row],[Customer_ID]],Final_Cust_db[Customer_ID],Final_Cust_db[Country])</f>
        <v>USA</v>
      </c>
      <c r="AA1444" t="str">
        <f>_xlfn.XLOOKUP(Sales_DB[[#This Row],[Customer_ID]],Final_Cust_db[Customer_ID],Final_Cust_db[Loyality_Level])</f>
        <v>Bronze</v>
      </c>
      <c r="AB1444" s="8">
        <f>Sales_DB[[#This Row],[Cost]]*Sales_DB[[#This Row],[Quantity]]</f>
        <v>1289.6400000000001</v>
      </c>
      <c r="AC1444" s="8">
        <f>Sales_DB[[#This Row],[Total_Amount]]-Sales_DB[[#This Row],[Spend]]</f>
        <v>1939.2360000000001</v>
      </c>
      <c r="AD1444" s="8">
        <f>MONTH(Sales_DB[[#This Row],[Order_Date]])</f>
        <v>8</v>
      </c>
    </row>
    <row r="1445" spans="1:30" x14ac:dyDescent="0.35">
      <c r="A1445" t="s">
        <v>3402</v>
      </c>
      <c r="B1445" s="2">
        <v>45814</v>
      </c>
      <c r="C1445" t="s">
        <v>1502</v>
      </c>
      <c r="D1445" t="s">
        <v>1872</v>
      </c>
      <c r="E1445" t="s">
        <v>1922</v>
      </c>
      <c r="F1445">
        <v>3</v>
      </c>
      <c r="G1445" s="5">
        <v>679.38</v>
      </c>
      <c r="H1445">
        <v>0.3</v>
      </c>
      <c r="I1445" t="s">
        <v>1962</v>
      </c>
      <c r="J1445">
        <v>1426.6980000000001</v>
      </c>
      <c r="K1445" t="str">
        <f>_xlfn.XLOOKUP(Sales_DB[[#This Row],[Store_ID]],Store_DB[Store_ID],Store_DB[Region])</f>
        <v>East</v>
      </c>
      <c r="L1445" t="str">
        <f>_xlfn.XLOOKUP(Sales_DB[[#This Row],[Store_ID]],Store_DB[Store_ID],Store_DB[Store_Name])</f>
        <v>Hill, Wagner and Ballard</v>
      </c>
      <c r="M1445" t="str">
        <f>_xlfn.XLOOKUP(Sales_DB[[#This Row],[Store_ID]],Store_DB[Store_ID],Store_DB[City])</f>
        <v>East Davidville</v>
      </c>
      <c r="N1445" t="str">
        <f>_xlfn.XLOOKUP(Sales_DB[[#This Row],[Store_ID]],Store_DB[Store_ID],Store_DB[Store_Type])</f>
        <v>Online</v>
      </c>
      <c r="O1445" t="str">
        <f>_xlfn.XLOOKUP(Sales_DB[[#This Row],[Product_ID]],Product_DB[Product_ID],Product_DB[Product_Name])</f>
        <v>Cricket Bat</v>
      </c>
      <c r="P1445" t="str">
        <f>_xlfn.XLOOKUP(Sales_DB[[#This Row],[Product_ID]],Product_DB[Product_ID],Product_DB[Category])</f>
        <v>Sports</v>
      </c>
      <c r="Q1445" t="str">
        <f>_xlfn.XLOOKUP(Sales_DB[[#This Row],[Product_ID]],Product_DB[Product_ID],Product_DB[Sub_Category])</f>
        <v>Team Sports</v>
      </c>
      <c r="R1445" t="str">
        <f>_xlfn.XLOOKUP(Sales_DB[[#This Row],[Product_ID]],Product_DB[Product_ID],Product_DB[Brand])</f>
        <v>Khan LLC</v>
      </c>
      <c r="S1445">
        <f>_xlfn.XLOOKUP(Sales_DB[[#This Row],[Product_ID]],Product_DB[Product_ID],Product_DB[Cost])</f>
        <v>245.98</v>
      </c>
      <c r="T1445">
        <f>_xlfn.XLOOKUP(Sales_DB[[#This Row],[Product_ID]],Product_DB[Product_ID],Product_DB[Stock])</f>
        <v>471</v>
      </c>
      <c r="U1445" t="str">
        <f>_xlfn.XLOOKUP(Sales_DB[[#This Row],[Customer_ID]],Final_Cust_db[Customer_ID],Final_Cust_db[Name])</f>
        <v>Sara Ingram</v>
      </c>
      <c r="V1445">
        <f>_xlfn.XLOOKUP(Sales_DB[[#This Row],[Customer_ID]],Final_Cust_db[Customer_ID],Final_Cust_db[Age])</f>
        <v>46</v>
      </c>
      <c r="W1445" t="str">
        <f>_xlfn.XLOOKUP(Sales_DB[[#This Row],[Customer_ID]],Final_Cust_db[Customer_ID],Final_Cust_db[Gender])</f>
        <v>Female</v>
      </c>
      <c r="X1445" t="str">
        <f>_xlfn.XLOOKUP(Sales_DB[[#This Row],[Customer_ID]],Final_Cust_db[Customer_ID],Final_Cust_db[City])</f>
        <v>East Dillonview</v>
      </c>
      <c r="Y1445" t="str">
        <f>_xlfn.XLOOKUP(Sales_DB[[#This Row],[Customer_ID]],Final_Cust_db[Customer_ID],Final_Cust_db[State])</f>
        <v>Virginia</v>
      </c>
      <c r="Z1445" t="str">
        <f>_xlfn.XLOOKUP(Sales_DB[[#This Row],[Customer_ID]],Final_Cust_db[Customer_ID],Final_Cust_db[Country])</f>
        <v>USA</v>
      </c>
      <c r="AA1445" t="str">
        <f>_xlfn.XLOOKUP(Sales_DB[[#This Row],[Customer_ID]],Final_Cust_db[Customer_ID],Final_Cust_db[Loyality_Level])</f>
        <v>Bronze</v>
      </c>
      <c r="AB1445" s="8">
        <f>Sales_DB[[#This Row],[Cost]]*Sales_DB[[#This Row],[Quantity]]</f>
        <v>737.93999999999994</v>
      </c>
      <c r="AC1445" s="8">
        <f>Sales_DB[[#This Row],[Total_Amount]]-Sales_DB[[#This Row],[Spend]]</f>
        <v>688.75800000000015</v>
      </c>
      <c r="AD1445" s="8">
        <f>MONTH(Sales_DB[[#This Row],[Order_Date]])</f>
        <v>6</v>
      </c>
    </row>
    <row r="1446" spans="1:30" x14ac:dyDescent="0.35">
      <c r="A1446" t="s">
        <v>3403</v>
      </c>
      <c r="B1446" s="2">
        <v>45571</v>
      </c>
      <c r="C1446" t="s">
        <v>78</v>
      </c>
      <c r="D1446" t="s">
        <v>1821</v>
      </c>
      <c r="E1446" t="s">
        <v>1937</v>
      </c>
      <c r="F1446">
        <v>3</v>
      </c>
      <c r="G1446" s="5">
        <v>483.63</v>
      </c>
      <c r="H1446">
        <v>0.02</v>
      </c>
      <c r="I1446" t="s">
        <v>1957</v>
      </c>
      <c r="J1446">
        <v>1450.89</v>
      </c>
      <c r="K1446" t="str">
        <f>_xlfn.XLOOKUP(Sales_DB[[#This Row],[Store_ID]],Store_DB[Store_ID],Store_DB[Region])</f>
        <v>West</v>
      </c>
      <c r="L1446" t="str">
        <f>_xlfn.XLOOKUP(Sales_DB[[#This Row],[Store_ID]],Store_DB[Store_ID],Store_DB[Store_Name])</f>
        <v>Frederick-Wright</v>
      </c>
      <c r="M1446" t="str">
        <f>_xlfn.XLOOKUP(Sales_DB[[#This Row],[Store_ID]],Store_DB[Store_ID],Store_DB[City])</f>
        <v>New Jimmymouth</v>
      </c>
      <c r="N1446" t="str">
        <f>_xlfn.XLOOKUP(Sales_DB[[#This Row],[Store_ID]],Store_DB[Store_ID],Store_DB[Store_Type])</f>
        <v>Flagship</v>
      </c>
      <c r="O1446" t="str">
        <f>_xlfn.XLOOKUP(Sales_DB[[#This Row],[Product_ID]],Product_DB[Product_ID],Product_DB[Product_Name])</f>
        <v>Wall-Mounted Spice Rack</v>
      </c>
      <c r="P1446" t="str">
        <f>_xlfn.XLOOKUP(Sales_DB[[#This Row],[Product_ID]],Product_DB[Product_ID],Product_DB[Category])</f>
        <v>Home</v>
      </c>
      <c r="Q1446" t="str">
        <f>_xlfn.XLOOKUP(Sales_DB[[#This Row],[Product_ID]],Product_DB[Product_ID],Product_DB[Sub_Category])</f>
        <v>Kitchen</v>
      </c>
      <c r="R1446" t="str">
        <f>_xlfn.XLOOKUP(Sales_DB[[#This Row],[Product_ID]],Product_DB[Product_ID],Product_DB[Brand])</f>
        <v>Allison Ltd</v>
      </c>
      <c r="S1446">
        <f>_xlfn.XLOOKUP(Sales_DB[[#This Row],[Product_ID]],Product_DB[Product_ID],Product_DB[Cost])</f>
        <v>143.43</v>
      </c>
      <c r="T1446">
        <f>_xlfn.XLOOKUP(Sales_DB[[#This Row],[Product_ID]],Product_DB[Product_ID],Product_DB[Stock])</f>
        <v>58</v>
      </c>
      <c r="U1446" t="str">
        <f>_xlfn.XLOOKUP(Sales_DB[[#This Row],[Customer_ID]],Final_Cust_db[Customer_ID],Final_Cust_db[Name])</f>
        <v>John Scott</v>
      </c>
      <c r="V1446">
        <f>_xlfn.XLOOKUP(Sales_DB[[#This Row],[Customer_ID]],Final_Cust_db[Customer_ID],Final_Cust_db[Age])</f>
        <v>24</v>
      </c>
      <c r="W1446" t="str">
        <f>_xlfn.XLOOKUP(Sales_DB[[#This Row],[Customer_ID]],Final_Cust_db[Customer_ID],Final_Cust_db[Gender])</f>
        <v>Female</v>
      </c>
      <c r="X1446" t="str">
        <f>_xlfn.XLOOKUP(Sales_DB[[#This Row],[Customer_ID]],Final_Cust_db[Customer_ID],Final_Cust_db[City])</f>
        <v>South Christopher</v>
      </c>
      <c r="Y1446" t="str">
        <f>_xlfn.XLOOKUP(Sales_DB[[#This Row],[Customer_ID]],Final_Cust_db[Customer_ID],Final_Cust_db[State])</f>
        <v>Pennsylvania</v>
      </c>
      <c r="Z1446" t="str">
        <f>_xlfn.XLOOKUP(Sales_DB[[#This Row],[Customer_ID]],Final_Cust_db[Customer_ID],Final_Cust_db[Country])</f>
        <v>USA</v>
      </c>
      <c r="AA1446" t="str">
        <f>_xlfn.XLOOKUP(Sales_DB[[#This Row],[Customer_ID]],Final_Cust_db[Customer_ID],Final_Cust_db[Loyality_Level])</f>
        <v>Bronze</v>
      </c>
      <c r="AB1446" s="8">
        <f>Sales_DB[[#This Row],[Cost]]*Sales_DB[[#This Row],[Quantity]]</f>
        <v>430.29</v>
      </c>
      <c r="AC1446" s="8">
        <f>Sales_DB[[#This Row],[Total_Amount]]-Sales_DB[[#This Row],[Spend]]</f>
        <v>1020.6000000000001</v>
      </c>
      <c r="AD1446" s="8">
        <f>MONTH(Sales_DB[[#This Row],[Order_Date]])</f>
        <v>10</v>
      </c>
    </row>
    <row r="1447" spans="1:30" x14ac:dyDescent="0.35">
      <c r="A1447" t="s">
        <v>3404</v>
      </c>
      <c r="B1447" s="2">
        <v>45542</v>
      </c>
      <c r="C1447" t="s">
        <v>128</v>
      </c>
      <c r="D1447" t="s">
        <v>1694</v>
      </c>
      <c r="E1447" t="s">
        <v>1885</v>
      </c>
      <c r="F1447">
        <v>3</v>
      </c>
      <c r="G1447" s="5">
        <v>158.27000000000001</v>
      </c>
      <c r="H1447">
        <v>0.24</v>
      </c>
      <c r="I1447" t="s">
        <v>1962</v>
      </c>
      <c r="J1447">
        <v>360.85559999999998</v>
      </c>
      <c r="K1447" t="str">
        <f>_xlfn.XLOOKUP(Sales_DB[[#This Row],[Store_ID]],Store_DB[Store_ID],Store_DB[Region])</f>
        <v>East</v>
      </c>
      <c r="L1447" t="str">
        <f>_xlfn.XLOOKUP(Sales_DB[[#This Row],[Store_ID]],Store_DB[Store_ID],Store_DB[Store_Name])</f>
        <v>Rivera-Warner</v>
      </c>
      <c r="M1447" t="str">
        <f>_xlfn.XLOOKUP(Sales_DB[[#This Row],[Store_ID]],Store_DB[Store_ID],Store_DB[City])</f>
        <v>Washingtonfurt</v>
      </c>
      <c r="N1447" t="str">
        <f>_xlfn.XLOOKUP(Sales_DB[[#This Row],[Store_ID]],Store_DB[Store_ID],Store_DB[Store_Type])</f>
        <v>Flagship</v>
      </c>
      <c r="O1447" t="str">
        <f>_xlfn.XLOOKUP(Sales_DB[[#This Row],[Product_ID]],Product_DB[Product_ID],Product_DB[Product_Name])</f>
        <v>Portable Power Bank</v>
      </c>
      <c r="P1447" t="str">
        <f>_xlfn.XLOOKUP(Sales_DB[[#This Row],[Product_ID]],Product_DB[Product_ID],Product_DB[Category])</f>
        <v>Electronics</v>
      </c>
      <c r="Q1447" t="str">
        <f>_xlfn.XLOOKUP(Sales_DB[[#This Row],[Product_ID]],Product_DB[Product_ID],Product_DB[Sub_Category])</f>
        <v>Mobile</v>
      </c>
      <c r="R1447" t="str">
        <f>_xlfn.XLOOKUP(Sales_DB[[#This Row],[Product_ID]],Product_DB[Product_ID],Product_DB[Brand])</f>
        <v>Cummings and Sons</v>
      </c>
      <c r="S1447">
        <f>_xlfn.XLOOKUP(Sales_DB[[#This Row],[Product_ID]],Product_DB[Product_ID],Product_DB[Cost])</f>
        <v>326.06</v>
      </c>
      <c r="T1447">
        <f>_xlfn.XLOOKUP(Sales_DB[[#This Row],[Product_ID]],Product_DB[Product_ID],Product_DB[Stock])</f>
        <v>301</v>
      </c>
      <c r="U1447" t="str">
        <f>_xlfn.XLOOKUP(Sales_DB[[#This Row],[Customer_ID]],Final_Cust_db[Customer_ID],Final_Cust_db[Name])</f>
        <v>Jessica Acevedo</v>
      </c>
      <c r="V1447">
        <f>_xlfn.XLOOKUP(Sales_DB[[#This Row],[Customer_ID]],Final_Cust_db[Customer_ID],Final_Cust_db[Age])</f>
        <v>64</v>
      </c>
      <c r="W1447" t="str">
        <f>_xlfn.XLOOKUP(Sales_DB[[#This Row],[Customer_ID]],Final_Cust_db[Customer_ID],Final_Cust_db[Gender])</f>
        <v>Female</v>
      </c>
      <c r="X1447" t="str">
        <f>_xlfn.XLOOKUP(Sales_DB[[#This Row],[Customer_ID]],Final_Cust_db[Customer_ID],Final_Cust_db[City])</f>
        <v>Amybury</v>
      </c>
      <c r="Y1447" t="str">
        <f>_xlfn.XLOOKUP(Sales_DB[[#This Row],[Customer_ID]],Final_Cust_db[Customer_ID],Final_Cust_db[State])</f>
        <v>Pennsylvania</v>
      </c>
      <c r="Z1447" t="str">
        <f>_xlfn.XLOOKUP(Sales_DB[[#This Row],[Customer_ID]],Final_Cust_db[Customer_ID],Final_Cust_db[Country])</f>
        <v>USA</v>
      </c>
      <c r="AA1447" t="str">
        <f>_xlfn.XLOOKUP(Sales_DB[[#This Row],[Customer_ID]],Final_Cust_db[Customer_ID],Final_Cust_db[Loyality_Level])</f>
        <v>Bronze</v>
      </c>
      <c r="AB1447" s="8">
        <f>Sales_DB[[#This Row],[Cost]]*Sales_DB[[#This Row],[Quantity]]</f>
        <v>978.18000000000006</v>
      </c>
      <c r="AC1447" s="8">
        <f>Sales_DB[[#This Row],[Total_Amount]]-Sales_DB[[#This Row],[Spend]]</f>
        <v>-617.32440000000008</v>
      </c>
      <c r="AD1447" s="8">
        <f>MONTH(Sales_DB[[#This Row],[Order_Date]])</f>
        <v>9</v>
      </c>
    </row>
    <row r="1448" spans="1:30" x14ac:dyDescent="0.35">
      <c r="A1448" t="s">
        <v>3405</v>
      </c>
      <c r="B1448" s="2">
        <v>45758</v>
      </c>
      <c r="C1448" t="s">
        <v>406</v>
      </c>
      <c r="D1448" t="s">
        <v>1563</v>
      </c>
      <c r="E1448" t="s">
        <v>1934</v>
      </c>
      <c r="F1448">
        <v>4</v>
      </c>
      <c r="G1448" s="5">
        <v>601.5</v>
      </c>
      <c r="H1448">
        <v>0.18</v>
      </c>
      <c r="I1448" t="s">
        <v>1957</v>
      </c>
      <c r="J1448">
        <v>1972.92</v>
      </c>
      <c r="K1448" t="str">
        <f>_xlfn.XLOOKUP(Sales_DB[[#This Row],[Store_ID]],Store_DB[Store_ID],Store_DB[Region])</f>
        <v>North</v>
      </c>
      <c r="L1448" t="str">
        <f>_xlfn.XLOOKUP(Sales_DB[[#This Row],[Store_ID]],Store_DB[Store_ID],Store_DB[Store_Name])</f>
        <v>Shelton PLC</v>
      </c>
      <c r="M1448" t="str">
        <f>_xlfn.XLOOKUP(Sales_DB[[#This Row],[Store_ID]],Store_DB[Store_ID],Store_DB[City])</f>
        <v>East Jenniferstad</v>
      </c>
      <c r="N1448" t="str">
        <f>_xlfn.XLOOKUP(Sales_DB[[#This Row],[Store_ID]],Store_DB[Store_ID],Store_DB[Store_Type])</f>
        <v>Flagship</v>
      </c>
      <c r="O1448" t="str">
        <f>_xlfn.XLOOKUP(Sales_DB[[#This Row],[Product_ID]],Product_DB[Product_ID],Product_DB[Product_Name])</f>
        <v>Women'S Casual Hoodie</v>
      </c>
      <c r="P1448" t="str">
        <f>_xlfn.XLOOKUP(Sales_DB[[#This Row],[Product_ID]],Product_DB[Product_ID],Product_DB[Category])</f>
        <v>Clothing</v>
      </c>
      <c r="Q1448" t="str">
        <f>_xlfn.XLOOKUP(Sales_DB[[#This Row],[Product_ID]],Product_DB[Product_ID],Product_DB[Sub_Category])</f>
        <v>Outerwear</v>
      </c>
      <c r="R1448" t="str">
        <f>_xlfn.XLOOKUP(Sales_DB[[#This Row],[Product_ID]],Product_DB[Product_ID],Product_DB[Brand])</f>
        <v>Sims Inc</v>
      </c>
      <c r="S1448">
        <f>_xlfn.XLOOKUP(Sales_DB[[#This Row],[Product_ID]],Product_DB[Product_ID],Product_DB[Cost])</f>
        <v>238.8</v>
      </c>
      <c r="T1448">
        <f>_xlfn.XLOOKUP(Sales_DB[[#This Row],[Product_ID]],Product_DB[Product_ID],Product_DB[Stock])</f>
        <v>352</v>
      </c>
      <c r="U1448" t="str">
        <f>_xlfn.XLOOKUP(Sales_DB[[#This Row],[Customer_ID]],Final_Cust_db[Customer_ID],Final_Cust_db[Name])</f>
        <v>Tyler Conrad</v>
      </c>
      <c r="V1448">
        <f>_xlfn.XLOOKUP(Sales_DB[[#This Row],[Customer_ID]],Final_Cust_db[Customer_ID],Final_Cust_db[Age])</f>
        <v>53</v>
      </c>
      <c r="W1448" t="str">
        <f>_xlfn.XLOOKUP(Sales_DB[[#This Row],[Customer_ID]],Final_Cust_db[Customer_ID],Final_Cust_db[Gender])</f>
        <v>Female</v>
      </c>
      <c r="X1448" t="str">
        <f>_xlfn.XLOOKUP(Sales_DB[[#This Row],[Customer_ID]],Final_Cust_db[Customer_ID],Final_Cust_db[City])</f>
        <v>North Curtischester</v>
      </c>
      <c r="Y1448" t="str">
        <f>_xlfn.XLOOKUP(Sales_DB[[#This Row],[Customer_ID]],Final_Cust_db[Customer_ID],Final_Cust_db[State])</f>
        <v>North Dakota</v>
      </c>
      <c r="Z1448" t="str">
        <f>_xlfn.XLOOKUP(Sales_DB[[#This Row],[Customer_ID]],Final_Cust_db[Customer_ID],Final_Cust_db[Country])</f>
        <v>USA</v>
      </c>
      <c r="AA1448" t="str">
        <f>_xlfn.XLOOKUP(Sales_DB[[#This Row],[Customer_ID]],Final_Cust_db[Customer_ID],Final_Cust_db[Loyality_Level])</f>
        <v>Platinum</v>
      </c>
      <c r="AB1448" s="8">
        <f>Sales_DB[[#This Row],[Cost]]*Sales_DB[[#This Row],[Quantity]]</f>
        <v>955.2</v>
      </c>
      <c r="AC1448" s="8">
        <f>Sales_DB[[#This Row],[Total_Amount]]-Sales_DB[[#This Row],[Spend]]</f>
        <v>1017.72</v>
      </c>
      <c r="AD1448" s="8">
        <f>MONTH(Sales_DB[[#This Row],[Order_Date]])</f>
        <v>4</v>
      </c>
    </row>
    <row r="1449" spans="1:30" x14ac:dyDescent="0.35">
      <c r="A1449" t="s">
        <v>3406</v>
      </c>
      <c r="B1449" s="2">
        <v>45709</v>
      </c>
      <c r="C1449" t="s">
        <v>259</v>
      </c>
      <c r="D1449" t="s">
        <v>1668</v>
      </c>
      <c r="E1449" t="s">
        <v>1943</v>
      </c>
      <c r="F1449">
        <v>2</v>
      </c>
      <c r="G1449" s="5">
        <v>46.39</v>
      </c>
      <c r="H1449">
        <v>7.0000000000000007E-2</v>
      </c>
      <c r="I1449" t="s">
        <v>1957</v>
      </c>
      <c r="J1449">
        <v>86.285399999999996</v>
      </c>
      <c r="K1449" t="str">
        <f>_xlfn.XLOOKUP(Sales_DB[[#This Row],[Store_ID]],Store_DB[Store_ID],Store_DB[Region])</f>
        <v>East</v>
      </c>
      <c r="L1449" t="str">
        <f>_xlfn.XLOOKUP(Sales_DB[[#This Row],[Store_ID]],Store_DB[Store_ID],Store_DB[Store_Name])</f>
        <v>Guerrero-Schmitt</v>
      </c>
      <c r="M1449" t="str">
        <f>_xlfn.XLOOKUP(Sales_DB[[#This Row],[Store_ID]],Store_DB[Store_ID],Store_DB[City])</f>
        <v>East Stevechester</v>
      </c>
      <c r="N1449" t="str">
        <f>_xlfn.XLOOKUP(Sales_DB[[#This Row],[Store_ID]],Store_DB[Store_ID],Store_DB[Store_Type])</f>
        <v>Flagship</v>
      </c>
      <c r="O1449" t="str">
        <f>_xlfn.XLOOKUP(Sales_DB[[#This Row],[Product_ID]],Product_DB[Product_ID],Product_DB[Product_Name])</f>
        <v>Basketball</v>
      </c>
      <c r="P1449" t="str">
        <f>_xlfn.XLOOKUP(Sales_DB[[#This Row],[Product_ID]],Product_DB[Product_ID],Product_DB[Category])</f>
        <v>Sports</v>
      </c>
      <c r="Q1449" t="str">
        <f>_xlfn.XLOOKUP(Sales_DB[[#This Row],[Product_ID]],Product_DB[Product_ID],Product_DB[Sub_Category])</f>
        <v>Team Sports</v>
      </c>
      <c r="R1449" t="str">
        <f>_xlfn.XLOOKUP(Sales_DB[[#This Row],[Product_ID]],Product_DB[Product_ID],Product_DB[Brand])</f>
        <v>Nolan-Snow</v>
      </c>
      <c r="S1449">
        <f>_xlfn.XLOOKUP(Sales_DB[[#This Row],[Product_ID]],Product_DB[Product_ID],Product_DB[Cost])</f>
        <v>204.39</v>
      </c>
      <c r="T1449">
        <f>_xlfn.XLOOKUP(Sales_DB[[#This Row],[Product_ID]],Product_DB[Product_ID],Product_DB[Stock])</f>
        <v>281</v>
      </c>
      <c r="U1449" t="str">
        <f>_xlfn.XLOOKUP(Sales_DB[[#This Row],[Customer_ID]],Final_Cust_db[Customer_ID],Final_Cust_db[Name])</f>
        <v>Roy Cole</v>
      </c>
      <c r="V1449">
        <f>_xlfn.XLOOKUP(Sales_DB[[#This Row],[Customer_ID]],Final_Cust_db[Customer_ID],Final_Cust_db[Age])</f>
        <v>24</v>
      </c>
      <c r="W1449" t="str">
        <f>_xlfn.XLOOKUP(Sales_DB[[#This Row],[Customer_ID]],Final_Cust_db[Customer_ID],Final_Cust_db[Gender])</f>
        <v>Female</v>
      </c>
      <c r="X1449" t="str">
        <f>_xlfn.XLOOKUP(Sales_DB[[#This Row],[Customer_ID]],Final_Cust_db[Customer_ID],Final_Cust_db[City])</f>
        <v>North Cynthiatown</v>
      </c>
      <c r="Y1449" t="str">
        <f>_xlfn.XLOOKUP(Sales_DB[[#This Row],[Customer_ID]],Final_Cust_db[Customer_ID],Final_Cust_db[State])</f>
        <v>New Jersey</v>
      </c>
      <c r="Z1449" t="str">
        <f>_xlfn.XLOOKUP(Sales_DB[[#This Row],[Customer_ID]],Final_Cust_db[Customer_ID],Final_Cust_db[Country])</f>
        <v>USA</v>
      </c>
      <c r="AA1449" t="str">
        <f>_xlfn.XLOOKUP(Sales_DB[[#This Row],[Customer_ID]],Final_Cust_db[Customer_ID],Final_Cust_db[Loyality_Level])</f>
        <v>Platinum</v>
      </c>
      <c r="AB1449" s="8">
        <f>Sales_DB[[#This Row],[Cost]]*Sales_DB[[#This Row],[Quantity]]</f>
        <v>408.78</v>
      </c>
      <c r="AC1449" s="8">
        <f>Sales_DB[[#This Row],[Total_Amount]]-Sales_DB[[#This Row],[Spend]]</f>
        <v>-322.49459999999999</v>
      </c>
      <c r="AD1449" s="8">
        <f>MONTH(Sales_DB[[#This Row],[Order_Date]])</f>
        <v>2</v>
      </c>
    </row>
    <row r="1450" spans="1:30" x14ac:dyDescent="0.35">
      <c r="A1450" t="s">
        <v>3407</v>
      </c>
      <c r="B1450" s="2">
        <v>45587</v>
      </c>
      <c r="C1450" t="s">
        <v>418</v>
      </c>
      <c r="D1450" t="s">
        <v>1827</v>
      </c>
      <c r="E1450" t="s">
        <v>1915</v>
      </c>
      <c r="F1450">
        <v>4</v>
      </c>
      <c r="G1450" s="5">
        <v>892.28</v>
      </c>
      <c r="H1450">
        <v>0.23</v>
      </c>
      <c r="I1450" t="s">
        <v>1957</v>
      </c>
      <c r="J1450">
        <v>2748.2224000000001</v>
      </c>
      <c r="K1450" t="str">
        <f>_xlfn.XLOOKUP(Sales_DB[[#This Row],[Store_ID]],Store_DB[Store_ID],Store_DB[Region])</f>
        <v>West</v>
      </c>
      <c r="L1450" t="str">
        <f>_xlfn.XLOOKUP(Sales_DB[[#This Row],[Store_ID]],Store_DB[Store_ID],Store_DB[Store_Name])</f>
        <v>Bean, Jones and Park</v>
      </c>
      <c r="M1450" t="str">
        <f>_xlfn.XLOOKUP(Sales_DB[[#This Row],[Store_ID]],Store_DB[Store_ID],Store_DB[City])</f>
        <v>Thompsonborough</v>
      </c>
      <c r="N1450" t="str">
        <f>_xlfn.XLOOKUP(Sales_DB[[#This Row],[Store_ID]],Store_DB[Store_ID],Store_DB[Store_Type])</f>
        <v>Online</v>
      </c>
      <c r="O1450" t="str">
        <f>_xlfn.XLOOKUP(Sales_DB[[#This Row],[Product_ID]],Product_DB[Product_ID],Product_DB[Product_Name])</f>
        <v>Fitness Resistance Bands</v>
      </c>
      <c r="P1450" t="str">
        <f>_xlfn.XLOOKUP(Sales_DB[[#This Row],[Product_ID]],Product_DB[Product_ID],Product_DB[Category])</f>
        <v>Sports</v>
      </c>
      <c r="Q1450" t="str">
        <f>_xlfn.XLOOKUP(Sales_DB[[#This Row],[Product_ID]],Product_DB[Product_ID],Product_DB[Sub_Category])</f>
        <v>Fitness</v>
      </c>
      <c r="R1450" t="str">
        <f>_xlfn.XLOOKUP(Sales_DB[[#This Row],[Product_ID]],Product_DB[Product_ID],Product_DB[Brand])</f>
        <v>Reese-Watson</v>
      </c>
      <c r="S1450">
        <f>_xlfn.XLOOKUP(Sales_DB[[#This Row],[Product_ID]],Product_DB[Product_ID],Product_DB[Cost])</f>
        <v>152.91999999999999</v>
      </c>
      <c r="T1450">
        <f>_xlfn.XLOOKUP(Sales_DB[[#This Row],[Product_ID]],Product_DB[Product_ID],Product_DB[Stock])</f>
        <v>281</v>
      </c>
      <c r="U1450" t="str">
        <f>_xlfn.XLOOKUP(Sales_DB[[#This Row],[Customer_ID]],Final_Cust_db[Customer_ID],Final_Cust_db[Name])</f>
        <v>Michael Jones</v>
      </c>
      <c r="V1450">
        <f>_xlfn.XLOOKUP(Sales_DB[[#This Row],[Customer_ID]],Final_Cust_db[Customer_ID],Final_Cust_db[Age])</f>
        <v>40</v>
      </c>
      <c r="W1450" t="str">
        <f>_xlfn.XLOOKUP(Sales_DB[[#This Row],[Customer_ID]],Final_Cust_db[Customer_ID],Final_Cust_db[Gender])</f>
        <v>Male</v>
      </c>
      <c r="X1450" t="str">
        <f>_xlfn.XLOOKUP(Sales_DB[[#This Row],[Customer_ID]],Final_Cust_db[Customer_ID],Final_Cust_db[City])</f>
        <v>North Edwardton</v>
      </c>
      <c r="Y1450" t="str">
        <f>_xlfn.XLOOKUP(Sales_DB[[#This Row],[Customer_ID]],Final_Cust_db[Customer_ID],Final_Cust_db[State])</f>
        <v>Tennessee</v>
      </c>
      <c r="Z1450" t="str">
        <f>_xlfn.XLOOKUP(Sales_DB[[#This Row],[Customer_ID]],Final_Cust_db[Customer_ID],Final_Cust_db[Country])</f>
        <v>USA</v>
      </c>
      <c r="AA1450" t="str">
        <f>_xlfn.XLOOKUP(Sales_DB[[#This Row],[Customer_ID]],Final_Cust_db[Customer_ID],Final_Cust_db[Loyality_Level])</f>
        <v>Bronze</v>
      </c>
      <c r="AB1450" s="8">
        <f>Sales_DB[[#This Row],[Cost]]*Sales_DB[[#This Row],[Quantity]]</f>
        <v>611.67999999999995</v>
      </c>
      <c r="AC1450" s="8">
        <f>Sales_DB[[#This Row],[Total_Amount]]-Sales_DB[[#This Row],[Spend]]</f>
        <v>2136.5424000000003</v>
      </c>
      <c r="AD1450" s="8">
        <f>MONTH(Sales_DB[[#This Row],[Order_Date]])</f>
        <v>10</v>
      </c>
    </row>
    <row r="1451" spans="1:30" x14ac:dyDescent="0.35">
      <c r="A1451" t="s">
        <v>3408</v>
      </c>
      <c r="B1451" s="2">
        <v>45494</v>
      </c>
      <c r="C1451" t="s">
        <v>724</v>
      </c>
      <c r="D1451" t="s">
        <v>1597</v>
      </c>
      <c r="E1451" t="s">
        <v>1912</v>
      </c>
      <c r="F1451">
        <v>2</v>
      </c>
      <c r="G1451" s="5">
        <v>164.23</v>
      </c>
      <c r="H1451">
        <v>0.17</v>
      </c>
      <c r="I1451" t="s">
        <v>1957</v>
      </c>
      <c r="J1451">
        <v>272.62180000000001</v>
      </c>
      <c r="K1451" t="str">
        <f>_xlfn.XLOOKUP(Sales_DB[[#This Row],[Store_ID]],Store_DB[Store_ID],Store_DB[Region])</f>
        <v>South</v>
      </c>
      <c r="L1451" t="str">
        <f>_xlfn.XLOOKUP(Sales_DB[[#This Row],[Store_ID]],Store_DB[Store_ID],Store_DB[Store_Name])</f>
        <v>Martinez-Mullins</v>
      </c>
      <c r="M1451" t="str">
        <f>_xlfn.XLOOKUP(Sales_DB[[#This Row],[Store_ID]],Store_DB[Store_ID],Store_DB[City])</f>
        <v>Williamsfurt</v>
      </c>
      <c r="N1451" t="str">
        <f>_xlfn.XLOOKUP(Sales_DB[[#This Row],[Store_ID]],Store_DB[Store_ID],Store_DB[Store_Type])</f>
        <v>Online</v>
      </c>
      <c r="O1451" t="str">
        <f>_xlfn.XLOOKUP(Sales_DB[[#This Row],[Product_ID]],Product_DB[Product_ID],Product_DB[Product_Name])</f>
        <v>Ceramic Kitchen Bowl Set</v>
      </c>
      <c r="P1451" t="str">
        <f>_xlfn.XLOOKUP(Sales_DB[[#This Row],[Product_ID]],Product_DB[Product_ID],Product_DB[Category])</f>
        <v>Home</v>
      </c>
      <c r="Q1451" t="str">
        <f>_xlfn.XLOOKUP(Sales_DB[[#This Row],[Product_ID]],Product_DB[Product_ID],Product_DB[Sub_Category])</f>
        <v>Kitchen</v>
      </c>
      <c r="R1451" t="str">
        <f>_xlfn.XLOOKUP(Sales_DB[[#This Row],[Product_ID]],Product_DB[Product_ID],Product_DB[Brand])</f>
        <v>Hamilton Group</v>
      </c>
      <c r="S1451">
        <f>_xlfn.XLOOKUP(Sales_DB[[#This Row],[Product_ID]],Product_DB[Product_ID],Product_DB[Cost])</f>
        <v>298.86</v>
      </c>
      <c r="T1451">
        <f>_xlfn.XLOOKUP(Sales_DB[[#This Row],[Product_ID]],Product_DB[Product_ID],Product_DB[Stock])</f>
        <v>308</v>
      </c>
      <c r="U1451" t="str">
        <f>_xlfn.XLOOKUP(Sales_DB[[#This Row],[Customer_ID]],Final_Cust_db[Customer_ID],Final_Cust_db[Name])</f>
        <v>Lisa Young</v>
      </c>
      <c r="V1451">
        <f>_xlfn.XLOOKUP(Sales_DB[[#This Row],[Customer_ID]],Final_Cust_db[Customer_ID],Final_Cust_db[Age])</f>
        <v>38</v>
      </c>
      <c r="W1451" t="str">
        <f>_xlfn.XLOOKUP(Sales_DB[[#This Row],[Customer_ID]],Final_Cust_db[Customer_ID],Final_Cust_db[Gender])</f>
        <v>Male</v>
      </c>
      <c r="X1451" t="str">
        <f>_xlfn.XLOOKUP(Sales_DB[[#This Row],[Customer_ID]],Final_Cust_db[Customer_ID],Final_Cust_db[City])</f>
        <v>Maybury</v>
      </c>
      <c r="Y1451" t="str">
        <f>_xlfn.XLOOKUP(Sales_DB[[#This Row],[Customer_ID]],Final_Cust_db[Customer_ID],Final_Cust_db[State])</f>
        <v>Georgia</v>
      </c>
      <c r="Z1451" t="str">
        <f>_xlfn.XLOOKUP(Sales_DB[[#This Row],[Customer_ID]],Final_Cust_db[Customer_ID],Final_Cust_db[Country])</f>
        <v>USA</v>
      </c>
      <c r="AA1451" t="str">
        <f>_xlfn.XLOOKUP(Sales_DB[[#This Row],[Customer_ID]],Final_Cust_db[Customer_ID],Final_Cust_db[Loyality_Level])</f>
        <v>Platinum</v>
      </c>
      <c r="AB1451" s="8">
        <f>Sales_DB[[#This Row],[Cost]]*Sales_DB[[#This Row],[Quantity]]</f>
        <v>597.72</v>
      </c>
      <c r="AC1451" s="8">
        <f>Sales_DB[[#This Row],[Total_Amount]]-Sales_DB[[#This Row],[Spend]]</f>
        <v>-325.09820000000002</v>
      </c>
      <c r="AD1451" s="8">
        <f>MONTH(Sales_DB[[#This Row],[Order_Date]])</f>
        <v>7</v>
      </c>
    </row>
    <row r="1452" spans="1:30" x14ac:dyDescent="0.35">
      <c r="A1452" t="s">
        <v>3409</v>
      </c>
      <c r="B1452" s="2">
        <v>45305</v>
      </c>
      <c r="C1452" t="s">
        <v>1407</v>
      </c>
      <c r="D1452" t="s">
        <v>1592</v>
      </c>
      <c r="E1452" t="s">
        <v>1912</v>
      </c>
      <c r="F1452">
        <v>1</v>
      </c>
      <c r="G1452" s="5">
        <v>484.23</v>
      </c>
      <c r="H1452">
        <v>0.12</v>
      </c>
      <c r="I1452" t="s">
        <v>1962</v>
      </c>
      <c r="J1452">
        <v>426.12240000000003</v>
      </c>
      <c r="K1452" t="str">
        <f>_xlfn.XLOOKUP(Sales_DB[[#This Row],[Store_ID]],Store_DB[Store_ID],Store_DB[Region])</f>
        <v>South</v>
      </c>
      <c r="L1452" t="str">
        <f>_xlfn.XLOOKUP(Sales_DB[[#This Row],[Store_ID]],Store_DB[Store_ID],Store_DB[Store_Name])</f>
        <v>Martinez-Mullins</v>
      </c>
      <c r="M1452" t="str">
        <f>_xlfn.XLOOKUP(Sales_DB[[#This Row],[Store_ID]],Store_DB[Store_ID],Store_DB[City])</f>
        <v>Williamsfurt</v>
      </c>
      <c r="N1452" t="str">
        <f>_xlfn.XLOOKUP(Sales_DB[[#This Row],[Store_ID]],Store_DB[Store_ID],Store_DB[Store_Type])</f>
        <v>Online</v>
      </c>
      <c r="O1452" t="str">
        <f>_xlfn.XLOOKUP(Sales_DB[[#This Row],[Product_ID]],Product_DB[Product_ID],Product_DB[Product_Name])</f>
        <v>Adjustable Dumbbell Set</v>
      </c>
      <c r="P1452" t="str">
        <f>_xlfn.XLOOKUP(Sales_DB[[#This Row],[Product_ID]],Product_DB[Product_ID],Product_DB[Category])</f>
        <v>Sports</v>
      </c>
      <c r="Q1452" t="str">
        <f>_xlfn.XLOOKUP(Sales_DB[[#This Row],[Product_ID]],Product_DB[Product_ID],Product_DB[Sub_Category])</f>
        <v>Fitness</v>
      </c>
      <c r="R1452" t="str">
        <f>_xlfn.XLOOKUP(Sales_DB[[#This Row],[Product_ID]],Product_DB[Product_ID],Product_DB[Brand])</f>
        <v>Hill PLC</v>
      </c>
      <c r="S1452">
        <f>_xlfn.XLOOKUP(Sales_DB[[#This Row],[Product_ID]],Product_DB[Product_ID],Product_DB[Cost])</f>
        <v>495.72</v>
      </c>
      <c r="T1452">
        <f>_xlfn.XLOOKUP(Sales_DB[[#This Row],[Product_ID]],Product_DB[Product_ID],Product_DB[Stock])</f>
        <v>323</v>
      </c>
      <c r="U1452" t="str">
        <f>_xlfn.XLOOKUP(Sales_DB[[#This Row],[Customer_ID]],Final_Cust_db[Customer_ID],Final_Cust_db[Name])</f>
        <v>Jeffery Wolf</v>
      </c>
      <c r="V1452">
        <f>_xlfn.XLOOKUP(Sales_DB[[#This Row],[Customer_ID]],Final_Cust_db[Customer_ID],Final_Cust_db[Age])</f>
        <v>60</v>
      </c>
      <c r="W1452" t="str">
        <f>_xlfn.XLOOKUP(Sales_DB[[#This Row],[Customer_ID]],Final_Cust_db[Customer_ID],Final_Cust_db[Gender])</f>
        <v>Female</v>
      </c>
      <c r="X1452" t="str">
        <f>_xlfn.XLOOKUP(Sales_DB[[#This Row],[Customer_ID]],Final_Cust_db[Customer_ID],Final_Cust_db[City])</f>
        <v>New Laura</v>
      </c>
      <c r="Y1452" t="str">
        <f>_xlfn.XLOOKUP(Sales_DB[[#This Row],[Customer_ID]],Final_Cust_db[Customer_ID],Final_Cust_db[State])</f>
        <v>Mississippi</v>
      </c>
      <c r="Z1452" t="str">
        <f>_xlfn.XLOOKUP(Sales_DB[[#This Row],[Customer_ID]],Final_Cust_db[Customer_ID],Final_Cust_db[Country])</f>
        <v>USA</v>
      </c>
      <c r="AA1452" t="str">
        <f>_xlfn.XLOOKUP(Sales_DB[[#This Row],[Customer_ID]],Final_Cust_db[Customer_ID],Final_Cust_db[Loyality_Level])</f>
        <v>Bronze</v>
      </c>
      <c r="AB1452" s="8">
        <f>Sales_DB[[#This Row],[Cost]]*Sales_DB[[#This Row],[Quantity]]</f>
        <v>495.72</v>
      </c>
      <c r="AC1452" s="8">
        <f>Sales_DB[[#This Row],[Total_Amount]]-Sales_DB[[#This Row],[Spend]]</f>
        <v>-69.5976</v>
      </c>
      <c r="AD1452" s="8">
        <f>MONTH(Sales_DB[[#This Row],[Order_Date]])</f>
        <v>1</v>
      </c>
    </row>
    <row r="1453" spans="1:30" x14ac:dyDescent="0.35">
      <c r="A1453" t="s">
        <v>3410</v>
      </c>
      <c r="B1453" s="2">
        <v>45383</v>
      </c>
      <c r="C1453" t="s">
        <v>34</v>
      </c>
      <c r="D1453" t="s">
        <v>1681</v>
      </c>
      <c r="E1453" t="s">
        <v>1943</v>
      </c>
      <c r="F1453">
        <v>3</v>
      </c>
      <c r="G1453" s="5">
        <v>341.51</v>
      </c>
      <c r="H1453">
        <v>0.22</v>
      </c>
      <c r="I1453" t="s">
        <v>1962</v>
      </c>
      <c r="J1453">
        <v>799.13340000000005</v>
      </c>
      <c r="K1453" t="str">
        <f>_xlfn.XLOOKUP(Sales_DB[[#This Row],[Store_ID]],Store_DB[Store_ID],Store_DB[Region])</f>
        <v>East</v>
      </c>
      <c r="L1453" t="str">
        <f>_xlfn.XLOOKUP(Sales_DB[[#This Row],[Store_ID]],Store_DB[Store_ID],Store_DB[Store_Name])</f>
        <v>Guerrero-Schmitt</v>
      </c>
      <c r="M1453" t="str">
        <f>_xlfn.XLOOKUP(Sales_DB[[#This Row],[Store_ID]],Store_DB[Store_ID],Store_DB[City])</f>
        <v>East Stevechester</v>
      </c>
      <c r="N1453" t="str">
        <f>_xlfn.XLOOKUP(Sales_DB[[#This Row],[Store_ID]],Store_DB[Store_ID],Store_DB[Store_Type])</f>
        <v>Flagship</v>
      </c>
      <c r="O1453" t="str">
        <f>_xlfn.XLOOKUP(Sales_DB[[#This Row],[Product_ID]],Product_DB[Product_ID],Product_DB[Product_Name])</f>
        <v>Bedroom Table Lamp</v>
      </c>
      <c r="P1453" t="str">
        <f>_xlfn.XLOOKUP(Sales_DB[[#This Row],[Product_ID]],Product_DB[Product_ID],Product_DB[Category])</f>
        <v>Home</v>
      </c>
      <c r="Q1453" t="str">
        <f>_xlfn.XLOOKUP(Sales_DB[[#This Row],[Product_ID]],Product_DB[Product_ID],Product_DB[Sub_Category])</f>
        <v>Lighting</v>
      </c>
      <c r="R1453" t="str">
        <f>_xlfn.XLOOKUP(Sales_DB[[#This Row],[Product_ID]],Product_DB[Product_ID],Product_DB[Brand])</f>
        <v>Jones LLC</v>
      </c>
      <c r="S1453">
        <f>_xlfn.XLOOKUP(Sales_DB[[#This Row],[Product_ID]],Product_DB[Product_ID],Product_DB[Cost])</f>
        <v>382.22</v>
      </c>
      <c r="T1453">
        <f>_xlfn.XLOOKUP(Sales_DB[[#This Row],[Product_ID]],Product_DB[Product_ID],Product_DB[Stock])</f>
        <v>329</v>
      </c>
      <c r="U1453" t="str">
        <f>_xlfn.XLOOKUP(Sales_DB[[#This Row],[Customer_ID]],Final_Cust_db[Customer_ID],Final_Cust_db[Name])</f>
        <v>Christine Vaughn</v>
      </c>
      <c r="V1453">
        <f>_xlfn.XLOOKUP(Sales_DB[[#This Row],[Customer_ID]],Final_Cust_db[Customer_ID],Final_Cust_db[Age])</f>
        <v>24</v>
      </c>
      <c r="W1453" t="str">
        <f>_xlfn.XLOOKUP(Sales_DB[[#This Row],[Customer_ID]],Final_Cust_db[Customer_ID],Final_Cust_db[Gender])</f>
        <v>Male</v>
      </c>
      <c r="X1453" t="str">
        <f>_xlfn.XLOOKUP(Sales_DB[[#This Row],[Customer_ID]],Final_Cust_db[Customer_ID],Final_Cust_db[City])</f>
        <v>East Amandamouth</v>
      </c>
      <c r="Y1453" t="str">
        <f>_xlfn.XLOOKUP(Sales_DB[[#This Row],[Customer_ID]],Final_Cust_db[Customer_ID],Final_Cust_db[State])</f>
        <v>Oregon</v>
      </c>
      <c r="Z1453" t="str">
        <f>_xlfn.XLOOKUP(Sales_DB[[#This Row],[Customer_ID]],Final_Cust_db[Customer_ID],Final_Cust_db[Country])</f>
        <v>USA</v>
      </c>
      <c r="AA1453" t="str">
        <f>_xlfn.XLOOKUP(Sales_DB[[#This Row],[Customer_ID]],Final_Cust_db[Customer_ID],Final_Cust_db[Loyality_Level])</f>
        <v>Bronze</v>
      </c>
      <c r="AB1453" s="8">
        <f>Sales_DB[[#This Row],[Cost]]*Sales_DB[[#This Row],[Quantity]]</f>
        <v>1146.6600000000001</v>
      </c>
      <c r="AC1453" s="8">
        <f>Sales_DB[[#This Row],[Total_Amount]]-Sales_DB[[#This Row],[Spend]]</f>
        <v>-347.52660000000003</v>
      </c>
      <c r="AD1453" s="8">
        <f>MONTH(Sales_DB[[#This Row],[Order_Date]])</f>
        <v>4</v>
      </c>
    </row>
    <row r="1454" spans="1:30" x14ac:dyDescent="0.35">
      <c r="A1454" t="s">
        <v>3411</v>
      </c>
      <c r="B1454" s="2">
        <v>45788</v>
      </c>
      <c r="C1454" t="s">
        <v>388</v>
      </c>
      <c r="D1454" t="s">
        <v>1875</v>
      </c>
      <c r="E1454" t="s">
        <v>1930</v>
      </c>
      <c r="F1454">
        <v>3</v>
      </c>
      <c r="G1454" s="5">
        <v>758.87</v>
      </c>
      <c r="H1454">
        <v>0.11</v>
      </c>
      <c r="I1454" t="s">
        <v>1959</v>
      </c>
      <c r="J1454">
        <v>2026.1829</v>
      </c>
      <c r="K1454" t="str">
        <f>_xlfn.XLOOKUP(Sales_DB[[#This Row],[Store_ID]],Store_DB[Store_ID],Store_DB[Region])</f>
        <v>East</v>
      </c>
      <c r="L1454" t="str">
        <f>_xlfn.XLOOKUP(Sales_DB[[#This Row],[Store_ID]],Store_DB[Store_ID],Store_DB[Store_Name])</f>
        <v>Gardner, Humphrey and Contreras</v>
      </c>
      <c r="M1454" t="str">
        <f>_xlfn.XLOOKUP(Sales_DB[[#This Row],[Store_ID]],Store_DB[Store_ID],Store_DB[City])</f>
        <v>Johnsonville</v>
      </c>
      <c r="N1454" t="str">
        <f>_xlfn.XLOOKUP(Sales_DB[[#This Row],[Store_ID]],Store_DB[Store_ID],Store_DB[Store_Type])</f>
        <v>Flagship</v>
      </c>
      <c r="O1454" t="str">
        <f>_xlfn.XLOOKUP(Sales_DB[[#This Row],[Product_ID]],Product_DB[Product_ID],Product_DB[Product_Name])</f>
        <v>Portable Bluetooth Speaker</v>
      </c>
      <c r="P1454" t="str">
        <f>_xlfn.XLOOKUP(Sales_DB[[#This Row],[Product_ID]],Product_DB[Product_ID],Product_DB[Category])</f>
        <v>Electronics</v>
      </c>
      <c r="Q1454" t="str">
        <f>_xlfn.XLOOKUP(Sales_DB[[#This Row],[Product_ID]],Product_DB[Product_ID],Product_DB[Sub_Category])</f>
        <v>Audio</v>
      </c>
      <c r="R1454" t="str">
        <f>_xlfn.XLOOKUP(Sales_DB[[#This Row],[Product_ID]],Product_DB[Product_ID],Product_DB[Brand])</f>
        <v>Flores-King</v>
      </c>
      <c r="S1454">
        <f>_xlfn.XLOOKUP(Sales_DB[[#This Row],[Product_ID]],Product_DB[Product_ID],Product_DB[Cost])</f>
        <v>431.67</v>
      </c>
      <c r="T1454">
        <f>_xlfn.XLOOKUP(Sales_DB[[#This Row],[Product_ID]],Product_DB[Product_ID],Product_DB[Stock])</f>
        <v>73</v>
      </c>
      <c r="U1454" t="str">
        <f>_xlfn.XLOOKUP(Sales_DB[[#This Row],[Customer_ID]],Final_Cust_db[Customer_ID],Final_Cust_db[Name])</f>
        <v>Amy Walker</v>
      </c>
      <c r="V1454">
        <f>_xlfn.XLOOKUP(Sales_DB[[#This Row],[Customer_ID]],Final_Cust_db[Customer_ID],Final_Cust_db[Age])</f>
        <v>27</v>
      </c>
      <c r="W1454" t="str">
        <f>_xlfn.XLOOKUP(Sales_DB[[#This Row],[Customer_ID]],Final_Cust_db[Customer_ID],Final_Cust_db[Gender])</f>
        <v>Male</v>
      </c>
      <c r="X1454" t="str">
        <f>_xlfn.XLOOKUP(Sales_DB[[#This Row],[Customer_ID]],Final_Cust_db[Customer_ID],Final_Cust_db[City])</f>
        <v>Smithland</v>
      </c>
      <c r="Y1454" t="str">
        <f>_xlfn.XLOOKUP(Sales_DB[[#This Row],[Customer_ID]],Final_Cust_db[Customer_ID],Final_Cust_db[State])</f>
        <v>West Virginia</v>
      </c>
      <c r="Z1454" t="str">
        <f>_xlfn.XLOOKUP(Sales_DB[[#This Row],[Customer_ID]],Final_Cust_db[Customer_ID],Final_Cust_db[Country])</f>
        <v>USA</v>
      </c>
      <c r="AA1454" t="str">
        <f>_xlfn.XLOOKUP(Sales_DB[[#This Row],[Customer_ID]],Final_Cust_db[Customer_ID],Final_Cust_db[Loyality_Level])</f>
        <v>Silver</v>
      </c>
      <c r="AB1454" s="8">
        <f>Sales_DB[[#This Row],[Cost]]*Sales_DB[[#This Row],[Quantity]]</f>
        <v>1295.01</v>
      </c>
      <c r="AC1454" s="8">
        <f>Sales_DB[[#This Row],[Total_Amount]]-Sales_DB[[#This Row],[Spend]]</f>
        <v>731.17290000000003</v>
      </c>
      <c r="AD1454" s="8">
        <f>MONTH(Sales_DB[[#This Row],[Order_Date]])</f>
        <v>5</v>
      </c>
    </row>
    <row r="1455" spans="1:30" x14ac:dyDescent="0.35">
      <c r="A1455" t="s">
        <v>3412</v>
      </c>
      <c r="B1455" s="2">
        <v>45855</v>
      </c>
      <c r="C1455" t="s">
        <v>1459</v>
      </c>
      <c r="D1455" t="s">
        <v>1748</v>
      </c>
      <c r="E1455" t="s">
        <v>1927</v>
      </c>
      <c r="F1455">
        <v>3</v>
      </c>
      <c r="G1455" s="5">
        <v>560.52</v>
      </c>
      <c r="H1455">
        <v>0.17</v>
      </c>
      <c r="I1455" t="s">
        <v>1957</v>
      </c>
      <c r="J1455">
        <v>1395.6948</v>
      </c>
      <c r="K1455" t="str">
        <f>_xlfn.XLOOKUP(Sales_DB[[#This Row],[Store_ID]],Store_DB[Store_ID],Store_DB[Region])</f>
        <v>North</v>
      </c>
      <c r="L1455" t="str">
        <f>_xlfn.XLOOKUP(Sales_DB[[#This Row],[Store_ID]],Store_DB[Store_ID],Store_DB[Store_Name])</f>
        <v>Thomas, Bridges and Harris</v>
      </c>
      <c r="M1455" t="str">
        <f>_xlfn.XLOOKUP(Sales_DB[[#This Row],[Store_ID]],Store_DB[Store_ID],Store_DB[City])</f>
        <v>Sabrinatown</v>
      </c>
      <c r="N1455" t="str">
        <f>_xlfn.XLOOKUP(Sales_DB[[#This Row],[Store_ID]],Store_DB[Store_ID],Store_DB[Store_Type])</f>
        <v>Online</v>
      </c>
      <c r="O1455" t="str">
        <f>_xlfn.XLOOKUP(Sales_DB[[#This Row],[Product_ID]],Product_DB[Product_ID],Product_DB[Product_Name])</f>
        <v>Premium Blanket Throw</v>
      </c>
      <c r="P1455" t="str">
        <f>_xlfn.XLOOKUP(Sales_DB[[#This Row],[Product_ID]],Product_DB[Product_ID],Product_DB[Category])</f>
        <v>Home</v>
      </c>
      <c r="Q1455" t="str">
        <f>_xlfn.XLOOKUP(Sales_DB[[#This Row],[Product_ID]],Product_DB[Product_ID],Product_DB[Sub_Category])</f>
        <v>Decor</v>
      </c>
      <c r="R1455" t="str">
        <f>_xlfn.XLOOKUP(Sales_DB[[#This Row],[Product_ID]],Product_DB[Product_ID],Product_DB[Brand])</f>
        <v>Hernandez, Kennedy and Porter</v>
      </c>
      <c r="S1455">
        <f>_xlfn.XLOOKUP(Sales_DB[[#This Row],[Product_ID]],Product_DB[Product_ID],Product_DB[Cost])</f>
        <v>461.47</v>
      </c>
      <c r="T1455">
        <f>_xlfn.XLOOKUP(Sales_DB[[#This Row],[Product_ID]],Product_DB[Product_ID],Product_DB[Stock])</f>
        <v>190</v>
      </c>
      <c r="U1455" t="str">
        <f>_xlfn.XLOOKUP(Sales_DB[[#This Row],[Customer_ID]],Final_Cust_db[Customer_ID],Final_Cust_db[Name])</f>
        <v>Manuel Fisher</v>
      </c>
      <c r="V1455">
        <f>_xlfn.XLOOKUP(Sales_DB[[#This Row],[Customer_ID]],Final_Cust_db[Customer_ID],Final_Cust_db[Age])</f>
        <v>21</v>
      </c>
      <c r="W1455" t="str">
        <f>_xlfn.XLOOKUP(Sales_DB[[#This Row],[Customer_ID]],Final_Cust_db[Customer_ID],Final_Cust_db[Gender])</f>
        <v>Female</v>
      </c>
      <c r="X1455" t="str">
        <f>_xlfn.XLOOKUP(Sales_DB[[#This Row],[Customer_ID]],Final_Cust_db[Customer_ID],Final_Cust_db[City])</f>
        <v>Kanebury</v>
      </c>
      <c r="Y1455" t="str">
        <f>_xlfn.XLOOKUP(Sales_DB[[#This Row],[Customer_ID]],Final_Cust_db[Customer_ID],Final_Cust_db[State])</f>
        <v>New Hampshire</v>
      </c>
      <c r="Z1455" t="str">
        <f>_xlfn.XLOOKUP(Sales_DB[[#This Row],[Customer_ID]],Final_Cust_db[Customer_ID],Final_Cust_db[Country])</f>
        <v>USA</v>
      </c>
      <c r="AA1455" t="str">
        <f>_xlfn.XLOOKUP(Sales_DB[[#This Row],[Customer_ID]],Final_Cust_db[Customer_ID],Final_Cust_db[Loyality_Level])</f>
        <v>Gold</v>
      </c>
      <c r="AB1455" s="8">
        <f>Sales_DB[[#This Row],[Cost]]*Sales_DB[[#This Row],[Quantity]]</f>
        <v>1384.41</v>
      </c>
      <c r="AC1455" s="8">
        <f>Sales_DB[[#This Row],[Total_Amount]]-Sales_DB[[#This Row],[Spend]]</f>
        <v>11.284799999999905</v>
      </c>
      <c r="AD1455" s="8">
        <f>MONTH(Sales_DB[[#This Row],[Order_Date]])</f>
        <v>7</v>
      </c>
    </row>
    <row r="1456" spans="1:30" x14ac:dyDescent="0.35">
      <c r="A1456" t="s">
        <v>3413</v>
      </c>
      <c r="B1456" s="2">
        <v>45533</v>
      </c>
      <c r="C1456" t="s">
        <v>1110</v>
      </c>
      <c r="D1456" t="s">
        <v>1869</v>
      </c>
      <c r="E1456" t="s">
        <v>1940</v>
      </c>
      <c r="F1456">
        <v>2</v>
      </c>
      <c r="G1456" s="5">
        <v>977.18</v>
      </c>
      <c r="H1456">
        <v>0.19</v>
      </c>
      <c r="I1456" t="s">
        <v>1957</v>
      </c>
      <c r="J1456">
        <v>1583.0316</v>
      </c>
      <c r="K1456" t="str">
        <f>_xlfn.XLOOKUP(Sales_DB[[#This Row],[Store_ID]],Store_DB[Store_ID],Store_DB[Region])</f>
        <v>North</v>
      </c>
      <c r="L1456" t="str">
        <f>_xlfn.XLOOKUP(Sales_DB[[#This Row],[Store_ID]],Store_DB[Store_ID],Store_DB[Store_Name])</f>
        <v>Holloway Ltd</v>
      </c>
      <c r="M1456" t="str">
        <f>_xlfn.XLOOKUP(Sales_DB[[#This Row],[Store_ID]],Store_DB[Store_ID],Store_DB[City])</f>
        <v>Bensonhaven</v>
      </c>
      <c r="N1456" t="str">
        <f>_xlfn.XLOOKUP(Sales_DB[[#This Row],[Store_ID]],Store_DB[Store_ID],Store_DB[Store_Type])</f>
        <v>Flagship</v>
      </c>
      <c r="O1456" t="str">
        <f>_xlfn.XLOOKUP(Sales_DB[[#This Row],[Product_ID]],Product_DB[Product_ID],Product_DB[Product_Name])</f>
        <v>Women'S Formal Blazer</v>
      </c>
      <c r="P1456" t="str">
        <f>_xlfn.XLOOKUP(Sales_DB[[#This Row],[Product_ID]],Product_DB[Product_ID],Product_DB[Category])</f>
        <v>Clothing</v>
      </c>
      <c r="Q1456" t="str">
        <f>_xlfn.XLOOKUP(Sales_DB[[#This Row],[Product_ID]],Product_DB[Product_ID],Product_DB[Sub_Category])</f>
        <v>Outerwear</v>
      </c>
      <c r="R1456" t="str">
        <f>_xlfn.XLOOKUP(Sales_DB[[#This Row],[Product_ID]],Product_DB[Product_ID],Product_DB[Brand])</f>
        <v>Phillips and Sons</v>
      </c>
      <c r="S1456">
        <f>_xlfn.XLOOKUP(Sales_DB[[#This Row],[Product_ID]],Product_DB[Product_ID],Product_DB[Cost])</f>
        <v>358.47</v>
      </c>
      <c r="T1456">
        <f>_xlfn.XLOOKUP(Sales_DB[[#This Row],[Product_ID]],Product_DB[Product_ID],Product_DB[Stock])</f>
        <v>143</v>
      </c>
      <c r="U1456" t="str">
        <f>_xlfn.XLOOKUP(Sales_DB[[#This Row],[Customer_ID]],Final_Cust_db[Customer_ID],Final_Cust_db[Name])</f>
        <v>Jeffrey Mccarthy</v>
      </c>
      <c r="V1456">
        <f>_xlfn.XLOOKUP(Sales_DB[[#This Row],[Customer_ID]],Final_Cust_db[Customer_ID],Final_Cust_db[Age])</f>
        <v>25</v>
      </c>
      <c r="W1456" t="str">
        <f>_xlfn.XLOOKUP(Sales_DB[[#This Row],[Customer_ID]],Final_Cust_db[Customer_ID],Final_Cust_db[Gender])</f>
        <v>Female</v>
      </c>
      <c r="X1456" t="str">
        <f>_xlfn.XLOOKUP(Sales_DB[[#This Row],[Customer_ID]],Final_Cust_db[Customer_ID],Final_Cust_db[City])</f>
        <v>North Samuel</v>
      </c>
      <c r="Y1456" t="str">
        <f>_xlfn.XLOOKUP(Sales_DB[[#This Row],[Customer_ID]],Final_Cust_db[Customer_ID],Final_Cust_db[State])</f>
        <v>Nebraska</v>
      </c>
      <c r="Z1456" t="str">
        <f>_xlfn.XLOOKUP(Sales_DB[[#This Row],[Customer_ID]],Final_Cust_db[Customer_ID],Final_Cust_db[Country])</f>
        <v>USA</v>
      </c>
      <c r="AA1456" t="str">
        <f>_xlfn.XLOOKUP(Sales_DB[[#This Row],[Customer_ID]],Final_Cust_db[Customer_ID],Final_Cust_db[Loyality_Level])</f>
        <v>Bronze</v>
      </c>
      <c r="AB1456" s="8">
        <f>Sales_DB[[#This Row],[Cost]]*Sales_DB[[#This Row],[Quantity]]</f>
        <v>716.94</v>
      </c>
      <c r="AC1456" s="8">
        <f>Sales_DB[[#This Row],[Total_Amount]]-Sales_DB[[#This Row],[Spend]]</f>
        <v>866.09159999999997</v>
      </c>
      <c r="AD1456" s="8">
        <f>MONTH(Sales_DB[[#This Row],[Order_Date]])</f>
        <v>8</v>
      </c>
    </row>
    <row r="1457" spans="1:30" x14ac:dyDescent="0.35">
      <c r="A1457" t="s">
        <v>3414</v>
      </c>
      <c r="B1457" s="2">
        <v>45763</v>
      </c>
      <c r="C1457" t="s">
        <v>767</v>
      </c>
      <c r="D1457" t="s">
        <v>1619</v>
      </c>
      <c r="E1457" t="s">
        <v>1932</v>
      </c>
      <c r="F1457">
        <v>4</v>
      </c>
      <c r="G1457" s="5">
        <v>761.35</v>
      </c>
      <c r="H1457">
        <v>0.08</v>
      </c>
      <c r="I1457" t="s">
        <v>1957</v>
      </c>
      <c r="J1457">
        <v>2801.768</v>
      </c>
      <c r="K1457" t="str">
        <f>_xlfn.XLOOKUP(Sales_DB[[#This Row],[Store_ID]],Store_DB[Store_ID],Store_DB[Region])</f>
        <v>South</v>
      </c>
      <c r="L1457" t="str">
        <f>_xlfn.XLOOKUP(Sales_DB[[#This Row],[Store_ID]],Store_DB[Store_ID],Store_DB[Store_Name])</f>
        <v>Mcdonald Inc</v>
      </c>
      <c r="M1457" t="str">
        <f>_xlfn.XLOOKUP(Sales_DB[[#This Row],[Store_ID]],Store_DB[Store_ID],Store_DB[City])</f>
        <v>Christopherland</v>
      </c>
      <c r="N1457" t="str">
        <f>_xlfn.XLOOKUP(Sales_DB[[#This Row],[Store_ID]],Store_DB[Store_ID],Store_DB[Store_Type])</f>
        <v>Outlet</v>
      </c>
      <c r="O1457" t="str">
        <f>_xlfn.XLOOKUP(Sales_DB[[#This Row],[Product_ID]],Product_DB[Product_ID],Product_DB[Product_Name])</f>
        <v>Beard Grooming Kit</v>
      </c>
      <c r="P1457" t="str">
        <f>_xlfn.XLOOKUP(Sales_DB[[#This Row],[Product_ID]],Product_DB[Product_ID],Product_DB[Category])</f>
        <v>Beauty</v>
      </c>
      <c r="Q1457" t="str">
        <f>_xlfn.XLOOKUP(Sales_DB[[#This Row],[Product_ID]],Product_DB[Product_ID],Product_DB[Sub_Category])</f>
        <v>Grooming</v>
      </c>
      <c r="R1457" t="str">
        <f>_xlfn.XLOOKUP(Sales_DB[[#This Row],[Product_ID]],Product_DB[Product_ID],Product_DB[Brand])</f>
        <v>Erickson-Green</v>
      </c>
      <c r="S1457">
        <f>_xlfn.XLOOKUP(Sales_DB[[#This Row],[Product_ID]],Product_DB[Product_ID],Product_DB[Cost])</f>
        <v>337.42</v>
      </c>
      <c r="T1457">
        <f>_xlfn.XLOOKUP(Sales_DB[[#This Row],[Product_ID]],Product_DB[Product_ID],Product_DB[Stock])</f>
        <v>256</v>
      </c>
      <c r="U1457" t="str">
        <f>_xlfn.XLOOKUP(Sales_DB[[#This Row],[Customer_ID]],Final_Cust_db[Customer_ID],Final_Cust_db[Name])</f>
        <v>Joshua Wilson</v>
      </c>
      <c r="V1457">
        <f>_xlfn.XLOOKUP(Sales_DB[[#This Row],[Customer_ID]],Final_Cust_db[Customer_ID],Final_Cust_db[Age])</f>
        <v>42</v>
      </c>
      <c r="W1457" t="str">
        <f>_xlfn.XLOOKUP(Sales_DB[[#This Row],[Customer_ID]],Final_Cust_db[Customer_ID],Final_Cust_db[Gender])</f>
        <v>Female</v>
      </c>
      <c r="X1457" t="str">
        <f>_xlfn.XLOOKUP(Sales_DB[[#This Row],[Customer_ID]],Final_Cust_db[Customer_ID],Final_Cust_db[City])</f>
        <v>North Larryport</v>
      </c>
      <c r="Y1457" t="str">
        <f>_xlfn.XLOOKUP(Sales_DB[[#This Row],[Customer_ID]],Final_Cust_db[Customer_ID],Final_Cust_db[State])</f>
        <v>Virginia</v>
      </c>
      <c r="Z1457" t="str">
        <f>_xlfn.XLOOKUP(Sales_DB[[#This Row],[Customer_ID]],Final_Cust_db[Customer_ID],Final_Cust_db[Country])</f>
        <v>USA</v>
      </c>
      <c r="AA1457" t="str">
        <f>_xlfn.XLOOKUP(Sales_DB[[#This Row],[Customer_ID]],Final_Cust_db[Customer_ID],Final_Cust_db[Loyality_Level])</f>
        <v>Bronze</v>
      </c>
      <c r="AB1457" s="8">
        <f>Sales_DB[[#This Row],[Cost]]*Sales_DB[[#This Row],[Quantity]]</f>
        <v>1349.68</v>
      </c>
      <c r="AC1457" s="8">
        <f>Sales_DB[[#This Row],[Total_Amount]]-Sales_DB[[#This Row],[Spend]]</f>
        <v>1452.088</v>
      </c>
      <c r="AD1457" s="8">
        <f>MONTH(Sales_DB[[#This Row],[Order_Date]])</f>
        <v>4</v>
      </c>
    </row>
    <row r="1458" spans="1:30" x14ac:dyDescent="0.35">
      <c r="A1458" t="s">
        <v>3415</v>
      </c>
      <c r="B1458" s="2">
        <v>45900</v>
      </c>
      <c r="C1458" t="s">
        <v>598</v>
      </c>
      <c r="D1458" t="s">
        <v>1781</v>
      </c>
      <c r="E1458" t="s">
        <v>1943</v>
      </c>
      <c r="F1458">
        <v>2</v>
      </c>
      <c r="G1458" s="5">
        <v>947.56</v>
      </c>
      <c r="H1458">
        <v>0.02</v>
      </c>
      <c r="I1458" t="s">
        <v>1962</v>
      </c>
      <c r="J1458">
        <v>1857.2175999999999</v>
      </c>
      <c r="K1458" t="str">
        <f>_xlfn.XLOOKUP(Sales_DB[[#This Row],[Store_ID]],Store_DB[Store_ID],Store_DB[Region])</f>
        <v>East</v>
      </c>
      <c r="L1458" t="str">
        <f>_xlfn.XLOOKUP(Sales_DB[[#This Row],[Store_ID]],Store_DB[Store_ID],Store_DB[Store_Name])</f>
        <v>Guerrero-Schmitt</v>
      </c>
      <c r="M1458" t="str">
        <f>_xlfn.XLOOKUP(Sales_DB[[#This Row],[Store_ID]],Store_DB[Store_ID],Store_DB[City])</f>
        <v>East Stevechester</v>
      </c>
      <c r="N1458" t="str">
        <f>_xlfn.XLOOKUP(Sales_DB[[#This Row],[Store_ID]],Store_DB[Store_ID],Store_DB[Store_Type])</f>
        <v>Flagship</v>
      </c>
      <c r="O1458" t="str">
        <f>_xlfn.XLOOKUP(Sales_DB[[#This Row],[Product_ID]],Product_DB[Product_ID],Product_DB[Product_Name])</f>
        <v>Smart Led Light Strip</v>
      </c>
      <c r="P1458" t="str">
        <f>_xlfn.XLOOKUP(Sales_DB[[#This Row],[Product_ID]],Product_DB[Product_ID],Product_DB[Category])</f>
        <v>Electronics</v>
      </c>
      <c r="Q1458" t="str">
        <f>_xlfn.XLOOKUP(Sales_DB[[#This Row],[Product_ID]],Product_DB[Product_ID],Product_DB[Sub_Category])</f>
        <v>Accessories</v>
      </c>
      <c r="R1458" t="str">
        <f>_xlfn.XLOOKUP(Sales_DB[[#This Row],[Product_ID]],Product_DB[Product_ID],Product_DB[Brand])</f>
        <v>Flores-Davis</v>
      </c>
      <c r="S1458">
        <f>_xlfn.XLOOKUP(Sales_DB[[#This Row],[Product_ID]],Product_DB[Product_ID],Product_DB[Cost])</f>
        <v>349.17</v>
      </c>
      <c r="T1458">
        <f>_xlfn.XLOOKUP(Sales_DB[[#This Row],[Product_ID]],Product_DB[Product_ID],Product_DB[Stock])</f>
        <v>476</v>
      </c>
      <c r="U1458" t="str">
        <f>_xlfn.XLOOKUP(Sales_DB[[#This Row],[Customer_ID]],Final_Cust_db[Customer_ID],Final_Cust_db[Name])</f>
        <v>Nicholas Bradshaw</v>
      </c>
      <c r="V1458">
        <f>_xlfn.XLOOKUP(Sales_DB[[#This Row],[Customer_ID]],Final_Cust_db[Customer_ID],Final_Cust_db[Age])</f>
        <v>43</v>
      </c>
      <c r="W1458" t="str">
        <f>_xlfn.XLOOKUP(Sales_DB[[#This Row],[Customer_ID]],Final_Cust_db[Customer_ID],Final_Cust_db[Gender])</f>
        <v>Female</v>
      </c>
      <c r="X1458" t="str">
        <f>_xlfn.XLOOKUP(Sales_DB[[#This Row],[Customer_ID]],Final_Cust_db[Customer_ID],Final_Cust_db[City])</f>
        <v>Murphyfurt</v>
      </c>
      <c r="Y1458" t="str">
        <f>_xlfn.XLOOKUP(Sales_DB[[#This Row],[Customer_ID]],Final_Cust_db[Customer_ID],Final_Cust_db[State])</f>
        <v>Utah</v>
      </c>
      <c r="Z1458" t="str">
        <f>_xlfn.XLOOKUP(Sales_DB[[#This Row],[Customer_ID]],Final_Cust_db[Customer_ID],Final_Cust_db[Country])</f>
        <v>USA</v>
      </c>
      <c r="AA1458" t="str">
        <f>_xlfn.XLOOKUP(Sales_DB[[#This Row],[Customer_ID]],Final_Cust_db[Customer_ID],Final_Cust_db[Loyality_Level])</f>
        <v>Silver</v>
      </c>
      <c r="AB1458" s="8">
        <f>Sales_DB[[#This Row],[Cost]]*Sales_DB[[#This Row],[Quantity]]</f>
        <v>698.34</v>
      </c>
      <c r="AC1458" s="8">
        <f>Sales_DB[[#This Row],[Total_Amount]]-Sales_DB[[#This Row],[Spend]]</f>
        <v>1158.8775999999998</v>
      </c>
      <c r="AD1458" s="8">
        <f>MONTH(Sales_DB[[#This Row],[Order_Date]])</f>
        <v>8</v>
      </c>
    </row>
    <row r="1459" spans="1:30" x14ac:dyDescent="0.35">
      <c r="A1459" t="s">
        <v>3416</v>
      </c>
      <c r="B1459" s="2">
        <v>45943</v>
      </c>
      <c r="C1459" t="s">
        <v>773</v>
      </c>
      <c r="D1459" t="s">
        <v>1707</v>
      </c>
      <c r="E1459" t="s">
        <v>1943</v>
      </c>
      <c r="F1459">
        <v>4</v>
      </c>
      <c r="G1459" s="5">
        <v>975.47</v>
      </c>
      <c r="H1459">
        <v>0.04</v>
      </c>
      <c r="I1459" t="s">
        <v>1957</v>
      </c>
      <c r="J1459">
        <v>3745.8047999999999</v>
      </c>
      <c r="K1459" t="str">
        <f>_xlfn.XLOOKUP(Sales_DB[[#This Row],[Store_ID]],Store_DB[Store_ID],Store_DB[Region])</f>
        <v>East</v>
      </c>
      <c r="L1459" t="str">
        <f>_xlfn.XLOOKUP(Sales_DB[[#This Row],[Store_ID]],Store_DB[Store_ID],Store_DB[Store_Name])</f>
        <v>Guerrero-Schmitt</v>
      </c>
      <c r="M1459" t="str">
        <f>_xlfn.XLOOKUP(Sales_DB[[#This Row],[Store_ID]],Store_DB[Store_ID],Store_DB[City])</f>
        <v>East Stevechester</v>
      </c>
      <c r="N1459" t="str">
        <f>_xlfn.XLOOKUP(Sales_DB[[#This Row],[Store_ID]],Store_DB[Store_ID],Store_DB[Store_Type])</f>
        <v>Flagship</v>
      </c>
      <c r="O1459" t="str">
        <f>_xlfn.XLOOKUP(Sales_DB[[#This Row],[Product_ID]],Product_DB[Product_ID],Product_DB[Product_Name])</f>
        <v>Usb External Hard Drive</v>
      </c>
      <c r="P1459" t="str">
        <f>_xlfn.XLOOKUP(Sales_DB[[#This Row],[Product_ID]],Product_DB[Product_ID],Product_DB[Category])</f>
        <v>Electronics</v>
      </c>
      <c r="Q1459" t="str">
        <f>_xlfn.XLOOKUP(Sales_DB[[#This Row],[Product_ID]],Product_DB[Product_ID],Product_DB[Sub_Category])</f>
        <v>Computer</v>
      </c>
      <c r="R1459" t="str">
        <f>_xlfn.XLOOKUP(Sales_DB[[#This Row],[Product_ID]],Product_DB[Product_ID],Product_DB[Brand])</f>
        <v>Robinson Inc</v>
      </c>
      <c r="S1459">
        <f>_xlfn.XLOOKUP(Sales_DB[[#This Row],[Product_ID]],Product_DB[Product_ID],Product_DB[Cost])</f>
        <v>253.33</v>
      </c>
      <c r="T1459">
        <f>_xlfn.XLOOKUP(Sales_DB[[#This Row],[Product_ID]],Product_DB[Product_ID],Product_DB[Stock])</f>
        <v>266</v>
      </c>
      <c r="U1459" t="str">
        <f>_xlfn.XLOOKUP(Sales_DB[[#This Row],[Customer_ID]],Final_Cust_db[Customer_ID],Final_Cust_db[Name])</f>
        <v>Steven Smith</v>
      </c>
      <c r="V1459">
        <f>_xlfn.XLOOKUP(Sales_DB[[#This Row],[Customer_ID]],Final_Cust_db[Customer_ID],Final_Cust_db[Age])</f>
        <v>40</v>
      </c>
      <c r="W1459" t="str">
        <f>_xlfn.XLOOKUP(Sales_DB[[#This Row],[Customer_ID]],Final_Cust_db[Customer_ID],Final_Cust_db[Gender])</f>
        <v>Male</v>
      </c>
      <c r="X1459" t="str">
        <f>_xlfn.XLOOKUP(Sales_DB[[#This Row],[Customer_ID]],Final_Cust_db[Customer_ID],Final_Cust_db[City])</f>
        <v>Port Krista</v>
      </c>
      <c r="Y1459" t="str">
        <f>_xlfn.XLOOKUP(Sales_DB[[#This Row],[Customer_ID]],Final_Cust_db[Customer_ID],Final_Cust_db[State])</f>
        <v>West Virginia</v>
      </c>
      <c r="Z1459" t="str">
        <f>_xlfn.XLOOKUP(Sales_DB[[#This Row],[Customer_ID]],Final_Cust_db[Customer_ID],Final_Cust_db[Country])</f>
        <v>USA</v>
      </c>
      <c r="AA1459" t="str">
        <f>_xlfn.XLOOKUP(Sales_DB[[#This Row],[Customer_ID]],Final_Cust_db[Customer_ID],Final_Cust_db[Loyality_Level])</f>
        <v>Platinum</v>
      </c>
      <c r="AB1459" s="8">
        <f>Sales_DB[[#This Row],[Cost]]*Sales_DB[[#This Row],[Quantity]]</f>
        <v>1013.32</v>
      </c>
      <c r="AC1459" s="8">
        <f>Sales_DB[[#This Row],[Total_Amount]]-Sales_DB[[#This Row],[Spend]]</f>
        <v>2732.4847999999997</v>
      </c>
      <c r="AD1459" s="8">
        <f>MONTH(Sales_DB[[#This Row],[Order_Date]])</f>
        <v>10</v>
      </c>
    </row>
    <row r="1460" spans="1:30" x14ac:dyDescent="0.35">
      <c r="A1460" t="s">
        <v>3417</v>
      </c>
      <c r="B1460" s="2">
        <v>45448</v>
      </c>
      <c r="C1460" t="s">
        <v>1479</v>
      </c>
      <c r="D1460" t="s">
        <v>1608</v>
      </c>
      <c r="E1460" t="s">
        <v>1919</v>
      </c>
      <c r="F1460">
        <v>3</v>
      </c>
      <c r="G1460" s="5">
        <v>769.06</v>
      </c>
      <c r="H1460">
        <v>0.23</v>
      </c>
      <c r="I1460" t="s">
        <v>1962</v>
      </c>
      <c r="J1460">
        <v>1776.5286000000001</v>
      </c>
      <c r="K1460" t="str">
        <f>_xlfn.XLOOKUP(Sales_DB[[#This Row],[Store_ID]],Store_DB[Store_ID],Store_DB[Region])</f>
        <v>South</v>
      </c>
      <c r="L1460" t="str">
        <f>_xlfn.XLOOKUP(Sales_DB[[#This Row],[Store_ID]],Store_DB[Store_ID],Store_DB[Store_Name])</f>
        <v>Moore, Padilla and Butler</v>
      </c>
      <c r="M1460" t="str">
        <f>_xlfn.XLOOKUP(Sales_DB[[#This Row],[Store_ID]],Store_DB[Store_ID],Store_DB[City])</f>
        <v>East Johnstad</v>
      </c>
      <c r="N1460" t="str">
        <f>_xlfn.XLOOKUP(Sales_DB[[#This Row],[Store_ID]],Store_DB[Store_ID],Store_DB[Store_Type])</f>
        <v>Flagship</v>
      </c>
      <c r="O1460" t="str">
        <f>_xlfn.XLOOKUP(Sales_DB[[#This Row],[Product_ID]],Product_DB[Product_ID],Product_DB[Product_Name])</f>
        <v>Usb-C Fast Charger</v>
      </c>
      <c r="P1460" t="str">
        <f>_xlfn.XLOOKUP(Sales_DB[[#This Row],[Product_ID]],Product_DB[Product_ID],Product_DB[Category])</f>
        <v>Electronics</v>
      </c>
      <c r="Q1460" t="str">
        <f>_xlfn.XLOOKUP(Sales_DB[[#This Row],[Product_ID]],Product_DB[Product_ID],Product_DB[Sub_Category])</f>
        <v>Accessories</v>
      </c>
      <c r="R1460" t="str">
        <f>_xlfn.XLOOKUP(Sales_DB[[#This Row],[Product_ID]],Product_DB[Product_ID],Product_DB[Brand])</f>
        <v>Dawson-Perkins</v>
      </c>
      <c r="S1460">
        <f>_xlfn.XLOOKUP(Sales_DB[[#This Row],[Product_ID]],Product_DB[Product_ID],Product_DB[Cost])</f>
        <v>242.23</v>
      </c>
      <c r="T1460">
        <f>_xlfn.XLOOKUP(Sales_DB[[#This Row],[Product_ID]],Product_DB[Product_ID],Product_DB[Stock])</f>
        <v>453</v>
      </c>
      <c r="U1460" t="str">
        <f>_xlfn.XLOOKUP(Sales_DB[[#This Row],[Customer_ID]],Final_Cust_db[Customer_ID],Final_Cust_db[Name])</f>
        <v>Andrea Harris</v>
      </c>
      <c r="V1460">
        <f>_xlfn.XLOOKUP(Sales_DB[[#This Row],[Customer_ID]],Final_Cust_db[Customer_ID],Final_Cust_db[Age])</f>
        <v>41</v>
      </c>
      <c r="W1460" t="str">
        <f>_xlfn.XLOOKUP(Sales_DB[[#This Row],[Customer_ID]],Final_Cust_db[Customer_ID],Final_Cust_db[Gender])</f>
        <v>Female</v>
      </c>
      <c r="X1460" t="str">
        <f>_xlfn.XLOOKUP(Sales_DB[[#This Row],[Customer_ID]],Final_Cust_db[Customer_ID],Final_Cust_db[City])</f>
        <v>West Kelseyberg</v>
      </c>
      <c r="Y1460" t="str">
        <f>_xlfn.XLOOKUP(Sales_DB[[#This Row],[Customer_ID]],Final_Cust_db[Customer_ID],Final_Cust_db[State])</f>
        <v>Kansas</v>
      </c>
      <c r="Z1460" t="str">
        <f>_xlfn.XLOOKUP(Sales_DB[[#This Row],[Customer_ID]],Final_Cust_db[Customer_ID],Final_Cust_db[Country])</f>
        <v>USA</v>
      </c>
      <c r="AA1460" t="str">
        <f>_xlfn.XLOOKUP(Sales_DB[[#This Row],[Customer_ID]],Final_Cust_db[Customer_ID],Final_Cust_db[Loyality_Level])</f>
        <v>Platinum</v>
      </c>
      <c r="AB1460" s="8">
        <f>Sales_DB[[#This Row],[Cost]]*Sales_DB[[#This Row],[Quantity]]</f>
        <v>726.68999999999994</v>
      </c>
      <c r="AC1460" s="8">
        <f>Sales_DB[[#This Row],[Total_Amount]]-Sales_DB[[#This Row],[Spend]]</f>
        <v>1049.8386</v>
      </c>
      <c r="AD1460" s="8">
        <f>MONTH(Sales_DB[[#This Row],[Order_Date]])</f>
        <v>6</v>
      </c>
    </row>
    <row r="1461" spans="1:30" x14ac:dyDescent="0.35">
      <c r="A1461" t="s">
        <v>3418</v>
      </c>
      <c r="B1461" s="2">
        <v>45929</v>
      </c>
      <c r="C1461" t="s">
        <v>1505</v>
      </c>
      <c r="D1461" t="s">
        <v>1694</v>
      </c>
      <c r="E1461" t="s">
        <v>1894</v>
      </c>
      <c r="F1461">
        <v>3</v>
      </c>
      <c r="G1461" s="5">
        <v>824.75</v>
      </c>
      <c r="H1461">
        <v>0.23</v>
      </c>
      <c r="I1461" t="s">
        <v>1957</v>
      </c>
      <c r="J1461">
        <v>1905.1724999999999</v>
      </c>
      <c r="K1461" t="str">
        <f>_xlfn.XLOOKUP(Sales_DB[[#This Row],[Store_ID]],Store_DB[Store_ID],Store_DB[Region])</f>
        <v>South</v>
      </c>
      <c r="L1461" t="str">
        <f>_xlfn.XLOOKUP(Sales_DB[[#This Row],[Store_ID]],Store_DB[Store_ID],Store_DB[Store_Name])</f>
        <v>Black-Horn</v>
      </c>
      <c r="M1461" t="str">
        <f>_xlfn.XLOOKUP(Sales_DB[[#This Row],[Store_ID]],Store_DB[Store_ID],Store_DB[City])</f>
        <v>North Nancyview</v>
      </c>
      <c r="N1461" t="str">
        <f>_xlfn.XLOOKUP(Sales_DB[[#This Row],[Store_ID]],Store_DB[Store_ID],Store_DB[Store_Type])</f>
        <v>Outlet</v>
      </c>
      <c r="O1461" t="str">
        <f>_xlfn.XLOOKUP(Sales_DB[[#This Row],[Product_ID]],Product_DB[Product_ID],Product_DB[Product_Name])</f>
        <v>Portable Power Bank</v>
      </c>
      <c r="P1461" t="str">
        <f>_xlfn.XLOOKUP(Sales_DB[[#This Row],[Product_ID]],Product_DB[Product_ID],Product_DB[Category])</f>
        <v>Electronics</v>
      </c>
      <c r="Q1461" t="str">
        <f>_xlfn.XLOOKUP(Sales_DB[[#This Row],[Product_ID]],Product_DB[Product_ID],Product_DB[Sub_Category])</f>
        <v>Mobile</v>
      </c>
      <c r="R1461" t="str">
        <f>_xlfn.XLOOKUP(Sales_DB[[#This Row],[Product_ID]],Product_DB[Product_ID],Product_DB[Brand])</f>
        <v>Cummings and Sons</v>
      </c>
      <c r="S1461">
        <f>_xlfn.XLOOKUP(Sales_DB[[#This Row],[Product_ID]],Product_DB[Product_ID],Product_DB[Cost])</f>
        <v>326.06</v>
      </c>
      <c r="T1461">
        <f>_xlfn.XLOOKUP(Sales_DB[[#This Row],[Product_ID]],Product_DB[Product_ID],Product_DB[Stock])</f>
        <v>301</v>
      </c>
      <c r="U1461" t="str">
        <f>_xlfn.XLOOKUP(Sales_DB[[#This Row],[Customer_ID]],Final_Cust_db[Customer_ID],Final_Cust_db[Name])</f>
        <v>Eric Lee</v>
      </c>
      <c r="V1461">
        <f>_xlfn.XLOOKUP(Sales_DB[[#This Row],[Customer_ID]],Final_Cust_db[Customer_ID],Final_Cust_db[Age])</f>
        <v>22</v>
      </c>
      <c r="W1461" t="str">
        <f>_xlfn.XLOOKUP(Sales_DB[[#This Row],[Customer_ID]],Final_Cust_db[Customer_ID],Final_Cust_db[Gender])</f>
        <v>Female</v>
      </c>
      <c r="X1461" t="str">
        <f>_xlfn.XLOOKUP(Sales_DB[[#This Row],[Customer_ID]],Final_Cust_db[Customer_ID],Final_Cust_db[City])</f>
        <v>Lake April</v>
      </c>
      <c r="Y1461" t="str">
        <f>_xlfn.XLOOKUP(Sales_DB[[#This Row],[Customer_ID]],Final_Cust_db[Customer_ID],Final_Cust_db[State])</f>
        <v>Vermont</v>
      </c>
      <c r="Z1461" t="str">
        <f>_xlfn.XLOOKUP(Sales_DB[[#This Row],[Customer_ID]],Final_Cust_db[Customer_ID],Final_Cust_db[Country])</f>
        <v>USA</v>
      </c>
      <c r="AA1461" t="str">
        <f>_xlfn.XLOOKUP(Sales_DB[[#This Row],[Customer_ID]],Final_Cust_db[Customer_ID],Final_Cust_db[Loyality_Level])</f>
        <v>Bronze</v>
      </c>
      <c r="AB1461" s="8">
        <f>Sales_DB[[#This Row],[Cost]]*Sales_DB[[#This Row],[Quantity]]</f>
        <v>978.18000000000006</v>
      </c>
      <c r="AC1461" s="8">
        <f>Sales_DB[[#This Row],[Total_Amount]]-Sales_DB[[#This Row],[Spend]]</f>
        <v>926.99249999999984</v>
      </c>
      <c r="AD1461" s="8">
        <f>MONTH(Sales_DB[[#This Row],[Order_Date]])</f>
        <v>9</v>
      </c>
    </row>
    <row r="1462" spans="1:30" x14ac:dyDescent="0.35">
      <c r="A1462" t="s">
        <v>3419</v>
      </c>
      <c r="B1462" s="2">
        <v>45478</v>
      </c>
      <c r="C1462" t="s">
        <v>1259</v>
      </c>
      <c r="D1462" t="s">
        <v>1784</v>
      </c>
      <c r="E1462" t="s">
        <v>1902</v>
      </c>
      <c r="F1462">
        <v>2</v>
      </c>
      <c r="G1462" s="5">
        <v>821.35</v>
      </c>
      <c r="H1462">
        <v>0.11</v>
      </c>
      <c r="I1462" t="s">
        <v>1959</v>
      </c>
      <c r="J1462">
        <v>1462.0029999999999</v>
      </c>
      <c r="K1462" t="str">
        <f>_xlfn.XLOOKUP(Sales_DB[[#This Row],[Store_ID]],Store_DB[Store_ID],Store_DB[Region])</f>
        <v>South</v>
      </c>
      <c r="L1462" t="str">
        <f>_xlfn.XLOOKUP(Sales_DB[[#This Row],[Store_ID]],Store_DB[Store_ID],Store_DB[Store_Name])</f>
        <v>Alexander Group</v>
      </c>
      <c r="M1462" t="str">
        <f>_xlfn.XLOOKUP(Sales_DB[[#This Row],[Store_ID]],Store_DB[Store_ID],Store_DB[City])</f>
        <v>Port Sharon</v>
      </c>
      <c r="N1462" t="str">
        <f>_xlfn.XLOOKUP(Sales_DB[[#This Row],[Store_ID]],Store_DB[Store_ID],Store_DB[Store_Type])</f>
        <v>Online</v>
      </c>
      <c r="O1462" t="str">
        <f>_xlfn.XLOOKUP(Sales_DB[[#This Row],[Product_ID]],Product_DB[Product_ID],Product_DB[Product_Name])</f>
        <v>Wooden Nightstand</v>
      </c>
      <c r="P1462" t="str">
        <f>_xlfn.XLOOKUP(Sales_DB[[#This Row],[Product_ID]],Product_DB[Product_ID],Product_DB[Category])</f>
        <v>Home</v>
      </c>
      <c r="Q1462" t="str">
        <f>_xlfn.XLOOKUP(Sales_DB[[#This Row],[Product_ID]],Product_DB[Product_ID],Product_DB[Sub_Category])</f>
        <v>Furniture</v>
      </c>
      <c r="R1462" t="str">
        <f>_xlfn.XLOOKUP(Sales_DB[[#This Row],[Product_ID]],Product_DB[Product_ID],Product_DB[Brand])</f>
        <v>Wolfe, Ross and Hester</v>
      </c>
      <c r="S1462">
        <f>_xlfn.XLOOKUP(Sales_DB[[#This Row],[Product_ID]],Product_DB[Product_ID],Product_DB[Cost])</f>
        <v>243.7</v>
      </c>
      <c r="T1462">
        <f>_xlfn.XLOOKUP(Sales_DB[[#This Row],[Product_ID]],Product_DB[Product_ID],Product_DB[Stock])</f>
        <v>130</v>
      </c>
      <c r="U1462" t="str">
        <f>_xlfn.XLOOKUP(Sales_DB[[#This Row],[Customer_ID]],Final_Cust_db[Customer_ID],Final_Cust_db[Name])</f>
        <v>Terry Moses</v>
      </c>
      <c r="V1462">
        <f>_xlfn.XLOOKUP(Sales_DB[[#This Row],[Customer_ID]],Final_Cust_db[Customer_ID],Final_Cust_db[Age])</f>
        <v>51</v>
      </c>
      <c r="W1462" t="str">
        <f>_xlfn.XLOOKUP(Sales_DB[[#This Row],[Customer_ID]],Final_Cust_db[Customer_ID],Final_Cust_db[Gender])</f>
        <v>Female</v>
      </c>
      <c r="X1462" t="str">
        <f>_xlfn.XLOOKUP(Sales_DB[[#This Row],[Customer_ID]],Final_Cust_db[Customer_ID],Final_Cust_db[City])</f>
        <v>Leahmouth</v>
      </c>
      <c r="Y1462" t="str">
        <f>_xlfn.XLOOKUP(Sales_DB[[#This Row],[Customer_ID]],Final_Cust_db[Customer_ID],Final_Cust_db[State])</f>
        <v>Nevada</v>
      </c>
      <c r="Z1462" t="str">
        <f>_xlfn.XLOOKUP(Sales_DB[[#This Row],[Customer_ID]],Final_Cust_db[Customer_ID],Final_Cust_db[Country])</f>
        <v>USA</v>
      </c>
      <c r="AA1462" t="str">
        <f>_xlfn.XLOOKUP(Sales_DB[[#This Row],[Customer_ID]],Final_Cust_db[Customer_ID],Final_Cust_db[Loyality_Level])</f>
        <v>Platinum</v>
      </c>
      <c r="AB1462" s="8">
        <f>Sales_DB[[#This Row],[Cost]]*Sales_DB[[#This Row],[Quantity]]</f>
        <v>487.4</v>
      </c>
      <c r="AC1462" s="8">
        <f>Sales_DB[[#This Row],[Total_Amount]]-Sales_DB[[#This Row],[Spend]]</f>
        <v>974.60299999999995</v>
      </c>
      <c r="AD1462" s="8">
        <f>MONTH(Sales_DB[[#This Row],[Order_Date]])</f>
        <v>7</v>
      </c>
    </row>
    <row r="1463" spans="1:30" x14ac:dyDescent="0.35">
      <c r="A1463" t="s">
        <v>3420</v>
      </c>
      <c r="B1463" s="2">
        <v>45723</v>
      </c>
      <c r="C1463" t="s">
        <v>1270</v>
      </c>
      <c r="D1463" t="s">
        <v>1608</v>
      </c>
      <c r="E1463" t="s">
        <v>1922</v>
      </c>
      <c r="F1463">
        <v>1</v>
      </c>
      <c r="G1463" s="5">
        <v>120.57</v>
      </c>
      <c r="H1463">
        <v>0.06</v>
      </c>
      <c r="I1463" t="s">
        <v>1959</v>
      </c>
      <c r="J1463">
        <v>113.33580000000001</v>
      </c>
      <c r="K1463" t="str">
        <f>_xlfn.XLOOKUP(Sales_DB[[#This Row],[Store_ID]],Store_DB[Store_ID],Store_DB[Region])</f>
        <v>East</v>
      </c>
      <c r="L1463" t="str">
        <f>_xlfn.XLOOKUP(Sales_DB[[#This Row],[Store_ID]],Store_DB[Store_ID],Store_DB[Store_Name])</f>
        <v>Hill, Wagner and Ballard</v>
      </c>
      <c r="M1463" t="str">
        <f>_xlfn.XLOOKUP(Sales_DB[[#This Row],[Store_ID]],Store_DB[Store_ID],Store_DB[City])</f>
        <v>East Davidville</v>
      </c>
      <c r="N1463" t="str">
        <f>_xlfn.XLOOKUP(Sales_DB[[#This Row],[Store_ID]],Store_DB[Store_ID],Store_DB[Store_Type])</f>
        <v>Online</v>
      </c>
      <c r="O1463" t="str">
        <f>_xlfn.XLOOKUP(Sales_DB[[#This Row],[Product_ID]],Product_DB[Product_ID],Product_DB[Product_Name])</f>
        <v>Usb-C Fast Charger</v>
      </c>
      <c r="P1463" t="str">
        <f>_xlfn.XLOOKUP(Sales_DB[[#This Row],[Product_ID]],Product_DB[Product_ID],Product_DB[Category])</f>
        <v>Electronics</v>
      </c>
      <c r="Q1463" t="str">
        <f>_xlfn.XLOOKUP(Sales_DB[[#This Row],[Product_ID]],Product_DB[Product_ID],Product_DB[Sub_Category])</f>
        <v>Accessories</v>
      </c>
      <c r="R1463" t="str">
        <f>_xlfn.XLOOKUP(Sales_DB[[#This Row],[Product_ID]],Product_DB[Product_ID],Product_DB[Brand])</f>
        <v>Dawson-Perkins</v>
      </c>
      <c r="S1463">
        <f>_xlfn.XLOOKUP(Sales_DB[[#This Row],[Product_ID]],Product_DB[Product_ID],Product_DB[Cost])</f>
        <v>242.23</v>
      </c>
      <c r="T1463">
        <f>_xlfn.XLOOKUP(Sales_DB[[#This Row],[Product_ID]],Product_DB[Product_ID],Product_DB[Stock])</f>
        <v>453</v>
      </c>
      <c r="U1463" t="str">
        <f>_xlfn.XLOOKUP(Sales_DB[[#This Row],[Customer_ID]],Final_Cust_db[Customer_ID],Final_Cust_db[Name])</f>
        <v>Eric Wolfe</v>
      </c>
      <c r="V1463">
        <f>_xlfn.XLOOKUP(Sales_DB[[#This Row],[Customer_ID]],Final_Cust_db[Customer_ID],Final_Cust_db[Age])</f>
        <v>18</v>
      </c>
      <c r="W1463" t="str">
        <f>_xlfn.XLOOKUP(Sales_DB[[#This Row],[Customer_ID]],Final_Cust_db[Customer_ID],Final_Cust_db[Gender])</f>
        <v>Female</v>
      </c>
      <c r="X1463" t="str">
        <f>_xlfn.XLOOKUP(Sales_DB[[#This Row],[Customer_ID]],Final_Cust_db[Customer_ID],Final_Cust_db[City])</f>
        <v>Garciaview</v>
      </c>
      <c r="Y1463" t="str">
        <f>_xlfn.XLOOKUP(Sales_DB[[#This Row],[Customer_ID]],Final_Cust_db[Customer_ID],Final_Cust_db[State])</f>
        <v>Louisiana</v>
      </c>
      <c r="Z1463" t="str">
        <f>_xlfn.XLOOKUP(Sales_DB[[#This Row],[Customer_ID]],Final_Cust_db[Customer_ID],Final_Cust_db[Country])</f>
        <v>USA</v>
      </c>
      <c r="AA1463" t="str">
        <f>_xlfn.XLOOKUP(Sales_DB[[#This Row],[Customer_ID]],Final_Cust_db[Customer_ID],Final_Cust_db[Loyality_Level])</f>
        <v>Gold</v>
      </c>
      <c r="AB1463" s="8">
        <f>Sales_DB[[#This Row],[Cost]]*Sales_DB[[#This Row],[Quantity]]</f>
        <v>242.23</v>
      </c>
      <c r="AC1463" s="8">
        <f>Sales_DB[[#This Row],[Total_Amount]]-Sales_DB[[#This Row],[Spend]]</f>
        <v>-128.89419999999998</v>
      </c>
      <c r="AD1463" s="8">
        <f>MONTH(Sales_DB[[#This Row],[Order_Date]])</f>
        <v>3</v>
      </c>
    </row>
    <row r="1464" spans="1:30" x14ac:dyDescent="0.35">
      <c r="A1464" t="s">
        <v>3421</v>
      </c>
      <c r="B1464" s="2">
        <v>45240</v>
      </c>
      <c r="C1464" t="s">
        <v>1062</v>
      </c>
      <c r="D1464" t="s">
        <v>1848</v>
      </c>
      <c r="E1464" t="s">
        <v>1890</v>
      </c>
      <c r="F1464">
        <v>1</v>
      </c>
      <c r="G1464" s="5">
        <v>122.27</v>
      </c>
      <c r="H1464">
        <v>0.26</v>
      </c>
      <c r="I1464" t="s">
        <v>1959</v>
      </c>
      <c r="J1464">
        <v>90.479799999999997</v>
      </c>
      <c r="K1464" t="str">
        <f>_xlfn.XLOOKUP(Sales_DB[[#This Row],[Store_ID]],Store_DB[Store_ID],Store_DB[Region])</f>
        <v>North</v>
      </c>
      <c r="L1464" t="str">
        <f>_xlfn.XLOOKUP(Sales_DB[[#This Row],[Store_ID]],Store_DB[Store_ID],Store_DB[Store_Name])</f>
        <v>Martinez, Adkins and Johnson</v>
      </c>
      <c r="M1464" t="str">
        <f>_xlfn.XLOOKUP(Sales_DB[[#This Row],[Store_ID]],Store_DB[Store_ID],Store_DB[City])</f>
        <v>Danielmouth</v>
      </c>
      <c r="N1464" t="str">
        <f>_xlfn.XLOOKUP(Sales_DB[[#This Row],[Store_ID]],Store_DB[Store_ID],Store_DB[Store_Type])</f>
        <v>Flagship</v>
      </c>
      <c r="O1464" t="str">
        <f>_xlfn.XLOOKUP(Sales_DB[[#This Row],[Product_ID]],Product_DB[Product_ID],Product_DB[Product_Name])</f>
        <v>Face Foundation Kit</v>
      </c>
      <c r="P1464" t="str">
        <f>_xlfn.XLOOKUP(Sales_DB[[#This Row],[Product_ID]],Product_DB[Product_ID],Product_DB[Category])</f>
        <v>Beauty</v>
      </c>
      <c r="Q1464" t="str">
        <f>_xlfn.XLOOKUP(Sales_DB[[#This Row],[Product_ID]],Product_DB[Product_ID],Product_DB[Sub_Category])</f>
        <v>Makeup</v>
      </c>
      <c r="R1464" t="str">
        <f>_xlfn.XLOOKUP(Sales_DB[[#This Row],[Product_ID]],Product_DB[Product_ID],Product_DB[Brand])</f>
        <v>Taylor-Elliott</v>
      </c>
      <c r="S1464">
        <f>_xlfn.XLOOKUP(Sales_DB[[#This Row],[Product_ID]],Product_DB[Product_ID],Product_DB[Cost])</f>
        <v>183.04</v>
      </c>
      <c r="T1464">
        <f>_xlfn.XLOOKUP(Sales_DB[[#This Row],[Product_ID]],Product_DB[Product_ID],Product_DB[Stock])</f>
        <v>457</v>
      </c>
      <c r="U1464" t="str">
        <f>_xlfn.XLOOKUP(Sales_DB[[#This Row],[Customer_ID]],Final_Cust_db[Customer_ID],Final_Cust_db[Name])</f>
        <v>Jennifer Woods</v>
      </c>
      <c r="V1464">
        <f>_xlfn.XLOOKUP(Sales_DB[[#This Row],[Customer_ID]],Final_Cust_db[Customer_ID],Final_Cust_db[Age])</f>
        <v>37</v>
      </c>
      <c r="W1464" t="str">
        <f>_xlfn.XLOOKUP(Sales_DB[[#This Row],[Customer_ID]],Final_Cust_db[Customer_ID],Final_Cust_db[Gender])</f>
        <v>Male</v>
      </c>
      <c r="X1464" t="str">
        <f>_xlfn.XLOOKUP(Sales_DB[[#This Row],[Customer_ID]],Final_Cust_db[Customer_ID],Final_Cust_db[City])</f>
        <v>West Brendamouth</v>
      </c>
      <c r="Y1464" t="str">
        <f>_xlfn.XLOOKUP(Sales_DB[[#This Row],[Customer_ID]],Final_Cust_db[Customer_ID],Final_Cust_db[State])</f>
        <v>North Carolina</v>
      </c>
      <c r="Z1464" t="str">
        <f>_xlfn.XLOOKUP(Sales_DB[[#This Row],[Customer_ID]],Final_Cust_db[Customer_ID],Final_Cust_db[Country])</f>
        <v>USA</v>
      </c>
      <c r="AA1464" t="str">
        <f>_xlfn.XLOOKUP(Sales_DB[[#This Row],[Customer_ID]],Final_Cust_db[Customer_ID],Final_Cust_db[Loyality_Level])</f>
        <v>Platinum</v>
      </c>
      <c r="AB1464" s="8">
        <f>Sales_DB[[#This Row],[Cost]]*Sales_DB[[#This Row],[Quantity]]</f>
        <v>183.04</v>
      </c>
      <c r="AC1464" s="8">
        <f>Sales_DB[[#This Row],[Total_Amount]]-Sales_DB[[#This Row],[Spend]]</f>
        <v>-92.560199999999995</v>
      </c>
      <c r="AD1464" s="8">
        <f>MONTH(Sales_DB[[#This Row],[Order_Date]])</f>
        <v>11</v>
      </c>
    </row>
    <row r="1465" spans="1:30" x14ac:dyDescent="0.35">
      <c r="A1465" t="s">
        <v>3422</v>
      </c>
      <c r="B1465" s="2">
        <v>45890</v>
      </c>
      <c r="C1465" t="s">
        <v>571</v>
      </c>
      <c r="D1465" t="s">
        <v>1653</v>
      </c>
      <c r="E1465" t="s">
        <v>1894</v>
      </c>
      <c r="F1465">
        <v>2</v>
      </c>
      <c r="G1465" s="5">
        <v>182.89</v>
      </c>
      <c r="H1465">
        <v>0.11</v>
      </c>
      <c r="I1465" t="s">
        <v>1957</v>
      </c>
      <c r="J1465">
        <v>325.54419999999999</v>
      </c>
      <c r="K1465" t="str">
        <f>_xlfn.XLOOKUP(Sales_DB[[#This Row],[Store_ID]],Store_DB[Store_ID],Store_DB[Region])</f>
        <v>South</v>
      </c>
      <c r="L1465" t="str">
        <f>_xlfn.XLOOKUP(Sales_DB[[#This Row],[Store_ID]],Store_DB[Store_ID],Store_DB[Store_Name])</f>
        <v>Black-Horn</v>
      </c>
      <c r="M1465" t="str">
        <f>_xlfn.XLOOKUP(Sales_DB[[#This Row],[Store_ID]],Store_DB[Store_ID],Store_DB[City])</f>
        <v>North Nancyview</v>
      </c>
      <c r="N1465" t="str">
        <f>_xlfn.XLOOKUP(Sales_DB[[#This Row],[Store_ID]],Store_DB[Store_ID],Store_DB[Store_Type])</f>
        <v>Outlet</v>
      </c>
      <c r="O1465" t="str">
        <f>_xlfn.XLOOKUP(Sales_DB[[#This Row],[Product_ID]],Product_DB[Product_ID],Product_DB[Product_Name])</f>
        <v>Wireless Bluetooth Speaker</v>
      </c>
      <c r="P1465" t="str">
        <f>_xlfn.XLOOKUP(Sales_DB[[#This Row],[Product_ID]],Product_DB[Product_ID],Product_DB[Category])</f>
        <v>Electronics</v>
      </c>
      <c r="Q1465" t="str">
        <f>_xlfn.XLOOKUP(Sales_DB[[#This Row],[Product_ID]],Product_DB[Product_ID],Product_DB[Sub_Category])</f>
        <v>Audio</v>
      </c>
      <c r="R1465" t="str">
        <f>_xlfn.XLOOKUP(Sales_DB[[#This Row],[Product_ID]],Product_DB[Product_ID],Product_DB[Brand])</f>
        <v>Reed-Schmidt</v>
      </c>
      <c r="S1465">
        <f>_xlfn.XLOOKUP(Sales_DB[[#This Row],[Product_ID]],Product_DB[Product_ID],Product_DB[Cost])</f>
        <v>322.41000000000003</v>
      </c>
      <c r="T1465">
        <f>_xlfn.XLOOKUP(Sales_DB[[#This Row],[Product_ID]],Product_DB[Product_ID],Product_DB[Stock])</f>
        <v>213</v>
      </c>
      <c r="U1465" t="str">
        <f>_xlfn.XLOOKUP(Sales_DB[[#This Row],[Customer_ID]],Final_Cust_db[Customer_ID],Final_Cust_db[Name])</f>
        <v>Christopher Garcia Dds</v>
      </c>
      <c r="V1465">
        <f>_xlfn.XLOOKUP(Sales_DB[[#This Row],[Customer_ID]],Final_Cust_db[Customer_ID],Final_Cust_db[Age])</f>
        <v>18</v>
      </c>
      <c r="W1465" t="str">
        <f>_xlfn.XLOOKUP(Sales_DB[[#This Row],[Customer_ID]],Final_Cust_db[Customer_ID],Final_Cust_db[Gender])</f>
        <v>Male</v>
      </c>
      <c r="X1465" t="str">
        <f>_xlfn.XLOOKUP(Sales_DB[[#This Row],[Customer_ID]],Final_Cust_db[Customer_ID],Final_Cust_db[City])</f>
        <v>New Joseph</v>
      </c>
      <c r="Y1465" t="str">
        <f>_xlfn.XLOOKUP(Sales_DB[[#This Row],[Customer_ID]],Final_Cust_db[Customer_ID],Final_Cust_db[State])</f>
        <v>Missouri</v>
      </c>
      <c r="Z1465" t="str">
        <f>_xlfn.XLOOKUP(Sales_DB[[#This Row],[Customer_ID]],Final_Cust_db[Customer_ID],Final_Cust_db[Country])</f>
        <v>USA</v>
      </c>
      <c r="AA1465" t="str">
        <f>_xlfn.XLOOKUP(Sales_DB[[#This Row],[Customer_ID]],Final_Cust_db[Customer_ID],Final_Cust_db[Loyality_Level])</f>
        <v>Gold</v>
      </c>
      <c r="AB1465" s="8">
        <f>Sales_DB[[#This Row],[Cost]]*Sales_DB[[#This Row],[Quantity]]</f>
        <v>644.82000000000005</v>
      </c>
      <c r="AC1465" s="8">
        <f>Sales_DB[[#This Row],[Total_Amount]]-Sales_DB[[#This Row],[Spend]]</f>
        <v>-319.27580000000006</v>
      </c>
      <c r="AD1465" s="8">
        <f>MONTH(Sales_DB[[#This Row],[Order_Date]])</f>
        <v>8</v>
      </c>
    </row>
    <row r="1466" spans="1:30" x14ac:dyDescent="0.35">
      <c r="A1466" t="s">
        <v>3423</v>
      </c>
      <c r="B1466" s="2">
        <v>45796</v>
      </c>
      <c r="C1466" t="s">
        <v>1170</v>
      </c>
      <c r="D1466" t="s">
        <v>1716</v>
      </c>
      <c r="E1466" t="s">
        <v>1902</v>
      </c>
      <c r="F1466">
        <v>1</v>
      </c>
      <c r="G1466" s="5">
        <v>695.26</v>
      </c>
      <c r="H1466">
        <v>0.23</v>
      </c>
      <c r="I1466" t="s">
        <v>1959</v>
      </c>
      <c r="J1466">
        <v>535.35019999999997</v>
      </c>
      <c r="K1466" t="str">
        <f>_xlfn.XLOOKUP(Sales_DB[[#This Row],[Store_ID]],Store_DB[Store_ID],Store_DB[Region])</f>
        <v>South</v>
      </c>
      <c r="L1466" t="str">
        <f>_xlfn.XLOOKUP(Sales_DB[[#This Row],[Store_ID]],Store_DB[Store_ID],Store_DB[Store_Name])</f>
        <v>Alexander Group</v>
      </c>
      <c r="M1466" t="str">
        <f>_xlfn.XLOOKUP(Sales_DB[[#This Row],[Store_ID]],Store_DB[Store_ID],Store_DB[City])</f>
        <v>Port Sharon</v>
      </c>
      <c r="N1466" t="str">
        <f>_xlfn.XLOOKUP(Sales_DB[[#This Row],[Store_ID]],Store_DB[Store_ID],Store_DB[Store_Type])</f>
        <v>Online</v>
      </c>
      <c r="O1466" t="str">
        <f>_xlfn.XLOOKUP(Sales_DB[[#This Row],[Product_ID]],Product_DB[Product_ID],Product_DB[Product_Name])</f>
        <v>Men'S Winter Jacket</v>
      </c>
      <c r="P1466" t="str">
        <f>_xlfn.XLOOKUP(Sales_DB[[#This Row],[Product_ID]],Product_DB[Product_ID],Product_DB[Category])</f>
        <v>Clothing</v>
      </c>
      <c r="Q1466" t="str">
        <f>_xlfn.XLOOKUP(Sales_DB[[#This Row],[Product_ID]],Product_DB[Product_ID],Product_DB[Sub_Category])</f>
        <v>Outerwear</v>
      </c>
      <c r="R1466" t="str">
        <f>_xlfn.XLOOKUP(Sales_DB[[#This Row],[Product_ID]],Product_DB[Product_ID],Product_DB[Brand])</f>
        <v>Kelly, Smith and Perez</v>
      </c>
      <c r="S1466">
        <f>_xlfn.XLOOKUP(Sales_DB[[#This Row],[Product_ID]],Product_DB[Product_ID],Product_DB[Cost])</f>
        <v>167.34</v>
      </c>
      <c r="T1466">
        <f>_xlfn.XLOOKUP(Sales_DB[[#This Row],[Product_ID]],Product_DB[Product_ID],Product_DB[Stock])</f>
        <v>296</v>
      </c>
      <c r="U1466" t="str">
        <f>_xlfn.XLOOKUP(Sales_DB[[#This Row],[Customer_ID]],Final_Cust_db[Customer_ID],Final_Cust_db[Name])</f>
        <v>Michael Garner</v>
      </c>
      <c r="V1466">
        <f>_xlfn.XLOOKUP(Sales_DB[[#This Row],[Customer_ID]],Final_Cust_db[Customer_ID],Final_Cust_db[Age])</f>
        <v>21</v>
      </c>
      <c r="W1466" t="str">
        <f>_xlfn.XLOOKUP(Sales_DB[[#This Row],[Customer_ID]],Final_Cust_db[Customer_ID],Final_Cust_db[Gender])</f>
        <v>Female</v>
      </c>
      <c r="X1466" t="str">
        <f>_xlfn.XLOOKUP(Sales_DB[[#This Row],[Customer_ID]],Final_Cust_db[Customer_ID],Final_Cust_db[City])</f>
        <v>Port Crystal</v>
      </c>
      <c r="Y1466" t="str">
        <f>_xlfn.XLOOKUP(Sales_DB[[#This Row],[Customer_ID]],Final_Cust_db[Customer_ID],Final_Cust_db[State])</f>
        <v>New Hampshire</v>
      </c>
      <c r="Z1466" t="str">
        <f>_xlfn.XLOOKUP(Sales_DB[[#This Row],[Customer_ID]],Final_Cust_db[Customer_ID],Final_Cust_db[Country])</f>
        <v>USA</v>
      </c>
      <c r="AA1466" t="str">
        <f>_xlfn.XLOOKUP(Sales_DB[[#This Row],[Customer_ID]],Final_Cust_db[Customer_ID],Final_Cust_db[Loyality_Level])</f>
        <v>Platinum</v>
      </c>
      <c r="AB1466" s="8">
        <f>Sales_DB[[#This Row],[Cost]]*Sales_DB[[#This Row],[Quantity]]</f>
        <v>167.34</v>
      </c>
      <c r="AC1466" s="8">
        <f>Sales_DB[[#This Row],[Total_Amount]]-Sales_DB[[#This Row],[Spend]]</f>
        <v>368.01019999999994</v>
      </c>
      <c r="AD1466" s="8">
        <f>MONTH(Sales_DB[[#This Row],[Order_Date]])</f>
        <v>5</v>
      </c>
    </row>
    <row r="1467" spans="1:30" x14ac:dyDescent="0.35">
      <c r="A1467" t="s">
        <v>3424</v>
      </c>
      <c r="B1467" s="2">
        <v>45895</v>
      </c>
      <c r="C1467" t="s">
        <v>118</v>
      </c>
      <c r="D1467" t="s">
        <v>1662</v>
      </c>
      <c r="E1467" t="s">
        <v>1909</v>
      </c>
      <c r="F1467">
        <v>2</v>
      </c>
      <c r="G1467" s="5">
        <v>408.8</v>
      </c>
      <c r="H1467">
        <v>0.17</v>
      </c>
      <c r="I1467" t="s">
        <v>1962</v>
      </c>
      <c r="J1467">
        <v>678.60799999999995</v>
      </c>
      <c r="K1467" t="str">
        <f>_xlfn.XLOOKUP(Sales_DB[[#This Row],[Store_ID]],Store_DB[Store_ID],Store_DB[Region])</f>
        <v>East</v>
      </c>
      <c r="L1467" t="str">
        <f>_xlfn.XLOOKUP(Sales_DB[[#This Row],[Store_ID]],Store_DB[Store_ID],Store_DB[Store_Name])</f>
        <v>Benson-Elliott</v>
      </c>
      <c r="M1467" t="str">
        <f>_xlfn.XLOOKUP(Sales_DB[[#This Row],[Store_ID]],Store_DB[Store_ID],Store_DB[City])</f>
        <v>Port Josephberg</v>
      </c>
      <c r="N1467" t="str">
        <f>_xlfn.XLOOKUP(Sales_DB[[#This Row],[Store_ID]],Store_DB[Store_ID],Store_DB[Store_Type])</f>
        <v>Online</v>
      </c>
      <c r="O1467" t="str">
        <f>_xlfn.XLOOKUP(Sales_DB[[#This Row],[Product_ID]],Product_DB[Product_ID],Product_DB[Product_Name])</f>
        <v>Fabric Sofa Throw Blanket</v>
      </c>
      <c r="P1467" t="str">
        <f>_xlfn.XLOOKUP(Sales_DB[[#This Row],[Product_ID]],Product_DB[Product_ID],Product_DB[Category])</f>
        <v>Home</v>
      </c>
      <c r="Q1467" t="str">
        <f>_xlfn.XLOOKUP(Sales_DB[[#This Row],[Product_ID]],Product_DB[Product_ID],Product_DB[Sub_Category])</f>
        <v>Decor</v>
      </c>
      <c r="R1467" t="str">
        <f>_xlfn.XLOOKUP(Sales_DB[[#This Row],[Product_ID]],Product_DB[Product_ID],Product_DB[Brand])</f>
        <v>Hoffman Group</v>
      </c>
      <c r="S1467">
        <f>_xlfn.XLOOKUP(Sales_DB[[#This Row],[Product_ID]],Product_DB[Product_ID],Product_DB[Cost])</f>
        <v>218.48</v>
      </c>
      <c r="T1467">
        <f>_xlfn.XLOOKUP(Sales_DB[[#This Row],[Product_ID]],Product_DB[Product_ID],Product_DB[Stock])</f>
        <v>276</v>
      </c>
      <c r="U1467" t="str">
        <f>_xlfn.XLOOKUP(Sales_DB[[#This Row],[Customer_ID]],Final_Cust_db[Customer_ID],Final_Cust_db[Name])</f>
        <v>Leslie Johnson</v>
      </c>
      <c r="V1467">
        <f>_xlfn.XLOOKUP(Sales_DB[[#This Row],[Customer_ID]],Final_Cust_db[Customer_ID],Final_Cust_db[Age])</f>
        <v>31</v>
      </c>
      <c r="W1467" t="str">
        <f>_xlfn.XLOOKUP(Sales_DB[[#This Row],[Customer_ID]],Final_Cust_db[Customer_ID],Final_Cust_db[Gender])</f>
        <v>Male</v>
      </c>
      <c r="X1467" t="str">
        <f>_xlfn.XLOOKUP(Sales_DB[[#This Row],[Customer_ID]],Final_Cust_db[Customer_ID],Final_Cust_db[City])</f>
        <v>Mollyshire</v>
      </c>
      <c r="Y1467" t="str">
        <f>_xlfn.XLOOKUP(Sales_DB[[#This Row],[Customer_ID]],Final_Cust_db[Customer_ID],Final_Cust_db[State])</f>
        <v>Utah</v>
      </c>
      <c r="Z1467" t="str">
        <f>_xlfn.XLOOKUP(Sales_DB[[#This Row],[Customer_ID]],Final_Cust_db[Customer_ID],Final_Cust_db[Country])</f>
        <v>USA</v>
      </c>
      <c r="AA1467" t="str">
        <f>_xlfn.XLOOKUP(Sales_DB[[#This Row],[Customer_ID]],Final_Cust_db[Customer_ID],Final_Cust_db[Loyality_Level])</f>
        <v>Bronze</v>
      </c>
      <c r="AB1467" s="8">
        <f>Sales_DB[[#This Row],[Cost]]*Sales_DB[[#This Row],[Quantity]]</f>
        <v>436.96</v>
      </c>
      <c r="AC1467" s="8">
        <f>Sales_DB[[#This Row],[Total_Amount]]-Sales_DB[[#This Row],[Spend]]</f>
        <v>241.64799999999997</v>
      </c>
      <c r="AD1467" s="8">
        <f>MONTH(Sales_DB[[#This Row],[Order_Date]])</f>
        <v>8</v>
      </c>
    </row>
    <row r="1468" spans="1:30" x14ac:dyDescent="0.35">
      <c r="A1468" t="s">
        <v>3425</v>
      </c>
      <c r="B1468" s="2">
        <v>45676</v>
      </c>
      <c r="C1468" t="s">
        <v>739</v>
      </c>
      <c r="D1468" t="s">
        <v>1726</v>
      </c>
      <c r="E1468" t="s">
        <v>1915</v>
      </c>
      <c r="F1468">
        <v>3</v>
      </c>
      <c r="G1468" s="5">
        <v>512.15</v>
      </c>
      <c r="H1468">
        <v>0.12</v>
      </c>
      <c r="I1468" t="s">
        <v>1957</v>
      </c>
      <c r="J1468">
        <v>1352.076</v>
      </c>
      <c r="K1468" t="str">
        <f>_xlfn.XLOOKUP(Sales_DB[[#This Row],[Store_ID]],Store_DB[Store_ID],Store_DB[Region])</f>
        <v>West</v>
      </c>
      <c r="L1468" t="str">
        <f>_xlfn.XLOOKUP(Sales_DB[[#This Row],[Store_ID]],Store_DB[Store_ID],Store_DB[Store_Name])</f>
        <v>Bean, Jones and Park</v>
      </c>
      <c r="M1468" t="str">
        <f>_xlfn.XLOOKUP(Sales_DB[[#This Row],[Store_ID]],Store_DB[Store_ID],Store_DB[City])</f>
        <v>Thompsonborough</v>
      </c>
      <c r="N1468" t="str">
        <f>_xlfn.XLOOKUP(Sales_DB[[#This Row],[Store_ID]],Store_DB[Store_ID],Store_DB[Store_Type])</f>
        <v>Online</v>
      </c>
      <c r="O1468" t="str">
        <f>_xlfn.XLOOKUP(Sales_DB[[#This Row],[Product_ID]],Product_DB[Product_ID],Product_DB[Product_Name])</f>
        <v>Men'S Roll-On Perfume</v>
      </c>
      <c r="P1468" t="str">
        <f>_xlfn.XLOOKUP(Sales_DB[[#This Row],[Product_ID]],Product_DB[Product_ID],Product_DB[Category])</f>
        <v>Beauty</v>
      </c>
      <c r="Q1468" t="str">
        <f>_xlfn.XLOOKUP(Sales_DB[[#This Row],[Product_ID]],Product_DB[Product_ID],Product_DB[Sub_Category])</f>
        <v>Fragrance</v>
      </c>
      <c r="R1468" t="str">
        <f>_xlfn.XLOOKUP(Sales_DB[[#This Row],[Product_ID]],Product_DB[Product_ID],Product_DB[Brand])</f>
        <v>Sullivan and Sons</v>
      </c>
      <c r="S1468">
        <f>_xlfn.XLOOKUP(Sales_DB[[#This Row],[Product_ID]],Product_DB[Product_ID],Product_DB[Cost])</f>
        <v>43.29</v>
      </c>
      <c r="T1468">
        <f>_xlfn.XLOOKUP(Sales_DB[[#This Row],[Product_ID]],Product_DB[Product_ID],Product_DB[Stock])</f>
        <v>267</v>
      </c>
      <c r="U1468" t="str">
        <f>_xlfn.XLOOKUP(Sales_DB[[#This Row],[Customer_ID]],Final_Cust_db[Customer_ID],Final_Cust_db[Name])</f>
        <v>Alexis Castaneda</v>
      </c>
      <c r="V1468">
        <f>_xlfn.XLOOKUP(Sales_DB[[#This Row],[Customer_ID]],Final_Cust_db[Customer_ID],Final_Cust_db[Age])</f>
        <v>54</v>
      </c>
      <c r="W1468" t="str">
        <f>_xlfn.XLOOKUP(Sales_DB[[#This Row],[Customer_ID]],Final_Cust_db[Customer_ID],Final_Cust_db[Gender])</f>
        <v>Male</v>
      </c>
      <c r="X1468" t="str">
        <f>_xlfn.XLOOKUP(Sales_DB[[#This Row],[Customer_ID]],Final_Cust_db[Customer_ID],Final_Cust_db[City])</f>
        <v>Morrisbury</v>
      </c>
      <c r="Y1468" t="str">
        <f>_xlfn.XLOOKUP(Sales_DB[[#This Row],[Customer_ID]],Final_Cust_db[Customer_ID],Final_Cust_db[State])</f>
        <v>Alaska</v>
      </c>
      <c r="Z1468" t="str">
        <f>_xlfn.XLOOKUP(Sales_DB[[#This Row],[Customer_ID]],Final_Cust_db[Customer_ID],Final_Cust_db[Country])</f>
        <v>USA</v>
      </c>
      <c r="AA1468" t="str">
        <f>_xlfn.XLOOKUP(Sales_DB[[#This Row],[Customer_ID]],Final_Cust_db[Customer_ID],Final_Cust_db[Loyality_Level])</f>
        <v>Gold</v>
      </c>
      <c r="AB1468" s="8">
        <f>Sales_DB[[#This Row],[Cost]]*Sales_DB[[#This Row],[Quantity]]</f>
        <v>129.87</v>
      </c>
      <c r="AC1468" s="8">
        <f>Sales_DB[[#This Row],[Total_Amount]]-Sales_DB[[#This Row],[Spend]]</f>
        <v>1222.2060000000001</v>
      </c>
      <c r="AD1468" s="8">
        <f>MONTH(Sales_DB[[#This Row],[Order_Date]])</f>
        <v>1</v>
      </c>
    </row>
    <row r="1469" spans="1:30" x14ac:dyDescent="0.35">
      <c r="A1469" t="s">
        <v>3426</v>
      </c>
      <c r="B1469" s="2">
        <v>45568</v>
      </c>
      <c r="C1469" t="s">
        <v>1282</v>
      </c>
      <c r="D1469" t="s">
        <v>1592</v>
      </c>
      <c r="E1469" t="s">
        <v>1915</v>
      </c>
      <c r="F1469">
        <v>3</v>
      </c>
      <c r="G1469" s="5">
        <v>136.4</v>
      </c>
      <c r="H1469">
        <v>0.15</v>
      </c>
      <c r="I1469" t="s">
        <v>1959</v>
      </c>
      <c r="J1469">
        <v>347.82000000000011</v>
      </c>
      <c r="K1469" t="str">
        <f>_xlfn.XLOOKUP(Sales_DB[[#This Row],[Store_ID]],Store_DB[Store_ID],Store_DB[Region])</f>
        <v>West</v>
      </c>
      <c r="L1469" t="str">
        <f>_xlfn.XLOOKUP(Sales_DB[[#This Row],[Store_ID]],Store_DB[Store_ID],Store_DB[Store_Name])</f>
        <v>Bean, Jones and Park</v>
      </c>
      <c r="M1469" t="str">
        <f>_xlfn.XLOOKUP(Sales_DB[[#This Row],[Store_ID]],Store_DB[Store_ID],Store_DB[City])</f>
        <v>Thompsonborough</v>
      </c>
      <c r="N1469" t="str">
        <f>_xlfn.XLOOKUP(Sales_DB[[#This Row],[Store_ID]],Store_DB[Store_ID],Store_DB[Store_Type])</f>
        <v>Online</v>
      </c>
      <c r="O1469" t="str">
        <f>_xlfn.XLOOKUP(Sales_DB[[#This Row],[Product_ID]],Product_DB[Product_ID],Product_DB[Product_Name])</f>
        <v>Adjustable Dumbbell Set</v>
      </c>
      <c r="P1469" t="str">
        <f>_xlfn.XLOOKUP(Sales_DB[[#This Row],[Product_ID]],Product_DB[Product_ID],Product_DB[Category])</f>
        <v>Sports</v>
      </c>
      <c r="Q1469" t="str">
        <f>_xlfn.XLOOKUP(Sales_DB[[#This Row],[Product_ID]],Product_DB[Product_ID],Product_DB[Sub_Category])</f>
        <v>Fitness</v>
      </c>
      <c r="R1469" t="str">
        <f>_xlfn.XLOOKUP(Sales_DB[[#This Row],[Product_ID]],Product_DB[Product_ID],Product_DB[Brand])</f>
        <v>Hill PLC</v>
      </c>
      <c r="S1469">
        <f>_xlfn.XLOOKUP(Sales_DB[[#This Row],[Product_ID]],Product_DB[Product_ID],Product_DB[Cost])</f>
        <v>495.72</v>
      </c>
      <c r="T1469">
        <f>_xlfn.XLOOKUP(Sales_DB[[#This Row],[Product_ID]],Product_DB[Product_ID],Product_DB[Stock])</f>
        <v>323</v>
      </c>
      <c r="U1469" t="str">
        <f>_xlfn.XLOOKUP(Sales_DB[[#This Row],[Customer_ID]],Final_Cust_db[Customer_ID],Final_Cust_db[Name])</f>
        <v>Sarah Smith</v>
      </c>
      <c r="V1469">
        <f>_xlfn.XLOOKUP(Sales_DB[[#This Row],[Customer_ID]],Final_Cust_db[Customer_ID],Final_Cust_db[Age])</f>
        <v>55</v>
      </c>
      <c r="W1469" t="str">
        <f>_xlfn.XLOOKUP(Sales_DB[[#This Row],[Customer_ID]],Final_Cust_db[Customer_ID],Final_Cust_db[Gender])</f>
        <v>Male</v>
      </c>
      <c r="X1469" t="str">
        <f>_xlfn.XLOOKUP(Sales_DB[[#This Row],[Customer_ID]],Final_Cust_db[Customer_ID],Final_Cust_db[City])</f>
        <v>Kathleenport</v>
      </c>
      <c r="Y1469" t="str">
        <f>_xlfn.XLOOKUP(Sales_DB[[#This Row],[Customer_ID]],Final_Cust_db[Customer_ID],Final_Cust_db[State])</f>
        <v>Wyoming</v>
      </c>
      <c r="Z1469" t="str">
        <f>_xlfn.XLOOKUP(Sales_DB[[#This Row],[Customer_ID]],Final_Cust_db[Customer_ID],Final_Cust_db[Country])</f>
        <v>USA</v>
      </c>
      <c r="AA1469" t="str">
        <f>_xlfn.XLOOKUP(Sales_DB[[#This Row],[Customer_ID]],Final_Cust_db[Customer_ID],Final_Cust_db[Loyality_Level])</f>
        <v>Gold</v>
      </c>
      <c r="AB1469" s="8">
        <f>Sales_DB[[#This Row],[Cost]]*Sales_DB[[#This Row],[Quantity]]</f>
        <v>1487.16</v>
      </c>
      <c r="AC1469" s="8">
        <f>Sales_DB[[#This Row],[Total_Amount]]-Sales_DB[[#This Row],[Spend]]</f>
        <v>-1139.3399999999999</v>
      </c>
      <c r="AD1469" s="8">
        <f>MONTH(Sales_DB[[#This Row],[Order_Date]])</f>
        <v>10</v>
      </c>
    </row>
    <row r="1470" spans="1:30" x14ac:dyDescent="0.35">
      <c r="A1470" t="s">
        <v>3427</v>
      </c>
      <c r="B1470" s="2">
        <v>45272</v>
      </c>
      <c r="C1470" t="s">
        <v>585</v>
      </c>
      <c r="D1470" t="s">
        <v>1578</v>
      </c>
      <c r="E1470" t="s">
        <v>1899</v>
      </c>
      <c r="F1470">
        <v>2</v>
      </c>
      <c r="G1470" s="5">
        <v>42.51</v>
      </c>
      <c r="H1470">
        <v>0.04</v>
      </c>
      <c r="I1470" t="s">
        <v>1962</v>
      </c>
      <c r="J1470">
        <v>81.619199999999992</v>
      </c>
      <c r="K1470" t="str">
        <f>_xlfn.XLOOKUP(Sales_DB[[#This Row],[Store_ID]],Store_DB[Store_ID],Store_DB[Region])</f>
        <v>North</v>
      </c>
      <c r="L1470" t="str">
        <f>_xlfn.XLOOKUP(Sales_DB[[#This Row],[Store_ID]],Store_DB[Store_ID],Store_DB[Store_Name])</f>
        <v>Johnson-Wright</v>
      </c>
      <c r="M1470" t="str">
        <f>_xlfn.XLOOKUP(Sales_DB[[#This Row],[Store_ID]],Store_DB[Store_ID],Store_DB[City])</f>
        <v>Hoodberg</v>
      </c>
      <c r="N1470" t="str">
        <f>_xlfn.XLOOKUP(Sales_DB[[#This Row],[Store_ID]],Store_DB[Store_ID],Store_DB[Store_Type])</f>
        <v>Outlet</v>
      </c>
      <c r="O1470" t="str">
        <f>_xlfn.XLOOKUP(Sales_DB[[#This Row],[Product_ID]],Product_DB[Product_ID],Product_DB[Product_Name])</f>
        <v>Herbal Face Moisturizer</v>
      </c>
      <c r="P1470" t="str">
        <f>_xlfn.XLOOKUP(Sales_DB[[#This Row],[Product_ID]],Product_DB[Product_ID],Product_DB[Category])</f>
        <v>Beauty</v>
      </c>
      <c r="Q1470" t="str">
        <f>_xlfn.XLOOKUP(Sales_DB[[#This Row],[Product_ID]],Product_DB[Product_ID],Product_DB[Sub_Category])</f>
        <v>Skincare</v>
      </c>
      <c r="R1470" t="str">
        <f>_xlfn.XLOOKUP(Sales_DB[[#This Row],[Product_ID]],Product_DB[Product_ID],Product_DB[Brand])</f>
        <v>Davidson PLC</v>
      </c>
      <c r="S1470">
        <f>_xlfn.XLOOKUP(Sales_DB[[#This Row],[Product_ID]],Product_DB[Product_ID],Product_DB[Cost])</f>
        <v>312.8</v>
      </c>
      <c r="T1470">
        <f>_xlfn.XLOOKUP(Sales_DB[[#This Row],[Product_ID]],Product_DB[Product_ID],Product_DB[Stock])</f>
        <v>350</v>
      </c>
      <c r="U1470" t="str">
        <f>_xlfn.XLOOKUP(Sales_DB[[#This Row],[Customer_ID]],Final_Cust_db[Customer_ID],Final_Cust_db[Name])</f>
        <v>Michelle Rogers</v>
      </c>
      <c r="V1470">
        <f>_xlfn.XLOOKUP(Sales_DB[[#This Row],[Customer_ID]],Final_Cust_db[Customer_ID],Final_Cust_db[Age])</f>
        <v>56</v>
      </c>
      <c r="W1470" t="str">
        <f>_xlfn.XLOOKUP(Sales_DB[[#This Row],[Customer_ID]],Final_Cust_db[Customer_ID],Final_Cust_db[Gender])</f>
        <v>Male</v>
      </c>
      <c r="X1470" t="str">
        <f>_xlfn.XLOOKUP(Sales_DB[[#This Row],[Customer_ID]],Final_Cust_db[Customer_ID],Final_Cust_db[City])</f>
        <v>East Jessicaborough</v>
      </c>
      <c r="Y1470" t="str">
        <f>_xlfn.XLOOKUP(Sales_DB[[#This Row],[Customer_ID]],Final_Cust_db[Customer_ID],Final_Cust_db[State])</f>
        <v>Hawaii</v>
      </c>
      <c r="Z1470" t="str">
        <f>_xlfn.XLOOKUP(Sales_DB[[#This Row],[Customer_ID]],Final_Cust_db[Customer_ID],Final_Cust_db[Country])</f>
        <v>USA</v>
      </c>
      <c r="AA1470" t="str">
        <f>_xlfn.XLOOKUP(Sales_DB[[#This Row],[Customer_ID]],Final_Cust_db[Customer_ID],Final_Cust_db[Loyality_Level])</f>
        <v>Platinum</v>
      </c>
      <c r="AB1470" s="8">
        <f>Sales_DB[[#This Row],[Cost]]*Sales_DB[[#This Row],[Quantity]]</f>
        <v>625.6</v>
      </c>
      <c r="AC1470" s="8">
        <f>Sales_DB[[#This Row],[Total_Amount]]-Sales_DB[[#This Row],[Spend]]</f>
        <v>-543.98080000000004</v>
      </c>
      <c r="AD1470" s="8">
        <f>MONTH(Sales_DB[[#This Row],[Order_Date]])</f>
        <v>12</v>
      </c>
    </row>
    <row r="1471" spans="1:30" x14ac:dyDescent="0.35">
      <c r="A1471" t="s">
        <v>3428</v>
      </c>
      <c r="B1471" s="2">
        <v>45718</v>
      </c>
      <c r="C1471" t="s">
        <v>1134</v>
      </c>
      <c r="D1471" t="s">
        <v>1806</v>
      </c>
      <c r="E1471" t="s">
        <v>1912</v>
      </c>
      <c r="F1471">
        <v>3</v>
      </c>
      <c r="G1471" s="5">
        <v>582.1</v>
      </c>
      <c r="H1471">
        <v>0.12</v>
      </c>
      <c r="I1471" t="s">
        <v>1959</v>
      </c>
      <c r="J1471">
        <v>1536.7439999999999</v>
      </c>
      <c r="K1471" t="str">
        <f>_xlfn.XLOOKUP(Sales_DB[[#This Row],[Store_ID]],Store_DB[Store_ID],Store_DB[Region])</f>
        <v>South</v>
      </c>
      <c r="L1471" t="str">
        <f>_xlfn.XLOOKUP(Sales_DB[[#This Row],[Store_ID]],Store_DB[Store_ID],Store_DB[Store_Name])</f>
        <v>Martinez-Mullins</v>
      </c>
      <c r="M1471" t="str">
        <f>_xlfn.XLOOKUP(Sales_DB[[#This Row],[Store_ID]],Store_DB[Store_ID],Store_DB[City])</f>
        <v>Williamsfurt</v>
      </c>
      <c r="N1471" t="str">
        <f>_xlfn.XLOOKUP(Sales_DB[[#This Row],[Store_ID]],Store_DB[Store_ID],Store_DB[Store_Type])</f>
        <v>Online</v>
      </c>
      <c r="O1471" t="str">
        <f>_xlfn.XLOOKUP(Sales_DB[[#This Row],[Product_ID]],Product_DB[Product_ID],Product_DB[Product_Name])</f>
        <v>Women'S Ankle Boots</v>
      </c>
      <c r="P1471" t="str">
        <f>_xlfn.XLOOKUP(Sales_DB[[#This Row],[Product_ID]],Product_DB[Product_ID],Product_DB[Category])</f>
        <v>Clothing</v>
      </c>
      <c r="Q1471" t="str">
        <f>_xlfn.XLOOKUP(Sales_DB[[#This Row],[Product_ID]],Product_DB[Product_ID],Product_DB[Sub_Category])</f>
        <v>Footwear</v>
      </c>
      <c r="R1471" t="str">
        <f>_xlfn.XLOOKUP(Sales_DB[[#This Row],[Product_ID]],Product_DB[Product_ID],Product_DB[Brand])</f>
        <v>Poole PLC</v>
      </c>
      <c r="S1471">
        <f>_xlfn.XLOOKUP(Sales_DB[[#This Row],[Product_ID]],Product_DB[Product_ID],Product_DB[Cost])</f>
        <v>158.13999999999999</v>
      </c>
      <c r="T1471">
        <f>_xlfn.XLOOKUP(Sales_DB[[#This Row],[Product_ID]],Product_DB[Product_ID],Product_DB[Stock])</f>
        <v>82</v>
      </c>
      <c r="U1471" t="str">
        <f>_xlfn.XLOOKUP(Sales_DB[[#This Row],[Customer_ID]],Final_Cust_db[Customer_ID],Final_Cust_db[Name])</f>
        <v>Melanie Lam</v>
      </c>
      <c r="V1471">
        <f>_xlfn.XLOOKUP(Sales_DB[[#This Row],[Customer_ID]],Final_Cust_db[Customer_ID],Final_Cust_db[Age])</f>
        <v>32</v>
      </c>
      <c r="W1471" t="str">
        <f>_xlfn.XLOOKUP(Sales_DB[[#This Row],[Customer_ID]],Final_Cust_db[Customer_ID],Final_Cust_db[Gender])</f>
        <v>Male</v>
      </c>
      <c r="X1471" t="str">
        <f>_xlfn.XLOOKUP(Sales_DB[[#This Row],[Customer_ID]],Final_Cust_db[Customer_ID],Final_Cust_db[City])</f>
        <v>East Michaelton</v>
      </c>
      <c r="Y1471" t="str">
        <f>_xlfn.XLOOKUP(Sales_DB[[#This Row],[Customer_ID]],Final_Cust_db[Customer_ID],Final_Cust_db[State])</f>
        <v>Kansas</v>
      </c>
      <c r="Z1471" t="str">
        <f>_xlfn.XLOOKUP(Sales_DB[[#This Row],[Customer_ID]],Final_Cust_db[Customer_ID],Final_Cust_db[Country])</f>
        <v>USA</v>
      </c>
      <c r="AA1471" t="str">
        <f>_xlfn.XLOOKUP(Sales_DB[[#This Row],[Customer_ID]],Final_Cust_db[Customer_ID],Final_Cust_db[Loyality_Level])</f>
        <v>Silver</v>
      </c>
      <c r="AB1471" s="8">
        <f>Sales_DB[[#This Row],[Cost]]*Sales_DB[[#This Row],[Quantity]]</f>
        <v>474.41999999999996</v>
      </c>
      <c r="AC1471" s="8">
        <f>Sales_DB[[#This Row],[Total_Amount]]-Sales_DB[[#This Row],[Spend]]</f>
        <v>1062.3240000000001</v>
      </c>
      <c r="AD1471" s="8">
        <f>MONTH(Sales_DB[[#This Row],[Order_Date]])</f>
        <v>3</v>
      </c>
    </row>
    <row r="1472" spans="1:30" x14ac:dyDescent="0.35">
      <c r="A1472" t="s">
        <v>3429</v>
      </c>
      <c r="B1472" s="2">
        <v>45356</v>
      </c>
      <c r="C1472" t="s">
        <v>717</v>
      </c>
      <c r="D1472" t="s">
        <v>1827</v>
      </c>
      <c r="E1472" t="s">
        <v>1940</v>
      </c>
      <c r="F1472">
        <v>4</v>
      </c>
      <c r="G1472" s="5">
        <v>461.52</v>
      </c>
      <c r="H1472">
        <v>0.02</v>
      </c>
      <c r="I1472" t="s">
        <v>1962</v>
      </c>
      <c r="J1472">
        <v>1846.08</v>
      </c>
      <c r="K1472" t="str">
        <f>_xlfn.XLOOKUP(Sales_DB[[#This Row],[Store_ID]],Store_DB[Store_ID],Store_DB[Region])</f>
        <v>North</v>
      </c>
      <c r="L1472" t="str">
        <f>_xlfn.XLOOKUP(Sales_DB[[#This Row],[Store_ID]],Store_DB[Store_ID],Store_DB[Store_Name])</f>
        <v>Holloway Ltd</v>
      </c>
      <c r="M1472" t="str">
        <f>_xlfn.XLOOKUP(Sales_DB[[#This Row],[Store_ID]],Store_DB[Store_ID],Store_DB[City])</f>
        <v>Bensonhaven</v>
      </c>
      <c r="N1472" t="str">
        <f>_xlfn.XLOOKUP(Sales_DB[[#This Row],[Store_ID]],Store_DB[Store_ID],Store_DB[Store_Type])</f>
        <v>Flagship</v>
      </c>
      <c r="O1472" t="str">
        <f>_xlfn.XLOOKUP(Sales_DB[[#This Row],[Product_ID]],Product_DB[Product_ID],Product_DB[Product_Name])</f>
        <v>Fitness Resistance Bands</v>
      </c>
      <c r="P1472" t="str">
        <f>_xlfn.XLOOKUP(Sales_DB[[#This Row],[Product_ID]],Product_DB[Product_ID],Product_DB[Category])</f>
        <v>Sports</v>
      </c>
      <c r="Q1472" t="str">
        <f>_xlfn.XLOOKUP(Sales_DB[[#This Row],[Product_ID]],Product_DB[Product_ID],Product_DB[Sub_Category])</f>
        <v>Fitness</v>
      </c>
      <c r="R1472" t="str">
        <f>_xlfn.XLOOKUP(Sales_DB[[#This Row],[Product_ID]],Product_DB[Product_ID],Product_DB[Brand])</f>
        <v>Reese-Watson</v>
      </c>
      <c r="S1472">
        <f>_xlfn.XLOOKUP(Sales_DB[[#This Row],[Product_ID]],Product_DB[Product_ID],Product_DB[Cost])</f>
        <v>152.91999999999999</v>
      </c>
      <c r="T1472">
        <f>_xlfn.XLOOKUP(Sales_DB[[#This Row],[Product_ID]],Product_DB[Product_ID],Product_DB[Stock])</f>
        <v>281</v>
      </c>
      <c r="U1472" t="str">
        <f>_xlfn.XLOOKUP(Sales_DB[[#This Row],[Customer_ID]],Final_Cust_db[Customer_ID],Final_Cust_db[Name])</f>
        <v>Jordan Wells</v>
      </c>
      <c r="V1472">
        <f>_xlfn.XLOOKUP(Sales_DB[[#This Row],[Customer_ID]],Final_Cust_db[Customer_ID],Final_Cust_db[Age])</f>
        <v>47</v>
      </c>
      <c r="W1472" t="str">
        <f>_xlfn.XLOOKUP(Sales_DB[[#This Row],[Customer_ID]],Final_Cust_db[Customer_ID],Final_Cust_db[Gender])</f>
        <v>Female</v>
      </c>
      <c r="X1472" t="str">
        <f>_xlfn.XLOOKUP(Sales_DB[[#This Row],[Customer_ID]],Final_Cust_db[Customer_ID],Final_Cust_db[City])</f>
        <v xml:space="preserve">Phillipschester   </v>
      </c>
      <c r="Y1472" t="str">
        <f>_xlfn.XLOOKUP(Sales_DB[[#This Row],[Customer_ID]],Final_Cust_db[Customer_ID],Final_Cust_db[State])</f>
        <v>New Jersey</v>
      </c>
      <c r="Z1472" t="str">
        <f>_xlfn.XLOOKUP(Sales_DB[[#This Row],[Customer_ID]],Final_Cust_db[Customer_ID],Final_Cust_db[Country])</f>
        <v>USA</v>
      </c>
      <c r="AA1472" t="str">
        <f>_xlfn.XLOOKUP(Sales_DB[[#This Row],[Customer_ID]],Final_Cust_db[Customer_ID],Final_Cust_db[Loyality_Level])</f>
        <v>Gold</v>
      </c>
      <c r="AB1472" s="8">
        <f>Sales_DB[[#This Row],[Cost]]*Sales_DB[[#This Row],[Quantity]]</f>
        <v>611.67999999999995</v>
      </c>
      <c r="AC1472" s="8">
        <f>Sales_DB[[#This Row],[Total_Amount]]-Sales_DB[[#This Row],[Spend]]</f>
        <v>1234.4000000000001</v>
      </c>
      <c r="AD1472" s="8">
        <f>MONTH(Sales_DB[[#This Row],[Order_Date]])</f>
        <v>3</v>
      </c>
    </row>
    <row r="1473" spans="1:30" x14ac:dyDescent="0.35">
      <c r="A1473" t="s">
        <v>3430</v>
      </c>
      <c r="B1473" s="2">
        <v>45552</v>
      </c>
      <c r="C1473" t="s">
        <v>1534</v>
      </c>
      <c r="D1473" t="s">
        <v>1619</v>
      </c>
      <c r="E1473" t="s">
        <v>1925</v>
      </c>
      <c r="F1473">
        <v>1</v>
      </c>
      <c r="G1473" s="5">
        <v>558.41999999999996</v>
      </c>
      <c r="H1473">
        <v>0.03</v>
      </c>
      <c r="I1473" t="s">
        <v>1957</v>
      </c>
      <c r="J1473">
        <v>541.66739999999993</v>
      </c>
      <c r="K1473" t="str">
        <f>_xlfn.XLOOKUP(Sales_DB[[#This Row],[Store_ID]],Store_DB[Store_ID],Store_DB[Region])</f>
        <v>South</v>
      </c>
      <c r="L1473" t="str">
        <f>_xlfn.XLOOKUP(Sales_DB[[#This Row],[Store_ID]],Store_DB[Store_ID],Store_DB[Store_Name])</f>
        <v>Aguirre-Keller</v>
      </c>
      <c r="M1473" t="str">
        <f>_xlfn.XLOOKUP(Sales_DB[[#This Row],[Store_ID]],Store_DB[Store_ID],Store_DB[City])</f>
        <v>Lake Michael</v>
      </c>
      <c r="N1473" t="str">
        <f>_xlfn.XLOOKUP(Sales_DB[[#This Row],[Store_ID]],Store_DB[Store_ID],Store_DB[Store_Type])</f>
        <v>Online</v>
      </c>
      <c r="O1473" t="str">
        <f>_xlfn.XLOOKUP(Sales_DB[[#This Row],[Product_ID]],Product_DB[Product_ID],Product_DB[Product_Name])</f>
        <v>Beard Grooming Kit</v>
      </c>
      <c r="P1473" t="str">
        <f>_xlfn.XLOOKUP(Sales_DB[[#This Row],[Product_ID]],Product_DB[Product_ID],Product_DB[Category])</f>
        <v>Beauty</v>
      </c>
      <c r="Q1473" t="str">
        <f>_xlfn.XLOOKUP(Sales_DB[[#This Row],[Product_ID]],Product_DB[Product_ID],Product_DB[Sub_Category])</f>
        <v>Grooming</v>
      </c>
      <c r="R1473" t="str">
        <f>_xlfn.XLOOKUP(Sales_DB[[#This Row],[Product_ID]],Product_DB[Product_ID],Product_DB[Brand])</f>
        <v>Erickson-Green</v>
      </c>
      <c r="S1473">
        <f>_xlfn.XLOOKUP(Sales_DB[[#This Row],[Product_ID]],Product_DB[Product_ID],Product_DB[Cost])</f>
        <v>337.42</v>
      </c>
      <c r="T1473">
        <f>_xlfn.XLOOKUP(Sales_DB[[#This Row],[Product_ID]],Product_DB[Product_ID],Product_DB[Stock])</f>
        <v>256</v>
      </c>
      <c r="U1473" t="str">
        <f>_xlfn.XLOOKUP(Sales_DB[[#This Row],[Customer_ID]],Final_Cust_db[Customer_ID],Final_Cust_db[Name])</f>
        <v>Christopher Ford</v>
      </c>
      <c r="V1473">
        <f>_xlfn.XLOOKUP(Sales_DB[[#This Row],[Customer_ID]],Final_Cust_db[Customer_ID],Final_Cust_db[Age])</f>
        <v>56</v>
      </c>
      <c r="W1473" t="str">
        <f>_xlfn.XLOOKUP(Sales_DB[[#This Row],[Customer_ID]],Final_Cust_db[Customer_ID],Final_Cust_db[Gender])</f>
        <v>Male</v>
      </c>
      <c r="X1473" t="str">
        <f>_xlfn.XLOOKUP(Sales_DB[[#This Row],[Customer_ID]],Final_Cust_db[Customer_ID],Final_Cust_db[City])</f>
        <v>North Seanfurt</v>
      </c>
      <c r="Y1473" t="str">
        <f>_xlfn.XLOOKUP(Sales_DB[[#This Row],[Customer_ID]],Final_Cust_db[Customer_ID],Final_Cust_db[State])</f>
        <v>Ohio</v>
      </c>
      <c r="Z1473" t="str">
        <f>_xlfn.XLOOKUP(Sales_DB[[#This Row],[Customer_ID]],Final_Cust_db[Customer_ID],Final_Cust_db[Country])</f>
        <v>USA</v>
      </c>
      <c r="AA1473" t="str">
        <f>_xlfn.XLOOKUP(Sales_DB[[#This Row],[Customer_ID]],Final_Cust_db[Customer_ID],Final_Cust_db[Loyality_Level])</f>
        <v>Bronze</v>
      </c>
      <c r="AB1473" s="8">
        <f>Sales_DB[[#This Row],[Cost]]*Sales_DB[[#This Row],[Quantity]]</f>
        <v>337.42</v>
      </c>
      <c r="AC1473" s="8">
        <f>Sales_DB[[#This Row],[Total_Amount]]-Sales_DB[[#This Row],[Spend]]</f>
        <v>204.24739999999991</v>
      </c>
      <c r="AD1473" s="8">
        <f>MONTH(Sales_DB[[#This Row],[Order_Date]])</f>
        <v>9</v>
      </c>
    </row>
    <row r="1474" spans="1:30" x14ac:dyDescent="0.35">
      <c r="A1474" t="s">
        <v>3431</v>
      </c>
      <c r="B1474" s="2">
        <v>45288</v>
      </c>
      <c r="C1474" t="s">
        <v>848</v>
      </c>
      <c r="D1474" t="s">
        <v>1604</v>
      </c>
      <c r="E1474" t="s">
        <v>1943</v>
      </c>
      <c r="F1474">
        <v>4</v>
      </c>
      <c r="G1474" s="5">
        <v>700.98</v>
      </c>
      <c r="H1474">
        <v>0.12</v>
      </c>
      <c r="I1474" t="s">
        <v>1959</v>
      </c>
      <c r="J1474">
        <v>2467.4495999999999</v>
      </c>
      <c r="K1474" t="str">
        <f>_xlfn.XLOOKUP(Sales_DB[[#This Row],[Store_ID]],Store_DB[Store_ID],Store_DB[Region])</f>
        <v>East</v>
      </c>
      <c r="L1474" t="str">
        <f>_xlfn.XLOOKUP(Sales_DB[[#This Row],[Store_ID]],Store_DB[Store_ID],Store_DB[Store_Name])</f>
        <v>Guerrero-Schmitt</v>
      </c>
      <c r="M1474" t="str">
        <f>_xlfn.XLOOKUP(Sales_DB[[#This Row],[Store_ID]],Store_DB[Store_ID],Store_DB[City])</f>
        <v>East Stevechester</v>
      </c>
      <c r="N1474" t="str">
        <f>_xlfn.XLOOKUP(Sales_DB[[#This Row],[Store_ID]],Store_DB[Store_ID],Store_DB[Store_Type])</f>
        <v>Flagship</v>
      </c>
      <c r="O1474" t="str">
        <f>_xlfn.XLOOKUP(Sales_DB[[#This Row],[Product_ID]],Product_DB[Product_ID],Product_DB[Product_Name])</f>
        <v>Hair Strengthening Shampoo</v>
      </c>
      <c r="P1474" t="str">
        <f>_xlfn.XLOOKUP(Sales_DB[[#This Row],[Product_ID]],Product_DB[Product_ID],Product_DB[Category])</f>
        <v>Beauty</v>
      </c>
      <c r="Q1474" t="str">
        <f>_xlfn.XLOOKUP(Sales_DB[[#This Row],[Product_ID]],Product_DB[Product_ID],Product_DB[Sub_Category])</f>
        <v>Haircare</v>
      </c>
      <c r="R1474" t="str">
        <f>_xlfn.XLOOKUP(Sales_DB[[#This Row],[Product_ID]],Product_DB[Product_ID],Product_DB[Brand])</f>
        <v>Rice LLC</v>
      </c>
      <c r="S1474">
        <f>_xlfn.XLOOKUP(Sales_DB[[#This Row],[Product_ID]],Product_DB[Product_ID],Product_DB[Cost])</f>
        <v>115.82</v>
      </c>
      <c r="T1474">
        <f>_xlfn.XLOOKUP(Sales_DB[[#This Row],[Product_ID]],Product_DB[Product_ID],Product_DB[Stock])</f>
        <v>460</v>
      </c>
      <c r="U1474" t="str">
        <f>_xlfn.XLOOKUP(Sales_DB[[#This Row],[Customer_ID]],Final_Cust_db[Customer_ID],Final_Cust_db[Name])</f>
        <v>Crystal Davis</v>
      </c>
      <c r="V1474">
        <f>_xlfn.XLOOKUP(Sales_DB[[#This Row],[Customer_ID]],Final_Cust_db[Customer_ID],Final_Cust_db[Age])</f>
        <v>50</v>
      </c>
      <c r="W1474" t="str">
        <f>_xlfn.XLOOKUP(Sales_DB[[#This Row],[Customer_ID]],Final_Cust_db[Customer_ID],Final_Cust_db[Gender])</f>
        <v>Male</v>
      </c>
      <c r="X1474" t="str">
        <f>_xlfn.XLOOKUP(Sales_DB[[#This Row],[Customer_ID]],Final_Cust_db[Customer_ID],Final_Cust_db[City])</f>
        <v>Sallymouth</v>
      </c>
      <c r="Y1474" t="str">
        <f>_xlfn.XLOOKUP(Sales_DB[[#This Row],[Customer_ID]],Final_Cust_db[Customer_ID],Final_Cust_db[State])</f>
        <v>Louisiana</v>
      </c>
      <c r="Z1474" t="str">
        <f>_xlfn.XLOOKUP(Sales_DB[[#This Row],[Customer_ID]],Final_Cust_db[Customer_ID],Final_Cust_db[Country])</f>
        <v>USA</v>
      </c>
      <c r="AA1474" t="str">
        <f>_xlfn.XLOOKUP(Sales_DB[[#This Row],[Customer_ID]],Final_Cust_db[Customer_ID],Final_Cust_db[Loyality_Level])</f>
        <v>Bronze</v>
      </c>
      <c r="AB1474" s="8">
        <f>Sales_DB[[#This Row],[Cost]]*Sales_DB[[#This Row],[Quantity]]</f>
        <v>463.28</v>
      </c>
      <c r="AC1474" s="8">
        <f>Sales_DB[[#This Row],[Total_Amount]]-Sales_DB[[#This Row],[Spend]]</f>
        <v>2004.1695999999999</v>
      </c>
      <c r="AD1474" s="8">
        <f>MONTH(Sales_DB[[#This Row],[Order_Date]])</f>
        <v>12</v>
      </c>
    </row>
    <row r="1475" spans="1:30" x14ac:dyDescent="0.35">
      <c r="A1475" t="s">
        <v>3432</v>
      </c>
      <c r="B1475" s="2">
        <v>45605</v>
      </c>
      <c r="C1475" t="s">
        <v>1270</v>
      </c>
      <c r="D1475" t="s">
        <v>1836</v>
      </c>
      <c r="E1475" t="s">
        <v>1943</v>
      </c>
      <c r="F1475">
        <v>2</v>
      </c>
      <c r="G1475" s="5">
        <v>227.97</v>
      </c>
      <c r="H1475">
        <v>0.08</v>
      </c>
      <c r="I1475" t="s">
        <v>1962</v>
      </c>
      <c r="J1475">
        <v>419.46480000000003</v>
      </c>
      <c r="K1475" t="str">
        <f>_xlfn.XLOOKUP(Sales_DB[[#This Row],[Store_ID]],Store_DB[Store_ID],Store_DB[Region])</f>
        <v>East</v>
      </c>
      <c r="L1475" t="str">
        <f>_xlfn.XLOOKUP(Sales_DB[[#This Row],[Store_ID]],Store_DB[Store_ID],Store_DB[Store_Name])</f>
        <v>Guerrero-Schmitt</v>
      </c>
      <c r="M1475" t="str">
        <f>_xlfn.XLOOKUP(Sales_DB[[#This Row],[Store_ID]],Store_DB[Store_ID],Store_DB[City])</f>
        <v>East Stevechester</v>
      </c>
      <c r="N1475" t="str">
        <f>_xlfn.XLOOKUP(Sales_DB[[#This Row],[Store_ID]],Store_DB[Store_ID],Store_DB[Store_Type])</f>
        <v>Flagship</v>
      </c>
      <c r="O1475" t="str">
        <f>_xlfn.XLOOKUP(Sales_DB[[#This Row],[Product_ID]],Product_DB[Product_ID],Product_DB[Product_Name])</f>
        <v>Women'S Beanie Hat</v>
      </c>
      <c r="P1475" t="str">
        <f>_xlfn.XLOOKUP(Sales_DB[[#This Row],[Product_ID]],Product_DB[Product_ID],Product_DB[Category])</f>
        <v>Clothing</v>
      </c>
      <c r="Q1475" t="str">
        <f>_xlfn.XLOOKUP(Sales_DB[[#This Row],[Product_ID]],Product_DB[Product_ID],Product_DB[Sub_Category])</f>
        <v>Accessories</v>
      </c>
      <c r="R1475" t="str">
        <f>_xlfn.XLOOKUP(Sales_DB[[#This Row],[Product_ID]],Product_DB[Product_ID],Product_DB[Brand])</f>
        <v>Richardson-Carrillo</v>
      </c>
      <c r="S1475">
        <f>_xlfn.XLOOKUP(Sales_DB[[#This Row],[Product_ID]],Product_DB[Product_ID],Product_DB[Cost])</f>
        <v>119.57</v>
      </c>
      <c r="T1475">
        <f>_xlfn.XLOOKUP(Sales_DB[[#This Row],[Product_ID]],Product_DB[Product_ID],Product_DB[Stock])</f>
        <v>210</v>
      </c>
      <c r="U1475" t="str">
        <f>_xlfn.XLOOKUP(Sales_DB[[#This Row],[Customer_ID]],Final_Cust_db[Customer_ID],Final_Cust_db[Name])</f>
        <v>Eric Wolfe</v>
      </c>
      <c r="V1475">
        <f>_xlfn.XLOOKUP(Sales_DB[[#This Row],[Customer_ID]],Final_Cust_db[Customer_ID],Final_Cust_db[Age])</f>
        <v>18</v>
      </c>
      <c r="W1475" t="str">
        <f>_xlfn.XLOOKUP(Sales_DB[[#This Row],[Customer_ID]],Final_Cust_db[Customer_ID],Final_Cust_db[Gender])</f>
        <v>Female</v>
      </c>
      <c r="X1475" t="str">
        <f>_xlfn.XLOOKUP(Sales_DB[[#This Row],[Customer_ID]],Final_Cust_db[Customer_ID],Final_Cust_db[City])</f>
        <v>Garciaview</v>
      </c>
      <c r="Y1475" t="str">
        <f>_xlfn.XLOOKUP(Sales_DB[[#This Row],[Customer_ID]],Final_Cust_db[Customer_ID],Final_Cust_db[State])</f>
        <v>Louisiana</v>
      </c>
      <c r="Z1475" t="str">
        <f>_xlfn.XLOOKUP(Sales_DB[[#This Row],[Customer_ID]],Final_Cust_db[Customer_ID],Final_Cust_db[Country])</f>
        <v>USA</v>
      </c>
      <c r="AA1475" t="str">
        <f>_xlfn.XLOOKUP(Sales_DB[[#This Row],[Customer_ID]],Final_Cust_db[Customer_ID],Final_Cust_db[Loyality_Level])</f>
        <v>Gold</v>
      </c>
      <c r="AB1475" s="8">
        <f>Sales_DB[[#This Row],[Cost]]*Sales_DB[[#This Row],[Quantity]]</f>
        <v>239.14</v>
      </c>
      <c r="AC1475" s="8">
        <f>Sales_DB[[#This Row],[Total_Amount]]-Sales_DB[[#This Row],[Spend]]</f>
        <v>180.32480000000004</v>
      </c>
      <c r="AD1475" s="8">
        <f>MONTH(Sales_DB[[#This Row],[Order_Date]])</f>
        <v>11</v>
      </c>
    </row>
    <row r="1476" spans="1:30" x14ac:dyDescent="0.35">
      <c r="A1476" t="s">
        <v>3433</v>
      </c>
      <c r="B1476" s="2">
        <v>45516</v>
      </c>
      <c r="C1476" t="s">
        <v>1471</v>
      </c>
      <c r="D1476" t="s">
        <v>1694</v>
      </c>
      <c r="E1476" t="s">
        <v>1925</v>
      </c>
      <c r="F1476">
        <v>4</v>
      </c>
      <c r="G1476" s="5">
        <v>278.70999999999998</v>
      </c>
      <c r="H1476">
        <v>0.2</v>
      </c>
      <c r="I1476" t="s">
        <v>1959</v>
      </c>
      <c r="J1476">
        <v>891.87199999999996</v>
      </c>
      <c r="K1476" t="str">
        <f>_xlfn.XLOOKUP(Sales_DB[[#This Row],[Store_ID]],Store_DB[Store_ID],Store_DB[Region])</f>
        <v>South</v>
      </c>
      <c r="L1476" t="str">
        <f>_xlfn.XLOOKUP(Sales_DB[[#This Row],[Store_ID]],Store_DB[Store_ID],Store_DB[Store_Name])</f>
        <v>Aguirre-Keller</v>
      </c>
      <c r="M1476" t="str">
        <f>_xlfn.XLOOKUP(Sales_DB[[#This Row],[Store_ID]],Store_DB[Store_ID],Store_DB[City])</f>
        <v>Lake Michael</v>
      </c>
      <c r="N1476" t="str">
        <f>_xlfn.XLOOKUP(Sales_DB[[#This Row],[Store_ID]],Store_DB[Store_ID],Store_DB[Store_Type])</f>
        <v>Online</v>
      </c>
      <c r="O1476" t="str">
        <f>_xlfn.XLOOKUP(Sales_DB[[#This Row],[Product_ID]],Product_DB[Product_ID],Product_DB[Product_Name])</f>
        <v>Portable Power Bank</v>
      </c>
      <c r="P1476" t="str">
        <f>_xlfn.XLOOKUP(Sales_DB[[#This Row],[Product_ID]],Product_DB[Product_ID],Product_DB[Category])</f>
        <v>Electronics</v>
      </c>
      <c r="Q1476" t="str">
        <f>_xlfn.XLOOKUP(Sales_DB[[#This Row],[Product_ID]],Product_DB[Product_ID],Product_DB[Sub_Category])</f>
        <v>Mobile</v>
      </c>
      <c r="R1476" t="str">
        <f>_xlfn.XLOOKUP(Sales_DB[[#This Row],[Product_ID]],Product_DB[Product_ID],Product_DB[Brand])</f>
        <v>Cummings and Sons</v>
      </c>
      <c r="S1476">
        <f>_xlfn.XLOOKUP(Sales_DB[[#This Row],[Product_ID]],Product_DB[Product_ID],Product_DB[Cost])</f>
        <v>326.06</v>
      </c>
      <c r="T1476">
        <f>_xlfn.XLOOKUP(Sales_DB[[#This Row],[Product_ID]],Product_DB[Product_ID],Product_DB[Stock])</f>
        <v>301</v>
      </c>
      <c r="U1476" t="str">
        <f>_xlfn.XLOOKUP(Sales_DB[[#This Row],[Customer_ID]],Final_Cust_db[Customer_ID],Final_Cust_db[Name])</f>
        <v>Joshua Howard</v>
      </c>
      <c r="V1476">
        <f>_xlfn.XLOOKUP(Sales_DB[[#This Row],[Customer_ID]],Final_Cust_db[Customer_ID],Final_Cust_db[Age])</f>
        <v>32</v>
      </c>
      <c r="W1476" t="str">
        <f>_xlfn.XLOOKUP(Sales_DB[[#This Row],[Customer_ID]],Final_Cust_db[Customer_ID],Final_Cust_db[Gender])</f>
        <v>Female</v>
      </c>
      <c r="X1476" t="str">
        <f>_xlfn.XLOOKUP(Sales_DB[[#This Row],[Customer_ID]],Final_Cust_db[Customer_ID],Final_Cust_db[City])</f>
        <v>East Christopherhaven</v>
      </c>
      <c r="Y1476" t="str">
        <f>_xlfn.XLOOKUP(Sales_DB[[#This Row],[Customer_ID]],Final_Cust_db[Customer_ID],Final_Cust_db[State])</f>
        <v>South Dakota</v>
      </c>
      <c r="Z1476" t="str">
        <f>_xlfn.XLOOKUP(Sales_DB[[#This Row],[Customer_ID]],Final_Cust_db[Customer_ID],Final_Cust_db[Country])</f>
        <v>USA</v>
      </c>
      <c r="AA1476" t="str">
        <f>_xlfn.XLOOKUP(Sales_DB[[#This Row],[Customer_ID]],Final_Cust_db[Customer_ID],Final_Cust_db[Loyality_Level])</f>
        <v>Platinum</v>
      </c>
      <c r="AB1476" s="8">
        <f>Sales_DB[[#This Row],[Cost]]*Sales_DB[[#This Row],[Quantity]]</f>
        <v>1304.24</v>
      </c>
      <c r="AC1476" s="8">
        <f>Sales_DB[[#This Row],[Total_Amount]]-Sales_DB[[#This Row],[Spend]]</f>
        <v>-412.36800000000005</v>
      </c>
      <c r="AD1476" s="8">
        <f>MONTH(Sales_DB[[#This Row],[Order_Date]])</f>
        <v>8</v>
      </c>
    </row>
    <row r="1477" spans="1:30" x14ac:dyDescent="0.35">
      <c r="A1477" t="s">
        <v>3434</v>
      </c>
      <c r="B1477" s="2">
        <v>45379</v>
      </c>
      <c r="C1477" t="s">
        <v>836</v>
      </c>
      <c r="D1477" t="s">
        <v>1878</v>
      </c>
      <c r="E1477" t="s">
        <v>1915</v>
      </c>
      <c r="F1477">
        <v>2</v>
      </c>
      <c r="G1477" s="5">
        <v>916.12</v>
      </c>
      <c r="H1477">
        <v>0.05</v>
      </c>
      <c r="I1477" t="s">
        <v>1959</v>
      </c>
      <c r="J1477">
        <v>1740.6279999999999</v>
      </c>
      <c r="K1477" t="str">
        <f>_xlfn.XLOOKUP(Sales_DB[[#This Row],[Store_ID]],Store_DB[Store_ID],Store_DB[Region])</f>
        <v>West</v>
      </c>
      <c r="L1477" t="str">
        <f>_xlfn.XLOOKUP(Sales_DB[[#This Row],[Store_ID]],Store_DB[Store_ID],Store_DB[Store_Name])</f>
        <v>Bean, Jones and Park</v>
      </c>
      <c r="M1477" t="str">
        <f>_xlfn.XLOOKUP(Sales_DB[[#This Row],[Store_ID]],Store_DB[Store_ID],Store_DB[City])</f>
        <v>Thompsonborough</v>
      </c>
      <c r="N1477" t="str">
        <f>_xlfn.XLOOKUP(Sales_DB[[#This Row],[Store_ID]],Store_DB[Store_ID],Store_DB[Store_Type])</f>
        <v>Online</v>
      </c>
      <c r="O1477" t="str">
        <f>_xlfn.XLOOKUP(Sales_DB[[#This Row],[Product_ID]],Product_DB[Product_ID],Product_DB[Product_Name])</f>
        <v>Stainless Steel Cookware Set</v>
      </c>
      <c r="P1477" t="str">
        <f>_xlfn.XLOOKUP(Sales_DB[[#This Row],[Product_ID]],Product_DB[Product_ID],Product_DB[Category])</f>
        <v>Home</v>
      </c>
      <c r="Q1477" t="str">
        <f>_xlfn.XLOOKUP(Sales_DB[[#This Row],[Product_ID]],Product_DB[Product_ID],Product_DB[Sub_Category])</f>
        <v>Kitchen</v>
      </c>
      <c r="R1477" t="str">
        <f>_xlfn.XLOOKUP(Sales_DB[[#This Row],[Product_ID]],Product_DB[Product_ID],Product_DB[Brand])</f>
        <v>Campbell Ltd</v>
      </c>
      <c r="S1477">
        <f>_xlfn.XLOOKUP(Sales_DB[[#This Row],[Product_ID]],Product_DB[Product_ID],Product_DB[Cost])</f>
        <v>201.41</v>
      </c>
      <c r="T1477">
        <f>_xlfn.XLOOKUP(Sales_DB[[#This Row],[Product_ID]],Product_DB[Product_ID],Product_DB[Stock])</f>
        <v>146</v>
      </c>
      <c r="U1477" t="str">
        <f>_xlfn.XLOOKUP(Sales_DB[[#This Row],[Customer_ID]],Final_Cust_db[Customer_ID],Final_Cust_db[Name])</f>
        <v>Beth Allen</v>
      </c>
      <c r="V1477">
        <f>_xlfn.XLOOKUP(Sales_DB[[#This Row],[Customer_ID]],Final_Cust_db[Customer_ID],Final_Cust_db[Age])</f>
        <v>32</v>
      </c>
      <c r="W1477" t="str">
        <f>_xlfn.XLOOKUP(Sales_DB[[#This Row],[Customer_ID]],Final_Cust_db[Customer_ID],Final_Cust_db[Gender])</f>
        <v>Female</v>
      </c>
      <c r="X1477" t="str">
        <f>_xlfn.XLOOKUP(Sales_DB[[#This Row],[Customer_ID]],Final_Cust_db[Customer_ID],Final_Cust_db[City])</f>
        <v>South Kathrynmouth</v>
      </c>
      <c r="Y1477" t="str">
        <f>_xlfn.XLOOKUP(Sales_DB[[#This Row],[Customer_ID]],Final_Cust_db[Customer_ID],Final_Cust_db[State])</f>
        <v>Oklahoma</v>
      </c>
      <c r="Z1477" t="str">
        <f>_xlfn.XLOOKUP(Sales_DB[[#This Row],[Customer_ID]],Final_Cust_db[Customer_ID],Final_Cust_db[Country])</f>
        <v>USA</v>
      </c>
      <c r="AA1477" t="str">
        <f>_xlfn.XLOOKUP(Sales_DB[[#This Row],[Customer_ID]],Final_Cust_db[Customer_ID],Final_Cust_db[Loyality_Level])</f>
        <v>Silver</v>
      </c>
      <c r="AB1477" s="8">
        <f>Sales_DB[[#This Row],[Cost]]*Sales_DB[[#This Row],[Quantity]]</f>
        <v>402.82</v>
      </c>
      <c r="AC1477" s="8">
        <f>Sales_DB[[#This Row],[Total_Amount]]-Sales_DB[[#This Row],[Spend]]</f>
        <v>1337.808</v>
      </c>
      <c r="AD1477" s="8">
        <f>MONTH(Sales_DB[[#This Row],[Order_Date]])</f>
        <v>3</v>
      </c>
    </row>
    <row r="1478" spans="1:30" x14ac:dyDescent="0.35">
      <c r="A1478" t="s">
        <v>3435</v>
      </c>
      <c r="B1478" s="2">
        <v>45567</v>
      </c>
      <c r="C1478" t="s">
        <v>461</v>
      </c>
      <c r="D1478" t="s">
        <v>1597</v>
      </c>
      <c r="E1478" t="s">
        <v>1927</v>
      </c>
      <c r="F1478">
        <v>4</v>
      </c>
      <c r="G1478" s="5">
        <v>228.98</v>
      </c>
      <c r="H1478">
        <v>0.22</v>
      </c>
      <c r="I1478" t="s">
        <v>1959</v>
      </c>
      <c r="J1478">
        <v>714.41759999999999</v>
      </c>
      <c r="K1478" t="str">
        <f>_xlfn.XLOOKUP(Sales_DB[[#This Row],[Store_ID]],Store_DB[Store_ID],Store_DB[Region])</f>
        <v>North</v>
      </c>
      <c r="L1478" t="str">
        <f>_xlfn.XLOOKUP(Sales_DB[[#This Row],[Store_ID]],Store_DB[Store_ID],Store_DB[Store_Name])</f>
        <v>Thomas, Bridges and Harris</v>
      </c>
      <c r="M1478" t="str">
        <f>_xlfn.XLOOKUP(Sales_DB[[#This Row],[Store_ID]],Store_DB[Store_ID],Store_DB[City])</f>
        <v>Sabrinatown</v>
      </c>
      <c r="N1478" t="str">
        <f>_xlfn.XLOOKUP(Sales_DB[[#This Row],[Store_ID]],Store_DB[Store_ID],Store_DB[Store_Type])</f>
        <v>Online</v>
      </c>
      <c r="O1478" t="str">
        <f>_xlfn.XLOOKUP(Sales_DB[[#This Row],[Product_ID]],Product_DB[Product_ID],Product_DB[Product_Name])</f>
        <v>Ceramic Kitchen Bowl Set</v>
      </c>
      <c r="P1478" t="str">
        <f>_xlfn.XLOOKUP(Sales_DB[[#This Row],[Product_ID]],Product_DB[Product_ID],Product_DB[Category])</f>
        <v>Home</v>
      </c>
      <c r="Q1478" t="str">
        <f>_xlfn.XLOOKUP(Sales_DB[[#This Row],[Product_ID]],Product_DB[Product_ID],Product_DB[Sub_Category])</f>
        <v>Kitchen</v>
      </c>
      <c r="R1478" t="str">
        <f>_xlfn.XLOOKUP(Sales_DB[[#This Row],[Product_ID]],Product_DB[Product_ID],Product_DB[Brand])</f>
        <v>Hamilton Group</v>
      </c>
      <c r="S1478">
        <f>_xlfn.XLOOKUP(Sales_DB[[#This Row],[Product_ID]],Product_DB[Product_ID],Product_DB[Cost])</f>
        <v>298.86</v>
      </c>
      <c r="T1478">
        <f>_xlfn.XLOOKUP(Sales_DB[[#This Row],[Product_ID]],Product_DB[Product_ID],Product_DB[Stock])</f>
        <v>308</v>
      </c>
      <c r="U1478" t="str">
        <f>_xlfn.XLOOKUP(Sales_DB[[#This Row],[Customer_ID]],Final_Cust_db[Customer_ID],Final_Cust_db[Name])</f>
        <v>Hayley Pope</v>
      </c>
      <c r="V1478">
        <f>_xlfn.XLOOKUP(Sales_DB[[#This Row],[Customer_ID]],Final_Cust_db[Customer_ID],Final_Cust_db[Age])</f>
        <v>62</v>
      </c>
      <c r="W1478" t="str">
        <f>_xlfn.XLOOKUP(Sales_DB[[#This Row],[Customer_ID]],Final_Cust_db[Customer_ID],Final_Cust_db[Gender])</f>
        <v>Female</v>
      </c>
      <c r="X1478" t="str">
        <f>_xlfn.XLOOKUP(Sales_DB[[#This Row],[Customer_ID]],Final_Cust_db[Customer_ID],Final_Cust_db[City])</f>
        <v>West Stephenville</v>
      </c>
      <c r="Y1478" t="str">
        <f>_xlfn.XLOOKUP(Sales_DB[[#This Row],[Customer_ID]],Final_Cust_db[Customer_ID],Final_Cust_db[State])</f>
        <v>Florida</v>
      </c>
      <c r="Z1478" t="str">
        <f>_xlfn.XLOOKUP(Sales_DB[[#This Row],[Customer_ID]],Final_Cust_db[Customer_ID],Final_Cust_db[Country])</f>
        <v>USA</v>
      </c>
      <c r="AA1478" t="str">
        <f>_xlfn.XLOOKUP(Sales_DB[[#This Row],[Customer_ID]],Final_Cust_db[Customer_ID],Final_Cust_db[Loyality_Level])</f>
        <v>Bronze</v>
      </c>
      <c r="AB1478" s="8">
        <f>Sales_DB[[#This Row],[Cost]]*Sales_DB[[#This Row],[Quantity]]</f>
        <v>1195.44</v>
      </c>
      <c r="AC1478" s="8">
        <f>Sales_DB[[#This Row],[Total_Amount]]-Sales_DB[[#This Row],[Spend]]</f>
        <v>-481.02240000000006</v>
      </c>
      <c r="AD1478" s="8">
        <f>MONTH(Sales_DB[[#This Row],[Order_Date]])</f>
        <v>10</v>
      </c>
    </row>
    <row r="1479" spans="1:30" x14ac:dyDescent="0.35">
      <c r="A1479" t="s">
        <v>3436</v>
      </c>
      <c r="B1479" s="2">
        <v>45510</v>
      </c>
      <c r="C1479" t="s">
        <v>761</v>
      </c>
      <c r="D1479" t="s">
        <v>1848</v>
      </c>
      <c r="E1479" t="s">
        <v>1934</v>
      </c>
      <c r="F1479">
        <v>4</v>
      </c>
      <c r="G1479" s="5">
        <v>904.82</v>
      </c>
      <c r="H1479">
        <v>0.09</v>
      </c>
      <c r="I1479" t="s">
        <v>1959</v>
      </c>
      <c r="J1479">
        <v>3293.5448000000001</v>
      </c>
      <c r="K1479" t="str">
        <f>_xlfn.XLOOKUP(Sales_DB[[#This Row],[Store_ID]],Store_DB[Store_ID],Store_DB[Region])</f>
        <v>North</v>
      </c>
      <c r="L1479" t="str">
        <f>_xlfn.XLOOKUP(Sales_DB[[#This Row],[Store_ID]],Store_DB[Store_ID],Store_DB[Store_Name])</f>
        <v>Shelton PLC</v>
      </c>
      <c r="M1479" t="str">
        <f>_xlfn.XLOOKUP(Sales_DB[[#This Row],[Store_ID]],Store_DB[Store_ID],Store_DB[City])</f>
        <v>East Jenniferstad</v>
      </c>
      <c r="N1479" t="str">
        <f>_xlfn.XLOOKUP(Sales_DB[[#This Row],[Store_ID]],Store_DB[Store_ID],Store_DB[Store_Type])</f>
        <v>Flagship</v>
      </c>
      <c r="O1479" t="str">
        <f>_xlfn.XLOOKUP(Sales_DB[[#This Row],[Product_ID]],Product_DB[Product_ID],Product_DB[Product_Name])</f>
        <v>Face Foundation Kit</v>
      </c>
      <c r="P1479" t="str">
        <f>_xlfn.XLOOKUP(Sales_DB[[#This Row],[Product_ID]],Product_DB[Product_ID],Product_DB[Category])</f>
        <v>Beauty</v>
      </c>
      <c r="Q1479" t="str">
        <f>_xlfn.XLOOKUP(Sales_DB[[#This Row],[Product_ID]],Product_DB[Product_ID],Product_DB[Sub_Category])</f>
        <v>Makeup</v>
      </c>
      <c r="R1479" t="str">
        <f>_xlfn.XLOOKUP(Sales_DB[[#This Row],[Product_ID]],Product_DB[Product_ID],Product_DB[Brand])</f>
        <v>Taylor-Elliott</v>
      </c>
      <c r="S1479">
        <f>_xlfn.XLOOKUP(Sales_DB[[#This Row],[Product_ID]],Product_DB[Product_ID],Product_DB[Cost])</f>
        <v>183.04</v>
      </c>
      <c r="T1479">
        <f>_xlfn.XLOOKUP(Sales_DB[[#This Row],[Product_ID]],Product_DB[Product_ID],Product_DB[Stock])</f>
        <v>457</v>
      </c>
      <c r="U1479" t="str">
        <f>_xlfn.XLOOKUP(Sales_DB[[#This Row],[Customer_ID]],Final_Cust_db[Customer_ID],Final_Cust_db[Name])</f>
        <v>Nathaniel Hill</v>
      </c>
      <c r="V1479">
        <f>_xlfn.XLOOKUP(Sales_DB[[#This Row],[Customer_ID]],Final_Cust_db[Customer_ID],Final_Cust_db[Age])</f>
        <v>43</v>
      </c>
      <c r="W1479" t="str">
        <f>_xlfn.XLOOKUP(Sales_DB[[#This Row],[Customer_ID]],Final_Cust_db[Customer_ID],Final_Cust_db[Gender])</f>
        <v>Female</v>
      </c>
      <c r="X1479" t="str">
        <f>_xlfn.XLOOKUP(Sales_DB[[#This Row],[Customer_ID]],Final_Cust_db[Customer_ID],Final_Cust_db[City])</f>
        <v>Lake Mark</v>
      </c>
      <c r="Y1479" t="str">
        <f>_xlfn.XLOOKUP(Sales_DB[[#This Row],[Customer_ID]],Final_Cust_db[Customer_ID],Final_Cust_db[State])</f>
        <v>Kansas</v>
      </c>
      <c r="Z1479" t="str">
        <f>_xlfn.XLOOKUP(Sales_DB[[#This Row],[Customer_ID]],Final_Cust_db[Customer_ID],Final_Cust_db[Country])</f>
        <v>USA</v>
      </c>
      <c r="AA1479" t="str">
        <f>_xlfn.XLOOKUP(Sales_DB[[#This Row],[Customer_ID]],Final_Cust_db[Customer_ID],Final_Cust_db[Loyality_Level])</f>
        <v>Gold</v>
      </c>
      <c r="AB1479" s="8">
        <f>Sales_DB[[#This Row],[Cost]]*Sales_DB[[#This Row],[Quantity]]</f>
        <v>732.16</v>
      </c>
      <c r="AC1479" s="8">
        <f>Sales_DB[[#This Row],[Total_Amount]]-Sales_DB[[#This Row],[Spend]]</f>
        <v>2561.3848000000003</v>
      </c>
      <c r="AD1479" s="8">
        <f>MONTH(Sales_DB[[#This Row],[Order_Date]])</f>
        <v>8</v>
      </c>
    </row>
    <row r="1480" spans="1:30" x14ac:dyDescent="0.35">
      <c r="A1480" t="s">
        <v>3437</v>
      </c>
      <c r="B1480" s="2">
        <v>45806</v>
      </c>
      <c r="C1480" t="s">
        <v>299</v>
      </c>
      <c r="D1480" t="s">
        <v>1643</v>
      </c>
      <c r="E1480" t="s">
        <v>1925</v>
      </c>
      <c r="F1480">
        <v>1</v>
      </c>
      <c r="G1480" s="5">
        <v>588.61</v>
      </c>
      <c r="H1480">
        <v>0.1</v>
      </c>
      <c r="I1480" t="s">
        <v>1959</v>
      </c>
      <c r="J1480">
        <v>529.74900000000002</v>
      </c>
      <c r="K1480" t="str">
        <f>_xlfn.XLOOKUP(Sales_DB[[#This Row],[Store_ID]],Store_DB[Store_ID],Store_DB[Region])</f>
        <v>South</v>
      </c>
      <c r="L1480" t="str">
        <f>_xlfn.XLOOKUP(Sales_DB[[#This Row],[Store_ID]],Store_DB[Store_ID],Store_DB[Store_Name])</f>
        <v>Aguirre-Keller</v>
      </c>
      <c r="M1480" t="str">
        <f>_xlfn.XLOOKUP(Sales_DB[[#This Row],[Store_ID]],Store_DB[Store_ID],Store_DB[City])</f>
        <v>Lake Michael</v>
      </c>
      <c r="N1480" t="str">
        <f>_xlfn.XLOOKUP(Sales_DB[[#This Row],[Store_ID]],Store_DB[Store_ID],Store_DB[Store_Type])</f>
        <v>Online</v>
      </c>
      <c r="O1480" t="str">
        <f>_xlfn.XLOOKUP(Sales_DB[[#This Row],[Product_ID]],Product_DB[Product_ID],Product_DB[Product_Name])</f>
        <v>Men'S Formal Shirt</v>
      </c>
      <c r="P1480" t="str">
        <f>_xlfn.XLOOKUP(Sales_DB[[#This Row],[Product_ID]],Product_DB[Product_ID],Product_DB[Category])</f>
        <v>Clothing</v>
      </c>
      <c r="Q1480" t="str">
        <f>_xlfn.XLOOKUP(Sales_DB[[#This Row],[Product_ID]],Product_DB[Product_ID],Product_DB[Sub_Category])</f>
        <v>Tops</v>
      </c>
      <c r="R1480" t="str">
        <f>_xlfn.XLOOKUP(Sales_DB[[#This Row],[Product_ID]],Product_DB[Product_ID],Product_DB[Brand])</f>
        <v>Moon, Mora and Santos</v>
      </c>
      <c r="S1480">
        <f>_xlfn.XLOOKUP(Sales_DB[[#This Row],[Product_ID]],Product_DB[Product_ID],Product_DB[Cost])</f>
        <v>238.8</v>
      </c>
      <c r="T1480">
        <f>_xlfn.XLOOKUP(Sales_DB[[#This Row],[Product_ID]],Product_DB[Product_ID],Product_DB[Stock])</f>
        <v>360</v>
      </c>
      <c r="U1480" t="str">
        <f>_xlfn.XLOOKUP(Sales_DB[[#This Row],[Customer_ID]],Final_Cust_db[Customer_ID],Final_Cust_db[Name])</f>
        <v>Krystal Ford</v>
      </c>
      <c r="V1480">
        <f>_xlfn.XLOOKUP(Sales_DB[[#This Row],[Customer_ID]],Final_Cust_db[Customer_ID],Final_Cust_db[Age])</f>
        <v>34</v>
      </c>
      <c r="W1480" t="str">
        <f>_xlfn.XLOOKUP(Sales_DB[[#This Row],[Customer_ID]],Final_Cust_db[Customer_ID],Final_Cust_db[Gender])</f>
        <v>Female</v>
      </c>
      <c r="X1480" t="str">
        <f>_xlfn.XLOOKUP(Sales_DB[[#This Row],[Customer_ID]],Final_Cust_db[Customer_ID],Final_Cust_db[City])</f>
        <v>South David</v>
      </c>
      <c r="Y1480" t="str">
        <f>_xlfn.XLOOKUP(Sales_DB[[#This Row],[Customer_ID]],Final_Cust_db[Customer_ID],Final_Cust_db[State])</f>
        <v>Arizona</v>
      </c>
      <c r="Z1480" t="str">
        <f>_xlfn.XLOOKUP(Sales_DB[[#This Row],[Customer_ID]],Final_Cust_db[Customer_ID],Final_Cust_db[Country])</f>
        <v>USA</v>
      </c>
      <c r="AA1480" t="str">
        <f>_xlfn.XLOOKUP(Sales_DB[[#This Row],[Customer_ID]],Final_Cust_db[Customer_ID],Final_Cust_db[Loyality_Level])</f>
        <v>Platinum</v>
      </c>
      <c r="AB1480" s="8">
        <f>Sales_DB[[#This Row],[Cost]]*Sales_DB[[#This Row],[Quantity]]</f>
        <v>238.8</v>
      </c>
      <c r="AC1480" s="8">
        <f>Sales_DB[[#This Row],[Total_Amount]]-Sales_DB[[#This Row],[Spend]]</f>
        <v>290.94900000000001</v>
      </c>
      <c r="AD1480" s="8">
        <f>MONTH(Sales_DB[[#This Row],[Order_Date]])</f>
        <v>5</v>
      </c>
    </row>
    <row r="1481" spans="1:30" x14ac:dyDescent="0.35">
      <c r="A1481" t="s">
        <v>3438</v>
      </c>
      <c r="B1481" s="2">
        <v>45240</v>
      </c>
      <c r="C1481" t="s">
        <v>400</v>
      </c>
      <c r="D1481" t="s">
        <v>1675</v>
      </c>
      <c r="E1481" t="s">
        <v>1899</v>
      </c>
      <c r="F1481">
        <v>4</v>
      </c>
      <c r="G1481" s="5">
        <v>695.97</v>
      </c>
      <c r="H1481">
        <v>0.02</v>
      </c>
      <c r="I1481" t="s">
        <v>1957</v>
      </c>
      <c r="J1481">
        <v>2728.2024000000001</v>
      </c>
      <c r="K1481" t="str">
        <f>_xlfn.XLOOKUP(Sales_DB[[#This Row],[Store_ID]],Store_DB[Store_ID],Store_DB[Region])</f>
        <v>North</v>
      </c>
      <c r="L1481" t="str">
        <f>_xlfn.XLOOKUP(Sales_DB[[#This Row],[Store_ID]],Store_DB[Store_ID],Store_DB[Store_Name])</f>
        <v>Johnson-Wright</v>
      </c>
      <c r="M1481" t="str">
        <f>_xlfn.XLOOKUP(Sales_DB[[#This Row],[Store_ID]],Store_DB[Store_ID],Store_DB[City])</f>
        <v>Hoodberg</v>
      </c>
      <c r="N1481" t="str">
        <f>_xlfn.XLOOKUP(Sales_DB[[#This Row],[Store_ID]],Store_DB[Store_ID],Store_DB[Store_Type])</f>
        <v>Outlet</v>
      </c>
      <c r="O1481" t="str">
        <f>_xlfn.XLOOKUP(Sales_DB[[#This Row],[Product_ID]],Product_DB[Product_ID],Product_DB[Product_Name])</f>
        <v>Modern Wall Clock</v>
      </c>
      <c r="P1481" t="str">
        <f>_xlfn.XLOOKUP(Sales_DB[[#This Row],[Product_ID]],Product_DB[Product_ID],Product_DB[Category])</f>
        <v>Home</v>
      </c>
      <c r="Q1481" t="str">
        <f>_xlfn.XLOOKUP(Sales_DB[[#This Row],[Product_ID]],Product_DB[Product_ID],Product_DB[Sub_Category])</f>
        <v>Decor</v>
      </c>
      <c r="R1481" t="str">
        <f>_xlfn.XLOOKUP(Sales_DB[[#This Row],[Product_ID]],Product_DB[Product_ID],Product_DB[Brand])</f>
        <v>Weiss-Watson</v>
      </c>
      <c r="S1481">
        <f>_xlfn.XLOOKUP(Sales_DB[[#This Row],[Product_ID]],Product_DB[Product_ID],Product_DB[Cost])</f>
        <v>179.77</v>
      </c>
      <c r="T1481">
        <f>_xlfn.XLOOKUP(Sales_DB[[#This Row],[Product_ID]],Product_DB[Product_ID],Product_DB[Stock])</f>
        <v>305</v>
      </c>
      <c r="U1481" t="str">
        <f>_xlfn.XLOOKUP(Sales_DB[[#This Row],[Customer_ID]],Final_Cust_db[Customer_ID],Final_Cust_db[Name])</f>
        <v>Edward Hall</v>
      </c>
      <c r="V1481">
        <f>_xlfn.XLOOKUP(Sales_DB[[#This Row],[Customer_ID]],Final_Cust_db[Customer_ID],Final_Cust_db[Age])</f>
        <v>51</v>
      </c>
      <c r="W1481" t="str">
        <f>_xlfn.XLOOKUP(Sales_DB[[#This Row],[Customer_ID]],Final_Cust_db[Customer_ID],Final_Cust_db[Gender])</f>
        <v>Male</v>
      </c>
      <c r="X1481" t="str">
        <f>_xlfn.XLOOKUP(Sales_DB[[#This Row],[Customer_ID]],Final_Cust_db[Customer_ID],Final_Cust_db[City])</f>
        <v>New William</v>
      </c>
      <c r="Y1481" t="str">
        <f>_xlfn.XLOOKUP(Sales_DB[[#This Row],[Customer_ID]],Final_Cust_db[Customer_ID],Final_Cust_db[State])</f>
        <v>New Mexico</v>
      </c>
      <c r="Z1481" t="str">
        <f>_xlfn.XLOOKUP(Sales_DB[[#This Row],[Customer_ID]],Final_Cust_db[Customer_ID],Final_Cust_db[Country])</f>
        <v>USA</v>
      </c>
      <c r="AA1481" t="str">
        <f>_xlfn.XLOOKUP(Sales_DB[[#This Row],[Customer_ID]],Final_Cust_db[Customer_ID],Final_Cust_db[Loyality_Level])</f>
        <v>Gold</v>
      </c>
      <c r="AB1481" s="8">
        <f>Sales_DB[[#This Row],[Cost]]*Sales_DB[[#This Row],[Quantity]]</f>
        <v>719.08</v>
      </c>
      <c r="AC1481" s="8">
        <f>Sales_DB[[#This Row],[Total_Amount]]-Sales_DB[[#This Row],[Spend]]</f>
        <v>2009.1224000000002</v>
      </c>
      <c r="AD1481" s="8">
        <f>MONTH(Sales_DB[[#This Row],[Order_Date]])</f>
        <v>11</v>
      </c>
    </row>
    <row r="1482" spans="1:30" x14ac:dyDescent="0.35">
      <c r="A1482" t="s">
        <v>3439</v>
      </c>
      <c r="B1482" s="2">
        <v>45309</v>
      </c>
      <c r="C1482" t="s">
        <v>960</v>
      </c>
      <c r="D1482" t="s">
        <v>1872</v>
      </c>
      <c r="E1482" t="s">
        <v>1925</v>
      </c>
      <c r="F1482">
        <v>2</v>
      </c>
      <c r="G1482" s="5">
        <v>181.42</v>
      </c>
      <c r="H1482">
        <v>0.08</v>
      </c>
      <c r="I1482" t="s">
        <v>1959</v>
      </c>
      <c r="J1482">
        <v>333.81279999999998</v>
      </c>
      <c r="K1482" t="str">
        <f>_xlfn.XLOOKUP(Sales_DB[[#This Row],[Store_ID]],Store_DB[Store_ID],Store_DB[Region])</f>
        <v>South</v>
      </c>
      <c r="L1482" t="str">
        <f>_xlfn.XLOOKUP(Sales_DB[[#This Row],[Store_ID]],Store_DB[Store_ID],Store_DB[Store_Name])</f>
        <v>Aguirre-Keller</v>
      </c>
      <c r="M1482" t="str">
        <f>_xlfn.XLOOKUP(Sales_DB[[#This Row],[Store_ID]],Store_DB[Store_ID],Store_DB[City])</f>
        <v>Lake Michael</v>
      </c>
      <c r="N1482" t="str">
        <f>_xlfn.XLOOKUP(Sales_DB[[#This Row],[Store_ID]],Store_DB[Store_ID],Store_DB[Store_Type])</f>
        <v>Online</v>
      </c>
      <c r="O1482" t="str">
        <f>_xlfn.XLOOKUP(Sales_DB[[#This Row],[Product_ID]],Product_DB[Product_ID],Product_DB[Product_Name])</f>
        <v>Cricket Bat</v>
      </c>
      <c r="P1482" t="str">
        <f>_xlfn.XLOOKUP(Sales_DB[[#This Row],[Product_ID]],Product_DB[Product_ID],Product_DB[Category])</f>
        <v>Sports</v>
      </c>
      <c r="Q1482" t="str">
        <f>_xlfn.XLOOKUP(Sales_DB[[#This Row],[Product_ID]],Product_DB[Product_ID],Product_DB[Sub_Category])</f>
        <v>Team Sports</v>
      </c>
      <c r="R1482" t="str">
        <f>_xlfn.XLOOKUP(Sales_DB[[#This Row],[Product_ID]],Product_DB[Product_ID],Product_DB[Brand])</f>
        <v>Khan LLC</v>
      </c>
      <c r="S1482">
        <f>_xlfn.XLOOKUP(Sales_DB[[#This Row],[Product_ID]],Product_DB[Product_ID],Product_DB[Cost])</f>
        <v>245.98</v>
      </c>
      <c r="T1482">
        <f>_xlfn.XLOOKUP(Sales_DB[[#This Row],[Product_ID]],Product_DB[Product_ID],Product_DB[Stock])</f>
        <v>471</v>
      </c>
      <c r="U1482" t="str">
        <f>_xlfn.XLOOKUP(Sales_DB[[#This Row],[Customer_ID]],Final_Cust_db[Customer_ID],Final_Cust_db[Name])</f>
        <v>Ryan Kane</v>
      </c>
      <c r="V1482">
        <f>_xlfn.XLOOKUP(Sales_DB[[#This Row],[Customer_ID]],Final_Cust_db[Customer_ID],Final_Cust_db[Age])</f>
        <v>50</v>
      </c>
      <c r="W1482" t="str">
        <f>_xlfn.XLOOKUP(Sales_DB[[#This Row],[Customer_ID]],Final_Cust_db[Customer_ID],Final_Cust_db[Gender])</f>
        <v>Male</v>
      </c>
      <c r="X1482" t="str">
        <f>_xlfn.XLOOKUP(Sales_DB[[#This Row],[Customer_ID]],Final_Cust_db[Customer_ID],Final_Cust_db[City])</f>
        <v>West Bruceburgh</v>
      </c>
      <c r="Y1482" t="str">
        <f>_xlfn.XLOOKUP(Sales_DB[[#This Row],[Customer_ID]],Final_Cust_db[Customer_ID],Final_Cust_db[State])</f>
        <v>Virginia</v>
      </c>
      <c r="Z1482" t="str">
        <f>_xlfn.XLOOKUP(Sales_DB[[#This Row],[Customer_ID]],Final_Cust_db[Customer_ID],Final_Cust_db[Country])</f>
        <v>USA</v>
      </c>
      <c r="AA1482" t="str">
        <f>_xlfn.XLOOKUP(Sales_DB[[#This Row],[Customer_ID]],Final_Cust_db[Customer_ID],Final_Cust_db[Loyality_Level])</f>
        <v>Gold</v>
      </c>
      <c r="AB1482" s="8">
        <f>Sales_DB[[#This Row],[Cost]]*Sales_DB[[#This Row],[Quantity]]</f>
        <v>491.96</v>
      </c>
      <c r="AC1482" s="8">
        <f>Sales_DB[[#This Row],[Total_Amount]]-Sales_DB[[#This Row],[Spend]]</f>
        <v>-158.1472</v>
      </c>
      <c r="AD1482" s="8">
        <f>MONTH(Sales_DB[[#This Row],[Order_Date]])</f>
        <v>1</v>
      </c>
    </row>
    <row r="1483" spans="1:30" x14ac:dyDescent="0.35">
      <c r="A1483" t="s">
        <v>3440</v>
      </c>
      <c r="B1483" s="2">
        <v>45375</v>
      </c>
      <c r="C1483" t="s">
        <v>104</v>
      </c>
      <c r="D1483" t="s">
        <v>1872</v>
      </c>
      <c r="E1483" t="s">
        <v>1930</v>
      </c>
      <c r="F1483">
        <v>1</v>
      </c>
      <c r="G1483" s="5">
        <v>439.55</v>
      </c>
      <c r="H1483">
        <v>0.28999999999999998</v>
      </c>
      <c r="I1483" t="s">
        <v>1962</v>
      </c>
      <c r="J1483">
        <v>312.08049999999997</v>
      </c>
      <c r="K1483" t="str">
        <f>_xlfn.XLOOKUP(Sales_DB[[#This Row],[Store_ID]],Store_DB[Store_ID],Store_DB[Region])</f>
        <v>East</v>
      </c>
      <c r="L1483" t="str">
        <f>_xlfn.XLOOKUP(Sales_DB[[#This Row],[Store_ID]],Store_DB[Store_ID],Store_DB[Store_Name])</f>
        <v>Gardner, Humphrey and Contreras</v>
      </c>
      <c r="M1483" t="str">
        <f>_xlfn.XLOOKUP(Sales_DB[[#This Row],[Store_ID]],Store_DB[Store_ID],Store_DB[City])</f>
        <v>Johnsonville</v>
      </c>
      <c r="N1483" t="str">
        <f>_xlfn.XLOOKUP(Sales_DB[[#This Row],[Store_ID]],Store_DB[Store_ID],Store_DB[Store_Type])</f>
        <v>Flagship</v>
      </c>
      <c r="O1483" t="str">
        <f>_xlfn.XLOOKUP(Sales_DB[[#This Row],[Product_ID]],Product_DB[Product_ID],Product_DB[Product_Name])</f>
        <v>Cricket Bat</v>
      </c>
      <c r="P1483" t="str">
        <f>_xlfn.XLOOKUP(Sales_DB[[#This Row],[Product_ID]],Product_DB[Product_ID],Product_DB[Category])</f>
        <v>Sports</v>
      </c>
      <c r="Q1483" t="str">
        <f>_xlfn.XLOOKUP(Sales_DB[[#This Row],[Product_ID]],Product_DB[Product_ID],Product_DB[Sub_Category])</f>
        <v>Team Sports</v>
      </c>
      <c r="R1483" t="str">
        <f>_xlfn.XLOOKUP(Sales_DB[[#This Row],[Product_ID]],Product_DB[Product_ID],Product_DB[Brand])</f>
        <v>Khan LLC</v>
      </c>
      <c r="S1483">
        <f>_xlfn.XLOOKUP(Sales_DB[[#This Row],[Product_ID]],Product_DB[Product_ID],Product_DB[Cost])</f>
        <v>245.98</v>
      </c>
      <c r="T1483">
        <f>_xlfn.XLOOKUP(Sales_DB[[#This Row],[Product_ID]],Product_DB[Product_ID],Product_DB[Stock])</f>
        <v>471</v>
      </c>
      <c r="U1483" t="str">
        <f>_xlfn.XLOOKUP(Sales_DB[[#This Row],[Customer_ID]],Final_Cust_db[Customer_ID],Final_Cust_db[Name])</f>
        <v>Jonathan Steele</v>
      </c>
      <c r="V1483">
        <f>_xlfn.XLOOKUP(Sales_DB[[#This Row],[Customer_ID]],Final_Cust_db[Customer_ID],Final_Cust_db[Age])</f>
        <v>52</v>
      </c>
      <c r="W1483" t="str">
        <f>_xlfn.XLOOKUP(Sales_DB[[#This Row],[Customer_ID]],Final_Cust_db[Customer_ID],Final_Cust_db[Gender])</f>
        <v>Female</v>
      </c>
      <c r="X1483" t="str">
        <f>_xlfn.XLOOKUP(Sales_DB[[#This Row],[Customer_ID]],Final_Cust_db[Customer_ID],Final_Cust_db[City])</f>
        <v>Molinabury</v>
      </c>
      <c r="Y1483" t="str">
        <f>_xlfn.XLOOKUP(Sales_DB[[#This Row],[Customer_ID]],Final_Cust_db[Customer_ID],Final_Cust_db[State])</f>
        <v>Oregon</v>
      </c>
      <c r="Z1483" t="str">
        <f>_xlfn.XLOOKUP(Sales_DB[[#This Row],[Customer_ID]],Final_Cust_db[Customer_ID],Final_Cust_db[Country])</f>
        <v>USA</v>
      </c>
      <c r="AA1483" t="str">
        <f>_xlfn.XLOOKUP(Sales_DB[[#This Row],[Customer_ID]],Final_Cust_db[Customer_ID],Final_Cust_db[Loyality_Level])</f>
        <v>Silver</v>
      </c>
      <c r="AB1483" s="8">
        <f>Sales_DB[[#This Row],[Cost]]*Sales_DB[[#This Row],[Quantity]]</f>
        <v>245.98</v>
      </c>
      <c r="AC1483" s="8">
        <f>Sales_DB[[#This Row],[Total_Amount]]-Sales_DB[[#This Row],[Spend]]</f>
        <v>66.100499999999982</v>
      </c>
      <c r="AD1483" s="8">
        <f>MONTH(Sales_DB[[#This Row],[Order_Date]])</f>
        <v>3</v>
      </c>
    </row>
    <row r="1484" spans="1:30" x14ac:dyDescent="0.35">
      <c r="A1484" t="s">
        <v>3441</v>
      </c>
      <c r="B1484" s="2">
        <v>45733</v>
      </c>
      <c r="C1484" t="s">
        <v>403</v>
      </c>
      <c r="D1484" t="s">
        <v>1745</v>
      </c>
      <c r="E1484" t="s">
        <v>1943</v>
      </c>
      <c r="F1484">
        <v>3</v>
      </c>
      <c r="G1484" s="5">
        <v>471.27</v>
      </c>
      <c r="H1484">
        <v>0.27</v>
      </c>
      <c r="I1484" t="s">
        <v>1962</v>
      </c>
      <c r="J1484">
        <v>1032.0813000000001</v>
      </c>
      <c r="K1484" t="str">
        <f>_xlfn.XLOOKUP(Sales_DB[[#This Row],[Store_ID]],Store_DB[Store_ID],Store_DB[Region])</f>
        <v>East</v>
      </c>
      <c r="L1484" t="str">
        <f>_xlfn.XLOOKUP(Sales_DB[[#This Row],[Store_ID]],Store_DB[Store_ID],Store_DB[Store_Name])</f>
        <v>Guerrero-Schmitt</v>
      </c>
      <c r="M1484" t="str">
        <f>_xlfn.XLOOKUP(Sales_DB[[#This Row],[Store_ID]],Store_DB[Store_ID],Store_DB[City])</f>
        <v>East Stevechester</v>
      </c>
      <c r="N1484" t="str">
        <f>_xlfn.XLOOKUP(Sales_DB[[#This Row],[Store_ID]],Store_DB[Store_ID],Store_DB[Store_Type])</f>
        <v>Flagship</v>
      </c>
      <c r="O1484" t="str">
        <f>_xlfn.XLOOKUP(Sales_DB[[#This Row],[Product_ID]],Product_DB[Product_ID],Product_DB[Product_Name])</f>
        <v>Ceramic Plant Pot</v>
      </c>
      <c r="P1484" t="str">
        <f>_xlfn.XLOOKUP(Sales_DB[[#This Row],[Product_ID]],Product_DB[Product_ID],Product_DB[Category])</f>
        <v>Home</v>
      </c>
      <c r="Q1484" t="str">
        <f>_xlfn.XLOOKUP(Sales_DB[[#This Row],[Product_ID]],Product_DB[Product_ID],Product_DB[Sub_Category])</f>
        <v>Decor</v>
      </c>
      <c r="R1484" t="str">
        <f>_xlfn.XLOOKUP(Sales_DB[[#This Row],[Product_ID]],Product_DB[Product_ID],Product_DB[Brand])</f>
        <v>Hatfield, Baird and Torres</v>
      </c>
      <c r="S1484">
        <f>_xlfn.XLOOKUP(Sales_DB[[#This Row],[Product_ID]],Product_DB[Product_ID],Product_DB[Cost])</f>
        <v>81.75</v>
      </c>
      <c r="T1484">
        <f>_xlfn.XLOOKUP(Sales_DB[[#This Row],[Product_ID]],Product_DB[Product_ID],Product_DB[Stock])</f>
        <v>265</v>
      </c>
      <c r="U1484" t="str">
        <f>_xlfn.XLOOKUP(Sales_DB[[#This Row],[Customer_ID]],Final_Cust_db[Customer_ID],Final_Cust_db[Name])</f>
        <v>Ryan Hernandez</v>
      </c>
      <c r="V1484">
        <f>_xlfn.XLOOKUP(Sales_DB[[#This Row],[Customer_ID]],Final_Cust_db[Customer_ID],Final_Cust_db[Age])</f>
        <v>30</v>
      </c>
      <c r="W1484" t="str">
        <f>_xlfn.XLOOKUP(Sales_DB[[#This Row],[Customer_ID]],Final_Cust_db[Customer_ID],Final_Cust_db[Gender])</f>
        <v>Male</v>
      </c>
      <c r="X1484" t="str">
        <f>_xlfn.XLOOKUP(Sales_DB[[#This Row],[Customer_ID]],Final_Cust_db[Customer_ID],Final_Cust_db[City])</f>
        <v>East Donna</v>
      </c>
      <c r="Y1484" t="str">
        <f>_xlfn.XLOOKUP(Sales_DB[[#This Row],[Customer_ID]],Final_Cust_db[Customer_ID],Final_Cust_db[State])</f>
        <v>Nevada</v>
      </c>
      <c r="Z1484" t="str">
        <f>_xlfn.XLOOKUP(Sales_DB[[#This Row],[Customer_ID]],Final_Cust_db[Customer_ID],Final_Cust_db[Country])</f>
        <v>USA</v>
      </c>
      <c r="AA1484" t="str">
        <f>_xlfn.XLOOKUP(Sales_DB[[#This Row],[Customer_ID]],Final_Cust_db[Customer_ID],Final_Cust_db[Loyality_Level])</f>
        <v>Bronze</v>
      </c>
      <c r="AB1484" s="8">
        <f>Sales_DB[[#This Row],[Cost]]*Sales_DB[[#This Row],[Quantity]]</f>
        <v>245.25</v>
      </c>
      <c r="AC1484" s="8">
        <f>Sales_DB[[#This Row],[Total_Amount]]-Sales_DB[[#This Row],[Spend]]</f>
        <v>786.83130000000006</v>
      </c>
      <c r="AD1484" s="8">
        <f>MONTH(Sales_DB[[#This Row],[Order_Date]])</f>
        <v>3</v>
      </c>
    </row>
    <row r="1485" spans="1:30" x14ac:dyDescent="0.35">
      <c r="A1485" t="s">
        <v>3442</v>
      </c>
      <c r="B1485" s="2">
        <v>45435</v>
      </c>
      <c r="C1485" t="s">
        <v>176</v>
      </c>
      <c r="D1485" t="s">
        <v>1757</v>
      </c>
      <c r="E1485" t="s">
        <v>1927</v>
      </c>
      <c r="F1485">
        <v>1</v>
      </c>
      <c r="G1485" s="5">
        <v>758.89</v>
      </c>
      <c r="H1485">
        <v>0.1</v>
      </c>
      <c r="I1485" t="s">
        <v>1957</v>
      </c>
      <c r="J1485">
        <v>683.00099999999998</v>
      </c>
      <c r="K1485" t="str">
        <f>_xlfn.XLOOKUP(Sales_DB[[#This Row],[Store_ID]],Store_DB[Store_ID],Store_DB[Region])</f>
        <v>North</v>
      </c>
      <c r="L1485" t="str">
        <f>_xlfn.XLOOKUP(Sales_DB[[#This Row],[Store_ID]],Store_DB[Store_ID],Store_DB[Store_Name])</f>
        <v>Thomas, Bridges and Harris</v>
      </c>
      <c r="M1485" t="str">
        <f>_xlfn.XLOOKUP(Sales_DB[[#This Row],[Store_ID]],Store_DB[Store_ID],Store_DB[City])</f>
        <v>Sabrinatown</v>
      </c>
      <c r="N1485" t="str">
        <f>_xlfn.XLOOKUP(Sales_DB[[#This Row],[Store_ID]],Store_DB[Store_ID],Store_DB[Store_Type])</f>
        <v>Online</v>
      </c>
      <c r="O1485" t="str">
        <f>_xlfn.XLOOKUP(Sales_DB[[#This Row],[Product_ID]],Product_DB[Product_ID],Product_DB[Product_Name])</f>
        <v>Men'S Hair Styling Gel</v>
      </c>
      <c r="P1485" t="str">
        <f>_xlfn.XLOOKUP(Sales_DB[[#This Row],[Product_ID]],Product_DB[Product_ID],Product_DB[Category])</f>
        <v>Beauty</v>
      </c>
      <c r="Q1485" t="str">
        <f>_xlfn.XLOOKUP(Sales_DB[[#This Row],[Product_ID]],Product_DB[Product_ID],Product_DB[Sub_Category])</f>
        <v>Haircare</v>
      </c>
      <c r="R1485" t="str">
        <f>_xlfn.XLOOKUP(Sales_DB[[#This Row],[Product_ID]],Product_DB[Product_ID],Product_DB[Brand])</f>
        <v>Cline-Mccarthy</v>
      </c>
      <c r="S1485">
        <f>_xlfn.XLOOKUP(Sales_DB[[#This Row],[Product_ID]],Product_DB[Product_ID],Product_DB[Cost])</f>
        <v>17.309999999999999</v>
      </c>
      <c r="T1485">
        <f>_xlfn.XLOOKUP(Sales_DB[[#This Row],[Product_ID]],Product_DB[Product_ID],Product_DB[Stock])</f>
        <v>399</v>
      </c>
      <c r="U1485" t="str">
        <f>_xlfn.XLOOKUP(Sales_DB[[#This Row],[Customer_ID]],Final_Cust_db[Customer_ID],Final_Cust_db[Name])</f>
        <v>Denise Williams</v>
      </c>
      <c r="V1485">
        <f>_xlfn.XLOOKUP(Sales_DB[[#This Row],[Customer_ID]],Final_Cust_db[Customer_ID],Final_Cust_db[Age])</f>
        <v>34</v>
      </c>
      <c r="W1485" t="str">
        <f>_xlfn.XLOOKUP(Sales_DB[[#This Row],[Customer_ID]],Final_Cust_db[Customer_ID],Final_Cust_db[Gender])</f>
        <v>Male</v>
      </c>
      <c r="X1485" t="str">
        <f>_xlfn.XLOOKUP(Sales_DB[[#This Row],[Customer_ID]],Final_Cust_db[Customer_ID],Final_Cust_db[City])</f>
        <v>Christianstad</v>
      </c>
      <c r="Y1485" t="str">
        <f>_xlfn.XLOOKUP(Sales_DB[[#This Row],[Customer_ID]],Final_Cust_db[Customer_ID],Final_Cust_db[State])</f>
        <v>Hawaii</v>
      </c>
      <c r="Z1485" t="str">
        <f>_xlfn.XLOOKUP(Sales_DB[[#This Row],[Customer_ID]],Final_Cust_db[Customer_ID],Final_Cust_db[Country])</f>
        <v>USA</v>
      </c>
      <c r="AA1485" t="str">
        <f>_xlfn.XLOOKUP(Sales_DB[[#This Row],[Customer_ID]],Final_Cust_db[Customer_ID],Final_Cust_db[Loyality_Level])</f>
        <v>Bronze</v>
      </c>
      <c r="AB1485" s="8">
        <f>Sales_DB[[#This Row],[Cost]]*Sales_DB[[#This Row],[Quantity]]</f>
        <v>17.309999999999999</v>
      </c>
      <c r="AC1485" s="8">
        <f>Sales_DB[[#This Row],[Total_Amount]]-Sales_DB[[#This Row],[Spend]]</f>
        <v>665.69100000000003</v>
      </c>
      <c r="AD1485" s="8">
        <f>MONTH(Sales_DB[[#This Row],[Order_Date]])</f>
        <v>5</v>
      </c>
    </row>
    <row r="1486" spans="1:30" x14ac:dyDescent="0.35">
      <c r="A1486" t="s">
        <v>3443</v>
      </c>
      <c r="B1486" s="2">
        <v>45864</v>
      </c>
      <c r="C1486" t="s">
        <v>1502</v>
      </c>
      <c r="D1486" t="s">
        <v>1866</v>
      </c>
      <c r="E1486" t="s">
        <v>1934</v>
      </c>
      <c r="F1486">
        <v>4</v>
      </c>
      <c r="G1486" s="5">
        <v>918.1</v>
      </c>
      <c r="H1486">
        <v>0.19</v>
      </c>
      <c r="I1486" t="s">
        <v>1962</v>
      </c>
      <c r="J1486">
        <v>2974.6439999999998</v>
      </c>
      <c r="K1486" t="str">
        <f>_xlfn.XLOOKUP(Sales_DB[[#This Row],[Store_ID]],Store_DB[Store_ID],Store_DB[Region])</f>
        <v>North</v>
      </c>
      <c r="L1486" t="str">
        <f>_xlfn.XLOOKUP(Sales_DB[[#This Row],[Store_ID]],Store_DB[Store_ID],Store_DB[Store_Name])</f>
        <v>Shelton PLC</v>
      </c>
      <c r="M1486" t="str">
        <f>_xlfn.XLOOKUP(Sales_DB[[#This Row],[Store_ID]],Store_DB[Store_ID],Store_DB[City])</f>
        <v>East Jenniferstad</v>
      </c>
      <c r="N1486" t="str">
        <f>_xlfn.XLOOKUP(Sales_DB[[#This Row],[Store_ID]],Store_DB[Store_ID],Store_DB[Store_Type])</f>
        <v>Flagship</v>
      </c>
      <c r="O1486" t="str">
        <f>_xlfn.XLOOKUP(Sales_DB[[#This Row],[Product_ID]],Product_DB[Product_ID],Product_DB[Product_Name])</f>
        <v>Sports Stopwatch Basic</v>
      </c>
      <c r="P1486" t="str">
        <f>_xlfn.XLOOKUP(Sales_DB[[#This Row],[Product_ID]],Product_DB[Product_ID],Product_DB[Category])</f>
        <v>Sports</v>
      </c>
      <c r="Q1486" t="str">
        <f>_xlfn.XLOOKUP(Sales_DB[[#This Row],[Product_ID]],Product_DB[Product_ID],Product_DB[Sub_Category])</f>
        <v>Accessories</v>
      </c>
      <c r="R1486" t="str">
        <f>_xlfn.XLOOKUP(Sales_DB[[#This Row],[Product_ID]],Product_DB[Product_ID],Product_DB[Brand])</f>
        <v>Wilson Group</v>
      </c>
      <c r="S1486">
        <f>_xlfn.XLOOKUP(Sales_DB[[#This Row],[Product_ID]],Product_DB[Product_ID],Product_DB[Cost])</f>
        <v>60.65</v>
      </c>
      <c r="T1486">
        <f>_xlfn.XLOOKUP(Sales_DB[[#This Row],[Product_ID]],Product_DB[Product_ID],Product_DB[Stock])</f>
        <v>75</v>
      </c>
      <c r="U1486" t="str">
        <f>_xlfn.XLOOKUP(Sales_DB[[#This Row],[Customer_ID]],Final_Cust_db[Customer_ID],Final_Cust_db[Name])</f>
        <v>Sara Ingram</v>
      </c>
      <c r="V1486">
        <f>_xlfn.XLOOKUP(Sales_DB[[#This Row],[Customer_ID]],Final_Cust_db[Customer_ID],Final_Cust_db[Age])</f>
        <v>46</v>
      </c>
      <c r="W1486" t="str">
        <f>_xlfn.XLOOKUP(Sales_DB[[#This Row],[Customer_ID]],Final_Cust_db[Customer_ID],Final_Cust_db[Gender])</f>
        <v>Female</v>
      </c>
      <c r="X1486" t="str">
        <f>_xlfn.XLOOKUP(Sales_DB[[#This Row],[Customer_ID]],Final_Cust_db[Customer_ID],Final_Cust_db[City])</f>
        <v>East Dillonview</v>
      </c>
      <c r="Y1486" t="str">
        <f>_xlfn.XLOOKUP(Sales_DB[[#This Row],[Customer_ID]],Final_Cust_db[Customer_ID],Final_Cust_db[State])</f>
        <v>Virginia</v>
      </c>
      <c r="Z1486" t="str">
        <f>_xlfn.XLOOKUP(Sales_DB[[#This Row],[Customer_ID]],Final_Cust_db[Customer_ID],Final_Cust_db[Country])</f>
        <v>USA</v>
      </c>
      <c r="AA1486" t="str">
        <f>_xlfn.XLOOKUP(Sales_DB[[#This Row],[Customer_ID]],Final_Cust_db[Customer_ID],Final_Cust_db[Loyality_Level])</f>
        <v>Bronze</v>
      </c>
      <c r="AB1486" s="8">
        <f>Sales_DB[[#This Row],[Cost]]*Sales_DB[[#This Row],[Quantity]]</f>
        <v>242.6</v>
      </c>
      <c r="AC1486" s="8">
        <f>Sales_DB[[#This Row],[Total_Amount]]-Sales_DB[[#This Row],[Spend]]</f>
        <v>2732.0439999999999</v>
      </c>
      <c r="AD1486" s="8">
        <f>MONTH(Sales_DB[[#This Row],[Order_Date]])</f>
        <v>7</v>
      </c>
    </row>
    <row r="1487" spans="1:30" x14ac:dyDescent="0.35">
      <c r="A1487" t="s">
        <v>3444</v>
      </c>
      <c r="B1487" s="2">
        <v>45569</v>
      </c>
      <c r="C1487" t="s">
        <v>836</v>
      </c>
      <c r="D1487" t="s">
        <v>1863</v>
      </c>
      <c r="E1487" t="s">
        <v>1925</v>
      </c>
      <c r="F1487">
        <v>1</v>
      </c>
      <c r="G1487" s="5">
        <v>861.5</v>
      </c>
      <c r="H1487">
        <v>0.05</v>
      </c>
      <c r="I1487" t="s">
        <v>1962</v>
      </c>
      <c r="J1487">
        <v>818.42499999999995</v>
      </c>
      <c r="K1487" t="str">
        <f>_xlfn.XLOOKUP(Sales_DB[[#This Row],[Store_ID]],Store_DB[Store_ID],Store_DB[Region])</f>
        <v>South</v>
      </c>
      <c r="L1487" t="str">
        <f>_xlfn.XLOOKUP(Sales_DB[[#This Row],[Store_ID]],Store_DB[Store_ID],Store_DB[Store_Name])</f>
        <v>Aguirre-Keller</v>
      </c>
      <c r="M1487" t="str">
        <f>_xlfn.XLOOKUP(Sales_DB[[#This Row],[Store_ID]],Store_DB[Store_ID],Store_DB[City])</f>
        <v>Lake Michael</v>
      </c>
      <c r="N1487" t="str">
        <f>_xlfn.XLOOKUP(Sales_DB[[#This Row],[Store_ID]],Store_DB[Store_ID],Store_DB[Store_Type])</f>
        <v>Online</v>
      </c>
      <c r="O1487" t="str">
        <f>_xlfn.XLOOKUP(Sales_DB[[#This Row],[Product_ID]],Product_DB[Product_ID],Product_DB[Product_Name])</f>
        <v>Vitamin E Body Lotion</v>
      </c>
      <c r="P1487" t="str">
        <f>_xlfn.XLOOKUP(Sales_DB[[#This Row],[Product_ID]],Product_DB[Product_ID],Product_DB[Category])</f>
        <v>Beauty</v>
      </c>
      <c r="Q1487" t="str">
        <f>_xlfn.XLOOKUP(Sales_DB[[#This Row],[Product_ID]],Product_DB[Product_ID],Product_DB[Sub_Category])</f>
        <v>Skincare</v>
      </c>
      <c r="R1487" t="str">
        <f>_xlfn.XLOOKUP(Sales_DB[[#This Row],[Product_ID]],Product_DB[Product_ID],Product_DB[Brand])</f>
        <v>Hoffman-Williams</v>
      </c>
      <c r="S1487">
        <f>_xlfn.XLOOKUP(Sales_DB[[#This Row],[Product_ID]],Product_DB[Product_ID],Product_DB[Cost])</f>
        <v>358.47</v>
      </c>
      <c r="T1487">
        <f>_xlfn.XLOOKUP(Sales_DB[[#This Row],[Product_ID]],Product_DB[Product_ID],Product_DB[Stock])</f>
        <v>213</v>
      </c>
      <c r="U1487" t="str">
        <f>_xlfn.XLOOKUP(Sales_DB[[#This Row],[Customer_ID]],Final_Cust_db[Customer_ID],Final_Cust_db[Name])</f>
        <v>Beth Allen</v>
      </c>
      <c r="V1487">
        <f>_xlfn.XLOOKUP(Sales_DB[[#This Row],[Customer_ID]],Final_Cust_db[Customer_ID],Final_Cust_db[Age])</f>
        <v>32</v>
      </c>
      <c r="W1487" t="str">
        <f>_xlfn.XLOOKUP(Sales_DB[[#This Row],[Customer_ID]],Final_Cust_db[Customer_ID],Final_Cust_db[Gender])</f>
        <v>Female</v>
      </c>
      <c r="X1487" t="str">
        <f>_xlfn.XLOOKUP(Sales_DB[[#This Row],[Customer_ID]],Final_Cust_db[Customer_ID],Final_Cust_db[City])</f>
        <v>South Kathrynmouth</v>
      </c>
      <c r="Y1487" t="str">
        <f>_xlfn.XLOOKUP(Sales_DB[[#This Row],[Customer_ID]],Final_Cust_db[Customer_ID],Final_Cust_db[State])</f>
        <v>Oklahoma</v>
      </c>
      <c r="Z1487" t="str">
        <f>_xlfn.XLOOKUP(Sales_DB[[#This Row],[Customer_ID]],Final_Cust_db[Customer_ID],Final_Cust_db[Country])</f>
        <v>USA</v>
      </c>
      <c r="AA1487" t="str">
        <f>_xlfn.XLOOKUP(Sales_DB[[#This Row],[Customer_ID]],Final_Cust_db[Customer_ID],Final_Cust_db[Loyality_Level])</f>
        <v>Silver</v>
      </c>
      <c r="AB1487" s="8">
        <f>Sales_DB[[#This Row],[Cost]]*Sales_DB[[#This Row],[Quantity]]</f>
        <v>358.47</v>
      </c>
      <c r="AC1487" s="8">
        <f>Sales_DB[[#This Row],[Total_Amount]]-Sales_DB[[#This Row],[Spend]]</f>
        <v>459.95499999999993</v>
      </c>
      <c r="AD1487" s="8">
        <f>MONTH(Sales_DB[[#This Row],[Order_Date]])</f>
        <v>10</v>
      </c>
    </row>
    <row r="1488" spans="1:30" x14ac:dyDescent="0.35">
      <c r="A1488" t="s">
        <v>3445</v>
      </c>
      <c r="B1488" s="2">
        <v>45664</v>
      </c>
      <c r="C1488" t="s">
        <v>1435</v>
      </c>
      <c r="D1488" t="s">
        <v>1640</v>
      </c>
      <c r="E1488" t="s">
        <v>1932</v>
      </c>
      <c r="F1488">
        <v>1</v>
      </c>
      <c r="G1488" s="5">
        <v>588.29999999999995</v>
      </c>
      <c r="H1488">
        <v>0.26</v>
      </c>
      <c r="I1488" t="s">
        <v>1962</v>
      </c>
      <c r="J1488">
        <v>435.34199999999998</v>
      </c>
      <c r="K1488" t="str">
        <f>_xlfn.XLOOKUP(Sales_DB[[#This Row],[Store_ID]],Store_DB[Store_ID],Store_DB[Region])</f>
        <v>South</v>
      </c>
      <c r="L1488" t="str">
        <f>_xlfn.XLOOKUP(Sales_DB[[#This Row],[Store_ID]],Store_DB[Store_ID],Store_DB[Store_Name])</f>
        <v>Mcdonald Inc</v>
      </c>
      <c r="M1488" t="str">
        <f>_xlfn.XLOOKUP(Sales_DB[[#This Row],[Store_ID]],Store_DB[Store_ID],Store_DB[City])</f>
        <v>Christopherland</v>
      </c>
      <c r="N1488" t="str">
        <f>_xlfn.XLOOKUP(Sales_DB[[#This Row],[Store_ID]],Store_DB[Store_ID],Store_DB[Store_Type])</f>
        <v>Outlet</v>
      </c>
      <c r="O1488" t="str">
        <f>_xlfn.XLOOKUP(Sales_DB[[#This Row],[Product_ID]],Product_DB[Product_ID],Product_DB[Product_Name])</f>
        <v>Carbon Fiber Tennis Racket</v>
      </c>
      <c r="P1488" t="str">
        <f>_xlfn.XLOOKUP(Sales_DB[[#This Row],[Product_ID]],Product_DB[Product_ID],Product_DB[Category])</f>
        <v>Sports</v>
      </c>
      <c r="Q1488" t="str">
        <f>_xlfn.XLOOKUP(Sales_DB[[#This Row],[Product_ID]],Product_DB[Product_ID],Product_DB[Sub_Category])</f>
        <v>Equipment</v>
      </c>
      <c r="R1488" t="str">
        <f>_xlfn.XLOOKUP(Sales_DB[[#This Row],[Product_ID]],Product_DB[Product_ID],Product_DB[Brand])</f>
        <v>Flores, Pineda and Rodriguez</v>
      </c>
      <c r="S1488">
        <f>_xlfn.XLOOKUP(Sales_DB[[#This Row],[Product_ID]],Product_DB[Product_ID],Product_DB[Cost])</f>
        <v>484.62</v>
      </c>
      <c r="T1488">
        <f>_xlfn.XLOOKUP(Sales_DB[[#This Row],[Product_ID]],Product_DB[Product_ID],Product_DB[Stock])</f>
        <v>432</v>
      </c>
      <c r="U1488" t="str">
        <f>_xlfn.XLOOKUP(Sales_DB[[#This Row],[Customer_ID]],Final_Cust_db[Customer_ID],Final_Cust_db[Name])</f>
        <v>Beth Martin</v>
      </c>
      <c r="V1488">
        <f>_xlfn.XLOOKUP(Sales_DB[[#This Row],[Customer_ID]],Final_Cust_db[Customer_ID],Final_Cust_db[Age])</f>
        <v>34</v>
      </c>
      <c r="W1488" t="str">
        <f>_xlfn.XLOOKUP(Sales_DB[[#This Row],[Customer_ID]],Final_Cust_db[Customer_ID],Final_Cust_db[Gender])</f>
        <v>Female</v>
      </c>
      <c r="X1488" t="str">
        <f>_xlfn.XLOOKUP(Sales_DB[[#This Row],[Customer_ID]],Final_Cust_db[Customer_ID],Final_Cust_db[City])</f>
        <v>Burkefurt</v>
      </c>
      <c r="Y1488" t="str">
        <f>_xlfn.XLOOKUP(Sales_DB[[#This Row],[Customer_ID]],Final_Cust_db[Customer_ID],Final_Cust_db[State])</f>
        <v>West Virginia</v>
      </c>
      <c r="Z1488" t="str">
        <f>_xlfn.XLOOKUP(Sales_DB[[#This Row],[Customer_ID]],Final_Cust_db[Customer_ID],Final_Cust_db[Country])</f>
        <v>USA</v>
      </c>
      <c r="AA1488" t="str">
        <f>_xlfn.XLOOKUP(Sales_DB[[#This Row],[Customer_ID]],Final_Cust_db[Customer_ID],Final_Cust_db[Loyality_Level])</f>
        <v>Silver</v>
      </c>
      <c r="AB1488" s="8">
        <f>Sales_DB[[#This Row],[Cost]]*Sales_DB[[#This Row],[Quantity]]</f>
        <v>484.62</v>
      </c>
      <c r="AC1488" s="8">
        <f>Sales_DB[[#This Row],[Total_Amount]]-Sales_DB[[#This Row],[Spend]]</f>
        <v>-49.27800000000002</v>
      </c>
      <c r="AD1488" s="8">
        <f>MONTH(Sales_DB[[#This Row],[Order_Date]])</f>
        <v>1</v>
      </c>
    </row>
    <row r="1489" spans="1:30" x14ac:dyDescent="0.35">
      <c r="A1489" t="s">
        <v>3446</v>
      </c>
      <c r="B1489" s="2">
        <v>45645</v>
      </c>
      <c r="C1489" t="s">
        <v>1435</v>
      </c>
      <c r="D1489" t="s">
        <v>1745</v>
      </c>
      <c r="E1489" t="s">
        <v>1912</v>
      </c>
      <c r="F1489">
        <v>1</v>
      </c>
      <c r="G1489" s="5">
        <v>917.26</v>
      </c>
      <c r="H1489">
        <v>0.05</v>
      </c>
      <c r="I1489" t="s">
        <v>1959</v>
      </c>
      <c r="J1489">
        <v>871.39699999999993</v>
      </c>
      <c r="K1489" t="str">
        <f>_xlfn.XLOOKUP(Sales_DB[[#This Row],[Store_ID]],Store_DB[Store_ID],Store_DB[Region])</f>
        <v>South</v>
      </c>
      <c r="L1489" t="str">
        <f>_xlfn.XLOOKUP(Sales_DB[[#This Row],[Store_ID]],Store_DB[Store_ID],Store_DB[Store_Name])</f>
        <v>Martinez-Mullins</v>
      </c>
      <c r="M1489" t="str">
        <f>_xlfn.XLOOKUP(Sales_DB[[#This Row],[Store_ID]],Store_DB[Store_ID],Store_DB[City])</f>
        <v>Williamsfurt</v>
      </c>
      <c r="N1489" t="str">
        <f>_xlfn.XLOOKUP(Sales_DB[[#This Row],[Store_ID]],Store_DB[Store_ID],Store_DB[Store_Type])</f>
        <v>Online</v>
      </c>
      <c r="O1489" t="str">
        <f>_xlfn.XLOOKUP(Sales_DB[[#This Row],[Product_ID]],Product_DB[Product_ID],Product_DB[Product_Name])</f>
        <v>Ceramic Plant Pot</v>
      </c>
      <c r="P1489" t="str">
        <f>_xlfn.XLOOKUP(Sales_DB[[#This Row],[Product_ID]],Product_DB[Product_ID],Product_DB[Category])</f>
        <v>Home</v>
      </c>
      <c r="Q1489" t="str">
        <f>_xlfn.XLOOKUP(Sales_DB[[#This Row],[Product_ID]],Product_DB[Product_ID],Product_DB[Sub_Category])</f>
        <v>Decor</v>
      </c>
      <c r="R1489" t="str">
        <f>_xlfn.XLOOKUP(Sales_DB[[#This Row],[Product_ID]],Product_DB[Product_ID],Product_DB[Brand])</f>
        <v>Hatfield, Baird and Torres</v>
      </c>
      <c r="S1489">
        <f>_xlfn.XLOOKUP(Sales_DB[[#This Row],[Product_ID]],Product_DB[Product_ID],Product_DB[Cost])</f>
        <v>81.75</v>
      </c>
      <c r="T1489">
        <f>_xlfn.XLOOKUP(Sales_DB[[#This Row],[Product_ID]],Product_DB[Product_ID],Product_DB[Stock])</f>
        <v>265</v>
      </c>
      <c r="U1489" t="str">
        <f>_xlfn.XLOOKUP(Sales_DB[[#This Row],[Customer_ID]],Final_Cust_db[Customer_ID],Final_Cust_db[Name])</f>
        <v>Beth Martin</v>
      </c>
      <c r="V1489">
        <f>_xlfn.XLOOKUP(Sales_DB[[#This Row],[Customer_ID]],Final_Cust_db[Customer_ID],Final_Cust_db[Age])</f>
        <v>34</v>
      </c>
      <c r="W1489" t="str">
        <f>_xlfn.XLOOKUP(Sales_DB[[#This Row],[Customer_ID]],Final_Cust_db[Customer_ID],Final_Cust_db[Gender])</f>
        <v>Female</v>
      </c>
      <c r="X1489" t="str">
        <f>_xlfn.XLOOKUP(Sales_DB[[#This Row],[Customer_ID]],Final_Cust_db[Customer_ID],Final_Cust_db[City])</f>
        <v>Burkefurt</v>
      </c>
      <c r="Y1489" t="str">
        <f>_xlfn.XLOOKUP(Sales_DB[[#This Row],[Customer_ID]],Final_Cust_db[Customer_ID],Final_Cust_db[State])</f>
        <v>West Virginia</v>
      </c>
      <c r="Z1489" t="str">
        <f>_xlfn.XLOOKUP(Sales_DB[[#This Row],[Customer_ID]],Final_Cust_db[Customer_ID],Final_Cust_db[Country])</f>
        <v>USA</v>
      </c>
      <c r="AA1489" t="str">
        <f>_xlfn.XLOOKUP(Sales_DB[[#This Row],[Customer_ID]],Final_Cust_db[Customer_ID],Final_Cust_db[Loyality_Level])</f>
        <v>Silver</v>
      </c>
      <c r="AB1489" s="8">
        <f>Sales_DB[[#This Row],[Cost]]*Sales_DB[[#This Row],[Quantity]]</f>
        <v>81.75</v>
      </c>
      <c r="AC1489" s="8">
        <f>Sales_DB[[#This Row],[Total_Amount]]-Sales_DB[[#This Row],[Spend]]</f>
        <v>789.64699999999993</v>
      </c>
      <c r="AD1489" s="8">
        <f>MONTH(Sales_DB[[#This Row],[Order_Date]])</f>
        <v>12</v>
      </c>
    </row>
    <row r="1490" spans="1:30" x14ac:dyDescent="0.35">
      <c r="A1490" t="s">
        <v>3447</v>
      </c>
      <c r="B1490" s="2">
        <v>45449</v>
      </c>
      <c r="C1490" t="s">
        <v>758</v>
      </c>
      <c r="D1490" t="s">
        <v>1578</v>
      </c>
      <c r="E1490" t="s">
        <v>1943</v>
      </c>
      <c r="F1490">
        <v>4</v>
      </c>
      <c r="G1490" s="5">
        <v>96.78</v>
      </c>
      <c r="H1490">
        <v>0.11</v>
      </c>
      <c r="I1490" t="s">
        <v>1959</v>
      </c>
      <c r="J1490">
        <v>344.53680000000003</v>
      </c>
      <c r="K1490" t="str">
        <f>_xlfn.XLOOKUP(Sales_DB[[#This Row],[Store_ID]],Store_DB[Store_ID],Store_DB[Region])</f>
        <v>East</v>
      </c>
      <c r="L1490" t="str">
        <f>_xlfn.XLOOKUP(Sales_DB[[#This Row],[Store_ID]],Store_DB[Store_ID],Store_DB[Store_Name])</f>
        <v>Guerrero-Schmitt</v>
      </c>
      <c r="M1490" t="str">
        <f>_xlfn.XLOOKUP(Sales_DB[[#This Row],[Store_ID]],Store_DB[Store_ID],Store_DB[City])</f>
        <v>East Stevechester</v>
      </c>
      <c r="N1490" t="str">
        <f>_xlfn.XLOOKUP(Sales_DB[[#This Row],[Store_ID]],Store_DB[Store_ID],Store_DB[Store_Type])</f>
        <v>Flagship</v>
      </c>
      <c r="O1490" t="str">
        <f>_xlfn.XLOOKUP(Sales_DB[[#This Row],[Product_ID]],Product_DB[Product_ID],Product_DB[Product_Name])</f>
        <v>Herbal Face Moisturizer</v>
      </c>
      <c r="P1490" t="str">
        <f>_xlfn.XLOOKUP(Sales_DB[[#This Row],[Product_ID]],Product_DB[Product_ID],Product_DB[Category])</f>
        <v>Beauty</v>
      </c>
      <c r="Q1490" t="str">
        <f>_xlfn.XLOOKUP(Sales_DB[[#This Row],[Product_ID]],Product_DB[Product_ID],Product_DB[Sub_Category])</f>
        <v>Skincare</v>
      </c>
      <c r="R1490" t="str">
        <f>_xlfn.XLOOKUP(Sales_DB[[#This Row],[Product_ID]],Product_DB[Product_ID],Product_DB[Brand])</f>
        <v>Davidson PLC</v>
      </c>
      <c r="S1490">
        <f>_xlfn.XLOOKUP(Sales_DB[[#This Row],[Product_ID]],Product_DB[Product_ID],Product_DB[Cost])</f>
        <v>312.8</v>
      </c>
      <c r="T1490">
        <f>_xlfn.XLOOKUP(Sales_DB[[#This Row],[Product_ID]],Product_DB[Product_ID],Product_DB[Stock])</f>
        <v>350</v>
      </c>
      <c r="U1490" t="str">
        <f>_xlfn.XLOOKUP(Sales_DB[[#This Row],[Customer_ID]],Final_Cust_db[Customer_ID],Final_Cust_db[Name])</f>
        <v>Michelle Gonzalez</v>
      </c>
      <c r="V1490">
        <f>_xlfn.XLOOKUP(Sales_DB[[#This Row],[Customer_ID]],Final_Cust_db[Customer_ID],Final_Cust_db[Age])</f>
        <v>59</v>
      </c>
      <c r="W1490" t="str">
        <f>_xlfn.XLOOKUP(Sales_DB[[#This Row],[Customer_ID]],Final_Cust_db[Customer_ID],Final_Cust_db[Gender])</f>
        <v>Male</v>
      </c>
      <c r="X1490" t="str">
        <f>_xlfn.XLOOKUP(Sales_DB[[#This Row],[Customer_ID]],Final_Cust_db[Customer_ID],Final_Cust_db[City])</f>
        <v>Clarkport</v>
      </c>
      <c r="Y1490" t="str">
        <f>_xlfn.XLOOKUP(Sales_DB[[#This Row],[Customer_ID]],Final_Cust_db[Customer_ID],Final_Cust_db[State])</f>
        <v>West Virginia</v>
      </c>
      <c r="Z1490" t="str">
        <f>_xlfn.XLOOKUP(Sales_DB[[#This Row],[Customer_ID]],Final_Cust_db[Customer_ID],Final_Cust_db[Country])</f>
        <v>USA</v>
      </c>
      <c r="AA1490" t="str">
        <f>_xlfn.XLOOKUP(Sales_DB[[#This Row],[Customer_ID]],Final_Cust_db[Customer_ID],Final_Cust_db[Loyality_Level])</f>
        <v>Silver</v>
      </c>
      <c r="AB1490" s="8">
        <f>Sales_DB[[#This Row],[Cost]]*Sales_DB[[#This Row],[Quantity]]</f>
        <v>1251.2</v>
      </c>
      <c r="AC1490" s="8">
        <f>Sales_DB[[#This Row],[Total_Amount]]-Sales_DB[[#This Row],[Spend]]</f>
        <v>-906.66319999999996</v>
      </c>
      <c r="AD1490" s="8">
        <f>MONTH(Sales_DB[[#This Row],[Order_Date]])</f>
        <v>6</v>
      </c>
    </row>
    <row r="1491" spans="1:30" x14ac:dyDescent="0.35">
      <c r="A1491" t="s">
        <v>3448</v>
      </c>
      <c r="B1491" s="2">
        <v>45629</v>
      </c>
      <c r="C1491" t="s">
        <v>1482</v>
      </c>
      <c r="D1491" t="s">
        <v>1659</v>
      </c>
      <c r="E1491" t="s">
        <v>1902</v>
      </c>
      <c r="F1491">
        <v>3</v>
      </c>
      <c r="G1491" s="5">
        <v>199.41</v>
      </c>
      <c r="H1491">
        <v>0.16</v>
      </c>
      <c r="I1491" t="s">
        <v>1962</v>
      </c>
      <c r="J1491">
        <v>502.51319999999998</v>
      </c>
      <c r="K1491" t="str">
        <f>_xlfn.XLOOKUP(Sales_DB[[#This Row],[Store_ID]],Store_DB[Store_ID],Store_DB[Region])</f>
        <v>South</v>
      </c>
      <c r="L1491" t="str">
        <f>_xlfn.XLOOKUP(Sales_DB[[#This Row],[Store_ID]],Store_DB[Store_ID],Store_DB[Store_Name])</f>
        <v>Alexander Group</v>
      </c>
      <c r="M1491" t="str">
        <f>_xlfn.XLOOKUP(Sales_DB[[#This Row],[Store_ID]],Store_DB[Store_ID],Store_DB[City])</f>
        <v>Port Sharon</v>
      </c>
      <c r="N1491" t="str">
        <f>_xlfn.XLOOKUP(Sales_DB[[#This Row],[Store_ID]],Store_DB[Store_ID],Store_DB[Store_Type])</f>
        <v>Online</v>
      </c>
      <c r="O1491" t="str">
        <f>_xlfn.XLOOKUP(Sales_DB[[#This Row],[Product_ID]],Product_DB[Product_ID],Product_DB[Product_Name])</f>
        <v>Sports Stopwatch Timer</v>
      </c>
      <c r="P1491" t="str">
        <f>_xlfn.XLOOKUP(Sales_DB[[#This Row],[Product_ID]],Product_DB[Product_ID],Product_DB[Category])</f>
        <v>Sports</v>
      </c>
      <c r="Q1491" t="str">
        <f>_xlfn.XLOOKUP(Sales_DB[[#This Row],[Product_ID]],Product_DB[Product_ID],Product_DB[Sub_Category])</f>
        <v>Accessories</v>
      </c>
      <c r="R1491" t="str">
        <f>_xlfn.XLOOKUP(Sales_DB[[#This Row],[Product_ID]],Product_DB[Product_ID],Product_DB[Brand])</f>
        <v>Burns-Hansen</v>
      </c>
      <c r="S1491">
        <f>_xlfn.XLOOKUP(Sales_DB[[#This Row],[Product_ID]],Product_DB[Product_ID],Product_DB[Cost])</f>
        <v>38.76</v>
      </c>
      <c r="T1491">
        <f>_xlfn.XLOOKUP(Sales_DB[[#This Row],[Product_ID]],Product_DB[Product_ID],Product_DB[Stock])</f>
        <v>137</v>
      </c>
      <c r="U1491" t="str">
        <f>_xlfn.XLOOKUP(Sales_DB[[#This Row],[Customer_ID]],Final_Cust_db[Customer_ID],Final_Cust_db[Name])</f>
        <v>Earl Smith Dds</v>
      </c>
      <c r="V1491">
        <f>_xlfn.XLOOKUP(Sales_DB[[#This Row],[Customer_ID]],Final_Cust_db[Customer_ID],Final_Cust_db[Age])</f>
        <v>59</v>
      </c>
      <c r="W1491" t="str">
        <f>_xlfn.XLOOKUP(Sales_DB[[#This Row],[Customer_ID]],Final_Cust_db[Customer_ID],Final_Cust_db[Gender])</f>
        <v>Male</v>
      </c>
      <c r="X1491" t="str">
        <f>_xlfn.XLOOKUP(Sales_DB[[#This Row],[Customer_ID]],Final_Cust_db[Customer_ID],Final_Cust_db[City])</f>
        <v>West Sarah</v>
      </c>
      <c r="Y1491" t="str">
        <f>_xlfn.XLOOKUP(Sales_DB[[#This Row],[Customer_ID]],Final_Cust_db[Customer_ID],Final_Cust_db[State])</f>
        <v>South Dakota</v>
      </c>
      <c r="Z1491" t="str">
        <f>_xlfn.XLOOKUP(Sales_DB[[#This Row],[Customer_ID]],Final_Cust_db[Customer_ID],Final_Cust_db[Country])</f>
        <v>USA</v>
      </c>
      <c r="AA1491" t="str">
        <f>_xlfn.XLOOKUP(Sales_DB[[#This Row],[Customer_ID]],Final_Cust_db[Customer_ID],Final_Cust_db[Loyality_Level])</f>
        <v>Gold</v>
      </c>
      <c r="AB1491" s="8">
        <f>Sales_DB[[#This Row],[Cost]]*Sales_DB[[#This Row],[Quantity]]</f>
        <v>116.28</v>
      </c>
      <c r="AC1491" s="8">
        <f>Sales_DB[[#This Row],[Total_Amount]]-Sales_DB[[#This Row],[Spend]]</f>
        <v>386.23320000000001</v>
      </c>
      <c r="AD1491" s="8">
        <f>MONTH(Sales_DB[[#This Row],[Order_Date]])</f>
        <v>12</v>
      </c>
    </row>
    <row r="1492" spans="1:30" x14ac:dyDescent="0.35">
      <c r="A1492" t="s">
        <v>3449</v>
      </c>
      <c r="B1492" s="2">
        <v>45739</v>
      </c>
      <c r="C1492" t="s">
        <v>88</v>
      </c>
      <c r="D1492" t="s">
        <v>1742</v>
      </c>
      <c r="E1492" t="s">
        <v>1919</v>
      </c>
      <c r="F1492">
        <v>1</v>
      </c>
      <c r="G1492" s="5">
        <v>687.91</v>
      </c>
      <c r="H1492">
        <v>0.25</v>
      </c>
      <c r="I1492" t="s">
        <v>1957</v>
      </c>
      <c r="J1492">
        <v>515.9325</v>
      </c>
      <c r="K1492" t="str">
        <f>_xlfn.XLOOKUP(Sales_DB[[#This Row],[Store_ID]],Store_DB[Store_ID],Store_DB[Region])</f>
        <v>South</v>
      </c>
      <c r="L1492" t="str">
        <f>_xlfn.XLOOKUP(Sales_DB[[#This Row],[Store_ID]],Store_DB[Store_ID],Store_DB[Store_Name])</f>
        <v>Moore, Padilla and Butler</v>
      </c>
      <c r="M1492" t="str">
        <f>_xlfn.XLOOKUP(Sales_DB[[#This Row],[Store_ID]],Store_DB[Store_ID],Store_DB[City])</f>
        <v>East Johnstad</v>
      </c>
      <c r="N1492" t="str">
        <f>_xlfn.XLOOKUP(Sales_DB[[#This Row],[Store_ID]],Store_DB[Store_ID],Store_DB[Store_Type])</f>
        <v>Flagship</v>
      </c>
      <c r="O1492" t="str">
        <f>_xlfn.XLOOKUP(Sales_DB[[#This Row],[Product_ID]],Product_DB[Product_ID],Product_DB[Product_Name])</f>
        <v>Sports Stopwatch Pro</v>
      </c>
      <c r="P1492" t="str">
        <f>_xlfn.XLOOKUP(Sales_DB[[#This Row],[Product_ID]],Product_DB[Product_ID],Product_DB[Category])</f>
        <v>Sports</v>
      </c>
      <c r="Q1492" t="str">
        <f>_xlfn.XLOOKUP(Sales_DB[[#This Row],[Product_ID]],Product_DB[Product_ID],Product_DB[Sub_Category])</f>
        <v>Accessories</v>
      </c>
      <c r="R1492" t="str">
        <f>_xlfn.XLOOKUP(Sales_DB[[#This Row],[Product_ID]],Product_DB[Product_ID],Product_DB[Brand])</f>
        <v>Thompson-French</v>
      </c>
      <c r="S1492">
        <f>_xlfn.XLOOKUP(Sales_DB[[#This Row],[Product_ID]],Product_DB[Product_ID],Product_DB[Cost])</f>
        <v>434.84</v>
      </c>
      <c r="T1492">
        <f>_xlfn.XLOOKUP(Sales_DB[[#This Row],[Product_ID]],Product_DB[Product_ID],Product_DB[Stock])</f>
        <v>185</v>
      </c>
      <c r="U1492" t="str">
        <f>_xlfn.XLOOKUP(Sales_DB[[#This Row],[Customer_ID]],Final_Cust_db[Customer_ID],Final_Cust_db[Name])</f>
        <v>Michael Torres</v>
      </c>
      <c r="V1492">
        <f>_xlfn.XLOOKUP(Sales_DB[[#This Row],[Customer_ID]],Final_Cust_db[Customer_ID],Final_Cust_db[Age])</f>
        <v>46</v>
      </c>
      <c r="W1492" t="str">
        <f>_xlfn.XLOOKUP(Sales_DB[[#This Row],[Customer_ID]],Final_Cust_db[Customer_ID],Final_Cust_db[Gender])</f>
        <v>Female</v>
      </c>
      <c r="X1492" t="str">
        <f>_xlfn.XLOOKUP(Sales_DB[[#This Row],[Customer_ID]],Final_Cust_db[Customer_ID],Final_Cust_db[City])</f>
        <v>Gonzalezfort</v>
      </c>
      <c r="Y1492" t="str">
        <f>_xlfn.XLOOKUP(Sales_DB[[#This Row],[Customer_ID]],Final_Cust_db[Customer_ID],Final_Cust_db[State])</f>
        <v>New Jersey</v>
      </c>
      <c r="Z1492" t="str">
        <f>_xlfn.XLOOKUP(Sales_DB[[#This Row],[Customer_ID]],Final_Cust_db[Customer_ID],Final_Cust_db[Country])</f>
        <v>USA</v>
      </c>
      <c r="AA1492" t="str">
        <f>_xlfn.XLOOKUP(Sales_DB[[#This Row],[Customer_ID]],Final_Cust_db[Customer_ID],Final_Cust_db[Loyality_Level])</f>
        <v>Platinum</v>
      </c>
      <c r="AB1492" s="8">
        <f>Sales_DB[[#This Row],[Cost]]*Sales_DB[[#This Row],[Quantity]]</f>
        <v>434.84</v>
      </c>
      <c r="AC1492" s="8">
        <f>Sales_DB[[#This Row],[Total_Amount]]-Sales_DB[[#This Row],[Spend]]</f>
        <v>81.09250000000003</v>
      </c>
      <c r="AD1492" s="8">
        <f>MONTH(Sales_DB[[#This Row],[Order_Date]])</f>
        <v>3</v>
      </c>
    </row>
    <row r="1493" spans="1:30" x14ac:dyDescent="0.35">
      <c r="A1493" t="s">
        <v>3450</v>
      </c>
      <c r="B1493" s="2">
        <v>45849</v>
      </c>
      <c r="C1493" t="s">
        <v>157</v>
      </c>
      <c r="D1493" t="s">
        <v>1794</v>
      </c>
      <c r="E1493" t="s">
        <v>1894</v>
      </c>
      <c r="F1493">
        <v>3</v>
      </c>
      <c r="G1493" s="5">
        <v>769.62</v>
      </c>
      <c r="H1493">
        <v>0.09</v>
      </c>
      <c r="I1493" t="s">
        <v>1959</v>
      </c>
      <c r="J1493">
        <v>2101.0626000000002</v>
      </c>
      <c r="K1493" t="str">
        <f>_xlfn.XLOOKUP(Sales_DB[[#This Row],[Store_ID]],Store_DB[Store_ID],Store_DB[Region])</f>
        <v>South</v>
      </c>
      <c r="L1493" t="str">
        <f>_xlfn.XLOOKUP(Sales_DB[[#This Row],[Store_ID]],Store_DB[Store_ID],Store_DB[Store_Name])</f>
        <v>Black-Horn</v>
      </c>
      <c r="M1493" t="str">
        <f>_xlfn.XLOOKUP(Sales_DB[[#This Row],[Store_ID]],Store_DB[Store_ID],Store_DB[City])</f>
        <v>North Nancyview</v>
      </c>
      <c r="N1493" t="str">
        <f>_xlfn.XLOOKUP(Sales_DB[[#This Row],[Store_ID]],Store_DB[Store_ID],Store_DB[Store_Type])</f>
        <v>Outlet</v>
      </c>
      <c r="O1493" t="str">
        <f>_xlfn.XLOOKUP(Sales_DB[[#This Row],[Product_ID]],Product_DB[Product_ID],Product_DB[Product_Name])</f>
        <v>Hair Repair Oil Treatment</v>
      </c>
      <c r="P1493" t="str">
        <f>_xlfn.XLOOKUP(Sales_DB[[#This Row],[Product_ID]],Product_DB[Product_ID],Product_DB[Category])</f>
        <v>Beauty</v>
      </c>
      <c r="Q1493" t="str">
        <f>_xlfn.XLOOKUP(Sales_DB[[#This Row],[Product_ID]],Product_DB[Product_ID],Product_DB[Sub_Category])</f>
        <v>Haircare</v>
      </c>
      <c r="R1493" t="str">
        <f>_xlfn.XLOOKUP(Sales_DB[[#This Row],[Product_ID]],Product_DB[Product_ID],Product_DB[Brand])</f>
        <v>Hopkins Ltd</v>
      </c>
      <c r="S1493">
        <f>_xlfn.XLOOKUP(Sales_DB[[#This Row],[Product_ID]],Product_DB[Product_ID],Product_DB[Cost])</f>
        <v>214.32</v>
      </c>
      <c r="T1493">
        <f>_xlfn.XLOOKUP(Sales_DB[[#This Row],[Product_ID]],Product_DB[Product_ID],Product_DB[Stock])</f>
        <v>383</v>
      </c>
      <c r="U1493" t="str">
        <f>_xlfn.XLOOKUP(Sales_DB[[#This Row],[Customer_ID]],Final_Cust_db[Customer_ID],Final_Cust_db[Name])</f>
        <v>Tonya Reynolds</v>
      </c>
      <c r="V1493">
        <f>_xlfn.XLOOKUP(Sales_DB[[#This Row],[Customer_ID]],Final_Cust_db[Customer_ID],Final_Cust_db[Age])</f>
        <v>55</v>
      </c>
      <c r="W1493" t="str">
        <f>_xlfn.XLOOKUP(Sales_DB[[#This Row],[Customer_ID]],Final_Cust_db[Customer_ID],Final_Cust_db[Gender])</f>
        <v>Female</v>
      </c>
      <c r="X1493" t="str">
        <f>_xlfn.XLOOKUP(Sales_DB[[#This Row],[Customer_ID]],Final_Cust_db[Customer_ID],Final_Cust_db[City])</f>
        <v>Darleneton</v>
      </c>
      <c r="Y1493" t="str">
        <f>_xlfn.XLOOKUP(Sales_DB[[#This Row],[Customer_ID]],Final_Cust_db[Customer_ID],Final_Cust_db[State])</f>
        <v>Michigan</v>
      </c>
      <c r="Z1493" t="str">
        <f>_xlfn.XLOOKUP(Sales_DB[[#This Row],[Customer_ID]],Final_Cust_db[Customer_ID],Final_Cust_db[Country])</f>
        <v>USA</v>
      </c>
      <c r="AA1493" t="str">
        <f>_xlfn.XLOOKUP(Sales_DB[[#This Row],[Customer_ID]],Final_Cust_db[Customer_ID],Final_Cust_db[Loyality_Level])</f>
        <v>Gold</v>
      </c>
      <c r="AB1493" s="8">
        <f>Sales_DB[[#This Row],[Cost]]*Sales_DB[[#This Row],[Quantity]]</f>
        <v>642.96</v>
      </c>
      <c r="AC1493" s="8">
        <f>Sales_DB[[#This Row],[Total_Amount]]-Sales_DB[[#This Row],[Spend]]</f>
        <v>1458.1026000000002</v>
      </c>
      <c r="AD1493" s="8">
        <f>MONTH(Sales_DB[[#This Row],[Order_Date]])</f>
        <v>7</v>
      </c>
    </row>
    <row r="1494" spans="1:30" x14ac:dyDescent="0.35">
      <c r="A1494" t="s">
        <v>3451</v>
      </c>
      <c r="B1494" s="2">
        <v>45230</v>
      </c>
      <c r="C1494" t="s">
        <v>720</v>
      </c>
      <c r="D1494" t="s">
        <v>1570</v>
      </c>
      <c r="E1494" t="s">
        <v>1899</v>
      </c>
      <c r="F1494">
        <v>1</v>
      </c>
      <c r="G1494" s="5">
        <v>492.05</v>
      </c>
      <c r="H1494">
        <v>0.27</v>
      </c>
      <c r="I1494" t="s">
        <v>1957</v>
      </c>
      <c r="J1494">
        <v>359.19650000000001</v>
      </c>
      <c r="K1494" t="str">
        <f>_xlfn.XLOOKUP(Sales_DB[[#This Row],[Store_ID]],Store_DB[Store_ID],Store_DB[Region])</f>
        <v>North</v>
      </c>
      <c r="L1494" t="str">
        <f>_xlfn.XLOOKUP(Sales_DB[[#This Row],[Store_ID]],Store_DB[Store_ID],Store_DB[Store_Name])</f>
        <v>Johnson-Wright</v>
      </c>
      <c r="M1494" t="str">
        <f>_xlfn.XLOOKUP(Sales_DB[[#This Row],[Store_ID]],Store_DB[Store_ID],Store_DB[City])</f>
        <v>Hoodberg</v>
      </c>
      <c r="N1494" t="str">
        <f>_xlfn.XLOOKUP(Sales_DB[[#This Row],[Store_ID]],Store_DB[Store_ID],Store_DB[Store_Type])</f>
        <v>Outlet</v>
      </c>
      <c r="O1494" t="str">
        <f>_xlfn.XLOOKUP(Sales_DB[[#This Row],[Product_ID]],Product_DB[Product_ID],Product_DB[Product_Name])</f>
        <v>Women'S Yoga Pants</v>
      </c>
      <c r="P1494" t="str">
        <f>_xlfn.XLOOKUP(Sales_DB[[#This Row],[Product_ID]],Product_DB[Product_ID],Product_DB[Category])</f>
        <v>Clothing</v>
      </c>
      <c r="Q1494" t="str">
        <f>_xlfn.XLOOKUP(Sales_DB[[#This Row],[Product_ID]],Product_DB[Product_ID],Product_DB[Sub_Category])</f>
        <v>Bottoms</v>
      </c>
      <c r="R1494" t="str">
        <f>_xlfn.XLOOKUP(Sales_DB[[#This Row],[Product_ID]],Product_DB[Product_ID],Product_DB[Brand])</f>
        <v>Gonzales-Davis</v>
      </c>
      <c r="S1494">
        <f>_xlfn.XLOOKUP(Sales_DB[[#This Row],[Product_ID]],Product_DB[Product_ID],Product_DB[Cost])</f>
        <v>306.45999999999998</v>
      </c>
      <c r="T1494">
        <f>_xlfn.XLOOKUP(Sales_DB[[#This Row],[Product_ID]],Product_DB[Product_ID],Product_DB[Stock])</f>
        <v>487</v>
      </c>
      <c r="U1494" t="str">
        <f>_xlfn.XLOOKUP(Sales_DB[[#This Row],[Customer_ID]],Final_Cust_db[Customer_ID],Final_Cust_db[Name])</f>
        <v>George Davis</v>
      </c>
      <c r="V1494">
        <f>_xlfn.XLOOKUP(Sales_DB[[#This Row],[Customer_ID]],Final_Cust_db[Customer_ID],Final_Cust_db[Age])</f>
        <v>50</v>
      </c>
      <c r="W1494" t="str">
        <f>_xlfn.XLOOKUP(Sales_DB[[#This Row],[Customer_ID]],Final_Cust_db[Customer_ID],Final_Cust_db[Gender])</f>
        <v>Female</v>
      </c>
      <c r="X1494" t="str">
        <f>_xlfn.XLOOKUP(Sales_DB[[#This Row],[Customer_ID]],Final_Cust_db[Customer_ID],Final_Cust_db[City])</f>
        <v xml:space="preserve">    Lake Lisa</v>
      </c>
      <c r="Y1494" t="str">
        <f>_xlfn.XLOOKUP(Sales_DB[[#This Row],[Customer_ID]],Final_Cust_db[Customer_ID],Final_Cust_db[State])</f>
        <v>Massachusetts</v>
      </c>
      <c r="Z1494" t="str">
        <f>_xlfn.XLOOKUP(Sales_DB[[#This Row],[Customer_ID]],Final_Cust_db[Customer_ID],Final_Cust_db[Country])</f>
        <v>USA</v>
      </c>
      <c r="AA1494" t="str">
        <f>_xlfn.XLOOKUP(Sales_DB[[#This Row],[Customer_ID]],Final_Cust_db[Customer_ID],Final_Cust_db[Loyality_Level])</f>
        <v>Bronze</v>
      </c>
      <c r="AB1494" s="8">
        <f>Sales_DB[[#This Row],[Cost]]*Sales_DB[[#This Row],[Quantity]]</f>
        <v>306.45999999999998</v>
      </c>
      <c r="AC1494" s="8">
        <f>Sales_DB[[#This Row],[Total_Amount]]-Sales_DB[[#This Row],[Spend]]</f>
        <v>52.736500000000035</v>
      </c>
      <c r="AD1494" s="8">
        <f>MONTH(Sales_DB[[#This Row],[Order_Date]])</f>
        <v>10</v>
      </c>
    </row>
    <row r="1495" spans="1:30" x14ac:dyDescent="0.35">
      <c r="A1495" t="s">
        <v>3452</v>
      </c>
      <c r="B1495" s="2">
        <v>45292</v>
      </c>
      <c r="C1495" t="s">
        <v>373</v>
      </c>
      <c r="D1495" t="s">
        <v>1623</v>
      </c>
      <c r="E1495" t="s">
        <v>1927</v>
      </c>
      <c r="F1495">
        <v>2</v>
      </c>
      <c r="G1495" s="5">
        <v>428.55</v>
      </c>
      <c r="H1495">
        <v>0.02</v>
      </c>
      <c r="I1495" t="s">
        <v>1959</v>
      </c>
      <c r="J1495">
        <v>857.1</v>
      </c>
      <c r="K1495" t="str">
        <f>_xlfn.XLOOKUP(Sales_DB[[#This Row],[Store_ID]],Store_DB[Store_ID],Store_DB[Region])</f>
        <v>North</v>
      </c>
      <c r="L1495" t="str">
        <f>_xlfn.XLOOKUP(Sales_DB[[#This Row],[Store_ID]],Store_DB[Store_ID],Store_DB[Store_Name])</f>
        <v>Thomas, Bridges and Harris</v>
      </c>
      <c r="M1495" t="str">
        <f>_xlfn.XLOOKUP(Sales_DB[[#This Row],[Store_ID]],Store_DB[Store_ID],Store_DB[City])</f>
        <v>Sabrinatown</v>
      </c>
      <c r="N1495" t="str">
        <f>_xlfn.XLOOKUP(Sales_DB[[#This Row],[Store_ID]],Store_DB[Store_ID],Store_DB[Store_Type])</f>
        <v>Online</v>
      </c>
      <c r="O1495" t="str">
        <f>_xlfn.XLOOKUP(Sales_DB[[#This Row],[Product_ID]],Product_DB[Product_ID],Product_DB[Product_Name])</f>
        <v>Soccer Training Cone Set</v>
      </c>
      <c r="P1495" t="str">
        <f>_xlfn.XLOOKUP(Sales_DB[[#This Row],[Product_ID]],Product_DB[Product_ID],Product_DB[Category])</f>
        <v>Sports</v>
      </c>
      <c r="Q1495" t="str">
        <f>_xlfn.XLOOKUP(Sales_DB[[#This Row],[Product_ID]],Product_DB[Product_ID],Product_DB[Sub_Category])</f>
        <v>Accessories</v>
      </c>
      <c r="R1495" t="str">
        <f>_xlfn.XLOOKUP(Sales_DB[[#This Row],[Product_ID]],Product_DB[Product_ID],Product_DB[Brand])</f>
        <v>Ford, Murphy and Wilson</v>
      </c>
      <c r="S1495">
        <f>_xlfn.XLOOKUP(Sales_DB[[#This Row],[Product_ID]],Product_DB[Product_ID],Product_DB[Cost])</f>
        <v>144.53</v>
      </c>
      <c r="T1495">
        <f>_xlfn.XLOOKUP(Sales_DB[[#This Row],[Product_ID]],Product_DB[Product_ID],Product_DB[Stock])</f>
        <v>367</v>
      </c>
      <c r="U1495" t="str">
        <f>_xlfn.XLOOKUP(Sales_DB[[#This Row],[Customer_ID]],Final_Cust_db[Customer_ID],Final_Cust_db[Name])</f>
        <v>Christopher Lester</v>
      </c>
      <c r="V1495">
        <f>_xlfn.XLOOKUP(Sales_DB[[#This Row],[Customer_ID]],Final_Cust_db[Customer_ID],Final_Cust_db[Age])</f>
        <v>64</v>
      </c>
      <c r="W1495" t="str">
        <f>_xlfn.XLOOKUP(Sales_DB[[#This Row],[Customer_ID]],Final_Cust_db[Customer_ID],Final_Cust_db[Gender])</f>
        <v>Male</v>
      </c>
      <c r="X1495" t="str">
        <f>_xlfn.XLOOKUP(Sales_DB[[#This Row],[Customer_ID]],Final_Cust_db[Customer_ID],Final_Cust_db[City])</f>
        <v>South Jenniferville</v>
      </c>
      <c r="Y1495" t="str">
        <f>_xlfn.XLOOKUP(Sales_DB[[#This Row],[Customer_ID]],Final_Cust_db[Customer_ID],Final_Cust_db[State])</f>
        <v>Georgia</v>
      </c>
      <c r="Z1495" t="str">
        <f>_xlfn.XLOOKUP(Sales_DB[[#This Row],[Customer_ID]],Final_Cust_db[Customer_ID],Final_Cust_db[Country])</f>
        <v>USA</v>
      </c>
      <c r="AA1495" t="str">
        <f>_xlfn.XLOOKUP(Sales_DB[[#This Row],[Customer_ID]],Final_Cust_db[Customer_ID],Final_Cust_db[Loyality_Level])</f>
        <v>Silver</v>
      </c>
      <c r="AB1495" s="8">
        <f>Sales_DB[[#This Row],[Cost]]*Sales_DB[[#This Row],[Quantity]]</f>
        <v>289.06</v>
      </c>
      <c r="AC1495" s="8">
        <f>Sales_DB[[#This Row],[Total_Amount]]-Sales_DB[[#This Row],[Spend]]</f>
        <v>568.04</v>
      </c>
      <c r="AD1495" s="8">
        <f>MONTH(Sales_DB[[#This Row],[Order_Date]])</f>
        <v>1</v>
      </c>
    </row>
    <row r="1496" spans="1:30" x14ac:dyDescent="0.35">
      <c r="A1496" t="s">
        <v>3453</v>
      </c>
      <c r="B1496" s="2">
        <v>45251</v>
      </c>
      <c r="C1496" t="s">
        <v>746</v>
      </c>
      <c r="D1496" t="s">
        <v>1597</v>
      </c>
      <c r="E1496" t="s">
        <v>1934</v>
      </c>
      <c r="F1496">
        <v>4</v>
      </c>
      <c r="G1496" s="5">
        <v>316.18</v>
      </c>
      <c r="H1496">
        <v>0.12</v>
      </c>
      <c r="I1496" t="s">
        <v>1957</v>
      </c>
      <c r="J1496">
        <v>1112.9536000000001</v>
      </c>
      <c r="K1496" t="str">
        <f>_xlfn.XLOOKUP(Sales_DB[[#This Row],[Store_ID]],Store_DB[Store_ID],Store_DB[Region])</f>
        <v>North</v>
      </c>
      <c r="L1496" t="str">
        <f>_xlfn.XLOOKUP(Sales_DB[[#This Row],[Store_ID]],Store_DB[Store_ID],Store_DB[Store_Name])</f>
        <v>Shelton PLC</v>
      </c>
      <c r="M1496" t="str">
        <f>_xlfn.XLOOKUP(Sales_DB[[#This Row],[Store_ID]],Store_DB[Store_ID],Store_DB[City])</f>
        <v>East Jenniferstad</v>
      </c>
      <c r="N1496" t="str">
        <f>_xlfn.XLOOKUP(Sales_DB[[#This Row],[Store_ID]],Store_DB[Store_ID],Store_DB[Store_Type])</f>
        <v>Flagship</v>
      </c>
      <c r="O1496" t="str">
        <f>_xlfn.XLOOKUP(Sales_DB[[#This Row],[Product_ID]],Product_DB[Product_ID],Product_DB[Product_Name])</f>
        <v>Ceramic Kitchen Bowl Set</v>
      </c>
      <c r="P1496" t="str">
        <f>_xlfn.XLOOKUP(Sales_DB[[#This Row],[Product_ID]],Product_DB[Product_ID],Product_DB[Category])</f>
        <v>Home</v>
      </c>
      <c r="Q1496" t="str">
        <f>_xlfn.XLOOKUP(Sales_DB[[#This Row],[Product_ID]],Product_DB[Product_ID],Product_DB[Sub_Category])</f>
        <v>Kitchen</v>
      </c>
      <c r="R1496" t="str">
        <f>_xlfn.XLOOKUP(Sales_DB[[#This Row],[Product_ID]],Product_DB[Product_ID],Product_DB[Brand])</f>
        <v>Hamilton Group</v>
      </c>
      <c r="S1496">
        <f>_xlfn.XLOOKUP(Sales_DB[[#This Row],[Product_ID]],Product_DB[Product_ID],Product_DB[Cost])</f>
        <v>298.86</v>
      </c>
      <c r="T1496">
        <f>_xlfn.XLOOKUP(Sales_DB[[#This Row],[Product_ID]],Product_DB[Product_ID],Product_DB[Stock])</f>
        <v>308</v>
      </c>
      <c r="U1496" t="str">
        <f>_xlfn.XLOOKUP(Sales_DB[[#This Row],[Customer_ID]],Final_Cust_db[Customer_ID],Final_Cust_db[Name])</f>
        <v>Tanner Thompson</v>
      </c>
      <c r="V1496">
        <f>_xlfn.XLOOKUP(Sales_DB[[#This Row],[Customer_ID]],Final_Cust_db[Customer_ID],Final_Cust_db[Age])</f>
        <v>32</v>
      </c>
      <c r="W1496" t="str">
        <f>_xlfn.XLOOKUP(Sales_DB[[#This Row],[Customer_ID]],Final_Cust_db[Customer_ID],Final_Cust_db[Gender])</f>
        <v>Female</v>
      </c>
      <c r="X1496" t="str">
        <f>_xlfn.XLOOKUP(Sales_DB[[#This Row],[Customer_ID]],Final_Cust_db[Customer_ID],Final_Cust_db[City])</f>
        <v>Port Lisashire</v>
      </c>
      <c r="Y1496" t="str">
        <f>_xlfn.XLOOKUP(Sales_DB[[#This Row],[Customer_ID]],Final_Cust_db[Customer_ID],Final_Cust_db[State])</f>
        <v>Maryland</v>
      </c>
      <c r="Z1496" t="str">
        <f>_xlfn.XLOOKUP(Sales_DB[[#This Row],[Customer_ID]],Final_Cust_db[Customer_ID],Final_Cust_db[Country])</f>
        <v>USA</v>
      </c>
      <c r="AA1496" t="str">
        <f>_xlfn.XLOOKUP(Sales_DB[[#This Row],[Customer_ID]],Final_Cust_db[Customer_ID],Final_Cust_db[Loyality_Level])</f>
        <v>Bronze</v>
      </c>
      <c r="AB1496" s="8">
        <f>Sales_DB[[#This Row],[Cost]]*Sales_DB[[#This Row],[Quantity]]</f>
        <v>1195.44</v>
      </c>
      <c r="AC1496" s="8">
        <f>Sales_DB[[#This Row],[Total_Amount]]-Sales_DB[[#This Row],[Spend]]</f>
        <v>-82.486400000000003</v>
      </c>
      <c r="AD1496" s="8">
        <f>MONTH(Sales_DB[[#This Row],[Order_Date]])</f>
        <v>11</v>
      </c>
    </row>
    <row r="1497" spans="1:30" x14ac:dyDescent="0.35">
      <c r="A1497" t="s">
        <v>3454</v>
      </c>
      <c r="B1497" s="2">
        <v>45555</v>
      </c>
      <c r="C1497" t="s">
        <v>42</v>
      </c>
      <c r="D1497" t="s">
        <v>1608</v>
      </c>
      <c r="E1497" t="s">
        <v>1899</v>
      </c>
      <c r="F1497">
        <v>3</v>
      </c>
      <c r="G1497" s="5">
        <v>162.16999999999999</v>
      </c>
      <c r="H1497">
        <v>0.15</v>
      </c>
      <c r="I1497" t="s">
        <v>1959</v>
      </c>
      <c r="J1497">
        <v>413.5335</v>
      </c>
      <c r="K1497" t="str">
        <f>_xlfn.XLOOKUP(Sales_DB[[#This Row],[Store_ID]],Store_DB[Store_ID],Store_DB[Region])</f>
        <v>North</v>
      </c>
      <c r="L1497" t="str">
        <f>_xlfn.XLOOKUP(Sales_DB[[#This Row],[Store_ID]],Store_DB[Store_ID],Store_DB[Store_Name])</f>
        <v>Johnson-Wright</v>
      </c>
      <c r="M1497" t="str">
        <f>_xlfn.XLOOKUP(Sales_DB[[#This Row],[Store_ID]],Store_DB[Store_ID],Store_DB[City])</f>
        <v>Hoodberg</v>
      </c>
      <c r="N1497" t="str">
        <f>_xlfn.XLOOKUP(Sales_DB[[#This Row],[Store_ID]],Store_DB[Store_ID],Store_DB[Store_Type])</f>
        <v>Outlet</v>
      </c>
      <c r="O1497" t="str">
        <f>_xlfn.XLOOKUP(Sales_DB[[#This Row],[Product_ID]],Product_DB[Product_ID],Product_DB[Product_Name])</f>
        <v>Usb-C Fast Charger</v>
      </c>
      <c r="P1497" t="str">
        <f>_xlfn.XLOOKUP(Sales_DB[[#This Row],[Product_ID]],Product_DB[Product_ID],Product_DB[Category])</f>
        <v>Electronics</v>
      </c>
      <c r="Q1497" t="str">
        <f>_xlfn.XLOOKUP(Sales_DB[[#This Row],[Product_ID]],Product_DB[Product_ID],Product_DB[Sub_Category])</f>
        <v>Accessories</v>
      </c>
      <c r="R1497" t="str">
        <f>_xlfn.XLOOKUP(Sales_DB[[#This Row],[Product_ID]],Product_DB[Product_ID],Product_DB[Brand])</f>
        <v>Dawson-Perkins</v>
      </c>
      <c r="S1497">
        <f>_xlfn.XLOOKUP(Sales_DB[[#This Row],[Product_ID]],Product_DB[Product_ID],Product_DB[Cost])</f>
        <v>242.23</v>
      </c>
      <c r="T1497">
        <f>_xlfn.XLOOKUP(Sales_DB[[#This Row],[Product_ID]],Product_DB[Product_ID],Product_DB[Stock])</f>
        <v>453</v>
      </c>
      <c r="U1497" t="str">
        <f>_xlfn.XLOOKUP(Sales_DB[[#This Row],[Customer_ID]],Final_Cust_db[Customer_ID],Final_Cust_db[Name])</f>
        <v>Daniel Boyd</v>
      </c>
      <c r="V1497">
        <f>_xlfn.XLOOKUP(Sales_DB[[#This Row],[Customer_ID]],Final_Cust_db[Customer_ID],Final_Cust_db[Age])</f>
        <v>29</v>
      </c>
      <c r="W1497" t="str">
        <f>_xlfn.XLOOKUP(Sales_DB[[#This Row],[Customer_ID]],Final_Cust_db[Customer_ID],Final_Cust_db[Gender])</f>
        <v>Female</v>
      </c>
      <c r="X1497" t="str">
        <f>_xlfn.XLOOKUP(Sales_DB[[#This Row],[Customer_ID]],Final_Cust_db[Customer_ID],Final_Cust_db[City])</f>
        <v>West Pamelafurt</v>
      </c>
      <c r="Y1497" t="str">
        <f>_xlfn.XLOOKUP(Sales_DB[[#This Row],[Customer_ID]],Final_Cust_db[Customer_ID],Final_Cust_db[State])</f>
        <v>West Virginia</v>
      </c>
      <c r="Z1497" t="str">
        <f>_xlfn.XLOOKUP(Sales_DB[[#This Row],[Customer_ID]],Final_Cust_db[Customer_ID],Final_Cust_db[Country])</f>
        <v>USA</v>
      </c>
      <c r="AA1497" t="str">
        <f>_xlfn.XLOOKUP(Sales_DB[[#This Row],[Customer_ID]],Final_Cust_db[Customer_ID],Final_Cust_db[Loyality_Level])</f>
        <v>Bronze</v>
      </c>
      <c r="AB1497" s="8">
        <f>Sales_DB[[#This Row],[Cost]]*Sales_DB[[#This Row],[Quantity]]</f>
        <v>726.68999999999994</v>
      </c>
      <c r="AC1497" s="8">
        <f>Sales_DB[[#This Row],[Total_Amount]]-Sales_DB[[#This Row],[Spend]]</f>
        <v>-313.15649999999994</v>
      </c>
      <c r="AD1497" s="8">
        <f>MONTH(Sales_DB[[#This Row],[Order_Date]])</f>
        <v>9</v>
      </c>
    </row>
    <row r="1498" spans="1:30" x14ac:dyDescent="0.35">
      <c r="A1498" t="s">
        <v>3455</v>
      </c>
      <c r="B1498" s="2">
        <v>45385</v>
      </c>
      <c r="C1498" t="s">
        <v>1050</v>
      </c>
      <c r="D1498" t="s">
        <v>1570</v>
      </c>
      <c r="E1498" t="s">
        <v>1899</v>
      </c>
      <c r="F1498">
        <v>3</v>
      </c>
      <c r="G1498" s="5">
        <v>698.14</v>
      </c>
      <c r="H1498">
        <v>0.04</v>
      </c>
      <c r="I1498" t="s">
        <v>1959</v>
      </c>
      <c r="J1498">
        <v>2010.6432</v>
      </c>
      <c r="K1498" t="str">
        <f>_xlfn.XLOOKUP(Sales_DB[[#This Row],[Store_ID]],Store_DB[Store_ID],Store_DB[Region])</f>
        <v>North</v>
      </c>
      <c r="L1498" t="str">
        <f>_xlfn.XLOOKUP(Sales_DB[[#This Row],[Store_ID]],Store_DB[Store_ID],Store_DB[Store_Name])</f>
        <v>Johnson-Wright</v>
      </c>
      <c r="M1498" t="str">
        <f>_xlfn.XLOOKUP(Sales_DB[[#This Row],[Store_ID]],Store_DB[Store_ID],Store_DB[City])</f>
        <v>Hoodberg</v>
      </c>
      <c r="N1498" t="str">
        <f>_xlfn.XLOOKUP(Sales_DB[[#This Row],[Store_ID]],Store_DB[Store_ID],Store_DB[Store_Type])</f>
        <v>Outlet</v>
      </c>
      <c r="O1498" t="str">
        <f>_xlfn.XLOOKUP(Sales_DB[[#This Row],[Product_ID]],Product_DB[Product_ID],Product_DB[Product_Name])</f>
        <v>Women'S Yoga Pants</v>
      </c>
      <c r="P1498" t="str">
        <f>_xlfn.XLOOKUP(Sales_DB[[#This Row],[Product_ID]],Product_DB[Product_ID],Product_DB[Category])</f>
        <v>Clothing</v>
      </c>
      <c r="Q1498" t="str">
        <f>_xlfn.XLOOKUP(Sales_DB[[#This Row],[Product_ID]],Product_DB[Product_ID],Product_DB[Sub_Category])</f>
        <v>Bottoms</v>
      </c>
      <c r="R1498" t="str">
        <f>_xlfn.XLOOKUP(Sales_DB[[#This Row],[Product_ID]],Product_DB[Product_ID],Product_DB[Brand])</f>
        <v>Gonzales-Davis</v>
      </c>
      <c r="S1498">
        <f>_xlfn.XLOOKUP(Sales_DB[[#This Row],[Product_ID]],Product_DB[Product_ID],Product_DB[Cost])</f>
        <v>306.45999999999998</v>
      </c>
      <c r="T1498">
        <f>_xlfn.XLOOKUP(Sales_DB[[#This Row],[Product_ID]],Product_DB[Product_ID],Product_DB[Stock])</f>
        <v>487</v>
      </c>
      <c r="U1498" t="str">
        <f>_xlfn.XLOOKUP(Sales_DB[[#This Row],[Customer_ID]],Final_Cust_db[Customer_ID],Final_Cust_db[Name])</f>
        <v>Maria Phillips</v>
      </c>
      <c r="V1498">
        <f>_xlfn.XLOOKUP(Sales_DB[[#This Row],[Customer_ID]],Final_Cust_db[Customer_ID],Final_Cust_db[Age])</f>
        <v>38</v>
      </c>
      <c r="W1498" t="str">
        <f>_xlfn.XLOOKUP(Sales_DB[[#This Row],[Customer_ID]],Final_Cust_db[Customer_ID],Final_Cust_db[Gender])</f>
        <v>Female</v>
      </c>
      <c r="X1498" t="str">
        <f>_xlfn.XLOOKUP(Sales_DB[[#This Row],[Customer_ID]],Final_Cust_db[Customer_ID],Final_Cust_db[City])</f>
        <v>North Kathytown</v>
      </c>
      <c r="Y1498" t="str">
        <f>_xlfn.XLOOKUP(Sales_DB[[#This Row],[Customer_ID]],Final_Cust_db[Customer_ID],Final_Cust_db[State])</f>
        <v>Montana</v>
      </c>
      <c r="Z1498" t="str">
        <f>_xlfn.XLOOKUP(Sales_DB[[#This Row],[Customer_ID]],Final_Cust_db[Customer_ID],Final_Cust_db[Country])</f>
        <v>USA</v>
      </c>
      <c r="AA1498" t="str">
        <f>_xlfn.XLOOKUP(Sales_DB[[#This Row],[Customer_ID]],Final_Cust_db[Customer_ID],Final_Cust_db[Loyality_Level])</f>
        <v>Bronze</v>
      </c>
      <c r="AB1498" s="8">
        <f>Sales_DB[[#This Row],[Cost]]*Sales_DB[[#This Row],[Quantity]]</f>
        <v>919.37999999999988</v>
      </c>
      <c r="AC1498" s="8">
        <f>Sales_DB[[#This Row],[Total_Amount]]-Sales_DB[[#This Row],[Spend]]</f>
        <v>1091.2632000000001</v>
      </c>
      <c r="AD1498" s="8">
        <f>MONTH(Sales_DB[[#This Row],[Order_Date]])</f>
        <v>4</v>
      </c>
    </row>
    <row r="1499" spans="1:30" x14ac:dyDescent="0.35">
      <c r="A1499" t="s">
        <v>3456</v>
      </c>
      <c r="B1499" s="2">
        <v>45787</v>
      </c>
      <c r="C1499" t="s">
        <v>987</v>
      </c>
      <c r="D1499" t="s">
        <v>1803</v>
      </c>
      <c r="E1499" t="s">
        <v>1943</v>
      </c>
      <c r="F1499">
        <v>1</v>
      </c>
      <c r="G1499" s="5">
        <v>478.08</v>
      </c>
      <c r="H1499">
        <v>7.0000000000000007E-2</v>
      </c>
      <c r="I1499" t="s">
        <v>1962</v>
      </c>
      <c r="J1499">
        <v>444.61439999999988</v>
      </c>
      <c r="K1499" t="str">
        <f>_xlfn.XLOOKUP(Sales_DB[[#This Row],[Store_ID]],Store_DB[Store_ID],Store_DB[Region])</f>
        <v>East</v>
      </c>
      <c r="L1499" t="str">
        <f>_xlfn.XLOOKUP(Sales_DB[[#This Row],[Store_ID]],Store_DB[Store_ID],Store_DB[Store_Name])</f>
        <v>Guerrero-Schmitt</v>
      </c>
      <c r="M1499" t="str">
        <f>_xlfn.XLOOKUP(Sales_DB[[#This Row],[Store_ID]],Store_DB[Store_ID],Store_DB[City])</f>
        <v>East Stevechester</v>
      </c>
      <c r="N1499" t="str">
        <f>_xlfn.XLOOKUP(Sales_DB[[#This Row],[Store_ID]],Store_DB[Store_ID],Store_DB[Store_Type])</f>
        <v>Flagship</v>
      </c>
      <c r="O1499" t="str">
        <f>_xlfn.XLOOKUP(Sales_DB[[#This Row],[Product_ID]],Product_DB[Product_ID],Product_DB[Product_Name])</f>
        <v>Bluetooth Car Audio System</v>
      </c>
      <c r="P1499" t="str">
        <f>_xlfn.XLOOKUP(Sales_DB[[#This Row],[Product_ID]],Product_DB[Product_ID],Product_DB[Category])</f>
        <v>Electronics</v>
      </c>
      <c r="Q1499" t="str">
        <f>_xlfn.XLOOKUP(Sales_DB[[#This Row],[Product_ID]],Product_DB[Product_ID],Product_DB[Sub_Category])</f>
        <v>Audio</v>
      </c>
      <c r="R1499" t="str">
        <f>_xlfn.XLOOKUP(Sales_DB[[#This Row],[Product_ID]],Product_DB[Product_ID],Product_DB[Brand])</f>
        <v>Bruce-Bowen</v>
      </c>
      <c r="S1499">
        <f>_xlfn.XLOOKUP(Sales_DB[[#This Row],[Product_ID]],Product_DB[Product_ID],Product_DB[Cost])</f>
        <v>403.71</v>
      </c>
      <c r="T1499">
        <f>_xlfn.XLOOKUP(Sales_DB[[#This Row],[Product_ID]],Product_DB[Product_ID],Product_DB[Stock])</f>
        <v>159</v>
      </c>
      <c r="U1499" t="str">
        <f>_xlfn.XLOOKUP(Sales_DB[[#This Row],[Customer_ID]],Final_Cust_db[Customer_ID],Final_Cust_db[Name])</f>
        <v>Kara Dodson</v>
      </c>
      <c r="V1499">
        <f>_xlfn.XLOOKUP(Sales_DB[[#This Row],[Customer_ID]],Final_Cust_db[Customer_ID],Final_Cust_db[Age])</f>
        <v>20</v>
      </c>
      <c r="W1499" t="str">
        <f>_xlfn.XLOOKUP(Sales_DB[[#This Row],[Customer_ID]],Final_Cust_db[Customer_ID],Final_Cust_db[Gender])</f>
        <v>Male</v>
      </c>
      <c r="X1499" t="str">
        <f>_xlfn.XLOOKUP(Sales_DB[[#This Row],[Customer_ID]],Final_Cust_db[Customer_ID],Final_Cust_db[City])</f>
        <v>Joelside</v>
      </c>
      <c r="Y1499" t="str">
        <f>_xlfn.XLOOKUP(Sales_DB[[#This Row],[Customer_ID]],Final_Cust_db[Customer_ID],Final_Cust_db[State])</f>
        <v>Vermont</v>
      </c>
      <c r="Z1499" t="str">
        <f>_xlfn.XLOOKUP(Sales_DB[[#This Row],[Customer_ID]],Final_Cust_db[Customer_ID],Final_Cust_db[Country])</f>
        <v>USA</v>
      </c>
      <c r="AA1499" t="str">
        <f>_xlfn.XLOOKUP(Sales_DB[[#This Row],[Customer_ID]],Final_Cust_db[Customer_ID],Final_Cust_db[Loyality_Level])</f>
        <v>Silver</v>
      </c>
      <c r="AB1499" s="8">
        <f>Sales_DB[[#This Row],[Cost]]*Sales_DB[[#This Row],[Quantity]]</f>
        <v>403.71</v>
      </c>
      <c r="AC1499" s="8">
        <f>Sales_DB[[#This Row],[Total_Amount]]-Sales_DB[[#This Row],[Spend]]</f>
        <v>40.904399999999896</v>
      </c>
      <c r="AD1499" s="8">
        <f>MONTH(Sales_DB[[#This Row],[Order_Date]])</f>
        <v>5</v>
      </c>
    </row>
    <row r="1500" spans="1:30" x14ac:dyDescent="0.35">
      <c r="A1500" t="s">
        <v>3457</v>
      </c>
      <c r="B1500" s="2">
        <v>45822</v>
      </c>
      <c r="C1500" t="s">
        <v>684</v>
      </c>
      <c r="D1500" t="s">
        <v>1757</v>
      </c>
      <c r="E1500" t="s">
        <v>1912</v>
      </c>
      <c r="F1500">
        <v>2</v>
      </c>
      <c r="G1500" s="5">
        <v>958.64</v>
      </c>
      <c r="H1500">
        <v>0.2</v>
      </c>
      <c r="I1500" t="s">
        <v>1959</v>
      </c>
      <c r="J1500">
        <v>1533.8240000000001</v>
      </c>
      <c r="K1500" t="str">
        <f>_xlfn.XLOOKUP(Sales_DB[[#This Row],[Store_ID]],Store_DB[Store_ID],Store_DB[Region])</f>
        <v>South</v>
      </c>
      <c r="L1500" t="str">
        <f>_xlfn.XLOOKUP(Sales_DB[[#This Row],[Store_ID]],Store_DB[Store_ID],Store_DB[Store_Name])</f>
        <v>Martinez-Mullins</v>
      </c>
      <c r="M1500" t="str">
        <f>_xlfn.XLOOKUP(Sales_DB[[#This Row],[Store_ID]],Store_DB[Store_ID],Store_DB[City])</f>
        <v>Williamsfurt</v>
      </c>
      <c r="N1500" t="str">
        <f>_xlfn.XLOOKUP(Sales_DB[[#This Row],[Store_ID]],Store_DB[Store_ID],Store_DB[Store_Type])</f>
        <v>Online</v>
      </c>
      <c r="O1500" t="str">
        <f>_xlfn.XLOOKUP(Sales_DB[[#This Row],[Product_ID]],Product_DB[Product_ID],Product_DB[Product_Name])</f>
        <v>Men'S Hair Styling Gel</v>
      </c>
      <c r="P1500" t="str">
        <f>_xlfn.XLOOKUP(Sales_DB[[#This Row],[Product_ID]],Product_DB[Product_ID],Product_DB[Category])</f>
        <v>Beauty</v>
      </c>
      <c r="Q1500" t="str">
        <f>_xlfn.XLOOKUP(Sales_DB[[#This Row],[Product_ID]],Product_DB[Product_ID],Product_DB[Sub_Category])</f>
        <v>Haircare</v>
      </c>
      <c r="R1500" t="str">
        <f>_xlfn.XLOOKUP(Sales_DB[[#This Row],[Product_ID]],Product_DB[Product_ID],Product_DB[Brand])</f>
        <v>Cline-Mccarthy</v>
      </c>
      <c r="S1500">
        <f>_xlfn.XLOOKUP(Sales_DB[[#This Row],[Product_ID]],Product_DB[Product_ID],Product_DB[Cost])</f>
        <v>17.309999999999999</v>
      </c>
      <c r="T1500">
        <f>_xlfn.XLOOKUP(Sales_DB[[#This Row],[Product_ID]],Product_DB[Product_ID],Product_DB[Stock])</f>
        <v>399</v>
      </c>
      <c r="U1500" t="str">
        <f>_xlfn.XLOOKUP(Sales_DB[[#This Row],[Customer_ID]],Final_Cust_db[Customer_ID],Final_Cust_db[Name])</f>
        <v>John Perez</v>
      </c>
      <c r="V1500">
        <f>_xlfn.XLOOKUP(Sales_DB[[#This Row],[Customer_ID]],Final_Cust_db[Customer_ID],Final_Cust_db[Age])</f>
        <v>54</v>
      </c>
      <c r="W1500" t="str">
        <f>_xlfn.XLOOKUP(Sales_DB[[#This Row],[Customer_ID]],Final_Cust_db[Customer_ID],Final_Cust_db[Gender])</f>
        <v>Male</v>
      </c>
      <c r="X1500" t="str">
        <f>_xlfn.XLOOKUP(Sales_DB[[#This Row],[Customer_ID]],Final_Cust_db[Customer_ID],Final_Cust_db[City])</f>
        <v>Kathrynview</v>
      </c>
      <c r="Y1500" t="str">
        <f>_xlfn.XLOOKUP(Sales_DB[[#This Row],[Customer_ID]],Final_Cust_db[Customer_ID],Final_Cust_db[State])</f>
        <v>Louisiana</v>
      </c>
      <c r="Z1500" t="str">
        <f>_xlfn.XLOOKUP(Sales_DB[[#This Row],[Customer_ID]],Final_Cust_db[Customer_ID],Final_Cust_db[Country])</f>
        <v>USA</v>
      </c>
      <c r="AA1500" t="str">
        <f>_xlfn.XLOOKUP(Sales_DB[[#This Row],[Customer_ID]],Final_Cust_db[Customer_ID],Final_Cust_db[Loyality_Level])</f>
        <v>Platinum</v>
      </c>
      <c r="AB1500" s="8">
        <f>Sales_DB[[#This Row],[Cost]]*Sales_DB[[#This Row],[Quantity]]</f>
        <v>34.619999999999997</v>
      </c>
      <c r="AC1500" s="8">
        <f>Sales_DB[[#This Row],[Total_Amount]]-Sales_DB[[#This Row],[Spend]]</f>
        <v>1499.2040000000002</v>
      </c>
      <c r="AD1500" s="8">
        <f>MONTH(Sales_DB[[#This Row],[Order_Date]])</f>
        <v>6</v>
      </c>
    </row>
    <row r="1501" spans="1:30" x14ac:dyDescent="0.35">
      <c r="A1501" t="s">
        <v>3458</v>
      </c>
      <c r="B1501" s="2">
        <v>45590</v>
      </c>
      <c r="C1501" t="s">
        <v>1441</v>
      </c>
      <c r="D1501" t="s">
        <v>1701</v>
      </c>
      <c r="E1501" t="s">
        <v>1927</v>
      </c>
      <c r="F1501">
        <v>2</v>
      </c>
      <c r="G1501" s="5">
        <v>581.19000000000005</v>
      </c>
      <c r="H1501">
        <v>7.0000000000000007E-2</v>
      </c>
      <c r="I1501" t="s">
        <v>1962</v>
      </c>
      <c r="J1501">
        <v>1081.0134</v>
      </c>
      <c r="K1501" t="str">
        <f>_xlfn.XLOOKUP(Sales_DB[[#This Row],[Store_ID]],Store_DB[Store_ID],Store_DB[Region])</f>
        <v>North</v>
      </c>
      <c r="L1501" t="str">
        <f>_xlfn.XLOOKUP(Sales_DB[[#This Row],[Store_ID]],Store_DB[Store_ID],Store_DB[Store_Name])</f>
        <v>Thomas, Bridges and Harris</v>
      </c>
      <c r="M1501" t="str">
        <f>_xlfn.XLOOKUP(Sales_DB[[#This Row],[Store_ID]],Store_DB[Store_ID],Store_DB[City])</f>
        <v>Sabrinatown</v>
      </c>
      <c r="N1501" t="str">
        <f>_xlfn.XLOOKUP(Sales_DB[[#This Row],[Store_ID]],Store_DB[Store_ID],Store_DB[Store_Type])</f>
        <v>Online</v>
      </c>
      <c r="O1501" t="str">
        <f>_xlfn.XLOOKUP(Sales_DB[[#This Row],[Product_ID]],Product_DB[Product_ID],Product_DB[Product_Name])</f>
        <v>Yoga Exercise Mat</v>
      </c>
      <c r="P1501" t="str">
        <f>_xlfn.XLOOKUP(Sales_DB[[#This Row],[Product_ID]],Product_DB[Product_ID],Product_DB[Category])</f>
        <v>Sports</v>
      </c>
      <c r="Q1501" t="str">
        <f>_xlfn.XLOOKUP(Sales_DB[[#This Row],[Product_ID]],Product_DB[Product_ID],Product_DB[Sub_Category])</f>
        <v>Fitness</v>
      </c>
      <c r="R1501" t="str">
        <f>_xlfn.XLOOKUP(Sales_DB[[#This Row],[Product_ID]],Product_DB[Product_ID],Product_DB[Brand])</f>
        <v>Carroll, Long and Mendoza</v>
      </c>
      <c r="S1501">
        <f>_xlfn.XLOOKUP(Sales_DB[[#This Row],[Product_ID]],Product_DB[Product_ID],Product_DB[Cost])</f>
        <v>313.26</v>
      </c>
      <c r="T1501">
        <f>_xlfn.XLOOKUP(Sales_DB[[#This Row],[Product_ID]],Product_DB[Product_ID],Product_DB[Stock])</f>
        <v>369</v>
      </c>
      <c r="U1501" t="str">
        <f>_xlfn.XLOOKUP(Sales_DB[[#This Row],[Customer_ID]],Final_Cust_db[Customer_ID],Final_Cust_db[Name])</f>
        <v>David Pierce</v>
      </c>
      <c r="V1501">
        <f>_xlfn.XLOOKUP(Sales_DB[[#This Row],[Customer_ID]],Final_Cust_db[Customer_ID],Final_Cust_db[Age])</f>
        <v>45</v>
      </c>
      <c r="W1501" t="str">
        <f>_xlfn.XLOOKUP(Sales_DB[[#This Row],[Customer_ID]],Final_Cust_db[Customer_ID],Final_Cust_db[Gender])</f>
        <v>Female</v>
      </c>
      <c r="X1501" t="str">
        <f>_xlfn.XLOOKUP(Sales_DB[[#This Row],[Customer_ID]],Final_Cust_db[Customer_ID],Final_Cust_db[City])</f>
        <v>Grayland</v>
      </c>
      <c r="Y1501" t="str">
        <f>_xlfn.XLOOKUP(Sales_DB[[#This Row],[Customer_ID]],Final_Cust_db[Customer_ID],Final_Cust_db[State])</f>
        <v>Washington</v>
      </c>
      <c r="Z1501" t="str">
        <f>_xlfn.XLOOKUP(Sales_DB[[#This Row],[Customer_ID]],Final_Cust_db[Customer_ID],Final_Cust_db[Country])</f>
        <v>USA</v>
      </c>
      <c r="AA1501" t="str">
        <f>_xlfn.XLOOKUP(Sales_DB[[#This Row],[Customer_ID]],Final_Cust_db[Customer_ID],Final_Cust_db[Loyality_Level])</f>
        <v>Platinum</v>
      </c>
      <c r="AB1501" s="8">
        <f>Sales_DB[[#This Row],[Cost]]*Sales_DB[[#This Row],[Quantity]]</f>
        <v>626.52</v>
      </c>
      <c r="AC1501" s="8">
        <f>Sales_DB[[#This Row],[Total_Amount]]-Sales_DB[[#This Row],[Spend]]</f>
        <v>454.49340000000007</v>
      </c>
      <c r="AD1501" s="8">
        <f>MONTH(Sales_DB[[#This Row],[Order_Date]])</f>
        <v>10</v>
      </c>
    </row>
    <row r="1502" spans="1:30" x14ac:dyDescent="0.35">
      <c r="A1502" t="s">
        <v>3459</v>
      </c>
      <c r="B1502" s="2">
        <v>45618</v>
      </c>
      <c r="C1502" t="s">
        <v>397</v>
      </c>
      <c r="D1502" t="s">
        <v>1878</v>
      </c>
      <c r="E1502" t="s">
        <v>1925</v>
      </c>
      <c r="F1502">
        <v>1</v>
      </c>
      <c r="G1502" s="5">
        <v>736.54</v>
      </c>
      <c r="H1502">
        <v>0.16</v>
      </c>
      <c r="I1502" t="s">
        <v>1959</v>
      </c>
      <c r="J1502">
        <v>618.69359999999995</v>
      </c>
      <c r="K1502" t="str">
        <f>_xlfn.XLOOKUP(Sales_DB[[#This Row],[Store_ID]],Store_DB[Store_ID],Store_DB[Region])</f>
        <v>South</v>
      </c>
      <c r="L1502" t="str">
        <f>_xlfn.XLOOKUP(Sales_DB[[#This Row],[Store_ID]],Store_DB[Store_ID],Store_DB[Store_Name])</f>
        <v>Aguirre-Keller</v>
      </c>
      <c r="M1502" t="str">
        <f>_xlfn.XLOOKUP(Sales_DB[[#This Row],[Store_ID]],Store_DB[Store_ID],Store_DB[City])</f>
        <v>Lake Michael</v>
      </c>
      <c r="N1502" t="str">
        <f>_xlfn.XLOOKUP(Sales_DB[[#This Row],[Store_ID]],Store_DB[Store_ID],Store_DB[Store_Type])</f>
        <v>Online</v>
      </c>
      <c r="O1502" t="str">
        <f>_xlfn.XLOOKUP(Sales_DB[[#This Row],[Product_ID]],Product_DB[Product_ID],Product_DB[Product_Name])</f>
        <v>Stainless Steel Cookware Set</v>
      </c>
      <c r="P1502" t="str">
        <f>_xlfn.XLOOKUP(Sales_DB[[#This Row],[Product_ID]],Product_DB[Product_ID],Product_DB[Category])</f>
        <v>Home</v>
      </c>
      <c r="Q1502" t="str">
        <f>_xlfn.XLOOKUP(Sales_DB[[#This Row],[Product_ID]],Product_DB[Product_ID],Product_DB[Sub_Category])</f>
        <v>Kitchen</v>
      </c>
      <c r="R1502" t="str">
        <f>_xlfn.XLOOKUP(Sales_DB[[#This Row],[Product_ID]],Product_DB[Product_ID],Product_DB[Brand])</f>
        <v>Campbell Ltd</v>
      </c>
      <c r="S1502">
        <f>_xlfn.XLOOKUP(Sales_DB[[#This Row],[Product_ID]],Product_DB[Product_ID],Product_DB[Cost])</f>
        <v>201.41</v>
      </c>
      <c r="T1502">
        <f>_xlfn.XLOOKUP(Sales_DB[[#This Row],[Product_ID]],Product_DB[Product_ID],Product_DB[Stock])</f>
        <v>146</v>
      </c>
      <c r="U1502" t="str">
        <f>_xlfn.XLOOKUP(Sales_DB[[#This Row],[Customer_ID]],Final_Cust_db[Customer_ID],Final_Cust_db[Name])</f>
        <v>David Cole</v>
      </c>
      <c r="V1502">
        <f>_xlfn.XLOOKUP(Sales_DB[[#This Row],[Customer_ID]],Final_Cust_db[Customer_ID],Final_Cust_db[Age])</f>
        <v>27</v>
      </c>
      <c r="W1502" t="str">
        <f>_xlfn.XLOOKUP(Sales_DB[[#This Row],[Customer_ID]],Final_Cust_db[Customer_ID],Final_Cust_db[Gender])</f>
        <v>Female</v>
      </c>
      <c r="X1502" t="str">
        <f>_xlfn.XLOOKUP(Sales_DB[[#This Row],[Customer_ID]],Final_Cust_db[Customer_ID],Final_Cust_db[City])</f>
        <v>Lake Michael</v>
      </c>
      <c r="Y1502" t="str">
        <f>_xlfn.XLOOKUP(Sales_DB[[#This Row],[Customer_ID]],Final_Cust_db[Customer_ID],Final_Cust_db[State])</f>
        <v>Michigan</v>
      </c>
      <c r="Z1502" t="str">
        <f>_xlfn.XLOOKUP(Sales_DB[[#This Row],[Customer_ID]],Final_Cust_db[Customer_ID],Final_Cust_db[Country])</f>
        <v>USA</v>
      </c>
      <c r="AA1502" t="str">
        <f>_xlfn.XLOOKUP(Sales_DB[[#This Row],[Customer_ID]],Final_Cust_db[Customer_ID],Final_Cust_db[Loyality_Level])</f>
        <v>Silver</v>
      </c>
      <c r="AB1502" s="8">
        <f>Sales_DB[[#This Row],[Cost]]*Sales_DB[[#This Row],[Quantity]]</f>
        <v>201.41</v>
      </c>
      <c r="AC1502" s="8">
        <f>Sales_DB[[#This Row],[Total_Amount]]-Sales_DB[[#This Row],[Spend]]</f>
        <v>417.28359999999998</v>
      </c>
      <c r="AD1502" s="8">
        <f>MONTH(Sales_DB[[#This Row],[Order_Date]])</f>
        <v>11</v>
      </c>
    </row>
    <row r="1503" spans="1:30" x14ac:dyDescent="0.35">
      <c r="A1503" t="s">
        <v>3460</v>
      </c>
      <c r="B1503" s="2">
        <v>45586</v>
      </c>
      <c r="C1503" t="s">
        <v>1259</v>
      </c>
      <c r="D1503" t="s">
        <v>1775</v>
      </c>
      <c r="E1503" t="s">
        <v>1934</v>
      </c>
      <c r="F1503">
        <v>1</v>
      </c>
      <c r="G1503" s="5">
        <v>524</v>
      </c>
      <c r="H1503">
        <v>0.28000000000000003</v>
      </c>
      <c r="I1503" t="s">
        <v>1957</v>
      </c>
      <c r="J1503">
        <v>377.28</v>
      </c>
      <c r="K1503" t="str">
        <f>_xlfn.XLOOKUP(Sales_DB[[#This Row],[Store_ID]],Store_DB[Store_ID],Store_DB[Region])</f>
        <v>North</v>
      </c>
      <c r="L1503" t="str">
        <f>_xlfn.XLOOKUP(Sales_DB[[#This Row],[Store_ID]],Store_DB[Store_ID],Store_DB[Store_Name])</f>
        <v>Shelton PLC</v>
      </c>
      <c r="M1503" t="str">
        <f>_xlfn.XLOOKUP(Sales_DB[[#This Row],[Store_ID]],Store_DB[Store_ID],Store_DB[City])</f>
        <v>East Jenniferstad</v>
      </c>
      <c r="N1503" t="str">
        <f>_xlfn.XLOOKUP(Sales_DB[[#This Row],[Store_ID]],Store_DB[Store_ID],Store_DB[Store_Type])</f>
        <v>Flagship</v>
      </c>
      <c r="O1503" t="str">
        <f>_xlfn.XLOOKUP(Sales_DB[[#This Row],[Product_ID]],Product_DB[Product_ID],Product_DB[Product_Name])</f>
        <v>Adjustable Dumbbells 20Kg</v>
      </c>
      <c r="P1503" t="str">
        <f>_xlfn.XLOOKUP(Sales_DB[[#This Row],[Product_ID]],Product_DB[Product_ID],Product_DB[Category])</f>
        <v>Sports</v>
      </c>
      <c r="Q1503" t="str">
        <f>_xlfn.XLOOKUP(Sales_DB[[#This Row],[Product_ID]],Product_DB[Product_ID],Product_DB[Sub_Category])</f>
        <v>Fitness</v>
      </c>
      <c r="R1503" t="str">
        <f>_xlfn.XLOOKUP(Sales_DB[[#This Row],[Product_ID]],Product_DB[Product_ID],Product_DB[Brand])</f>
        <v>Montgomery, Benton and Miller</v>
      </c>
      <c r="S1503">
        <f>_xlfn.XLOOKUP(Sales_DB[[#This Row],[Product_ID]],Product_DB[Product_ID],Product_DB[Cost])</f>
        <v>240.63</v>
      </c>
      <c r="T1503">
        <f>_xlfn.XLOOKUP(Sales_DB[[#This Row],[Product_ID]],Product_DB[Product_ID],Product_DB[Stock])</f>
        <v>423</v>
      </c>
      <c r="U1503" t="str">
        <f>_xlfn.XLOOKUP(Sales_DB[[#This Row],[Customer_ID]],Final_Cust_db[Customer_ID],Final_Cust_db[Name])</f>
        <v>Terry Moses</v>
      </c>
      <c r="V1503">
        <f>_xlfn.XLOOKUP(Sales_DB[[#This Row],[Customer_ID]],Final_Cust_db[Customer_ID],Final_Cust_db[Age])</f>
        <v>51</v>
      </c>
      <c r="W1503" t="str">
        <f>_xlfn.XLOOKUP(Sales_DB[[#This Row],[Customer_ID]],Final_Cust_db[Customer_ID],Final_Cust_db[Gender])</f>
        <v>Female</v>
      </c>
      <c r="X1503" t="str">
        <f>_xlfn.XLOOKUP(Sales_DB[[#This Row],[Customer_ID]],Final_Cust_db[Customer_ID],Final_Cust_db[City])</f>
        <v>Leahmouth</v>
      </c>
      <c r="Y1503" t="str">
        <f>_xlfn.XLOOKUP(Sales_DB[[#This Row],[Customer_ID]],Final_Cust_db[Customer_ID],Final_Cust_db[State])</f>
        <v>Nevada</v>
      </c>
      <c r="Z1503" t="str">
        <f>_xlfn.XLOOKUP(Sales_DB[[#This Row],[Customer_ID]],Final_Cust_db[Customer_ID],Final_Cust_db[Country])</f>
        <v>USA</v>
      </c>
      <c r="AA1503" t="str">
        <f>_xlfn.XLOOKUP(Sales_DB[[#This Row],[Customer_ID]],Final_Cust_db[Customer_ID],Final_Cust_db[Loyality_Level])</f>
        <v>Platinum</v>
      </c>
      <c r="AB1503" s="8">
        <f>Sales_DB[[#This Row],[Cost]]*Sales_DB[[#This Row],[Quantity]]</f>
        <v>240.63</v>
      </c>
      <c r="AC1503" s="8">
        <f>Sales_DB[[#This Row],[Total_Amount]]-Sales_DB[[#This Row],[Spend]]</f>
        <v>136.64999999999998</v>
      </c>
      <c r="AD1503" s="8">
        <f>MONTH(Sales_DB[[#This Row],[Order_Date]])</f>
        <v>10</v>
      </c>
    </row>
    <row r="1504" spans="1:30" x14ac:dyDescent="0.35">
      <c r="A1504" t="s">
        <v>3461</v>
      </c>
      <c r="B1504" s="2">
        <v>45548</v>
      </c>
      <c r="C1504" t="s">
        <v>182</v>
      </c>
      <c r="D1504" t="s">
        <v>1659</v>
      </c>
      <c r="E1504" t="s">
        <v>1899</v>
      </c>
      <c r="F1504">
        <v>4</v>
      </c>
      <c r="G1504" s="5">
        <v>566.09</v>
      </c>
      <c r="H1504">
        <v>0.28000000000000003</v>
      </c>
      <c r="I1504" t="s">
        <v>1962</v>
      </c>
      <c r="J1504">
        <v>1630.3391999999999</v>
      </c>
      <c r="K1504" t="str">
        <f>_xlfn.XLOOKUP(Sales_DB[[#This Row],[Store_ID]],Store_DB[Store_ID],Store_DB[Region])</f>
        <v>North</v>
      </c>
      <c r="L1504" t="str">
        <f>_xlfn.XLOOKUP(Sales_DB[[#This Row],[Store_ID]],Store_DB[Store_ID],Store_DB[Store_Name])</f>
        <v>Johnson-Wright</v>
      </c>
      <c r="M1504" t="str">
        <f>_xlfn.XLOOKUP(Sales_DB[[#This Row],[Store_ID]],Store_DB[Store_ID],Store_DB[City])</f>
        <v>Hoodberg</v>
      </c>
      <c r="N1504" t="str">
        <f>_xlfn.XLOOKUP(Sales_DB[[#This Row],[Store_ID]],Store_DB[Store_ID],Store_DB[Store_Type])</f>
        <v>Outlet</v>
      </c>
      <c r="O1504" t="str">
        <f>_xlfn.XLOOKUP(Sales_DB[[#This Row],[Product_ID]],Product_DB[Product_ID],Product_DB[Product_Name])</f>
        <v>Sports Stopwatch Timer</v>
      </c>
      <c r="P1504" t="str">
        <f>_xlfn.XLOOKUP(Sales_DB[[#This Row],[Product_ID]],Product_DB[Product_ID],Product_DB[Category])</f>
        <v>Sports</v>
      </c>
      <c r="Q1504" t="str">
        <f>_xlfn.XLOOKUP(Sales_DB[[#This Row],[Product_ID]],Product_DB[Product_ID],Product_DB[Sub_Category])</f>
        <v>Accessories</v>
      </c>
      <c r="R1504" t="str">
        <f>_xlfn.XLOOKUP(Sales_DB[[#This Row],[Product_ID]],Product_DB[Product_ID],Product_DB[Brand])</f>
        <v>Burns-Hansen</v>
      </c>
      <c r="S1504">
        <f>_xlfn.XLOOKUP(Sales_DB[[#This Row],[Product_ID]],Product_DB[Product_ID],Product_DB[Cost])</f>
        <v>38.76</v>
      </c>
      <c r="T1504">
        <f>_xlfn.XLOOKUP(Sales_DB[[#This Row],[Product_ID]],Product_DB[Product_ID],Product_DB[Stock])</f>
        <v>137</v>
      </c>
      <c r="U1504" t="str">
        <f>_xlfn.XLOOKUP(Sales_DB[[#This Row],[Customer_ID]],Final_Cust_db[Customer_ID],Final_Cust_db[Name])</f>
        <v>Michelle Garcia Dds</v>
      </c>
      <c r="V1504">
        <f>_xlfn.XLOOKUP(Sales_DB[[#This Row],[Customer_ID]],Final_Cust_db[Customer_ID],Final_Cust_db[Age])</f>
        <v>55</v>
      </c>
      <c r="W1504" t="str">
        <f>_xlfn.XLOOKUP(Sales_DB[[#This Row],[Customer_ID]],Final_Cust_db[Customer_ID],Final_Cust_db[Gender])</f>
        <v>Female</v>
      </c>
      <c r="X1504" t="str">
        <f>_xlfn.XLOOKUP(Sales_DB[[#This Row],[Customer_ID]],Final_Cust_db[Customer_ID],Final_Cust_db[City])</f>
        <v>Perezbury</v>
      </c>
      <c r="Y1504" t="str">
        <f>_xlfn.XLOOKUP(Sales_DB[[#This Row],[Customer_ID]],Final_Cust_db[Customer_ID],Final_Cust_db[State])</f>
        <v>Ohio</v>
      </c>
      <c r="Z1504" t="str">
        <f>_xlfn.XLOOKUP(Sales_DB[[#This Row],[Customer_ID]],Final_Cust_db[Customer_ID],Final_Cust_db[Country])</f>
        <v>USA</v>
      </c>
      <c r="AA1504" t="str">
        <f>_xlfn.XLOOKUP(Sales_DB[[#This Row],[Customer_ID]],Final_Cust_db[Customer_ID],Final_Cust_db[Loyality_Level])</f>
        <v>Platinum</v>
      </c>
      <c r="AB1504" s="8">
        <f>Sales_DB[[#This Row],[Cost]]*Sales_DB[[#This Row],[Quantity]]</f>
        <v>155.04</v>
      </c>
      <c r="AC1504" s="8">
        <f>Sales_DB[[#This Row],[Total_Amount]]-Sales_DB[[#This Row],[Spend]]</f>
        <v>1475.2991999999999</v>
      </c>
      <c r="AD1504" s="8">
        <f>MONTH(Sales_DB[[#This Row],[Order_Date]])</f>
        <v>9</v>
      </c>
    </row>
    <row r="1505" spans="1:30" x14ac:dyDescent="0.35">
      <c r="A1505" t="s">
        <v>3462</v>
      </c>
      <c r="B1505" s="2">
        <v>45772</v>
      </c>
      <c r="C1505" t="s">
        <v>836</v>
      </c>
      <c r="D1505" t="s">
        <v>1636</v>
      </c>
      <c r="E1505" t="s">
        <v>1922</v>
      </c>
      <c r="F1505">
        <v>1</v>
      </c>
      <c r="G1505" s="5">
        <v>251.99</v>
      </c>
      <c r="H1505">
        <v>0.09</v>
      </c>
      <c r="I1505" t="s">
        <v>1957</v>
      </c>
      <c r="J1505">
        <v>229.3109</v>
      </c>
      <c r="K1505" t="str">
        <f>_xlfn.XLOOKUP(Sales_DB[[#This Row],[Store_ID]],Store_DB[Store_ID],Store_DB[Region])</f>
        <v>East</v>
      </c>
      <c r="L1505" t="str">
        <f>_xlfn.XLOOKUP(Sales_DB[[#This Row],[Store_ID]],Store_DB[Store_ID],Store_DB[Store_Name])</f>
        <v>Hill, Wagner and Ballard</v>
      </c>
      <c r="M1505" t="str">
        <f>_xlfn.XLOOKUP(Sales_DB[[#This Row],[Store_ID]],Store_DB[Store_ID],Store_DB[City])</f>
        <v>East Davidville</v>
      </c>
      <c r="N1505" t="str">
        <f>_xlfn.XLOOKUP(Sales_DB[[#This Row],[Store_ID]],Store_DB[Store_ID],Store_DB[Store_Type])</f>
        <v>Online</v>
      </c>
      <c r="O1505" t="str">
        <f>_xlfn.XLOOKUP(Sales_DB[[#This Row],[Product_ID]],Product_DB[Product_ID],Product_DB[Product_Name])</f>
        <v>Multi-Purpose Storage Box</v>
      </c>
      <c r="P1505" t="str">
        <f>_xlfn.XLOOKUP(Sales_DB[[#This Row],[Product_ID]],Product_DB[Product_ID],Product_DB[Category])</f>
        <v>Home</v>
      </c>
      <c r="Q1505" t="str">
        <f>_xlfn.XLOOKUP(Sales_DB[[#This Row],[Product_ID]],Product_DB[Product_ID],Product_DB[Sub_Category])</f>
        <v>Storage</v>
      </c>
      <c r="R1505" t="str">
        <f>_xlfn.XLOOKUP(Sales_DB[[#This Row],[Product_ID]],Product_DB[Product_ID],Product_DB[Brand])</f>
        <v>Gardner-Montes</v>
      </c>
      <c r="S1505">
        <f>_xlfn.XLOOKUP(Sales_DB[[#This Row],[Product_ID]],Product_DB[Product_ID],Product_DB[Cost])</f>
        <v>123.46</v>
      </c>
      <c r="T1505">
        <f>_xlfn.XLOOKUP(Sales_DB[[#This Row],[Product_ID]],Product_DB[Product_ID],Product_DB[Stock])</f>
        <v>76</v>
      </c>
      <c r="U1505" t="str">
        <f>_xlfn.XLOOKUP(Sales_DB[[#This Row],[Customer_ID]],Final_Cust_db[Customer_ID],Final_Cust_db[Name])</f>
        <v>Beth Allen</v>
      </c>
      <c r="V1505">
        <f>_xlfn.XLOOKUP(Sales_DB[[#This Row],[Customer_ID]],Final_Cust_db[Customer_ID],Final_Cust_db[Age])</f>
        <v>32</v>
      </c>
      <c r="W1505" t="str">
        <f>_xlfn.XLOOKUP(Sales_DB[[#This Row],[Customer_ID]],Final_Cust_db[Customer_ID],Final_Cust_db[Gender])</f>
        <v>Female</v>
      </c>
      <c r="X1505" t="str">
        <f>_xlfn.XLOOKUP(Sales_DB[[#This Row],[Customer_ID]],Final_Cust_db[Customer_ID],Final_Cust_db[City])</f>
        <v>South Kathrynmouth</v>
      </c>
      <c r="Y1505" t="str">
        <f>_xlfn.XLOOKUP(Sales_DB[[#This Row],[Customer_ID]],Final_Cust_db[Customer_ID],Final_Cust_db[State])</f>
        <v>Oklahoma</v>
      </c>
      <c r="Z1505" t="str">
        <f>_xlfn.XLOOKUP(Sales_DB[[#This Row],[Customer_ID]],Final_Cust_db[Customer_ID],Final_Cust_db[Country])</f>
        <v>USA</v>
      </c>
      <c r="AA1505" t="str">
        <f>_xlfn.XLOOKUP(Sales_DB[[#This Row],[Customer_ID]],Final_Cust_db[Customer_ID],Final_Cust_db[Loyality_Level])</f>
        <v>Silver</v>
      </c>
      <c r="AB1505" s="8">
        <f>Sales_DB[[#This Row],[Cost]]*Sales_DB[[#This Row],[Quantity]]</f>
        <v>123.46</v>
      </c>
      <c r="AC1505" s="8">
        <f>Sales_DB[[#This Row],[Total_Amount]]-Sales_DB[[#This Row],[Spend]]</f>
        <v>105.85090000000001</v>
      </c>
      <c r="AD1505" s="8">
        <f>MONTH(Sales_DB[[#This Row],[Order_Date]])</f>
        <v>4</v>
      </c>
    </row>
    <row r="1506" spans="1:30" x14ac:dyDescent="0.35">
      <c r="A1506" t="s">
        <v>3463</v>
      </c>
      <c r="B1506" s="2">
        <v>45361</v>
      </c>
      <c r="C1506" t="s">
        <v>724</v>
      </c>
      <c r="D1506" t="s">
        <v>1623</v>
      </c>
      <c r="E1506" t="s">
        <v>1946</v>
      </c>
      <c r="F1506">
        <v>1</v>
      </c>
      <c r="G1506" s="5">
        <v>259.2</v>
      </c>
      <c r="H1506">
        <v>0.27</v>
      </c>
      <c r="I1506" t="s">
        <v>1962</v>
      </c>
      <c r="J1506">
        <v>189.21600000000001</v>
      </c>
      <c r="K1506" t="str">
        <f>_xlfn.XLOOKUP(Sales_DB[[#This Row],[Store_ID]],Store_DB[Store_ID],Store_DB[Region])</f>
        <v>East</v>
      </c>
      <c r="L1506" t="str">
        <f>_xlfn.XLOOKUP(Sales_DB[[#This Row],[Store_ID]],Store_DB[Store_ID],Store_DB[Store_Name])</f>
        <v>Mann-Austin</v>
      </c>
      <c r="M1506" t="str">
        <f>_xlfn.XLOOKUP(Sales_DB[[#This Row],[Store_ID]],Store_DB[Store_ID],Store_DB[City])</f>
        <v>Vasquezborough</v>
      </c>
      <c r="N1506" t="str">
        <f>_xlfn.XLOOKUP(Sales_DB[[#This Row],[Store_ID]],Store_DB[Store_ID],Store_DB[Store_Type])</f>
        <v>Online</v>
      </c>
      <c r="O1506" t="str">
        <f>_xlfn.XLOOKUP(Sales_DB[[#This Row],[Product_ID]],Product_DB[Product_ID],Product_DB[Product_Name])</f>
        <v>Soccer Training Cone Set</v>
      </c>
      <c r="P1506" t="str">
        <f>_xlfn.XLOOKUP(Sales_DB[[#This Row],[Product_ID]],Product_DB[Product_ID],Product_DB[Category])</f>
        <v>Sports</v>
      </c>
      <c r="Q1506" t="str">
        <f>_xlfn.XLOOKUP(Sales_DB[[#This Row],[Product_ID]],Product_DB[Product_ID],Product_DB[Sub_Category])</f>
        <v>Accessories</v>
      </c>
      <c r="R1506" t="str">
        <f>_xlfn.XLOOKUP(Sales_DB[[#This Row],[Product_ID]],Product_DB[Product_ID],Product_DB[Brand])</f>
        <v>Ford, Murphy and Wilson</v>
      </c>
      <c r="S1506">
        <f>_xlfn.XLOOKUP(Sales_DB[[#This Row],[Product_ID]],Product_DB[Product_ID],Product_DB[Cost])</f>
        <v>144.53</v>
      </c>
      <c r="T1506">
        <f>_xlfn.XLOOKUP(Sales_DB[[#This Row],[Product_ID]],Product_DB[Product_ID],Product_DB[Stock])</f>
        <v>367</v>
      </c>
      <c r="U1506" t="str">
        <f>_xlfn.XLOOKUP(Sales_DB[[#This Row],[Customer_ID]],Final_Cust_db[Customer_ID],Final_Cust_db[Name])</f>
        <v>Lisa Young</v>
      </c>
      <c r="V1506">
        <f>_xlfn.XLOOKUP(Sales_DB[[#This Row],[Customer_ID]],Final_Cust_db[Customer_ID],Final_Cust_db[Age])</f>
        <v>38</v>
      </c>
      <c r="W1506" t="str">
        <f>_xlfn.XLOOKUP(Sales_DB[[#This Row],[Customer_ID]],Final_Cust_db[Customer_ID],Final_Cust_db[Gender])</f>
        <v>Male</v>
      </c>
      <c r="X1506" t="str">
        <f>_xlfn.XLOOKUP(Sales_DB[[#This Row],[Customer_ID]],Final_Cust_db[Customer_ID],Final_Cust_db[City])</f>
        <v>Maybury</v>
      </c>
      <c r="Y1506" t="str">
        <f>_xlfn.XLOOKUP(Sales_DB[[#This Row],[Customer_ID]],Final_Cust_db[Customer_ID],Final_Cust_db[State])</f>
        <v>Georgia</v>
      </c>
      <c r="Z1506" t="str">
        <f>_xlfn.XLOOKUP(Sales_DB[[#This Row],[Customer_ID]],Final_Cust_db[Customer_ID],Final_Cust_db[Country])</f>
        <v>USA</v>
      </c>
      <c r="AA1506" t="str">
        <f>_xlfn.XLOOKUP(Sales_DB[[#This Row],[Customer_ID]],Final_Cust_db[Customer_ID],Final_Cust_db[Loyality_Level])</f>
        <v>Platinum</v>
      </c>
      <c r="AB1506" s="8">
        <f>Sales_DB[[#This Row],[Cost]]*Sales_DB[[#This Row],[Quantity]]</f>
        <v>144.53</v>
      </c>
      <c r="AC1506" s="8">
        <f>Sales_DB[[#This Row],[Total_Amount]]-Sales_DB[[#This Row],[Spend]]</f>
        <v>44.686000000000007</v>
      </c>
      <c r="AD1506" s="8">
        <f>MONTH(Sales_DB[[#This Row],[Order_Date]])</f>
        <v>3</v>
      </c>
    </row>
    <row r="1507" spans="1:30" x14ac:dyDescent="0.35">
      <c r="A1507" t="s">
        <v>3464</v>
      </c>
      <c r="B1507" s="2">
        <v>45235</v>
      </c>
      <c r="C1507" t="s">
        <v>1390</v>
      </c>
      <c r="D1507" t="s">
        <v>1757</v>
      </c>
      <c r="E1507" t="s">
        <v>1934</v>
      </c>
      <c r="F1507">
        <v>1</v>
      </c>
      <c r="G1507" s="5">
        <v>935.66</v>
      </c>
      <c r="H1507">
        <v>0.26</v>
      </c>
      <c r="I1507" t="s">
        <v>1959</v>
      </c>
      <c r="J1507">
        <v>692.38839999999993</v>
      </c>
      <c r="K1507" t="str">
        <f>_xlfn.XLOOKUP(Sales_DB[[#This Row],[Store_ID]],Store_DB[Store_ID],Store_DB[Region])</f>
        <v>North</v>
      </c>
      <c r="L1507" t="str">
        <f>_xlfn.XLOOKUP(Sales_DB[[#This Row],[Store_ID]],Store_DB[Store_ID],Store_DB[Store_Name])</f>
        <v>Shelton PLC</v>
      </c>
      <c r="M1507" t="str">
        <f>_xlfn.XLOOKUP(Sales_DB[[#This Row],[Store_ID]],Store_DB[Store_ID],Store_DB[City])</f>
        <v>East Jenniferstad</v>
      </c>
      <c r="N1507" t="str">
        <f>_xlfn.XLOOKUP(Sales_DB[[#This Row],[Store_ID]],Store_DB[Store_ID],Store_DB[Store_Type])</f>
        <v>Flagship</v>
      </c>
      <c r="O1507" t="str">
        <f>_xlfn.XLOOKUP(Sales_DB[[#This Row],[Product_ID]],Product_DB[Product_ID],Product_DB[Product_Name])</f>
        <v>Men'S Hair Styling Gel</v>
      </c>
      <c r="P1507" t="str">
        <f>_xlfn.XLOOKUP(Sales_DB[[#This Row],[Product_ID]],Product_DB[Product_ID],Product_DB[Category])</f>
        <v>Beauty</v>
      </c>
      <c r="Q1507" t="str">
        <f>_xlfn.XLOOKUP(Sales_DB[[#This Row],[Product_ID]],Product_DB[Product_ID],Product_DB[Sub_Category])</f>
        <v>Haircare</v>
      </c>
      <c r="R1507" t="str">
        <f>_xlfn.XLOOKUP(Sales_DB[[#This Row],[Product_ID]],Product_DB[Product_ID],Product_DB[Brand])</f>
        <v>Cline-Mccarthy</v>
      </c>
      <c r="S1507">
        <f>_xlfn.XLOOKUP(Sales_DB[[#This Row],[Product_ID]],Product_DB[Product_ID],Product_DB[Cost])</f>
        <v>17.309999999999999</v>
      </c>
      <c r="T1507">
        <f>_xlfn.XLOOKUP(Sales_DB[[#This Row],[Product_ID]],Product_DB[Product_ID],Product_DB[Stock])</f>
        <v>399</v>
      </c>
      <c r="U1507" t="str">
        <f>_xlfn.XLOOKUP(Sales_DB[[#This Row],[Customer_ID]],Final_Cust_db[Customer_ID],Final_Cust_db[Name])</f>
        <v>Shannon Turner</v>
      </c>
      <c r="V1507">
        <f>_xlfn.XLOOKUP(Sales_DB[[#This Row],[Customer_ID]],Final_Cust_db[Customer_ID],Final_Cust_db[Age])</f>
        <v>35</v>
      </c>
      <c r="W1507" t="str">
        <f>_xlfn.XLOOKUP(Sales_DB[[#This Row],[Customer_ID]],Final_Cust_db[Customer_ID],Final_Cust_db[Gender])</f>
        <v>Male</v>
      </c>
      <c r="X1507" t="str">
        <f>_xlfn.XLOOKUP(Sales_DB[[#This Row],[Customer_ID]],Final_Cust_db[Customer_ID],Final_Cust_db[City])</f>
        <v>West Jorge</v>
      </c>
      <c r="Y1507" t="str">
        <f>_xlfn.XLOOKUP(Sales_DB[[#This Row],[Customer_ID]],Final_Cust_db[Customer_ID],Final_Cust_db[State])</f>
        <v>Oklahoma</v>
      </c>
      <c r="Z1507" t="str">
        <f>_xlfn.XLOOKUP(Sales_DB[[#This Row],[Customer_ID]],Final_Cust_db[Customer_ID],Final_Cust_db[Country])</f>
        <v>USA</v>
      </c>
      <c r="AA1507" t="str">
        <f>_xlfn.XLOOKUP(Sales_DB[[#This Row],[Customer_ID]],Final_Cust_db[Customer_ID],Final_Cust_db[Loyality_Level])</f>
        <v>Silver</v>
      </c>
      <c r="AB1507" s="8">
        <f>Sales_DB[[#This Row],[Cost]]*Sales_DB[[#This Row],[Quantity]]</f>
        <v>17.309999999999999</v>
      </c>
      <c r="AC1507" s="8">
        <f>Sales_DB[[#This Row],[Total_Amount]]-Sales_DB[[#This Row],[Spend]]</f>
        <v>675.07839999999999</v>
      </c>
      <c r="AD1507" s="8">
        <f>MONTH(Sales_DB[[#This Row],[Order_Date]])</f>
        <v>11</v>
      </c>
    </row>
    <row r="1508" spans="1:30" x14ac:dyDescent="0.35">
      <c r="A1508" t="s">
        <v>3465</v>
      </c>
      <c r="B1508" s="2">
        <v>45864</v>
      </c>
      <c r="C1508" t="s">
        <v>1456</v>
      </c>
      <c r="D1508" t="s">
        <v>1681</v>
      </c>
      <c r="E1508" t="s">
        <v>1915</v>
      </c>
      <c r="F1508">
        <v>4</v>
      </c>
      <c r="G1508" s="5">
        <v>480.75</v>
      </c>
      <c r="H1508">
        <v>0.02</v>
      </c>
      <c r="I1508" t="s">
        <v>1957</v>
      </c>
      <c r="J1508">
        <v>1884.54</v>
      </c>
      <c r="K1508" t="str">
        <f>_xlfn.XLOOKUP(Sales_DB[[#This Row],[Store_ID]],Store_DB[Store_ID],Store_DB[Region])</f>
        <v>West</v>
      </c>
      <c r="L1508" t="str">
        <f>_xlfn.XLOOKUP(Sales_DB[[#This Row],[Store_ID]],Store_DB[Store_ID],Store_DB[Store_Name])</f>
        <v>Bean, Jones and Park</v>
      </c>
      <c r="M1508" t="str">
        <f>_xlfn.XLOOKUP(Sales_DB[[#This Row],[Store_ID]],Store_DB[Store_ID],Store_DB[City])</f>
        <v>Thompsonborough</v>
      </c>
      <c r="N1508" t="str">
        <f>_xlfn.XLOOKUP(Sales_DB[[#This Row],[Store_ID]],Store_DB[Store_ID],Store_DB[Store_Type])</f>
        <v>Online</v>
      </c>
      <c r="O1508" t="str">
        <f>_xlfn.XLOOKUP(Sales_DB[[#This Row],[Product_ID]],Product_DB[Product_ID],Product_DB[Product_Name])</f>
        <v>Bedroom Table Lamp</v>
      </c>
      <c r="P1508" t="str">
        <f>_xlfn.XLOOKUP(Sales_DB[[#This Row],[Product_ID]],Product_DB[Product_ID],Product_DB[Category])</f>
        <v>Home</v>
      </c>
      <c r="Q1508" t="str">
        <f>_xlfn.XLOOKUP(Sales_DB[[#This Row],[Product_ID]],Product_DB[Product_ID],Product_DB[Sub_Category])</f>
        <v>Lighting</v>
      </c>
      <c r="R1508" t="str">
        <f>_xlfn.XLOOKUP(Sales_DB[[#This Row],[Product_ID]],Product_DB[Product_ID],Product_DB[Brand])</f>
        <v>Jones LLC</v>
      </c>
      <c r="S1508">
        <f>_xlfn.XLOOKUP(Sales_DB[[#This Row],[Product_ID]],Product_DB[Product_ID],Product_DB[Cost])</f>
        <v>382.22</v>
      </c>
      <c r="T1508">
        <f>_xlfn.XLOOKUP(Sales_DB[[#This Row],[Product_ID]],Product_DB[Product_ID],Product_DB[Stock])</f>
        <v>329</v>
      </c>
      <c r="U1508" t="str">
        <f>_xlfn.XLOOKUP(Sales_DB[[#This Row],[Customer_ID]],Final_Cust_db[Customer_ID],Final_Cust_db[Name])</f>
        <v>James Foster</v>
      </c>
      <c r="V1508">
        <f>_xlfn.XLOOKUP(Sales_DB[[#This Row],[Customer_ID]],Final_Cust_db[Customer_ID],Final_Cust_db[Age])</f>
        <v>19</v>
      </c>
      <c r="W1508" t="str">
        <f>_xlfn.XLOOKUP(Sales_DB[[#This Row],[Customer_ID]],Final_Cust_db[Customer_ID],Final_Cust_db[Gender])</f>
        <v>Male</v>
      </c>
      <c r="X1508" t="str">
        <f>_xlfn.XLOOKUP(Sales_DB[[#This Row],[Customer_ID]],Final_Cust_db[Customer_ID],Final_Cust_db[City])</f>
        <v>East Audrey</v>
      </c>
      <c r="Y1508" t="str">
        <f>_xlfn.XLOOKUP(Sales_DB[[#This Row],[Customer_ID]],Final_Cust_db[Customer_ID],Final_Cust_db[State])</f>
        <v>Utah</v>
      </c>
      <c r="Z1508" t="str">
        <f>_xlfn.XLOOKUP(Sales_DB[[#This Row],[Customer_ID]],Final_Cust_db[Customer_ID],Final_Cust_db[Country])</f>
        <v>USA</v>
      </c>
      <c r="AA1508" t="str">
        <f>_xlfn.XLOOKUP(Sales_DB[[#This Row],[Customer_ID]],Final_Cust_db[Customer_ID],Final_Cust_db[Loyality_Level])</f>
        <v>Gold</v>
      </c>
      <c r="AB1508" s="8">
        <f>Sales_DB[[#This Row],[Cost]]*Sales_DB[[#This Row],[Quantity]]</f>
        <v>1528.88</v>
      </c>
      <c r="AC1508" s="8">
        <f>Sales_DB[[#This Row],[Total_Amount]]-Sales_DB[[#This Row],[Spend]]</f>
        <v>355.65999999999985</v>
      </c>
      <c r="AD1508" s="8">
        <f>MONTH(Sales_DB[[#This Row],[Order_Date]])</f>
        <v>7</v>
      </c>
    </row>
    <row r="1509" spans="1:30" x14ac:dyDescent="0.35">
      <c r="A1509" t="s">
        <v>3466</v>
      </c>
      <c r="B1509" s="2">
        <v>45681</v>
      </c>
      <c r="C1509" t="s">
        <v>1164</v>
      </c>
      <c r="D1509" t="s">
        <v>1824</v>
      </c>
      <c r="E1509" t="s">
        <v>1934</v>
      </c>
      <c r="F1509">
        <v>2</v>
      </c>
      <c r="G1509" s="5">
        <v>457.83</v>
      </c>
      <c r="H1509">
        <v>0.01</v>
      </c>
      <c r="I1509" t="s">
        <v>1962</v>
      </c>
      <c r="J1509">
        <v>906.50339999999994</v>
      </c>
      <c r="K1509" t="str">
        <f>_xlfn.XLOOKUP(Sales_DB[[#This Row],[Store_ID]],Store_DB[Store_ID],Store_DB[Region])</f>
        <v>North</v>
      </c>
      <c r="L1509" t="str">
        <f>_xlfn.XLOOKUP(Sales_DB[[#This Row],[Store_ID]],Store_DB[Store_ID],Store_DB[Store_Name])</f>
        <v>Shelton PLC</v>
      </c>
      <c r="M1509" t="str">
        <f>_xlfn.XLOOKUP(Sales_DB[[#This Row],[Store_ID]],Store_DB[Store_ID],Store_DB[City])</f>
        <v>East Jenniferstad</v>
      </c>
      <c r="N1509" t="str">
        <f>_xlfn.XLOOKUP(Sales_DB[[#This Row],[Store_ID]],Store_DB[Store_ID],Store_DB[Store_Type])</f>
        <v>Flagship</v>
      </c>
      <c r="O1509" t="str">
        <f>_xlfn.XLOOKUP(Sales_DB[[#This Row],[Product_ID]],Product_DB[Product_ID],Product_DB[Product_Name])</f>
        <v>Badminton Racket Set</v>
      </c>
      <c r="P1509" t="str">
        <f>_xlfn.XLOOKUP(Sales_DB[[#This Row],[Product_ID]],Product_DB[Product_ID],Product_DB[Category])</f>
        <v>Sports</v>
      </c>
      <c r="Q1509" t="str">
        <f>_xlfn.XLOOKUP(Sales_DB[[#This Row],[Product_ID]],Product_DB[Product_ID],Product_DB[Sub_Category])</f>
        <v>Equipment</v>
      </c>
      <c r="R1509" t="str">
        <f>_xlfn.XLOOKUP(Sales_DB[[#This Row],[Product_ID]],Product_DB[Product_ID],Product_DB[Brand])</f>
        <v>Robinson-Brown</v>
      </c>
      <c r="S1509">
        <f>_xlfn.XLOOKUP(Sales_DB[[#This Row],[Product_ID]],Product_DB[Product_ID],Product_DB[Cost])</f>
        <v>285.54000000000002</v>
      </c>
      <c r="T1509">
        <f>_xlfn.XLOOKUP(Sales_DB[[#This Row],[Product_ID]],Product_DB[Product_ID],Product_DB[Stock])</f>
        <v>358</v>
      </c>
      <c r="U1509" t="str">
        <f>_xlfn.XLOOKUP(Sales_DB[[#This Row],[Customer_ID]],Final_Cust_db[Customer_ID],Final_Cust_db[Name])</f>
        <v>Gregory Allen</v>
      </c>
      <c r="V1509">
        <f>_xlfn.XLOOKUP(Sales_DB[[#This Row],[Customer_ID]],Final_Cust_db[Customer_ID],Final_Cust_db[Age])</f>
        <v>20</v>
      </c>
      <c r="W1509" t="str">
        <f>_xlfn.XLOOKUP(Sales_DB[[#This Row],[Customer_ID]],Final_Cust_db[Customer_ID],Final_Cust_db[Gender])</f>
        <v>Female</v>
      </c>
      <c r="X1509" t="str">
        <f>_xlfn.XLOOKUP(Sales_DB[[#This Row],[Customer_ID]],Final_Cust_db[Customer_ID],Final_Cust_db[City])</f>
        <v>West Bruce</v>
      </c>
      <c r="Y1509" t="str">
        <f>_xlfn.XLOOKUP(Sales_DB[[#This Row],[Customer_ID]],Final_Cust_db[Customer_ID],Final_Cust_db[State])</f>
        <v>Vermont</v>
      </c>
      <c r="Z1509" t="str">
        <f>_xlfn.XLOOKUP(Sales_DB[[#This Row],[Customer_ID]],Final_Cust_db[Customer_ID],Final_Cust_db[Country])</f>
        <v>USA</v>
      </c>
      <c r="AA1509" t="str">
        <f>_xlfn.XLOOKUP(Sales_DB[[#This Row],[Customer_ID]],Final_Cust_db[Customer_ID],Final_Cust_db[Loyality_Level])</f>
        <v>Platinum</v>
      </c>
      <c r="AB1509" s="8">
        <f>Sales_DB[[#This Row],[Cost]]*Sales_DB[[#This Row],[Quantity]]</f>
        <v>571.08000000000004</v>
      </c>
      <c r="AC1509" s="8">
        <f>Sales_DB[[#This Row],[Total_Amount]]-Sales_DB[[#This Row],[Spend]]</f>
        <v>335.4233999999999</v>
      </c>
      <c r="AD1509" s="8">
        <f>MONTH(Sales_DB[[#This Row],[Order_Date]])</f>
        <v>1</v>
      </c>
    </row>
    <row r="1510" spans="1:30" x14ac:dyDescent="0.35">
      <c r="A1510" t="s">
        <v>3467</v>
      </c>
      <c r="B1510" s="2">
        <v>45905</v>
      </c>
      <c r="C1510" t="s">
        <v>553</v>
      </c>
      <c r="D1510" t="s">
        <v>1723</v>
      </c>
      <c r="E1510" t="s">
        <v>1932</v>
      </c>
      <c r="F1510">
        <v>1</v>
      </c>
      <c r="G1510" s="5">
        <v>994.63</v>
      </c>
      <c r="H1510">
        <v>0.28000000000000003</v>
      </c>
      <c r="I1510" t="s">
        <v>1957</v>
      </c>
      <c r="J1510">
        <v>716.1336</v>
      </c>
      <c r="K1510" t="str">
        <f>_xlfn.XLOOKUP(Sales_DB[[#This Row],[Store_ID]],Store_DB[Store_ID],Store_DB[Region])</f>
        <v>South</v>
      </c>
      <c r="L1510" t="str">
        <f>_xlfn.XLOOKUP(Sales_DB[[#This Row],[Store_ID]],Store_DB[Store_ID],Store_DB[Store_Name])</f>
        <v>Mcdonald Inc</v>
      </c>
      <c r="M1510" t="str">
        <f>_xlfn.XLOOKUP(Sales_DB[[#This Row],[Store_ID]],Store_DB[Store_ID],Store_DB[City])</f>
        <v>Christopherland</v>
      </c>
      <c r="N1510" t="str">
        <f>_xlfn.XLOOKUP(Sales_DB[[#This Row],[Store_ID]],Store_DB[Store_ID],Store_DB[Store_Type])</f>
        <v>Outlet</v>
      </c>
      <c r="O1510" t="str">
        <f>_xlfn.XLOOKUP(Sales_DB[[#This Row],[Product_ID]],Product_DB[Product_ID],Product_DB[Product_Name])</f>
        <v>Car Dashboard Phone Holder</v>
      </c>
      <c r="P1510" t="str">
        <f>_xlfn.XLOOKUP(Sales_DB[[#This Row],[Product_ID]],Product_DB[Product_ID],Product_DB[Category])</f>
        <v>Electronics</v>
      </c>
      <c r="Q1510" t="str">
        <f>_xlfn.XLOOKUP(Sales_DB[[#This Row],[Product_ID]],Product_DB[Product_ID],Product_DB[Sub_Category])</f>
        <v>Accessories</v>
      </c>
      <c r="R1510" t="str">
        <f>_xlfn.XLOOKUP(Sales_DB[[#This Row],[Product_ID]],Product_DB[Product_ID],Product_DB[Brand])</f>
        <v>Byrd, Stewart and Valdez</v>
      </c>
      <c r="S1510">
        <f>_xlfn.XLOOKUP(Sales_DB[[#This Row],[Product_ID]],Product_DB[Product_ID],Product_DB[Cost])</f>
        <v>177.98</v>
      </c>
      <c r="T1510">
        <f>_xlfn.XLOOKUP(Sales_DB[[#This Row],[Product_ID]],Product_DB[Product_ID],Product_DB[Stock])</f>
        <v>103</v>
      </c>
      <c r="U1510" t="str">
        <f>_xlfn.XLOOKUP(Sales_DB[[#This Row],[Customer_ID]],Final_Cust_db[Customer_ID],Final_Cust_db[Name])</f>
        <v>Daniel Rivas</v>
      </c>
      <c r="V1510">
        <f>_xlfn.XLOOKUP(Sales_DB[[#This Row],[Customer_ID]],Final_Cust_db[Customer_ID],Final_Cust_db[Age])</f>
        <v>39</v>
      </c>
      <c r="W1510" t="str">
        <f>_xlfn.XLOOKUP(Sales_DB[[#This Row],[Customer_ID]],Final_Cust_db[Customer_ID],Final_Cust_db[Gender])</f>
        <v>Female</v>
      </c>
      <c r="X1510" t="str">
        <f>_xlfn.XLOOKUP(Sales_DB[[#This Row],[Customer_ID]],Final_Cust_db[Customer_ID],Final_Cust_db[City])</f>
        <v>Dominiquefort</v>
      </c>
      <c r="Y1510" t="str">
        <f>_xlfn.XLOOKUP(Sales_DB[[#This Row],[Customer_ID]],Final_Cust_db[Customer_ID],Final_Cust_db[State])</f>
        <v>Georgia</v>
      </c>
      <c r="Z1510" t="str">
        <f>_xlfn.XLOOKUP(Sales_DB[[#This Row],[Customer_ID]],Final_Cust_db[Customer_ID],Final_Cust_db[Country])</f>
        <v>USA</v>
      </c>
      <c r="AA1510" t="str">
        <f>_xlfn.XLOOKUP(Sales_DB[[#This Row],[Customer_ID]],Final_Cust_db[Customer_ID],Final_Cust_db[Loyality_Level])</f>
        <v>Silver</v>
      </c>
      <c r="AB1510" s="8">
        <f>Sales_DB[[#This Row],[Cost]]*Sales_DB[[#This Row],[Quantity]]</f>
        <v>177.98</v>
      </c>
      <c r="AC1510" s="8">
        <f>Sales_DB[[#This Row],[Total_Amount]]-Sales_DB[[#This Row],[Spend]]</f>
        <v>538.15359999999998</v>
      </c>
      <c r="AD1510" s="8">
        <f>MONTH(Sales_DB[[#This Row],[Order_Date]])</f>
        <v>9</v>
      </c>
    </row>
    <row r="1511" spans="1:30" x14ac:dyDescent="0.35">
      <c r="A1511" t="s">
        <v>3468</v>
      </c>
      <c r="B1511" s="2">
        <v>45765</v>
      </c>
      <c r="C1511" t="s">
        <v>794</v>
      </c>
      <c r="D1511" t="s">
        <v>1851</v>
      </c>
      <c r="E1511" t="s">
        <v>1885</v>
      </c>
      <c r="F1511">
        <v>3</v>
      </c>
      <c r="G1511" s="5">
        <v>65.569999999999993</v>
      </c>
      <c r="H1511">
        <v>0.3</v>
      </c>
      <c r="I1511" t="s">
        <v>1962</v>
      </c>
      <c r="J1511">
        <v>137.697</v>
      </c>
      <c r="K1511" t="str">
        <f>_xlfn.XLOOKUP(Sales_DB[[#This Row],[Store_ID]],Store_DB[Store_ID],Store_DB[Region])</f>
        <v>East</v>
      </c>
      <c r="L1511" t="str">
        <f>_xlfn.XLOOKUP(Sales_DB[[#This Row],[Store_ID]],Store_DB[Store_ID],Store_DB[Store_Name])</f>
        <v>Rivera-Warner</v>
      </c>
      <c r="M1511" t="str">
        <f>_xlfn.XLOOKUP(Sales_DB[[#This Row],[Store_ID]],Store_DB[Store_ID],Store_DB[City])</f>
        <v>Washingtonfurt</v>
      </c>
      <c r="N1511" t="str">
        <f>_xlfn.XLOOKUP(Sales_DB[[#This Row],[Store_ID]],Store_DB[Store_ID],Store_DB[Store_Type])</f>
        <v>Flagship</v>
      </c>
      <c r="O1511" t="str">
        <f>_xlfn.XLOOKUP(Sales_DB[[#This Row],[Product_ID]],Product_DB[Product_ID],Product_DB[Product_Name])</f>
        <v>Gaming Mouse Pad Xl</v>
      </c>
      <c r="P1511" t="str">
        <f>_xlfn.XLOOKUP(Sales_DB[[#This Row],[Product_ID]],Product_DB[Product_ID],Product_DB[Category])</f>
        <v>Electronics</v>
      </c>
      <c r="Q1511" t="str">
        <f>_xlfn.XLOOKUP(Sales_DB[[#This Row],[Product_ID]],Product_DB[Product_ID],Product_DB[Sub_Category])</f>
        <v>Accessories</v>
      </c>
      <c r="R1511" t="str">
        <f>_xlfn.XLOOKUP(Sales_DB[[#This Row],[Product_ID]],Product_DB[Product_ID],Product_DB[Brand])</f>
        <v>Sharp, Taylor and Rodriguez</v>
      </c>
      <c r="S1511">
        <f>_xlfn.XLOOKUP(Sales_DB[[#This Row],[Product_ID]],Product_DB[Product_ID],Product_DB[Cost])</f>
        <v>340.14</v>
      </c>
      <c r="T1511">
        <f>_xlfn.XLOOKUP(Sales_DB[[#This Row],[Product_ID]],Product_DB[Product_ID],Product_DB[Stock])</f>
        <v>361</v>
      </c>
      <c r="U1511" t="str">
        <f>_xlfn.XLOOKUP(Sales_DB[[#This Row],[Customer_ID]],Final_Cust_db[Customer_ID],Final_Cust_db[Name])</f>
        <v>Laura Soto</v>
      </c>
      <c r="V1511">
        <f>_xlfn.XLOOKUP(Sales_DB[[#This Row],[Customer_ID]],Final_Cust_db[Customer_ID],Final_Cust_db[Age])</f>
        <v>57</v>
      </c>
      <c r="W1511" t="str">
        <f>_xlfn.XLOOKUP(Sales_DB[[#This Row],[Customer_ID]],Final_Cust_db[Customer_ID],Final_Cust_db[Gender])</f>
        <v>Female</v>
      </c>
      <c r="X1511" t="str">
        <f>_xlfn.XLOOKUP(Sales_DB[[#This Row],[Customer_ID]],Final_Cust_db[Customer_ID],Final_Cust_db[City])</f>
        <v>Rodriguezton</v>
      </c>
      <c r="Y1511" t="str">
        <f>_xlfn.XLOOKUP(Sales_DB[[#This Row],[Customer_ID]],Final_Cust_db[Customer_ID],Final_Cust_db[State])</f>
        <v>Michigan</v>
      </c>
      <c r="Z1511" t="str">
        <f>_xlfn.XLOOKUP(Sales_DB[[#This Row],[Customer_ID]],Final_Cust_db[Customer_ID],Final_Cust_db[Country])</f>
        <v>USA</v>
      </c>
      <c r="AA1511" t="str">
        <f>_xlfn.XLOOKUP(Sales_DB[[#This Row],[Customer_ID]],Final_Cust_db[Customer_ID],Final_Cust_db[Loyality_Level])</f>
        <v>Platinum</v>
      </c>
      <c r="AB1511" s="8">
        <f>Sales_DB[[#This Row],[Cost]]*Sales_DB[[#This Row],[Quantity]]</f>
        <v>1020.42</v>
      </c>
      <c r="AC1511" s="8">
        <f>Sales_DB[[#This Row],[Total_Amount]]-Sales_DB[[#This Row],[Spend]]</f>
        <v>-882.72299999999996</v>
      </c>
      <c r="AD1511" s="8">
        <f>MONTH(Sales_DB[[#This Row],[Order_Date]])</f>
        <v>4</v>
      </c>
    </row>
    <row r="1512" spans="1:30" x14ac:dyDescent="0.35">
      <c r="A1512" t="s">
        <v>3469</v>
      </c>
      <c r="B1512" s="2">
        <v>45821</v>
      </c>
      <c r="C1512" t="s">
        <v>541</v>
      </c>
      <c r="D1512" t="s">
        <v>1754</v>
      </c>
      <c r="E1512" t="s">
        <v>1940</v>
      </c>
      <c r="F1512">
        <v>3</v>
      </c>
      <c r="G1512" s="5">
        <v>622.98</v>
      </c>
      <c r="H1512">
        <v>0.28000000000000003</v>
      </c>
      <c r="I1512" t="s">
        <v>1959</v>
      </c>
      <c r="J1512">
        <v>1345.6368</v>
      </c>
      <c r="K1512" t="str">
        <f>_xlfn.XLOOKUP(Sales_DB[[#This Row],[Store_ID]],Store_DB[Store_ID],Store_DB[Region])</f>
        <v>North</v>
      </c>
      <c r="L1512" t="str">
        <f>_xlfn.XLOOKUP(Sales_DB[[#This Row],[Store_ID]],Store_DB[Store_ID],Store_DB[Store_Name])</f>
        <v>Holloway Ltd</v>
      </c>
      <c r="M1512" t="str">
        <f>_xlfn.XLOOKUP(Sales_DB[[#This Row],[Store_ID]],Store_DB[Store_ID],Store_DB[City])</f>
        <v>Bensonhaven</v>
      </c>
      <c r="N1512" t="str">
        <f>_xlfn.XLOOKUP(Sales_DB[[#This Row],[Store_ID]],Store_DB[Store_ID],Store_DB[Store_Type])</f>
        <v>Flagship</v>
      </c>
      <c r="O1512" t="str">
        <f>_xlfn.XLOOKUP(Sales_DB[[#This Row],[Product_ID]],Product_DB[Product_ID],Product_DB[Product_Name])</f>
        <v>Womens Cotton Scarf</v>
      </c>
      <c r="P1512" t="str">
        <f>_xlfn.XLOOKUP(Sales_DB[[#This Row],[Product_ID]],Product_DB[Product_ID],Product_DB[Category])</f>
        <v>Clothing</v>
      </c>
      <c r="Q1512" t="str">
        <f>_xlfn.XLOOKUP(Sales_DB[[#This Row],[Product_ID]],Product_DB[Product_ID],Product_DB[Sub_Category])</f>
        <v>Accessories</v>
      </c>
      <c r="R1512" t="str">
        <f>_xlfn.XLOOKUP(Sales_DB[[#This Row],[Product_ID]],Product_DB[Product_ID],Product_DB[Brand])</f>
        <v>Shepherd-Gould</v>
      </c>
      <c r="S1512">
        <f>_xlfn.XLOOKUP(Sales_DB[[#This Row],[Product_ID]],Product_DB[Product_ID],Product_DB[Cost])</f>
        <v>113.83</v>
      </c>
      <c r="T1512">
        <f>_xlfn.XLOOKUP(Sales_DB[[#This Row],[Product_ID]],Product_DB[Product_ID],Product_DB[Stock])</f>
        <v>485</v>
      </c>
      <c r="U1512" t="str">
        <f>_xlfn.XLOOKUP(Sales_DB[[#This Row],[Customer_ID]],Final_Cust_db[Customer_ID],Final_Cust_db[Name])</f>
        <v>John Lawson</v>
      </c>
      <c r="V1512">
        <f>_xlfn.XLOOKUP(Sales_DB[[#This Row],[Customer_ID]],Final_Cust_db[Customer_ID],Final_Cust_db[Age])</f>
        <v>41</v>
      </c>
      <c r="W1512" t="str">
        <f>_xlfn.XLOOKUP(Sales_DB[[#This Row],[Customer_ID]],Final_Cust_db[Customer_ID],Final_Cust_db[Gender])</f>
        <v>Female</v>
      </c>
      <c r="X1512" t="str">
        <f>_xlfn.XLOOKUP(Sales_DB[[#This Row],[Customer_ID]],Final_Cust_db[Customer_ID],Final_Cust_db[City])</f>
        <v>New Juliemouth</v>
      </c>
      <c r="Y1512" t="str">
        <f>_xlfn.XLOOKUP(Sales_DB[[#This Row],[Customer_ID]],Final_Cust_db[Customer_ID],Final_Cust_db[State])</f>
        <v>North Carolina</v>
      </c>
      <c r="Z1512" t="str">
        <f>_xlfn.XLOOKUP(Sales_DB[[#This Row],[Customer_ID]],Final_Cust_db[Customer_ID],Final_Cust_db[Country])</f>
        <v>USA</v>
      </c>
      <c r="AA1512" t="str">
        <f>_xlfn.XLOOKUP(Sales_DB[[#This Row],[Customer_ID]],Final_Cust_db[Customer_ID],Final_Cust_db[Loyality_Level])</f>
        <v>Platinum</v>
      </c>
      <c r="AB1512" s="8">
        <f>Sales_DB[[#This Row],[Cost]]*Sales_DB[[#This Row],[Quantity]]</f>
        <v>341.49</v>
      </c>
      <c r="AC1512" s="8">
        <f>Sales_DB[[#This Row],[Total_Amount]]-Sales_DB[[#This Row],[Spend]]</f>
        <v>1004.1468</v>
      </c>
      <c r="AD1512" s="8">
        <f>MONTH(Sales_DB[[#This Row],[Order_Date]])</f>
        <v>6</v>
      </c>
    </row>
    <row r="1513" spans="1:30" x14ac:dyDescent="0.35">
      <c r="A1513" t="s">
        <v>3470</v>
      </c>
      <c r="B1513" s="2">
        <v>45691</v>
      </c>
      <c r="C1513" t="s">
        <v>809</v>
      </c>
      <c r="D1513" t="s">
        <v>1745</v>
      </c>
      <c r="E1513" t="s">
        <v>1930</v>
      </c>
      <c r="F1513">
        <v>1</v>
      </c>
      <c r="G1513" s="5">
        <v>170.68</v>
      </c>
      <c r="H1513">
        <v>0.13</v>
      </c>
      <c r="I1513" t="s">
        <v>1959</v>
      </c>
      <c r="J1513">
        <v>148.49160000000001</v>
      </c>
      <c r="K1513" t="str">
        <f>_xlfn.XLOOKUP(Sales_DB[[#This Row],[Store_ID]],Store_DB[Store_ID],Store_DB[Region])</f>
        <v>East</v>
      </c>
      <c r="L1513" t="str">
        <f>_xlfn.XLOOKUP(Sales_DB[[#This Row],[Store_ID]],Store_DB[Store_ID],Store_DB[Store_Name])</f>
        <v>Gardner, Humphrey and Contreras</v>
      </c>
      <c r="M1513" t="str">
        <f>_xlfn.XLOOKUP(Sales_DB[[#This Row],[Store_ID]],Store_DB[Store_ID],Store_DB[City])</f>
        <v>Johnsonville</v>
      </c>
      <c r="N1513" t="str">
        <f>_xlfn.XLOOKUP(Sales_DB[[#This Row],[Store_ID]],Store_DB[Store_ID],Store_DB[Store_Type])</f>
        <v>Flagship</v>
      </c>
      <c r="O1513" t="str">
        <f>_xlfn.XLOOKUP(Sales_DB[[#This Row],[Product_ID]],Product_DB[Product_ID],Product_DB[Product_Name])</f>
        <v>Ceramic Plant Pot</v>
      </c>
      <c r="P1513" t="str">
        <f>_xlfn.XLOOKUP(Sales_DB[[#This Row],[Product_ID]],Product_DB[Product_ID],Product_DB[Category])</f>
        <v>Home</v>
      </c>
      <c r="Q1513" t="str">
        <f>_xlfn.XLOOKUP(Sales_DB[[#This Row],[Product_ID]],Product_DB[Product_ID],Product_DB[Sub_Category])</f>
        <v>Decor</v>
      </c>
      <c r="R1513" t="str">
        <f>_xlfn.XLOOKUP(Sales_DB[[#This Row],[Product_ID]],Product_DB[Product_ID],Product_DB[Brand])</f>
        <v>Hatfield, Baird and Torres</v>
      </c>
      <c r="S1513">
        <f>_xlfn.XLOOKUP(Sales_DB[[#This Row],[Product_ID]],Product_DB[Product_ID],Product_DB[Cost])</f>
        <v>81.75</v>
      </c>
      <c r="T1513">
        <f>_xlfn.XLOOKUP(Sales_DB[[#This Row],[Product_ID]],Product_DB[Product_ID],Product_DB[Stock])</f>
        <v>265</v>
      </c>
      <c r="U1513" t="str">
        <f>_xlfn.XLOOKUP(Sales_DB[[#This Row],[Customer_ID]],Final_Cust_db[Customer_ID],Final_Cust_db[Name])</f>
        <v>Veronica Newman</v>
      </c>
      <c r="V1513">
        <f>_xlfn.XLOOKUP(Sales_DB[[#This Row],[Customer_ID]],Final_Cust_db[Customer_ID],Final_Cust_db[Age])</f>
        <v>48</v>
      </c>
      <c r="W1513" t="str">
        <f>_xlfn.XLOOKUP(Sales_DB[[#This Row],[Customer_ID]],Final_Cust_db[Customer_ID],Final_Cust_db[Gender])</f>
        <v>Male</v>
      </c>
      <c r="X1513" t="str">
        <f>_xlfn.XLOOKUP(Sales_DB[[#This Row],[Customer_ID]],Final_Cust_db[Customer_ID],Final_Cust_db[City])</f>
        <v>New Daniel</v>
      </c>
      <c r="Y1513" t="str">
        <f>_xlfn.XLOOKUP(Sales_DB[[#This Row],[Customer_ID]],Final_Cust_db[Customer_ID],Final_Cust_db[State])</f>
        <v>Delaware</v>
      </c>
      <c r="Z1513" t="str">
        <f>_xlfn.XLOOKUP(Sales_DB[[#This Row],[Customer_ID]],Final_Cust_db[Customer_ID],Final_Cust_db[Country])</f>
        <v>USA</v>
      </c>
      <c r="AA1513" t="str">
        <f>_xlfn.XLOOKUP(Sales_DB[[#This Row],[Customer_ID]],Final_Cust_db[Customer_ID],Final_Cust_db[Loyality_Level])</f>
        <v>Platinum</v>
      </c>
      <c r="AB1513" s="8">
        <f>Sales_DB[[#This Row],[Cost]]*Sales_DB[[#This Row],[Quantity]]</f>
        <v>81.75</v>
      </c>
      <c r="AC1513" s="8">
        <f>Sales_DB[[#This Row],[Total_Amount]]-Sales_DB[[#This Row],[Spend]]</f>
        <v>66.741600000000005</v>
      </c>
      <c r="AD1513" s="8">
        <f>MONTH(Sales_DB[[#This Row],[Order_Date]])</f>
        <v>2</v>
      </c>
    </row>
    <row r="1514" spans="1:30" x14ac:dyDescent="0.35">
      <c r="A1514" t="s">
        <v>3471</v>
      </c>
      <c r="B1514" s="2">
        <v>45860</v>
      </c>
      <c r="C1514" t="s">
        <v>348</v>
      </c>
      <c r="D1514" t="s">
        <v>1583</v>
      </c>
      <c r="E1514" t="s">
        <v>1915</v>
      </c>
      <c r="F1514">
        <v>4</v>
      </c>
      <c r="G1514" s="5">
        <v>797.83</v>
      </c>
      <c r="H1514">
        <v>0.08</v>
      </c>
      <c r="I1514" t="s">
        <v>1957</v>
      </c>
      <c r="J1514">
        <v>2936.0144</v>
      </c>
      <c r="K1514" t="str">
        <f>_xlfn.XLOOKUP(Sales_DB[[#This Row],[Store_ID]],Store_DB[Store_ID],Store_DB[Region])</f>
        <v>West</v>
      </c>
      <c r="L1514" t="str">
        <f>_xlfn.XLOOKUP(Sales_DB[[#This Row],[Store_ID]],Store_DB[Store_ID],Store_DB[Store_Name])</f>
        <v>Bean, Jones and Park</v>
      </c>
      <c r="M1514" t="str">
        <f>_xlfn.XLOOKUP(Sales_DB[[#This Row],[Store_ID]],Store_DB[Store_ID],Store_DB[City])</f>
        <v>Thompsonborough</v>
      </c>
      <c r="N1514" t="str">
        <f>_xlfn.XLOOKUP(Sales_DB[[#This Row],[Store_ID]],Store_DB[Store_ID],Store_DB[Store_Type])</f>
        <v>Online</v>
      </c>
      <c r="O1514" t="str">
        <f>_xlfn.XLOOKUP(Sales_DB[[#This Row],[Product_ID]],Product_DB[Product_ID],Product_DB[Product_Name])</f>
        <v>Led Table Lamp</v>
      </c>
      <c r="P1514" t="str">
        <f>_xlfn.XLOOKUP(Sales_DB[[#This Row],[Product_ID]],Product_DB[Product_ID],Product_DB[Category])</f>
        <v>Home</v>
      </c>
      <c r="Q1514" t="str">
        <f>_xlfn.XLOOKUP(Sales_DB[[#This Row],[Product_ID]],Product_DB[Product_ID],Product_DB[Sub_Category])</f>
        <v>Lighting</v>
      </c>
      <c r="R1514" t="str">
        <f>_xlfn.XLOOKUP(Sales_DB[[#This Row],[Product_ID]],Product_DB[Product_ID],Product_DB[Brand])</f>
        <v>Harrell LLC</v>
      </c>
      <c r="S1514">
        <f>_xlfn.XLOOKUP(Sales_DB[[#This Row],[Product_ID]],Product_DB[Product_ID],Product_DB[Cost])</f>
        <v>218.86</v>
      </c>
      <c r="T1514">
        <f>_xlfn.XLOOKUP(Sales_DB[[#This Row],[Product_ID]],Product_DB[Product_ID],Product_DB[Stock])</f>
        <v>170</v>
      </c>
      <c r="U1514" t="str">
        <f>_xlfn.XLOOKUP(Sales_DB[[#This Row],[Customer_ID]],Final_Cust_db[Customer_ID],Final_Cust_db[Name])</f>
        <v>Samantha Walker</v>
      </c>
      <c r="V1514">
        <f>_xlfn.XLOOKUP(Sales_DB[[#This Row],[Customer_ID]],Final_Cust_db[Customer_ID],Final_Cust_db[Age])</f>
        <v>30</v>
      </c>
      <c r="W1514" t="str">
        <f>_xlfn.XLOOKUP(Sales_DB[[#This Row],[Customer_ID]],Final_Cust_db[Customer_ID],Final_Cust_db[Gender])</f>
        <v>Female</v>
      </c>
      <c r="X1514" t="str">
        <f>_xlfn.XLOOKUP(Sales_DB[[#This Row],[Customer_ID]],Final_Cust_db[Customer_ID],Final_Cust_db[City])</f>
        <v>Timothyburgh</v>
      </c>
      <c r="Y1514" t="str">
        <f>_xlfn.XLOOKUP(Sales_DB[[#This Row],[Customer_ID]],Final_Cust_db[Customer_ID],Final_Cust_db[State])</f>
        <v>Louisiana</v>
      </c>
      <c r="Z1514" t="str">
        <f>_xlfn.XLOOKUP(Sales_DB[[#This Row],[Customer_ID]],Final_Cust_db[Customer_ID],Final_Cust_db[Country])</f>
        <v>USA</v>
      </c>
      <c r="AA1514" t="str">
        <f>_xlfn.XLOOKUP(Sales_DB[[#This Row],[Customer_ID]],Final_Cust_db[Customer_ID],Final_Cust_db[Loyality_Level])</f>
        <v>Platinum</v>
      </c>
      <c r="AB1514" s="8">
        <f>Sales_DB[[#This Row],[Cost]]*Sales_DB[[#This Row],[Quantity]]</f>
        <v>875.44</v>
      </c>
      <c r="AC1514" s="8">
        <f>Sales_DB[[#This Row],[Total_Amount]]-Sales_DB[[#This Row],[Spend]]</f>
        <v>2060.5744</v>
      </c>
      <c r="AD1514" s="8">
        <f>MONTH(Sales_DB[[#This Row],[Order_Date]])</f>
        <v>7</v>
      </c>
    </row>
    <row r="1515" spans="1:30" x14ac:dyDescent="0.35">
      <c r="A1515" t="s">
        <v>3472</v>
      </c>
      <c r="B1515" s="2">
        <v>45922</v>
      </c>
      <c r="C1515" t="s">
        <v>354</v>
      </c>
      <c r="D1515" t="s">
        <v>1563</v>
      </c>
      <c r="E1515" t="s">
        <v>1937</v>
      </c>
      <c r="F1515">
        <v>1</v>
      </c>
      <c r="G1515" s="5">
        <v>372.75</v>
      </c>
      <c r="H1515">
        <v>0.12</v>
      </c>
      <c r="I1515" t="s">
        <v>1957</v>
      </c>
      <c r="J1515">
        <v>328.02</v>
      </c>
      <c r="K1515" t="str">
        <f>_xlfn.XLOOKUP(Sales_DB[[#This Row],[Store_ID]],Store_DB[Store_ID],Store_DB[Region])</f>
        <v>West</v>
      </c>
      <c r="L1515" t="str">
        <f>_xlfn.XLOOKUP(Sales_DB[[#This Row],[Store_ID]],Store_DB[Store_ID],Store_DB[Store_Name])</f>
        <v>Frederick-Wright</v>
      </c>
      <c r="M1515" t="str">
        <f>_xlfn.XLOOKUP(Sales_DB[[#This Row],[Store_ID]],Store_DB[Store_ID],Store_DB[City])</f>
        <v>New Jimmymouth</v>
      </c>
      <c r="N1515" t="str">
        <f>_xlfn.XLOOKUP(Sales_DB[[#This Row],[Store_ID]],Store_DB[Store_ID],Store_DB[Store_Type])</f>
        <v>Flagship</v>
      </c>
      <c r="O1515" t="str">
        <f>_xlfn.XLOOKUP(Sales_DB[[#This Row],[Product_ID]],Product_DB[Product_ID],Product_DB[Product_Name])</f>
        <v>Women'S Casual Hoodie</v>
      </c>
      <c r="P1515" t="str">
        <f>_xlfn.XLOOKUP(Sales_DB[[#This Row],[Product_ID]],Product_DB[Product_ID],Product_DB[Category])</f>
        <v>Clothing</v>
      </c>
      <c r="Q1515" t="str">
        <f>_xlfn.XLOOKUP(Sales_DB[[#This Row],[Product_ID]],Product_DB[Product_ID],Product_DB[Sub_Category])</f>
        <v>Outerwear</v>
      </c>
      <c r="R1515" t="str">
        <f>_xlfn.XLOOKUP(Sales_DB[[#This Row],[Product_ID]],Product_DB[Product_ID],Product_DB[Brand])</f>
        <v>Sims Inc</v>
      </c>
      <c r="S1515">
        <f>_xlfn.XLOOKUP(Sales_DB[[#This Row],[Product_ID]],Product_DB[Product_ID],Product_DB[Cost])</f>
        <v>238.8</v>
      </c>
      <c r="T1515">
        <f>_xlfn.XLOOKUP(Sales_DB[[#This Row],[Product_ID]],Product_DB[Product_ID],Product_DB[Stock])</f>
        <v>352</v>
      </c>
      <c r="U1515" t="str">
        <f>_xlfn.XLOOKUP(Sales_DB[[#This Row],[Customer_ID]],Final_Cust_db[Customer_ID],Final_Cust_db[Name])</f>
        <v>Brittney Morgan</v>
      </c>
      <c r="V1515">
        <f>_xlfn.XLOOKUP(Sales_DB[[#This Row],[Customer_ID]],Final_Cust_db[Customer_ID],Final_Cust_db[Age])</f>
        <v>24</v>
      </c>
      <c r="W1515" t="str">
        <f>_xlfn.XLOOKUP(Sales_DB[[#This Row],[Customer_ID]],Final_Cust_db[Customer_ID],Final_Cust_db[Gender])</f>
        <v>Male</v>
      </c>
      <c r="X1515" t="str">
        <f>_xlfn.XLOOKUP(Sales_DB[[#This Row],[Customer_ID]],Final_Cust_db[Customer_ID],Final_Cust_db[City])</f>
        <v>Lake Kaylahaven</v>
      </c>
      <c r="Y1515" t="str">
        <f>_xlfn.XLOOKUP(Sales_DB[[#This Row],[Customer_ID]],Final_Cust_db[Customer_ID],Final_Cust_db[State])</f>
        <v>Alaska</v>
      </c>
      <c r="Z1515" t="str">
        <f>_xlfn.XLOOKUP(Sales_DB[[#This Row],[Customer_ID]],Final_Cust_db[Customer_ID],Final_Cust_db[Country])</f>
        <v>USA</v>
      </c>
      <c r="AA1515" t="str">
        <f>_xlfn.XLOOKUP(Sales_DB[[#This Row],[Customer_ID]],Final_Cust_db[Customer_ID],Final_Cust_db[Loyality_Level])</f>
        <v>Gold</v>
      </c>
      <c r="AB1515" s="8">
        <f>Sales_DB[[#This Row],[Cost]]*Sales_DB[[#This Row],[Quantity]]</f>
        <v>238.8</v>
      </c>
      <c r="AC1515" s="8">
        <f>Sales_DB[[#This Row],[Total_Amount]]-Sales_DB[[#This Row],[Spend]]</f>
        <v>89.21999999999997</v>
      </c>
      <c r="AD1515" s="8">
        <f>MONTH(Sales_DB[[#This Row],[Order_Date]])</f>
        <v>9</v>
      </c>
    </row>
    <row r="1516" spans="1:30" x14ac:dyDescent="0.35">
      <c r="A1516" t="s">
        <v>3473</v>
      </c>
      <c r="B1516" s="2">
        <v>45477</v>
      </c>
      <c r="C1516" t="s">
        <v>1245</v>
      </c>
      <c r="D1516" t="s">
        <v>1763</v>
      </c>
      <c r="E1516" t="s">
        <v>1902</v>
      </c>
      <c r="F1516">
        <v>1</v>
      </c>
      <c r="G1516" s="5">
        <v>994.18</v>
      </c>
      <c r="H1516">
        <v>0.05</v>
      </c>
      <c r="I1516" t="s">
        <v>1959</v>
      </c>
      <c r="J1516">
        <v>944.47099999999989</v>
      </c>
      <c r="K1516" t="str">
        <f>_xlfn.XLOOKUP(Sales_DB[[#This Row],[Store_ID]],Store_DB[Store_ID],Store_DB[Region])</f>
        <v>South</v>
      </c>
      <c r="L1516" t="str">
        <f>_xlfn.XLOOKUP(Sales_DB[[#This Row],[Store_ID]],Store_DB[Store_ID],Store_DB[Store_Name])</f>
        <v>Alexander Group</v>
      </c>
      <c r="M1516" t="str">
        <f>_xlfn.XLOOKUP(Sales_DB[[#This Row],[Store_ID]],Store_DB[Store_ID],Store_DB[City])</f>
        <v>Port Sharon</v>
      </c>
      <c r="N1516" t="str">
        <f>_xlfn.XLOOKUP(Sales_DB[[#This Row],[Store_ID]],Store_DB[Store_ID],Store_DB[Store_Type])</f>
        <v>Online</v>
      </c>
      <c r="O1516" t="str">
        <f>_xlfn.XLOOKUP(Sales_DB[[#This Row],[Product_ID]],Product_DB[Product_ID],Product_DB[Product_Name])</f>
        <v>Tennis Ball 3-Pack</v>
      </c>
      <c r="P1516" t="str">
        <f>_xlfn.XLOOKUP(Sales_DB[[#This Row],[Product_ID]],Product_DB[Product_ID],Product_DB[Category])</f>
        <v>Sports</v>
      </c>
      <c r="Q1516" t="str">
        <f>_xlfn.XLOOKUP(Sales_DB[[#This Row],[Product_ID]],Product_DB[Product_ID],Product_DB[Sub_Category])</f>
        <v>Equipment</v>
      </c>
      <c r="R1516" t="str">
        <f>_xlfn.XLOOKUP(Sales_DB[[#This Row],[Product_ID]],Product_DB[Product_ID],Product_DB[Brand])</f>
        <v>Lopez LLC</v>
      </c>
      <c r="S1516">
        <f>_xlfn.XLOOKUP(Sales_DB[[#This Row],[Product_ID]],Product_DB[Product_ID],Product_DB[Cost])</f>
        <v>103.45</v>
      </c>
      <c r="T1516">
        <f>_xlfn.XLOOKUP(Sales_DB[[#This Row],[Product_ID]],Product_DB[Product_ID],Product_DB[Stock])</f>
        <v>465</v>
      </c>
      <c r="U1516" t="str">
        <f>_xlfn.XLOOKUP(Sales_DB[[#This Row],[Customer_ID]],Final_Cust_db[Customer_ID],Final_Cust_db[Name])</f>
        <v>Alexander Byrd</v>
      </c>
      <c r="V1516">
        <f>_xlfn.XLOOKUP(Sales_DB[[#This Row],[Customer_ID]],Final_Cust_db[Customer_ID],Final_Cust_db[Age])</f>
        <v>25</v>
      </c>
      <c r="W1516" t="str">
        <f>_xlfn.XLOOKUP(Sales_DB[[#This Row],[Customer_ID]],Final_Cust_db[Customer_ID],Final_Cust_db[Gender])</f>
        <v>Female</v>
      </c>
      <c r="X1516" t="str">
        <f>_xlfn.XLOOKUP(Sales_DB[[#This Row],[Customer_ID]],Final_Cust_db[Customer_ID],Final_Cust_db[City])</f>
        <v>Parkerview</v>
      </c>
      <c r="Y1516" t="str">
        <f>_xlfn.XLOOKUP(Sales_DB[[#This Row],[Customer_ID]],Final_Cust_db[Customer_ID],Final_Cust_db[State])</f>
        <v>New York</v>
      </c>
      <c r="Z1516" t="str">
        <f>_xlfn.XLOOKUP(Sales_DB[[#This Row],[Customer_ID]],Final_Cust_db[Customer_ID],Final_Cust_db[Country])</f>
        <v>USA</v>
      </c>
      <c r="AA1516" t="str">
        <f>_xlfn.XLOOKUP(Sales_DB[[#This Row],[Customer_ID]],Final_Cust_db[Customer_ID],Final_Cust_db[Loyality_Level])</f>
        <v>Silver</v>
      </c>
      <c r="AB1516" s="8">
        <f>Sales_DB[[#This Row],[Cost]]*Sales_DB[[#This Row],[Quantity]]</f>
        <v>103.45</v>
      </c>
      <c r="AC1516" s="8">
        <f>Sales_DB[[#This Row],[Total_Amount]]-Sales_DB[[#This Row],[Spend]]</f>
        <v>841.02099999999984</v>
      </c>
      <c r="AD1516" s="8">
        <f>MONTH(Sales_DB[[#This Row],[Order_Date]])</f>
        <v>7</v>
      </c>
    </row>
    <row r="1517" spans="1:30" x14ac:dyDescent="0.35">
      <c r="A1517" t="s">
        <v>3474</v>
      </c>
      <c r="B1517" s="2">
        <v>45504</v>
      </c>
      <c r="C1517" t="s">
        <v>1320</v>
      </c>
      <c r="D1517" t="s">
        <v>1633</v>
      </c>
      <c r="E1517" t="s">
        <v>1930</v>
      </c>
      <c r="F1517">
        <v>1</v>
      </c>
      <c r="G1517" s="5">
        <v>136.12</v>
      </c>
      <c r="H1517">
        <v>7.0000000000000007E-2</v>
      </c>
      <c r="I1517" t="s">
        <v>1957</v>
      </c>
      <c r="J1517">
        <v>126.5916</v>
      </c>
      <c r="K1517" t="str">
        <f>_xlfn.XLOOKUP(Sales_DB[[#This Row],[Store_ID]],Store_DB[Store_ID],Store_DB[Region])</f>
        <v>East</v>
      </c>
      <c r="L1517" t="str">
        <f>_xlfn.XLOOKUP(Sales_DB[[#This Row],[Store_ID]],Store_DB[Store_ID],Store_DB[Store_Name])</f>
        <v>Gardner, Humphrey and Contreras</v>
      </c>
      <c r="M1517" t="str">
        <f>_xlfn.XLOOKUP(Sales_DB[[#This Row],[Store_ID]],Store_DB[Store_ID],Store_DB[City])</f>
        <v>Johnsonville</v>
      </c>
      <c r="N1517" t="str">
        <f>_xlfn.XLOOKUP(Sales_DB[[#This Row],[Store_ID]],Store_DB[Store_ID],Store_DB[Store_Type])</f>
        <v>Flagship</v>
      </c>
      <c r="O1517" t="str">
        <f>_xlfn.XLOOKUP(Sales_DB[[#This Row],[Product_ID]],Product_DB[Product_ID],Product_DB[Product_Name])</f>
        <v>Outdoor Sports Water Bottle</v>
      </c>
      <c r="P1517" t="str">
        <f>_xlfn.XLOOKUP(Sales_DB[[#This Row],[Product_ID]],Product_DB[Product_ID],Product_DB[Category])</f>
        <v>Sports</v>
      </c>
      <c r="Q1517" t="str">
        <f>_xlfn.XLOOKUP(Sales_DB[[#This Row],[Product_ID]],Product_DB[Product_ID],Product_DB[Sub_Category])</f>
        <v>Accessories</v>
      </c>
      <c r="R1517" t="str">
        <f>_xlfn.XLOOKUP(Sales_DB[[#This Row],[Product_ID]],Product_DB[Product_ID],Product_DB[Brand])</f>
        <v>Soto-Ellis</v>
      </c>
      <c r="S1517">
        <f>_xlfn.XLOOKUP(Sales_DB[[#This Row],[Product_ID]],Product_DB[Product_ID],Product_DB[Cost])</f>
        <v>131.51</v>
      </c>
      <c r="T1517">
        <f>_xlfn.XLOOKUP(Sales_DB[[#This Row],[Product_ID]],Product_DB[Product_ID],Product_DB[Stock])</f>
        <v>265</v>
      </c>
      <c r="U1517" t="str">
        <f>_xlfn.XLOOKUP(Sales_DB[[#This Row],[Customer_ID]],Final_Cust_db[Customer_ID],Final_Cust_db[Name])</f>
        <v>Brittany Edwards Dds</v>
      </c>
      <c r="V1517">
        <f>_xlfn.XLOOKUP(Sales_DB[[#This Row],[Customer_ID]],Final_Cust_db[Customer_ID],Final_Cust_db[Age])</f>
        <v>42</v>
      </c>
      <c r="W1517" t="str">
        <f>_xlfn.XLOOKUP(Sales_DB[[#This Row],[Customer_ID]],Final_Cust_db[Customer_ID],Final_Cust_db[Gender])</f>
        <v>Female</v>
      </c>
      <c r="X1517" t="str">
        <f>_xlfn.XLOOKUP(Sales_DB[[#This Row],[Customer_ID]],Final_Cust_db[Customer_ID],Final_Cust_db[City])</f>
        <v>Aliciahaven</v>
      </c>
      <c r="Y1517" t="str">
        <f>_xlfn.XLOOKUP(Sales_DB[[#This Row],[Customer_ID]],Final_Cust_db[Customer_ID],Final_Cust_db[State])</f>
        <v>Kansas</v>
      </c>
      <c r="Z1517" t="str">
        <f>_xlfn.XLOOKUP(Sales_DB[[#This Row],[Customer_ID]],Final_Cust_db[Customer_ID],Final_Cust_db[Country])</f>
        <v>USA</v>
      </c>
      <c r="AA1517" t="str">
        <f>_xlfn.XLOOKUP(Sales_DB[[#This Row],[Customer_ID]],Final_Cust_db[Customer_ID],Final_Cust_db[Loyality_Level])</f>
        <v>Platinum</v>
      </c>
      <c r="AB1517" s="8">
        <f>Sales_DB[[#This Row],[Cost]]*Sales_DB[[#This Row],[Quantity]]</f>
        <v>131.51</v>
      </c>
      <c r="AC1517" s="8">
        <f>Sales_DB[[#This Row],[Total_Amount]]-Sales_DB[[#This Row],[Spend]]</f>
        <v>-4.9183999999999912</v>
      </c>
      <c r="AD1517" s="8">
        <f>MONTH(Sales_DB[[#This Row],[Order_Date]])</f>
        <v>7</v>
      </c>
    </row>
    <row r="1518" spans="1:30" x14ac:dyDescent="0.35">
      <c r="A1518" t="s">
        <v>3475</v>
      </c>
      <c r="B1518" s="2">
        <v>45862</v>
      </c>
      <c r="C1518" t="s">
        <v>128</v>
      </c>
      <c r="D1518" t="s">
        <v>1736</v>
      </c>
      <c r="E1518" t="s">
        <v>1943</v>
      </c>
      <c r="F1518">
        <v>3</v>
      </c>
      <c r="G1518" s="5">
        <v>634.45000000000005</v>
      </c>
      <c r="H1518">
        <v>0.17</v>
      </c>
      <c r="I1518" t="s">
        <v>1959</v>
      </c>
      <c r="J1518">
        <v>1579.7805000000001</v>
      </c>
      <c r="K1518" t="str">
        <f>_xlfn.XLOOKUP(Sales_DB[[#This Row],[Store_ID]],Store_DB[Store_ID],Store_DB[Region])</f>
        <v>East</v>
      </c>
      <c r="L1518" t="str">
        <f>_xlfn.XLOOKUP(Sales_DB[[#This Row],[Store_ID]],Store_DB[Store_ID],Store_DB[Store_Name])</f>
        <v>Guerrero-Schmitt</v>
      </c>
      <c r="M1518" t="str">
        <f>_xlfn.XLOOKUP(Sales_DB[[#This Row],[Store_ID]],Store_DB[Store_ID],Store_DB[City])</f>
        <v>East Stevechester</v>
      </c>
      <c r="N1518" t="str">
        <f>_xlfn.XLOOKUP(Sales_DB[[#This Row],[Store_ID]],Store_DB[Store_ID],Store_DB[Store_Type])</f>
        <v>Flagship</v>
      </c>
      <c r="O1518" t="str">
        <f>_xlfn.XLOOKUP(Sales_DB[[#This Row],[Product_ID]],Product_DB[Product_ID],Product_DB[Product_Name])</f>
        <v>Rugby Ball</v>
      </c>
      <c r="P1518" t="str">
        <f>_xlfn.XLOOKUP(Sales_DB[[#This Row],[Product_ID]],Product_DB[Product_ID],Product_DB[Category])</f>
        <v>Sports</v>
      </c>
      <c r="Q1518" t="str">
        <f>_xlfn.XLOOKUP(Sales_DB[[#This Row],[Product_ID]],Product_DB[Product_ID],Product_DB[Sub_Category])</f>
        <v>Team Sports</v>
      </c>
      <c r="R1518" t="str">
        <f>_xlfn.XLOOKUP(Sales_DB[[#This Row],[Product_ID]],Product_DB[Product_ID],Product_DB[Brand])</f>
        <v>Harris Inc</v>
      </c>
      <c r="S1518">
        <f>_xlfn.XLOOKUP(Sales_DB[[#This Row],[Product_ID]],Product_DB[Product_ID],Product_DB[Cost])</f>
        <v>212.26</v>
      </c>
      <c r="T1518">
        <f>_xlfn.XLOOKUP(Sales_DB[[#This Row],[Product_ID]],Product_DB[Product_ID],Product_DB[Stock])</f>
        <v>82</v>
      </c>
      <c r="U1518" t="str">
        <f>_xlfn.XLOOKUP(Sales_DB[[#This Row],[Customer_ID]],Final_Cust_db[Customer_ID],Final_Cust_db[Name])</f>
        <v>Jessica Acevedo</v>
      </c>
      <c r="V1518">
        <f>_xlfn.XLOOKUP(Sales_DB[[#This Row],[Customer_ID]],Final_Cust_db[Customer_ID],Final_Cust_db[Age])</f>
        <v>64</v>
      </c>
      <c r="W1518" t="str">
        <f>_xlfn.XLOOKUP(Sales_DB[[#This Row],[Customer_ID]],Final_Cust_db[Customer_ID],Final_Cust_db[Gender])</f>
        <v>Female</v>
      </c>
      <c r="X1518" t="str">
        <f>_xlfn.XLOOKUP(Sales_DB[[#This Row],[Customer_ID]],Final_Cust_db[Customer_ID],Final_Cust_db[City])</f>
        <v>Amybury</v>
      </c>
      <c r="Y1518" t="str">
        <f>_xlfn.XLOOKUP(Sales_DB[[#This Row],[Customer_ID]],Final_Cust_db[Customer_ID],Final_Cust_db[State])</f>
        <v>Pennsylvania</v>
      </c>
      <c r="Z1518" t="str">
        <f>_xlfn.XLOOKUP(Sales_DB[[#This Row],[Customer_ID]],Final_Cust_db[Customer_ID],Final_Cust_db[Country])</f>
        <v>USA</v>
      </c>
      <c r="AA1518" t="str">
        <f>_xlfn.XLOOKUP(Sales_DB[[#This Row],[Customer_ID]],Final_Cust_db[Customer_ID],Final_Cust_db[Loyality_Level])</f>
        <v>Bronze</v>
      </c>
      <c r="AB1518" s="8">
        <f>Sales_DB[[#This Row],[Cost]]*Sales_DB[[#This Row],[Quantity]]</f>
        <v>636.78</v>
      </c>
      <c r="AC1518" s="8">
        <f>Sales_DB[[#This Row],[Total_Amount]]-Sales_DB[[#This Row],[Spend]]</f>
        <v>943.0005000000001</v>
      </c>
      <c r="AD1518" s="8">
        <f>MONTH(Sales_DB[[#This Row],[Order_Date]])</f>
        <v>7</v>
      </c>
    </row>
    <row r="1519" spans="1:30" x14ac:dyDescent="0.35">
      <c r="A1519" t="s">
        <v>3476</v>
      </c>
      <c r="B1519" s="2">
        <v>45579</v>
      </c>
      <c r="C1519" t="s">
        <v>1044</v>
      </c>
      <c r="D1519" t="s">
        <v>1772</v>
      </c>
      <c r="E1519" t="s">
        <v>1885</v>
      </c>
      <c r="F1519">
        <v>4</v>
      </c>
      <c r="G1519" s="5">
        <v>179.62</v>
      </c>
      <c r="H1519">
        <v>0.05</v>
      </c>
      <c r="I1519" t="s">
        <v>1957</v>
      </c>
      <c r="J1519">
        <v>682.55600000000004</v>
      </c>
      <c r="K1519" t="str">
        <f>_xlfn.XLOOKUP(Sales_DB[[#This Row],[Store_ID]],Store_DB[Store_ID],Store_DB[Region])</f>
        <v>East</v>
      </c>
      <c r="L1519" t="str">
        <f>_xlfn.XLOOKUP(Sales_DB[[#This Row],[Store_ID]],Store_DB[Store_ID],Store_DB[Store_Name])</f>
        <v>Rivera-Warner</v>
      </c>
      <c r="M1519" t="str">
        <f>_xlfn.XLOOKUP(Sales_DB[[#This Row],[Store_ID]],Store_DB[Store_ID],Store_DB[City])</f>
        <v>Washingtonfurt</v>
      </c>
      <c r="N1519" t="str">
        <f>_xlfn.XLOOKUP(Sales_DB[[#This Row],[Store_ID]],Store_DB[Store_ID],Store_DB[Store_Type])</f>
        <v>Flagship</v>
      </c>
      <c r="O1519" t="str">
        <f>_xlfn.XLOOKUP(Sales_DB[[#This Row],[Product_ID]],Product_DB[Product_ID],Product_DB[Product_Name])</f>
        <v>Matte Lipstick Set</v>
      </c>
      <c r="P1519" t="str">
        <f>_xlfn.XLOOKUP(Sales_DB[[#This Row],[Product_ID]],Product_DB[Product_ID],Product_DB[Category])</f>
        <v>Beauty</v>
      </c>
      <c r="Q1519" t="str">
        <f>_xlfn.XLOOKUP(Sales_DB[[#This Row],[Product_ID]],Product_DB[Product_ID],Product_DB[Sub_Category])</f>
        <v>Makeup</v>
      </c>
      <c r="R1519" t="str">
        <f>_xlfn.XLOOKUP(Sales_DB[[#This Row],[Product_ID]],Product_DB[Product_ID],Product_DB[Brand])</f>
        <v>Zhang Inc</v>
      </c>
      <c r="S1519">
        <f>_xlfn.XLOOKUP(Sales_DB[[#This Row],[Product_ID]],Product_DB[Product_ID],Product_DB[Cost])</f>
        <v>299.11</v>
      </c>
      <c r="T1519">
        <f>_xlfn.XLOOKUP(Sales_DB[[#This Row],[Product_ID]],Product_DB[Product_ID],Product_DB[Stock])</f>
        <v>118</v>
      </c>
      <c r="U1519" t="str">
        <f>_xlfn.XLOOKUP(Sales_DB[[#This Row],[Customer_ID]],Final_Cust_db[Customer_ID],Final_Cust_db[Name])</f>
        <v>Victor Mcintosh</v>
      </c>
      <c r="V1519">
        <f>_xlfn.XLOOKUP(Sales_DB[[#This Row],[Customer_ID]],Final_Cust_db[Customer_ID],Final_Cust_db[Age])</f>
        <v>62</v>
      </c>
      <c r="W1519" t="str">
        <f>_xlfn.XLOOKUP(Sales_DB[[#This Row],[Customer_ID]],Final_Cust_db[Customer_ID],Final_Cust_db[Gender])</f>
        <v>Female</v>
      </c>
      <c r="X1519" t="str">
        <f>_xlfn.XLOOKUP(Sales_DB[[#This Row],[Customer_ID]],Final_Cust_db[Customer_ID],Final_Cust_db[City])</f>
        <v>Tiffanyshire</v>
      </c>
      <c r="Y1519" t="str">
        <f>_xlfn.XLOOKUP(Sales_DB[[#This Row],[Customer_ID]],Final_Cust_db[Customer_ID],Final_Cust_db[State])</f>
        <v>Minnesota</v>
      </c>
      <c r="Z1519" t="str">
        <f>_xlfn.XLOOKUP(Sales_DB[[#This Row],[Customer_ID]],Final_Cust_db[Customer_ID],Final_Cust_db[Country])</f>
        <v>USA</v>
      </c>
      <c r="AA1519" t="str">
        <f>_xlfn.XLOOKUP(Sales_DB[[#This Row],[Customer_ID]],Final_Cust_db[Customer_ID],Final_Cust_db[Loyality_Level])</f>
        <v>Bronze</v>
      </c>
      <c r="AB1519" s="8">
        <f>Sales_DB[[#This Row],[Cost]]*Sales_DB[[#This Row],[Quantity]]</f>
        <v>1196.44</v>
      </c>
      <c r="AC1519" s="8">
        <f>Sales_DB[[#This Row],[Total_Amount]]-Sales_DB[[#This Row],[Spend]]</f>
        <v>-513.88400000000001</v>
      </c>
      <c r="AD1519" s="8">
        <f>MONTH(Sales_DB[[#This Row],[Order_Date]])</f>
        <v>10</v>
      </c>
    </row>
    <row r="1520" spans="1:30" x14ac:dyDescent="0.35">
      <c r="A1520" t="s">
        <v>3477</v>
      </c>
      <c r="B1520" s="2">
        <v>45658</v>
      </c>
      <c r="C1520" t="s">
        <v>941</v>
      </c>
      <c r="D1520" t="s">
        <v>1633</v>
      </c>
      <c r="E1520" t="s">
        <v>1943</v>
      </c>
      <c r="F1520">
        <v>4</v>
      </c>
      <c r="G1520" s="5">
        <v>558.83000000000004</v>
      </c>
      <c r="H1520">
        <v>0.16</v>
      </c>
      <c r="I1520" t="s">
        <v>1959</v>
      </c>
      <c r="J1520">
        <v>1877.6687999999999</v>
      </c>
      <c r="K1520" t="str">
        <f>_xlfn.XLOOKUP(Sales_DB[[#This Row],[Store_ID]],Store_DB[Store_ID],Store_DB[Region])</f>
        <v>East</v>
      </c>
      <c r="L1520" t="str">
        <f>_xlfn.XLOOKUP(Sales_DB[[#This Row],[Store_ID]],Store_DB[Store_ID],Store_DB[Store_Name])</f>
        <v>Guerrero-Schmitt</v>
      </c>
      <c r="M1520" t="str">
        <f>_xlfn.XLOOKUP(Sales_DB[[#This Row],[Store_ID]],Store_DB[Store_ID],Store_DB[City])</f>
        <v>East Stevechester</v>
      </c>
      <c r="N1520" t="str">
        <f>_xlfn.XLOOKUP(Sales_DB[[#This Row],[Store_ID]],Store_DB[Store_ID],Store_DB[Store_Type])</f>
        <v>Flagship</v>
      </c>
      <c r="O1520" t="str">
        <f>_xlfn.XLOOKUP(Sales_DB[[#This Row],[Product_ID]],Product_DB[Product_ID],Product_DB[Product_Name])</f>
        <v>Outdoor Sports Water Bottle</v>
      </c>
      <c r="P1520" t="str">
        <f>_xlfn.XLOOKUP(Sales_DB[[#This Row],[Product_ID]],Product_DB[Product_ID],Product_DB[Category])</f>
        <v>Sports</v>
      </c>
      <c r="Q1520" t="str">
        <f>_xlfn.XLOOKUP(Sales_DB[[#This Row],[Product_ID]],Product_DB[Product_ID],Product_DB[Sub_Category])</f>
        <v>Accessories</v>
      </c>
      <c r="R1520" t="str">
        <f>_xlfn.XLOOKUP(Sales_DB[[#This Row],[Product_ID]],Product_DB[Product_ID],Product_DB[Brand])</f>
        <v>Soto-Ellis</v>
      </c>
      <c r="S1520">
        <f>_xlfn.XLOOKUP(Sales_DB[[#This Row],[Product_ID]],Product_DB[Product_ID],Product_DB[Cost])</f>
        <v>131.51</v>
      </c>
      <c r="T1520">
        <f>_xlfn.XLOOKUP(Sales_DB[[#This Row],[Product_ID]],Product_DB[Product_ID],Product_DB[Stock])</f>
        <v>265</v>
      </c>
      <c r="U1520" t="str">
        <f>_xlfn.XLOOKUP(Sales_DB[[#This Row],[Customer_ID]],Final_Cust_db[Customer_ID],Final_Cust_db[Name])</f>
        <v>Lisa Chandler</v>
      </c>
      <c r="V1520">
        <f>_xlfn.XLOOKUP(Sales_DB[[#This Row],[Customer_ID]],Final_Cust_db[Customer_ID],Final_Cust_db[Age])</f>
        <v>29</v>
      </c>
      <c r="W1520" t="str">
        <f>_xlfn.XLOOKUP(Sales_DB[[#This Row],[Customer_ID]],Final_Cust_db[Customer_ID],Final_Cust_db[Gender])</f>
        <v>Male</v>
      </c>
      <c r="X1520" t="str">
        <f>_xlfn.XLOOKUP(Sales_DB[[#This Row],[Customer_ID]],Final_Cust_db[Customer_ID],Final_Cust_db[City])</f>
        <v>Port Richard</v>
      </c>
      <c r="Y1520" t="str">
        <f>_xlfn.XLOOKUP(Sales_DB[[#This Row],[Customer_ID]],Final_Cust_db[Customer_ID],Final_Cust_db[State])</f>
        <v>Montana</v>
      </c>
      <c r="Z1520" t="str">
        <f>_xlfn.XLOOKUP(Sales_DB[[#This Row],[Customer_ID]],Final_Cust_db[Customer_ID],Final_Cust_db[Country])</f>
        <v>USA</v>
      </c>
      <c r="AA1520" t="str">
        <f>_xlfn.XLOOKUP(Sales_DB[[#This Row],[Customer_ID]],Final_Cust_db[Customer_ID],Final_Cust_db[Loyality_Level])</f>
        <v>Platinum</v>
      </c>
      <c r="AB1520" s="8">
        <f>Sales_DB[[#This Row],[Cost]]*Sales_DB[[#This Row],[Quantity]]</f>
        <v>526.04</v>
      </c>
      <c r="AC1520" s="8">
        <f>Sales_DB[[#This Row],[Total_Amount]]-Sales_DB[[#This Row],[Spend]]</f>
        <v>1351.6288</v>
      </c>
      <c r="AD1520" s="8">
        <f>MONTH(Sales_DB[[#This Row],[Order_Date]])</f>
        <v>1</v>
      </c>
    </row>
    <row r="1521" spans="1:30" x14ac:dyDescent="0.35">
      <c r="A1521" t="s">
        <v>3478</v>
      </c>
      <c r="B1521" s="2">
        <v>45664</v>
      </c>
      <c r="C1521" t="s">
        <v>574</v>
      </c>
      <c r="D1521" t="s">
        <v>1863</v>
      </c>
      <c r="E1521" t="s">
        <v>1909</v>
      </c>
      <c r="F1521">
        <v>2</v>
      </c>
      <c r="G1521" s="5">
        <v>859.74</v>
      </c>
      <c r="H1521">
        <v>0.25</v>
      </c>
      <c r="I1521" t="s">
        <v>1962</v>
      </c>
      <c r="J1521">
        <v>1289.6099999999999</v>
      </c>
      <c r="K1521" t="str">
        <f>_xlfn.XLOOKUP(Sales_DB[[#This Row],[Store_ID]],Store_DB[Store_ID],Store_DB[Region])</f>
        <v>East</v>
      </c>
      <c r="L1521" t="str">
        <f>_xlfn.XLOOKUP(Sales_DB[[#This Row],[Store_ID]],Store_DB[Store_ID],Store_DB[Store_Name])</f>
        <v>Benson-Elliott</v>
      </c>
      <c r="M1521" t="str">
        <f>_xlfn.XLOOKUP(Sales_DB[[#This Row],[Store_ID]],Store_DB[Store_ID],Store_DB[City])</f>
        <v>Port Josephberg</v>
      </c>
      <c r="N1521" t="str">
        <f>_xlfn.XLOOKUP(Sales_DB[[#This Row],[Store_ID]],Store_DB[Store_ID],Store_DB[Store_Type])</f>
        <v>Online</v>
      </c>
      <c r="O1521" t="str">
        <f>_xlfn.XLOOKUP(Sales_DB[[#This Row],[Product_ID]],Product_DB[Product_ID],Product_DB[Product_Name])</f>
        <v>Vitamin E Body Lotion</v>
      </c>
      <c r="P1521" t="str">
        <f>_xlfn.XLOOKUP(Sales_DB[[#This Row],[Product_ID]],Product_DB[Product_ID],Product_DB[Category])</f>
        <v>Beauty</v>
      </c>
      <c r="Q1521" t="str">
        <f>_xlfn.XLOOKUP(Sales_DB[[#This Row],[Product_ID]],Product_DB[Product_ID],Product_DB[Sub_Category])</f>
        <v>Skincare</v>
      </c>
      <c r="R1521" t="str">
        <f>_xlfn.XLOOKUP(Sales_DB[[#This Row],[Product_ID]],Product_DB[Product_ID],Product_DB[Brand])</f>
        <v>Hoffman-Williams</v>
      </c>
      <c r="S1521">
        <f>_xlfn.XLOOKUP(Sales_DB[[#This Row],[Product_ID]],Product_DB[Product_ID],Product_DB[Cost])</f>
        <v>358.47</v>
      </c>
      <c r="T1521">
        <f>_xlfn.XLOOKUP(Sales_DB[[#This Row],[Product_ID]],Product_DB[Product_ID],Product_DB[Stock])</f>
        <v>213</v>
      </c>
      <c r="U1521" t="str">
        <f>_xlfn.XLOOKUP(Sales_DB[[#This Row],[Customer_ID]],Final_Cust_db[Customer_ID],Final_Cust_db[Name])</f>
        <v>Amy Wilson</v>
      </c>
      <c r="V1521">
        <f>_xlfn.XLOOKUP(Sales_DB[[#This Row],[Customer_ID]],Final_Cust_db[Customer_ID],Final_Cust_db[Age])</f>
        <v>44</v>
      </c>
      <c r="W1521" t="str">
        <f>_xlfn.XLOOKUP(Sales_DB[[#This Row],[Customer_ID]],Final_Cust_db[Customer_ID],Final_Cust_db[Gender])</f>
        <v>Female</v>
      </c>
      <c r="X1521" t="str">
        <f>_xlfn.XLOOKUP(Sales_DB[[#This Row],[Customer_ID]],Final_Cust_db[Customer_ID],Final_Cust_db[City])</f>
        <v>Morrisburgh</v>
      </c>
      <c r="Y1521" t="str">
        <f>_xlfn.XLOOKUP(Sales_DB[[#This Row],[Customer_ID]],Final_Cust_db[Customer_ID],Final_Cust_db[State])</f>
        <v>Indiana</v>
      </c>
      <c r="Z1521" t="str">
        <f>_xlfn.XLOOKUP(Sales_DB[[#This Row],[Customer_ID]],Final_Cust_db[Customer_ID],Final_Cust_db[Country])</f>
        <v>USA</v>
      </c>
      <c r="AA1521" t="str">
        <f>_xlfn.XLOOKUP(Sales_DB[[#This Row],[Customer_ID]],Final_Cust_db[Customer_ID],Final_Cust_db[Loyality_Level])</f>
        <v>Platinum</v>
      </c>
      <c r="AB1521" s="8">
        <f>Sales_DB[[#This Row],[Cost]]*Sales_DB[[#This Row],[Quantity]]</f>
        <v>716.94</v>
      </c>
      <c r="AC1521" s="8">
        <f>Sales_DB[[#This Row],[Total_Amount]]-Sales_DB[[#This Row],[Spend]]</f>
        <v>572.66999999999985</v>
      </c>
      <c r="AD1521" s="8">
        <f>MONTH(Sales_DB[[#This Row],[Order_Date]])</f>
        <v>1</v>
      </c>
    </row>
    <row r="1522" spans="1:30" x14ac:dyDescent="0.35">
      <c r="A1522" t="s">
        <v>3479</v>
      </c>
      <c r="B1522" s="2">
        <v>45936</v>
      </c>
      <c r="C1522" t="s">
        <v>379</v>
      </c>
      <c r="D1522" t="s">
        <v>1775</v>
      </c>
      <c r="E1522" t="s">
        <v>1937</v>
      </c>
      <c r="F1522">
        <v>3</v>
      </c>
      <c r="G1522" s="5">
        <v>578.47</v>
      </c>
      <c r="H1522">
        <v>0.06</v>
      </c>
      <c r="I1522" t="s">
        <v>1962</v>
      </c>
      <c r="J1522">
        <v>1631.2854</v>
      </c>
      <c r="K1522" t="str">
        <f>_xlfn.XLOOKUP(Sales_DB[[#This Row],[Store_ID]],Store_DB[Store_ID],Store_DB[Region])</f>
        <v>West</v>
      </c>
      <c r="L1522" t="str">
        <f>_xlfn.XLOOKUP(Sales_DB[[#This Row],[Store_ID]],Store_DB[Store_ID],Store_DB[Store_Name])</f>
        <v>Frederick-Wright</v>
      </c>
      <c r="M1522" t="str">
        <f>_xlfn.XLOOKUP(Sales_DB[[#This Row],[Store_ID]],Store_DB[Store_ID],Store_DB[City])</f>
        <v>New Jimmymouth</v>
      </c>
      <c r="N1522" t="str">
        <f>_xlfn.XLOOKUP(Sales_DB[[#This Row],[Store_ID]],Store_DB[Store_ID],Store_DB[Store_Type])</f>
        <v>Flagship</v>
      </c>
      <c r="O1522" t="str">
        <f>_xlfn.XLOOKUP(Sales_DB[[#This Row],[Product_ID]],Product_DB[Product_ID],Product_DB[Product_Name])</f>
        <v>Adjustable Dumbbells 20Kg</v>
      </c>
      <c r="P1522" t="str">
        <f>_xlfn.XLOOKUP(Sales_DB[[#This Row],[Product_ID]],Product_DB[Product_ID],Product_DB[Category])</f>
        <v>Sports</v>
      </c>
      <c r="Q1522" t="str">
        <f>_xlfn.XLOOKUP(Sales_DB[[#This Row],[Product_ID]],Product_DB[Product_ID],Product_DB[Sub_Category])</f>
        <v>Fitness</v>
      </c>
      <c r="R1522" t="str">
        <f>_xlfn.XLOOKUP(Sales_DB[[#This Row],[Product_ID]],Product_DB[Product_ID],Product_DB[Brand])</f>
        <v>Montgomery, Benton and Miller</v>
      </c>
      <c r="S1522">
        <f>_xlfn.XLOOKUP(Sales_DB[[#This Row],[Product_ID]],Product_DB[Product_ID],Product_DB[Cost])</f>
        <v>240.63</v>
      </c>
      <c r="T1522">
        <f>_xlfn.XLOOKUP(Sales_DB[[#This Row],[Product_ID]],Product_DB[Product_ID],Product_DB[Stock])</f>
        <v>423</v>
      </c>
      <c r="U1522" t="str">
        <f>_xlfn.XLOOKUP(Sales_DB[[#This Row],[Customer_ID]],Final_Cust_db[Customer_ID],Final_Cust_db[Name])</f>
        <v>Howard Summers</v>
      </c>
      <c r="V1522">
        <f>_xlfn.XLOOKUP(Sales_DB[[#This Row],[Customer_ID]],Final_Cust_db[Customer_ID],Final_Cust_db[Age])</f>
        <v>53</v>
      </c>
      <c r="W1522" t="str">
        <f>_xlfn.XLOOKUP(Sales_DB[[#This Row],[Customer_ID]],Final_Cust_db[Customer_ID],Final_Cust_db[Gender])</f>
        <v>Female</v>
      </c>
      <c r="X1522" t="str">
        <f>_xlfn.XLOOKUP(Sales_DB[[#This Row],[Customer_ID]],Final_Cust_db[Customer_ID],Final_Cust_db[City])</f>
        <v>East Linda</v>
      </c>
      <c r="Y1522" t="str">
        <f>_xlfn.XLOOKUP(Sales_DB[[#This Row],[Customer_ID]],Final_Cust_db[Customer_ID],Final_Cust_db[State])</f>
        <v>Rhode Island</v>
      </c>
      <c r="Z1522" t="str">
        <f>_xlfn.XLOOKUP(Sales_DB[[#This Row],[Customer_ID]],Final_Cust_db[Customer_ID],Final_Cust_db[Country])</f>
        <v>USA</v>
      </c>
      <c r="AA1522" t="str">
        <f>_xlfn.XLOOKUP(Sales_DB[[#This Row],[Customer_ID]],Final_Cust_db[Customer_ID],Final_Cust_db[Loyality_Level])</f>
        <v>Bronze</v>
      </c>
      <c r="AB1522" s="8">
        <f>Sales_DB[[#This Row],[Cost]]*Sales_DB[[#This Row],[Quantity]]</f>
        <v>721.89</v>
      </c>
      <c r="AC1522" s="8">
        <f>Sales_DB[[#This Row],[Total_Amount]]-Sales_DB[[#This Row],[Spend]]</f>
        <v>909.3954</v>
      </c>
      <c r="AD1522" s="8">
        <f>MONTH(Sales_DB[[#This Row],[Order_Date]])</f>
        <v>10</v>
      </c>
    </row>
    <row r="1523" spans="1:30" x14ac:dyDescent="0.35">
      <c r="A1523" t="s">
        <v>3480</v>
      </c>
      <c r="B1523" s="2">
        <v>45344</v>
      </c>
      <c r="C1523" t="s">
        <v>212</v>
      </c>
      <c r="D1523" t="s">
        <v>1636</v>
      </c>
      <c r="E1523" t="s">
        <v>1927</v>
      </c>
      <c r="F1523">
        <v>1</v>
      </c>
      <c r="G1523" s="5">
        <v>440.48</v>
      </c>
      <c r="H1523">
        <v>0.11</v>
      </c>
      <c r="I1523" t="s">
        <v>1962</v>
      </c>
      <c r="J1523">
        <v>392.02720000000011</v>
      </c>
      <c r="K1523" t="str">
        <f>_xlfn.XLOOKUP(Sales_DB[[#This Row],[Store_ID]],Store_DB[Store_ID],Store_DB[Region])</f>
        <v>North</v>
      </c>
      <c r="L1523" t="str">
        <f>_xlfn.XLOOKUP(Sales_DB[[#This Row],[Store_ID]],Store_DB[Store_ID],Store_DB[Store_Name])</f>
        <v>Thomas, Bridges and Harris</v>
      </c>
      <c r="M1523" t="str">
        <f>_xlfn.XLOOKUP(Sales_DB[[#This Row],[Store_ID]],Store_DB[Store_ID],Store_DB[City])</f>
        <v>Sabrinatown</v>
      </c>
      <c r="N1523" t="str">
        <f>_xlfn.XLOOKUP(Sales_DB[[#This Row],[Store_ID]],Store_DB[Store_ID],Store_DB[Store_Type])</f>
        <v>Online</v>
      </c>
      <c r="O1523" t="str">
        <f>_xlfn.XLOOKUP(Sales_DB[[#This Row],[Product_ID]],Product_DB[Product_ID],Product_DB[Product_Name])</f>
        <v>Multi-Purpose Storage Box</v>
      </c>
      <c r="P1523" t="str">
        <f>_xlfn.XLOOKUP(Sales_DB[[#This Row],[Product_ID]],Product_DB[Product_ID],Product_DB[Category])</f>
        <v>Home</v>
      </c>
      <c r="Q1523" t="str">
        <f>_xlfn.XLOOKUP(Sales_DB[[#This Row],[Product_ID]],Product_DB[Product_ID],Product_DB[Sub_Category])</f>
        <v>Storage</v>
      </c>
      <c r="R1523" t="str">
        <f>_xlfn.XLOOKUP(Sales_DB[[#This Row],[Product_ID]],Product_DB[Product_ID],Product_DB[Brand])</f>
        <v>Gardner-Montes</v>
      </c>
      <c r="S1523">
        <f>_xlfn.XLOOKUP(Sales_DB[[#This Row],[Product_ID]],Product_DB[Product_ID],Product_DB[Cost])</f>
        <v>123.46</v>
      </c>
      <c r="T1523">
        <f>_xlfn.XLOOKUP(Sales_DB[[#This Row],[Product_ID]],Product_DB[Product_ID],Product_DB[Stock])</f>
        <v>76</v>
      </c>
      <c r="U1523" t="str">
        <f>_xlfn.XLOOKUP(Sales_DB[[#This Row],[Customer_ID]],Final_Cust_db[Customer_ID],Final_Cust_db[Name])</f>
        <v>Wayne Mcpherson</v>
      </c>
      <c r="V1523">
        <f>_xlfn.XLOOKUP(Sales_DB[[#This Row],[Customer_ID]],Final_Cust_db[Customer_ID],Final_Cust_db[Age])</f>
        <v>56</v>
      </c>
      <c r="W1523" t="str">
        <f>_xlfn.XLOOKUP(Sales_DB[[#This Row],[Customer_ID]],Final_Cust_db[Customer_ID],Final_Cust_db[Gender])</f>
        <v>Female</v>
      </c>
      <c r="X1523" t="str">
        <f>_xlfn.XLOOKUP(Sales_DB[[#This Row],[Customer_ID]],Final_Cust_db[Customer_ID],Final_Cust_db[City])</f>
        <v>Edwardsfort</v>
      </c>
      <c r="Y1523" t="str">
        <f>_xlfn.XLOOKUP(Sales_DB[[#This Row],[Customer_ID]],Final_Cust_db[Customer_ID],Final_Cust_db[State])</f>
        <v>Minnesota</v>
      </c>
      <c r="Z1523" t="str">
        <f>_xlfn.XLOOKUP(Sales_DB[[#This Row],[Customer_ID]],Final_Cust_db[Customer_ID],Final_Cust_db[Country])</f>
        <v>USA</v>
      </c>
      <c r="AA1523" t="str">
        <f>_xlfn.XLOOKUP(Sales_DB[[#This Row],[Customer_ID]],Final_Cust_db[Customer_ID],Final_Cust_db[Loyality_Level])</f>
        <v>Bronze</v>
      </c>
      <c r="AB1523" s="8">
        <f>Sales_DB[[#This Row],[Cost]]*Sales_DB[[#This Row],[Quantity]]</f>
        <v>123.46</v>
      </c>
      <c r="AC1523" s="8">
        <f>Sales_DB[[#This Row],[Total_Amount]]-Sales_DB[[#This Row],[Spend]]</f>
        <v>268.56720000000013</v>
      </c>
      <c r="AD1523" s="8">
        <f>MONTH(Sales_DB[[#This Row],[Order_Date]])</f>
        <v>2</v>
      </c>
    </row>
    <row r="1524" spans="1:30" x14ac:dyDescent="0.35">
      <c r="A1524" t="s">
        <v>3481</v>
      </c>
      <c r="B1524" s="2">
        <v>45329</v>
      </c>
      <c r="C1524" t="s">
        <v>78</v>
      </c>
      <c r="D1524" t="s">
        <v>1619</v>
      </c>
      <c r="E1524" t="s">
        <v>1946</v>
      </c>
      <c r="F1524">
        <v>2</v>
      </c>
      <c r="G1524" s="5">
        <v>303.67</v>
      </c>
      <c r="H1524">
        <v>0.05</v>
      </c>
      <c r="I1524" t="s">
        <v>1959</v>
      </c>
      <c r="J1524">
        <v>576.97299999999996</v>
      </c>
      <c r="K1524" t="str">
        <f>_xlfn.XLOOKUP(Sales_DB[[#This Row],[Store_ID]],Store_DB[Store_ID],Store_DB[Region])</f>
        <v>East</v>
      </c>
      <c r="L1524" t="str">
        <f>_xlfn.XLOOKUP(Sales_DB[[#This Row],[Store_ID]],Store_DB[Store_ID],Store_DB[Store_Name])</f>
        <v>Mann-Austin</v>
      </c>
      <c r="M1524" t="str">
        <f>_xlfn.XLOOKUP(Sales_DB[[#This Row],[Store_ID]],Store_DB[Store_ID],Store_DB[City])</f>
        <v>Vasquezborough</v>
      </c>
      <c r="N1524" t="str">
        <f>_xlfn.XLOOKUP(Sales_DB[[#This Row],[Store_ID]],Store_DB[Store_ID],Store_DB[Store_Type])</f>
        <v>Online</v>
      </c>
      <c r="O1524" t="str">
        <f>_xlfn.XLOOKUP(Sales_DB[[#This Row],[Product_ID]],Product_DB[Product_ID],Product_DB[Product_Name])</f>
        <v>Beard Grooming Kit</v>
      </c>
      <c r="P1524" t="str">
        <f>_xlfn.XLOOKUP(Sales_DB[[#This Row],[Product_ID]],Product_DB[Product_ID],Product_DB[Category])</f>
        <v>Beauty</v>
      </c>
      <c r="Q1524" t="str">
        <f>_xlfn.XLOOKUP(Sales_DB[[#This Row],[Product_ID]],Product_DB[Product_ID],Product_DB[Sub_Category])</f>
        <v>Grooming</v>
      </c>
      <c r="R1524" t="str">
        <f>_xlfn.XLOOKUP(Sales_DB[[#This Row],[Product_ID]],Product_DB[Product_ID],Product_DB[Brand])</f>
        <v>Erickson-Green</v>
      </c>
      <c r="S1524">
        <f>_xlfn.XLOOKUP(Sales_DB[[#This Row],[Product_ID]],Product_DB[Product_ID],Product_DB[Cost])</f>
        <v>337.42</v>
      </c>
      <c r="T1524">
        <f>_xlfn.XLOOKUP(Sales_DB[[#This Row],[Product_ID]],Product_DB[Product_ID],Product_DB[Stock])</f>
        <v>256</v>
      </c>
      <c r="U1524" t="str">
        <f>_xlfn.XLOOKUP(Sales_DB[[#This Row],[Customer_ID]],Final_Cust_db[Customer_ID],Final_Cust_db[Name])</f>
        <v>John Scott</v>
      </c>
      <c r="V1524">
        <f>_xlfn.XLOOKUP(Sales_DB[[#This Row],[Customer_ID]],Final_Cust_db[Customer_ID],Final_Cust_db[Age])</f>
        <v>24</v>
      </c>
      <c r="W1524" t="str">
        <f>_xlfn.XLOOKUP(Sales_DB[[#This Row],[Customer_ID]],Final_Cust_db[Customer_ID],Final_Cust_db[Gender])</f>
        <v>Female</v>
      </c>
      <c r="X1524" t="str">
        <f>_xlfn.XLOOKUP(Sales_DB[[#This Row],[Customer_ID]],Final_Cust_db[Customer_ID],Final_Cust_db[City])</f>
        <v>South Christopher</v>
      </c>
      <c r="Y1524" t="str">
        <f>_xlfn.XLOOKUP(Sales_DB[[#This Row],[Customer_ID]],Final_Cust_db[Customer_ID],Final_Cust_db[State])</f>
        <v>Pennsylvania</v>
      </c>
      <c r="Z1524" t="str">
        <f>_xlfn.XLOOKUP(Sales_DB[[#This Row],[Customer_ID]],Final_Cust_db[Customer_ID],Final_Cust_db[Country])</f>
        <v>USA</v>
      </c>
      <c r="AA1524" t="str">
        <f>_xlfn.XLOOKUP(Sales_DB[[#This Row],[Customer_ID]],Final_Cust_db[Customer_ID],Final_Cust_db[Loyality_Level])</f>
        <v>Bronze</v>
      </c>
      <c r="AB1524" s="8">
        <f>Sales_DB[[#This Row],[Cost]]*Sales_DB[[#This Row],[Quantity]]</f>
        <v>674.84</v>
      </c>
      <c r="AC1524" s="8">
        <f>Sales_DB[[#This Row],[Total_Amount]]-Sales_DB[[#This Row],[Spend]]</f>
        <v>-97.867000000000075</v>
      </c>
      <c r="AD1524" s="8">
        <f>MONTH(Sales_DB[[#This Row],[Order_Date]])</f>
        <v>2</v>
      </c>
    </row>
    <row r="1525" spans="1:30" x14ac:dyDescent="0.35">
      <c r="A1525" t="s">
        <v>3482</v>
      </c>
      <c r="B1525" s="2">
        <v>45895</v>
      </c>
      <c r="C1525" t="s">
        <v>1065</v>
      </c>
      <c r="D1525" t="s">
        <v>1803</v>
      </c>
      <c r="E1525" t="s">
        <v>1932</v>
      </c>
      <c r="F1525">
        <v>2</v>
      </c>
      <c r="G1525" s="5">
        <v>611.21</v>
      </c>
      <c r="H1525">
        <v>0.22</v>
      </c>
      <c r="I1525" t="s">
        <v>1962</v>
      </c>
      <c r="J1525">
        <v>953.48760000000004</v>
      </c>
      <c r="K1525" t="str">
        <f>_xlfn.XLOOKUP(Sales_DB[[#This Row],[Store_ID]],Store_DB[Store_ID],Store_DB[Region])</f>
        <v>South</v>
      </c>
      <c r="L1525" t="str">
        <f>_xlfn.XLOOKUP(Sales_DB[[#This Row],[Store_ID]],Store_DB[Store_ID],Store_DB[Store_Name])</f>
        <v>Mcdonald Inc</v>
      </c>
      <c r="M1525" t="str">
        <f>_xlfn.XLOOKUP(Sales_DB[[#This Row],[Store_ID]],Store_DB[Store_ID],Store_DB[City])</f>
        <v>Christopherland</v>
      </c>
      <c r="N1525" t="str">
        <f>_xlfn.XLOOKUP(Sales_DB[[#This Row],[Store_ID]],Store_DB[Store_ID],Store_DB[Store_Type])</f>
        <v>Outlet</v>
      </c>
      <c r="O1525" t="str">
        <f>_xlfn.XLOOKUP(Sales_DB[[#This Row],[Product_ID]],Product_DB[Product_ID],Product_DB[Product_Name])</f>
        <v>Bluetooth Car Audio System</v>
      </c>
      <c r="P1525" t="str">
        <f>_xlfn.XLOOKUP(Sales_DB[[#This Row],[Product_ID]],Product_DB[Product_ID],Product_DB[Category])</f>
        <v>Electronics</v>
      </c>
      <c r="Q1525" t="str">
        <f>_xlfn.XLOOKUP(Sales_DB[[#This Row],[Product_ID]],Product_DB[Product_ID],Product_DB[Sub_Category])</f>
        <v>Audio</v>
      </c>
      <c r="R1525" t="str">
        <f>_xlfn.XLOOKUP(Sales_DB[[#This Row],[Product_ID]],Product_DB[Product_ID],Product_DB[Brand])</f>
        <v>Bruce-Bowen</v>
      </c>
      <c r="S1525">
        <f>_xlfn.XLOOKUP(Sales_DB[[#This Row],[Product_ID]],Product_DB[Product_ID],Product_DB[Cost])</f>
        <v>403.71</v>
      </c>
      <c r="T1525">
        <f>_xlfn.XLOOKUP(Sales_DB[[#This Row],[Product_ID]],Product_DB[Product_ID],Product_DB[Stock])</f>
        <v>159</v>
      </c>
      <c r="U1525" t="str">
        <f>_xlfn.XLOOKUP(Sales_DB[[#This Row],[Customer_ID]],Final_Cust_db[Customer_ID],Final_Cust_db[Name])</f>
        <v>John Jones</v>
      </c>
      <c r="V1525">
        <f>_xlfn.XLOOKUP(Sales_DB[[#This Row],[Customer_ID]],Final_Cust_db[Customer_ID],Final_Cust_db[Age])</f>
        <v>58</v>
      </c>
      <c r="W1525" t="str">
        <f>_xlfn.XLOOKUP(Sales_DB[[#This Row],[Customer_ID]],Final_Cust_db[Customer_ID],Final_Cust_db[Gender])</f>
        <v>Female</v>
      </c>
      <c r="X1525" t="str">
        <f>_xlfn.XLOOKUP(Sales_DB[[#This Row],[Customer_ID]],Final_Cust_db[Customer_ID],Final_Cust_db[City])</f>
        <v>North Michaelborough</v>
      </c>
      <c r="Y1525" t="str">
        <f>_xlfn.XLOOKUP(Sales_DB[[#This Row],[Customer_ID]],Final_Cust_db[Customer_ID],Final_Cust_db[State])</f>
        <v>Oregon</v>
      </c>
      <c r="Z1525" t="str">
        <f>_xlfn.XLOOKUP(Sales_DB[[#This Row],[Customer_ID]],Final_Cust_db[Customer_ID],Final_Cust_db[Country])</f>
        <v>USA</v>
      </c>
      <c r="AA1525" t="str">
        <f>_xlfn.XLOOKUP(Sales_DB[[#This Row],[Customer_ID]],Final_Cust_db[Customer_ID],Final_Cust_db[Loyality_Level])</f>
        <v>Silver</v>
      </c>
      <c r="AB1525" s="8">
        <f>Sales_DB[[#This Row],[Cost]]*Sales_DB[[#This Row],[Quantity]]</f>
        <v>807.42</v>
      </c>
      <c r="AC1525" s="8">
        <f>Sales_DB[[#This Row],[Total_Amount]]-Sales_DB[[#This Row],[Spend]]</f>
        <v>146.06760000000008</v>
      </c>
      <c r="AD1525" s="8">
        <f>MONTH(Sales_DB[[#This Row],[Order_Date]])</f>
        <v>8</v>
      </c>
    </row>
    <row r="1526" spans="1:30" x14ac:dyDescent="0.35">
      <c r="A1526" t="s">
        <v>3483</v>
      </c>
      <c r="B1526" s="2">
        <v>45239</v>
      </c>
      <c r="C1526" t="s">
        <v>666</v>
      </c>
      <c r="D1526" t="s">
        <v>1694</v>
      </c>
      <c r="E1526" t="s">
        <v>1934</v>
      </c>
      <c r="F1526">
        <v>2</v>
      </c>
      <c r="G1526" s="5">
        <v>768.08</v>
      </c>
      <c r="H1526">
        <v>0.26</v>
      </c>
      <c r="I1526" t="s">
        <v>1959</v>
      </c>
      <c r="J1526">
        <v>1136.7583999999999</v>
      </c>
      <c r="K1526" t="str">
        <f>_xlfn.XLOOKUP(Sales_DB[[#This Row],[Store_ID]],Store_DB[Store_ID],Store_DB[Region])</f>
        <v>North</v>
      </c>
      <c r="L1526" t="str">
        <f>_xlfn.XLOOKUP(Sales_DB[[#This Row],[Store_ID]],Store_DB[Store_ID],Store_DB[Store_Name])</f>
        <v>Shelton PLC</v>
      </c>
      <c r="M1526" t="str">
        <f>_xlfn.XLOOKUP(Sales_DB[[#This Row],[Store_ID]],Store_DB[Store_ID],Store_DB[City])</f>
        <v>East Jenniferstad</v>
      </c>
      <c r="N1526" t="str">
        <f>_xlfn.XLOOKUP(Sales_DB[[#This Row],[Store_ID]],Store_DB[Store_ID],Store_DB[Store_Type])</f>
        <v>Flagship</v>
      </c>
      <c r="O1526" t="str">
        <f>_xlfn.XLOOKUP(Sales_DB[[#This Row],[Product_ID]],Product_DB[Product_ID],Product_DB[Product_Name])</f>
        <v>Portable Power Bank</v>
      </c>
      <c r="P1526" t="str">
        <f>_xlfn.XLOOKUP(Sales_DB[[#This Row],[Product_ID]],Product_DB[Product_ID],Product_DB[Category])</f>
        <v>Electronics</v>
      </c>
      <c r="Q1526" t="str">
        <f>_xlfn.XLOOKUP(Sales_DB[[#This Row],[Product_ID]],Product_DB[Product_ID],Product_DB[Sub_Category])</f>
        <v>Mobile</v>
      </c>
      <c r="R1526" t="str">
        <f>_xlfn.XLOOKUP(Sales_DB[[#This Row],[Product_ID]],Product_DB[Product_ID],Product_DB[Brand])</f>
        <v>Cummings and Sons</v>
      </c>
      <c r="S1526">
        <f>_xlfn.XLOOKUP(Sales_DB[[#This Row],[Product_ID]],Product_DB[Product_ID],Product_DB[Cost])</f>
        <v>326.06</v>
      </c>
      <c r="T1526">
        <f>_xlfn.XLOOKUP(Sales_DB[[#This Row],[Product_ID]],Product_DB[Product_ID],Product_DB[Stock])</f>
        <v>301</v>
      </c>
      <c r="U1526" t="str">
        <f>_xlfn.XLOOKUP(Sales_DB[[#This Row],[Customer_ID]],Final_Cust_db[Customer_ID],Final_Cust_db[Name])</f>
        <v>Christina Garcia</v>
      </c>
      <c r="V1526">
        <f>_xlfn.XLOOKUP(Sales_DB[[#This Row],[Customer_ID]],Final_Cust_db[Customer_ID],Final_Cust_db[Age])</f>
        <v>37</v>
      </c>
      <c r="W1526" t="str">
        <f>_xlfn.XLOOKUP(Sales_DB[[#This Row],[Customer_ID]],Final_Cust_db[Customer_ID],Final_Cust_db[Gender])</f>
        <v>Female</v>
      </c>
      <c r="X1526" t="str">
        <f>_xlfn.XLOOKUP(Sales_DB[[#This Row],[Customer_ID]],Final_Cust_db[Customer_ID],Final_Cust_db[City])</f>
        <v>Clarkeside</v>
      </c>
      <c r="Y1526" t="str">
        <f>_xlfn.XLOOKUP(Sales_DB[[#This Row],[Customer_ID]],Final_Cust_db[Customer_ID],Final_Cust_db[State])</f>
        <v>Kansas</v>
      </c>
      <c r="Z1526" t="str">
        <f>_xlfn.XLOOKUP(Sales_DB[[#This Row],[Customer_ID]],Final_Cust_db[Customer_ID],Final_Cust_db[Country])</f>
        <v>USA</v>
      </c>
      <c r="AA1526" t="str">
        <f>_xlfn.XLOOKUP(Sales_DB[[#This Row],[Customer_ID]],Final_Cust_db[Customer_ID],Final_Cust_db[Loyality_Level])</f>
        <v>Platinum</v>
      </c>
      <c r="AB1526" s="8">
        <f>Sales_DB[[#This Row],[Cost]]*Sales_DB[[#This Row],[Quantity]]</f>
        <v>652.12</v>
      </c>
      <c r="AC1526" s="8">
        <f>Sales_DB[[#This Row],[Total_Amount]]-Sales_DB[[#This Row],[Spend]]</f>
        <v>484.63839999999993</v>
      </c>
      <c r="AD1526" s="8">
        <f>MONTH(Sales_DB[[#This Row],[Order_Date]])</f>
        <v>11</v>
      </c>
    </row>
    <row r="1527" spans="1:30" x14ac:dyDescent="0.35">
      <c r="A1527" t="s">
        <v>3484</v>
      </c>
      <c r="B1527" s="2">
        <v>45296</v>
      </c>
      <c r="C1527" t="s">
        <v>946</v>
      </c>
      <c r="D1527" t="s">
        <v>1643</v>
      </c>
      <c r="E1527" t="s">
        <v>1943</v>
      </c>
      <c r="F1527">
        <v>1</v>
      </c>
      <c r="G1527" s="5">
        <v>616.82000000000005</v>
      </c>
      <c r="H1527">
        <v>0.24</v>
      </c>
      <c r="I1527" t="s">
        <v>1957</v>
      </c>
      <c r="J1527">
        <v>468.78320000000002</v>
      </c>
      <c r="K1527" t="str">
        <f>_xlfn.XLOOKUP(Sales_DB[[#This Row],[Store_ID]],Store_DB[Store_ID],Store_DB[Region])</f>
        <v>East</v>
      </c>
      <c r="L1527" t="str">
        <f>_xlfn.XLOOKUP(Sales_DB[[#This Row],[Store_ID]],Store_DB[Store_ID],Store_DB[Store_Name])</f>
        <v>Guerrero-Schmitt</v>
      </c>
      <c r="M1527" t="str">
        <f>_xlfn.XLOOKUP(Sales_DB[[#This Row],[Store_ID]],Store_DB[Store_ID],Store_DB[City])</f>
        <v>East Stevechester</v>
      </c>
      <c r="N1527" t="str">
        <f>_xlfn.XLOOKUP(Sales_DB[[#This Row],[Store_ID]],Store_DB[Store_ID],Store_DB[Store_Type])</f>
        <v>Flagship</v>
      </c>
      <c r="O1527" t="str">
        <f>_xlfn.XLOOKUP(Sales_DB[[#This Row],[Product_ID]],Product_DB[Product_ID],Product_DB[Product_Name])</f>
        <v>Men'S Formal Shirt</v>
      </c>
      <c r="P1527" t="str">
        <f>_xlfn.XLOOKUP(Sales_DB[[#This Row],[Product_ID]],Product_DB[Product_ID],Product_DB[Category])</f>
        <v>Clothing</v>
      </c>
      <c r="Q1527" t="str">
        <f>_xlfn.XLOOKUP(Sales_DB[[#This Row],[Product_ID]],Product_DB[Product_ID],Product_DB[Sub_Category])</f>
        <v>Tops</v>
      </c>
      <c r="R1527" t="str">
        <f>_xlfn.XLOOKUP(Sales_DB[[#This Row],[Product_ID]],Product_DB[Product_ID],Product_DB[Brand])</f>
        <v>Moon, Mora and Santos</v>
      </c>
      <c r="S1527">
        <f>_xlfn.XLOOKUP(Sales_DB[[#This Row],[Product_ID]],Product_DB[Product_ID],Product_DB[Cost])</f>
        <v>238.8</v>
      </c>
      <c r="T1527">
        <f>_xlfn.XLOOKUP(Sales_DB[[#This Row],[Product_ID]],Product_DB[Product_ID],Product_DB[Stock])</f>
        <v>360</v>
      </c>
      <c r="U1527" t="str">
        <f>_xlfn.XLOOKUP(Sales_DB[[#This Row],[Customer_ID]],Final_Cust_db[Customer_ID],Final_Cust_db[Name])</f>
        <v>Jared Moran</v>
      </c>
      <c r="V1527">
        <f>_xlfn.XLOOKUP(Sales_DB[[#This Row],[Customer_ID]],Final_Cust_db[Customer_ID],Final_Cust_db[Age])</f>
        <v>28</v>
      </c>
      <c r="W1527" t="str">
        <f>_xlfn.XLOOKUP(Sales_DB[[#This Row],[Customer_ID]],Final_Cust_db[Customer_ID],Final_Cust_db[Gender])</f>
        <v>Female</v>
      </c>
      <c r="X1527" t="str">
        <f>_xlfn.XLOOKUP(Sales_DB[[#This Row],[Customer_ID]],Final_Cust_db[Customer_ID],Final_Cust_db[City])</f>
        <v>South David</v>
      </c>
      <c r="Y1527" t="str">
        <f>_xlfn.XLOOKUP(Sales_DB[[#This Row],[Customer_ID]],Final_Cust_db[Customer_ID],Final_Cust_db[State])</f>
        <v>West Virginia</v>
      </c>
      <c r="Z1527" t="str">
        <f>_xlfn.XLOOKUP(Sales_DB[[#This Row],[Customer_ID]],Final_Cust_db[Customer_ID],Final_Cust_db[Country])</f>
        <v>USA</v>
      </c>
      <c r="AA1527" t="str">
        <f>_xlfn.XLOOKUP(Sales_DB[[#This Row],[Customer_ID]],Final_Cust_db[Customer_ID],Final_Cust_db[Loyality_Level])</f>
        <v>Bronze</v>
      </c>
      <c r="AB1527" s="8">
        <f>Sales_DB[[#This Row],[Cost]]*Sales_DB[[#This Row],[Quantity]]</f>
        <v>238.8</v>
      </c>
      <c r="AC1527" s="8">
        <f>Sales_DB[[#This Row],[Total_Amount]]-Sales_DB[[#This Row],[Spend]]</f>
        <v>229.98320000000001</v>
      </c>
      <c r="AD1527" s="8">
        <f>MONTH(Sales_DB[[#This Row],[Order_Date]])</f>
        <v>1</v>
      </c>
    </row>
    <row r="1528" spans="1:30" x14ac:dyDescent="0.35">
      <c r="A1528" t="s">
        <v>3485</v>
      </c>
      <c r="B1528" s="2">
        <v>45672</v>
      </c>
      <c r="C1528" t="s">
        <v>610</v>
      </c>
      <c r="D1528" t="s">
        <v>1698</v>
      </c>
      <c r="E1528" t="s">
        <v>1943</v>
      </c>
      <c r="F1528">
        <v>1</v>
      </c>
      <c r="G1528" s="5">
        <v>470.34</v>
      </c>
      <c r="H1528">
        <v>0.18</v>
      </c>
      <c r="I1528" t="s">
        <v>1962</v>
      </c>
      <c r="J1528">
        <v>385.67880000000002</v>
      </c>
      <c r="K1528" t="str">
        <f>_xlfn.XLOOKUP(Sales_DB[[#This Row],[Store_ID]],Store_DB[Store_ID],Store_DB[Region])</f>
        <v>East</v>
      </c>
      <c r="L1528" t="str">
        <f>_xlfn.XLOOKUP(Sales_DB[[#This Row],[Store_ID]],Store_DB[Store_ID],Store_DB[Store_Name])</f>
        <v>Guerrero-Schmitt</v>
      </c>
      <c r="M1528" t="str">
        <f>_xlfn.XLOOKUP(Sales_DB[[#This Row],[Store_ID]],Store_DB[Store_ID],Store_DB[City])</f>
        <v>East Stevechester</v>
      </c>
      <c r="N1528" t="str">
        <f>_xlfn.XLOOKUP(Sales_DB[[#This Row],[Store_ID]],Store_DB[Store_ID],Store_DB[Store_Type])</f>
        <v>Flagship</v>
      </c>
      <c r="O1528" t="str">
        <f>_xlfn.XLOOKUP(Sales_DB[[#This Row],[Product_ID]],Product_DB[Product_ID],Product_DB[Product_Name])</f>
        <v>Noise-Canceling Headphones</v>
      </c>
      <c r="P1528" t="str">
        <f>_xlfn.XLOOKUP(Sales_DB[[#This Row],[Product_ID]],Product_DB[Product_ID],Product_DB[Category])</f>
        <v>Electronics</v>
      </c>
      <c r="Q1528" t="str">
        <f>_xlfn.XLOOKUP(Sales_DB[[#This Row],[Product_ID]],Product_DB[Product_ID],Product_DB[Sub_Category])</f>
        <v>Audio</v>
      </c>
      <c r="R1528" t="str">
        <f>_xlfn.XLOOKUP(Sales_DB[[#This Row],[Product_ID]],Product_DB[Product_ID],Product_DB[Brand])</f>
        <v>Taylor-Hart</v>
      </c>
      <c r="S1528">
        <f>_xlfn.XLOOKUP(Sales_DB[[#This Row],[Product_ID]],Product_DB[Product_ID],Product_DB[Cost])</f>
        <v>38.520000000000003</v>
      </c>
      <c r="T1528">
        <f>_xlfn.XLOOKUP(Sales_DB[[#This Row],[Product_ID]],Product_DB[Product_ID],Product_DB[Stock])</f>
        <v>378</v>
      </c>
      <c r="U1528" t="str">
        <f>_xlfn.XLOOKUP(Sales_DB[[#This Row],[Customer_ID]],Final_Cust_db[Customer_ID],Final_Cust_db[Name])</f>
        <v>Mario Jacobs</v>
      </c>
      <c r="V1528">
        <f>_xlfn.XLOOKUP(Sales_DB[[#This Row],[Customer_ID]],Final_Cust_db[Customer_ID],Final_Cust_db[Age])</f>
        <v>18</v>
      </c>
      <c r="W1528" t="str">
        <f>_xlfn.XLOOKUP(Sales_DB[[#This Row],[Customer_ID]],Final_Cust_db[Customer_ID],Final_Cust_db[Gender])</f>
        <v>Male</v>
      </c>
      <c r="X1528" t="str">
        <f>_xlfn.XLOOKUP(Sales_DB[[#This Row],[Customer_ID]],Final_Cust_db[Customer_ID],Final_Cust_db[City])</f>
        <v>Port James</v>
      </c>
      <c r="Y1528" t="str">
        <f>_xlfn.XLOOKUP(Sales_DB[[#This Row],[Customer_ID]],Final_Cust_db[Customer_ID],Final_Cust_db[State])</f>
        <v>New York</v>
      </c>
      <c r="Z1528" t="str">
        <f>_xlfn.XLOOKUP(Sales_DB[[#This Row],[Customer_ID]],Final_Cust_db[Customer_ID],Final_Cust_db[Country])</f>
        <v>USA</v>
      </c>
      <c r="AA1528" t="str">
        <f>_xlfn.XLOOKUP(Sales_DB[[#This Row],[Customer_ID]],Final_Cust_db[Customer_ID],Final_Cust_db[Loyality_Level])</f>
        <v>Platinum</v>
      </c>
      <c r="AB1528" s="8">
        <f>Sales_DB[[#This Row],[Cost]]*Sales_DB[[#This Row],[Quantity]]</f>
        <v>38.520000000000003</v>
      </c>
      <c r="AC1528" s="8">
        <f>Sales_DB[[#This Row],[Total_Amount]]-Sales_DB[[#This Row],[Spend]]</f>
        <v>347.15880000000004</v>
      </c>
      <c r="AD1528" s="8">
        <f>MONTH(Sales_DB[[#This Row],[Order_Date]])</f>
        <v>1</v>
      </c>
    </row>
    <row r="1529" spans="1:30" x14ac:dyDescent="0.35">
      <c r="A1529" t="s">
        <v>3486</v>
      </c>
      <c r="B1529" s="2">
        <v>45499</v>
      </c>
      <c r="C1529" t="s">
        <v>717</v>
      </c>
      <c r="D1529" t="s">
        <v>1739</v>
      </c>
      <c r="E1529" t="s">
        <v>1915</v>
      </c>
      <c r="F1529">
        <v>2</v>
      </c>
      <c r="G1529" s="5">
        <v>616.36</v>
      </c>
      <c r="H1529">
        <v>0.12</v>
      </c>
      <c r="I1529" t="s">
        <v>1959</v>
      </c>
      <c r="J1529">
        <v>1084.7936</v>
      </c>
      <c r="K1529" t="str">
        <f>_xlfn.XLOOKUP(Sales_DB[[#This Row],[Store_ID]],Store_DB[Store_ID],Store_DB[Region])</f>
        <v>West</v>
      </c>
      <c r="L1529" t="str">
        <f>_xlfn.XLOOKUP(Sales_DB[[#This Row],[Store_ID]],Store_DB[Store_ID],Store_DB[Store_Name])</f>
        <v>Bean, Jones and Park</v>
      </c>
      <c r="M1529" t="str">
        <f>_xlfn.XLOOKUP(Sales_DB[[#This Row],[Store_ID]],Store_DB[Store_ID],Store_DB[City])</f>
        <v>Thompsonborough</v>
      </c>
      <c r="N1529" t="str">
        <f>_xlfn.XLOOKUP(Sales_DB[[#This Row],[Store_ID]],Store_DB[Store_ID],Store_DB[Store_Type])</f>
        <v>Online</v>
      </c>
      <c r="O1529" t="str">
        <f>_xlfn.XLOOKUP(Sales_DB[[#This Row],[Product_ID]],Product_DB[Product_ID],Product_DB[Product_Name])</f>
        <v>Men'S Track Pants</v>
      </c>
      <c r="P1529" t="str">
        <f>_xlfn.XLOOKUP(Sales_DB[[#This Row],[Product_ID]],Product_DB[Product_ID],Product_DB[Category])</f>
        <v>Clothing</v>
      </c>
      <c r="Q1529" t="str">
        <f>_xlfn.XLOOKUP(Sales_DB[[#This Row],[Product_ID]],Product_DB[Product_ID],Product_DB[Sub_Category])</f>
        <v>Bottoms</v>
      </c>
      <c r="R1529" t="str">
        <f>_xlfn.XLOOKUP(Sales_DB[[#This Row],[Product_ID]],Product_DB[Product_ID],Product_DB[Brand])</f>
        <v>Hamilton, Woods and Walker</v>
      </c>
      <c r="S1529">
        <f>_xlfn.XLOOKUP(Sales_DB[[#This Row],[Product_ID]],Product_DB[Product_ID],Product_DB[Cost])</f>
        <v>386.56</v>
      </c>
      <c r="T1529">
        <f>_xlfn.XLOOKUP(Sales_DB[[#This Row],[Product_ID]],Product_DB[Product_ID],Product_DB[Stock])</f>
        <v>125</v>
      </c>
      <c r="U1529" t="str">
        <f>_xlfn.XLOOKUP(Sales_DB[[#This Row],[Customer_ID]],Final_Cust_db[Customer_ID],Final_Cust_db[Name])</f>
        <v>Jordan Wells</v>
      </c>
      <c r="V1529">
        <f>_xlfn.XLOOKUP(Sales_DB[[#This Row],[Customer_ID]],Final_Cust_db[Customer_ID],Final_Cust_db[Age])</f>
        <v>47</v>
      </c>
      <c r="W1529" t="str">
        <f>_xlfn.XLOOKUP(Sales_DB[[#This Row],[Customer_ID]],Final_Cust_db[Customer_ID],Final_Cust_db[Gender])</f>
        <v>Female</v>
      </c>
      <c r="X1529" t="str">
        <f>_xlfn.XLOOKUP(Sales_DB[[#This Row],[Customer_ID]],Final_Cust_db[Customer_ID],Final_Cust_db[City])</f>
        <v xml:space="preserve">Phillipschester   </v>
      </c>
      <c r="Y1529" t="str">
        <f>_xlfn.XLOOKUP(Sales_DB[[#This Row],[Customer_ID]],Final_Cust_db[Customer_ID],Final_Cust_db[State])</f>
        <v>New Jersey</v>
      </c>
      <c r="Z1529" t="str">
        <f>_xlfn.XLOOKUP(Sales_DB[[#This Row],[Customer_ID]],Final_Cust_db[Customer_ID],Final_Cust_db[Country])</f>
        <v>USA</v>
      </c>
      <c r="AA1529" t="str">
        <f>_xlfn.XLOOKUP(Sales_DB[[#This Row],[Customer_ID]],Final_Cust_db[Customer_ID],Final_Cust_db[Loyality_Level])</f>
        <v>Gold</v>
      </c>
      <c r="AB1529" s="8">
        <f>Sales_DB[[#This Row],[Cost]]*Sales_DB[[#This Row],[Quantity]]</f>
        <v>773.12</v>
      </c>
      <c r="AC1529" s="8">
        <f>Sales_DB[[#This Row],[Total_Amount]]-Sales_DB[[#This Row],[Spend]]</f>
        <v>311.67359999999996</v>
      </c>
      <c r="AD1529" s="8">
        <f>MONTH(Sales_DB[[#This Row],[Order_Date]])</f>
        <v>7</v>
      </c>
    </row>
    <row r="1530" spans="1:30" x14ac:dyDescent="0.35">
      <c r="A1530" t="s">
        <v>3487</v>
      </c>
      <c r="B1530" s="2">
        <v>45434</v>
      </c>
      <c r="C1530" t="s">
        <v>302</v>
      </c>
      <c r="D1530" t="s">
        <v>1567</v>
      </c>
      <c r="E1530" t="s">
        <v>1919</v>
      </c>
      <c r="F1530">
        <v>3</v>
      </c>
      <c r="G1530" s="5">
        <v>657.24</v>
      </c>
      <c r="H1530">
        <v>0.18</v>
      </c>
      <c r="I1530" t="s">
        <v>1959</v>
      </c>
      <c r="J1530">
        <v>1616.8104000000001</v>
      </c>
      <c r="K1530" t="str">
        <f>_xlfn.XLOOKUP(Sales_DB[[#This Row],[Store_ID]],Store_DB[Store_ID],Store_DB[Region])</f>
        <v>South</v>
      </c>
      <c r="L1530" t="str">
        <f>_xlfn.XLOOKUP(Sales_DB[[#This Row],[Store_ID]],Store_DB[Store_ID],Store_DB[Store_Name])</f>
        <v>Moore, Padilla and Butler</v>
      </c>
      <c r="M1530" t="str">
        <f>_xlfn.XLOOKUP(Sales_DB[[#This Row],[Store_ID]],Store_DB[Store_ID],Store_DB[City])</f>
        <v>East Johnstad</v>
      </c>
      <c r="N1530" t="str">
        <f>_xlfn.XLOOKUP(Sales_DB[[#This Row],[Store_ID]],Store_DB[Store_ID],Store_DB[Store_Type])</f>
        <v>Flagship</v>
      </c>
      <c r="O1530" t="str">
        <f>_xlfn.XLOOKUP(Sales_DB[[#This Row],[Product_ID]],Product_DB[Product_ID],Product_DB[Product_Name])</f>
        <v>Men'S Running Jacket</v>
      </c>
      <c r="P1530" t="str">
        <f>_xlfn.XLOOKUP(Sales_DB[[#This Row],[Product_ID]],Product_DB[Product_ID],Product_DB[Category])</f>
        <v>Clothing</v>
      </c>
      <c r="Q1530" t="str">
        <f>_xlfn.XLOOKUP(Sales_DB[[#This Row],[Product_ID]],Product_DB[Product_ID],Product_DB[Sub_Category])</f>
        <v>Outerwear</v>
      </c>
      <c r="R1530" t="str">
        <f>_xlfn.XLOOKUP(Sales_DB[[#This Row],[Product_ID]],Product_DB[Product_ID],Product_DB[Brand])</f>
        <v>Pineda Ltd</v>
      </c>
      <c r="S1530">
        <f>_xlfn.XLOOKUP(Sales_DB[[#This Row],[Product_ID]],Product_DB[Product_ID],Product_DB[Cost])</f>
        <v>364.67</v>
      </c>
      <c r="T1530">
        <f>_xlfn.XLOOKUP(Sales_DB[[#This Row],[Product_ID]],Product_DB[Product_ID],Product_DB[Stock])</f>
        <v>452</v>
      </c>
      <c r="U1530" t="str">
        <f>_xlfn.XLOOKUP(Sales_DB[[#This Row],[Customer_ID]],Final_Cust_db[Customer_ID],Final_Cust_db[Name])</f>
        <v>George Rosario</v>
      </c>
      <c r="V1530">
        <f>_xlfn.XLOOKUP(Sales_DB[[#This Row],[Customer_ID]],Final_Cust_db[Customer_ID],Final_Cust_db[Age])</f>
        <v>53</v>
      </c>
      <c r="W1530" t="str">
        <f>_xlfn.XLOOKUP(Sales_DB[[#This Row],[Customer_ID]],Final_Cust_db[Customer_ID],Final_Cust_db[Gender])</f>
        <v>Male</v>
      </c>
      <c r="X1530" t="str">
        <f>_xlfn.XLOOKUP(Sales_DB[[#This Row],[Customer_ID]],Final_Cust_db[Customer_ID],Final_Cust_db[City])</f>
        <v>Leburgh</v>
      </c>
      <c r="Y1530" t="str">
        <f>_xlfn.XLOOKUP(Sales_DB[[#This Row],[Customer_ID]],Final_Cust_db[Customer_ID],Final_Cust_db[State])</f>
        <v>Florida</v>
      </c>
      <c r="Z1530" t="str">
        <f>_xlfn.XLOOKUP(Sales_DB[[#This Row],[Customer_ID]],Final_Cust_db[Customer_ID],Final_Cust_db[Country])</f>
        <v>USA</v>
      </c>
      <c r="AA1530" t="str">
        <f>_xlfn.XLOOKUP(Sales_DB[[#This Row],[Customer_ID]],Final_Cust_db[Customer_ID],Final_Cust_db[Loyality_Level])</f>
        <v>Bronze</v>
      </c>
      <c r="AB1530" s="8">
        <f>Sales_DB[[#This Row],[Cost]]*Sales_DB[[#This Row],[Quantity]]</f>
        <v>1094.01</v>
      </c>
      <c r="AC1530" s="8">
        <f>Sales_DB[[#This Row],[Total_Amount]]-Sales_DB[[#This Row],[Spend]]</f>
        <v>522.80040000000008</v>
      </c>
      <c r="AD1530" s="8">
        <f>MONTH(Sales_DB[[#This Row],[Order_Date]])</f>
        <v>5</v>
      </c>
    </row>
    <row r="1531" spans="1:30" x14ac:dyDescent="0.35">
      <c r="A1531" t="s">
        <v>3488</v>
      </c>
      <c r="B1531" s="2">
        <v>45893</v>
      </c>
      <c r="C1531" t="s">
        <v>141</v>
      </c>
      <c r="D1531" t="s">
        <v>1701</v>
      </c>
      <c r="E1531" t="s">
        <v>1946</v>
      </c>
      <c r="F1531">
        <v>2</v>
      </c>
      <c r="G1531" s="5">
        <v>392.45</v>
      </c>
      <c r="H1531">
        <v>0.04</v>
      </c>
      <c r="I1531" t="s">
        <v>1959</v>
      </c>
      <c r="J1531">
        <v>753.50399999999991</v>
      </c>
      <c r="K1531" t="str">
        <f>_xlfn.XLOOKUP(Sales_DB[[#This Row],[Store_ID]],Store_DB[Store_ID],Store_DB[Region])</f>
        <v>East</v>
      </c>
      <c r="L1531" t="str">
        <f>_xlfn.XLOOKUP(Sales_DB[[#This Row],[Store_ID]],Store_DB[Store_ID],Store_DB[Store_Name])</f>
        <v>Mann-Austin</v>
      </c>
      <c r="M1531" t="str">
        <f>_xlfn.XLOOKUP(Sales_DB[[#This Row],[Store_ID]],Store_DB[Store_ID],Store_DB[City])</f>
        <v>Vasquezborough</v>
      </c>
      <c r="N1531" t="str">
        <f>_xlfn.XLOOKUP(Sales_DB[[#This Row],[Store_ID]],Store_DB[Store_ID],Store_DB[Store_Type])</f>
        <v>Online</v>
      </c>
      <c r="O1531" t="str">
        <f>_xlfn.XLOOKUP(Sales_DB[[#This Row],[Product_ID]],Product_DB[Product_ID],Product_DB[Product_Name])</f>
        <v>Yoga Exercise Mat</v>
      </c>
      <c r="P1531" t="str">
        <f>_xlfn.XLOOKUP(Sales_DB[[#This Row],[Product_ID]],Product_DB[Product_ID],Product_DB[Category])</f>
        <v>Sports</v>
      </c>
      <c r="Q1531" t="str">
        <f>_xlfn.XLOOKUP(Sales_DB[[#This Row],[Product_ID]],Product_DB[Product_ID],Product_DB[Sub_Category])</f>
        <v>Fitness</v>
      </c>
      <c r="R1531" t="str">
        <f>_xlfn.XLOOKUP(Sales_DB[[#This Row],[Product_ID]],Product_DB[Product_ID],Product_DB[Brand])</f>
        <v>Carroll, Long and Mendoza</v>
      </c>
      <c r="S1531">
        <f>_xlfn.XLOOKUP(Sales_DB[[#This Row],[Product_ID]],Product_DB[Product_ID],Product_DB[Cost])</f>
        <v>313.26</v>
      </c>
      <c r="T1531">
        <f>_xlfn.XLOOKUP(Sales_DB[[#This Row],[Product_ID]],Product_DB[Product_ID],Product_DB[Stock])</f>
        <v>369</v>
      </c>
      <c r="U1531" t="str">
        <f>_xlfn.XLOOKUP(Sales_DB[[#This Row],[Customer_ID]],Final_Cust_db[Customer_ID],Final_Cust_db[Name])</f>
        <v>Christopher Olson</v>
      </c>
      <c r="V1531">
        <f>_xlfn.XLOOKUP(Sales_DB[[#This Row],[Customer_ID]],Final_Cust_db[Customer_ID],Final_Cust_db[Age])</f>
        <v>27</v>
      </c>
      <c r="W1531" t="str">
        <f>_xlfn.XLOOKUP(Sales_DB[[#This Row],[Customer_ID]],Final_Cust_db[Customer_ID],Final_Cust_db[Gender])</f>
        <v>Female</v>
      </c>
      <c r="X1531" t="str">
        <f>_xlfn.XLOOKUP(Sales_DB[[#This Row],[Customer_ID]],Final_Cust_db[Customer_ID],Final_Cust_db[City])</f>
        <v>West Richard</v>
      </c>
      <c r="Y1531" t="str">
        <f>_xlfn.XLOOKUP(Sales_DB[[#This Row],[Customer_ID]],Final_Cust_db[Customer_ID],Final_Cust_db[State])</f>
        <v>Maryland</v>
      </c>
      <c r="Z1531" t="str">
        <f>_xlfn.XLOOKUP(Sales_DB[[#This Row],[Customer_ID]],Final_Cust_db[Customer_ID],Final_Cust_db[Country])</f>
        <v>USA</v>
      </c>
      <c r="AA1531" t="str">
        <f>_xlfn.XLOOKUP(Sales_DB[[#This Row],[Customer_ID]],Final_Cust_db[Customer_ID],Final_Cust_db[Loyality_Level])</f>
        <v>Platinum</v>
      </c>
      <c r="AB1531" s="8">
        <f>Sales_DB[[#This Row],[Cost]]*Sales_DB[[#This Row],[Quantity]]</f>
        <v>626.52</v>
      </c>
      <c r="AC1531" s="8">
        <f>Sales_DB[[#This Row],[Total_Amount]]-Sales_DB[[#This Row],[Spend]]</f>
        <v>126.98399999999992</v>
      </c>
      <c r="AD1531" s="8">
        <f>MONTH(Sales_DB[[#This Row],[Order_Date]])</f>
        <v>8</v>
      </c>
    </row>
    <row r="1532" spans="1:30" x14ac:dyDescent="0.35">
      <c r="A1532" t="s">
        <v>3489</v>
      </c>
      <c r="B1532" s="2">
        <v>45346</v>
      </c>
      <c r="C1532" t="s">
        <v>794</v>
      </c>
      <c r="D1532" t="s">
        <v>1698</v>
      </c>
      <c r="E1532" t="s">
        <v>1932</v>
      </c>
      <c r="F1532">
        <v>3</v>
      </c>
      <c r="G1532" s="5">
        <v>62.03</v>
      </c>
      <c r="H1532">
        <v>0.01</v>
      </c>
      <c r="I1532" t="s">
        <v>1962</v>
      </c>
      <c r="J1532">
        <v>184.22909999999999</v>
      </c>
      <c r="K1532" t="str">
        <f>_xlfn.XLOOKUP(Sales_DB[[#This Row],[Store_ID]],Store_DB[Store_ID],Store_DB[Region])</f>
        <v>South</v>
      </c>
      <c r="L1532" t="str">
        <f>_xlfn.XLOOKUP(Sales_DB[[#This Row],[Store_ID]],Store_DB[Store_ID],Store_DB[Store_Name])</f>
        <v>Mcdonald Inc</v>
      </c>
      <c r="M1532" t="str">
        <f>_xlfn.XLOOKUP(Sales_DB[[#This Row],[Store_ID]],Store_DB[Store_ID],Store_DB[City])</f>
        <v>Christopherland</v>
      </c>
      <c r="N1532" t="str">
        <f>_xlfn.XLOOKUP(Sales_DB[[#This Row],[Store_ID]],Store_DB[Store_ID],Store_DB[Store_Type])</f>
        <v>Outlet</v>
      </c>
      <c r="O1532" t="str">
        <f>_xlfn.XLOOKUP(Sales_DB[[#This Row],[Product_ID]],Product_DB[Product_ID],Product_DB[Product_Name])</f>
        <v>Noise-Canceling Headphones</v>
      </c>
      <c r="P1532" t="str">
        <f>_xlfn.XLOOKUP(Sales_DB[[#This Row],[Product_ID]],Product_DB[Product_ID],Product_DB[Category])</f>
        <v>Electronics</v>
      </c>
      <c r="Q1532" t="str">
        <f>_xlfn.XLOOKUP(Sales_DB[[#This Row],[Product_ID]],Product_DB[Product_ID],Product_DB[Sub_Category])</f>
        <v>Audio</v>
      </c>
      <c r="R1532" t="str">
        <f>_xlfn.XLOOKUP(Sales_DB[[#This Row],[Product_ID]],Product_DB[Product_ID],Product_DB[Brand])</f>
        <v>Taylor-Hart</v>
      </c>
      <c r="S1532">
        <f>_xlfn.XLOOKUP(Sales_DB[[#This Row],[Product_ID]],Product_DB[Product_ID],Product_DB[Cost])</f>
        <v>38.520000000000003</v>
      </c>
      <c r="T1532">
        <f>_xlfn.XLOOKUP(Sales_DB[[#This Row],[Product_ID]],Product_DB[Product_ID],Product_DB[Stock])</f>
        <v>378</v>
      </c>
      <c r="U1532" t="str">
        <f>_xlfn.XLOOKUP(Sales_DB[[#This Row],[Customer_ID]],Final_Cust_db[Customer_ID],Final_Cust_db[Name])</f>
        <v>Laura Soto</v>
      </c>
      <c r="V1532">
        <f>_xlfn.XLOOKUP(Sales_DB[[#This Row],[Customer_ID]],Final_Cust_db[Customer_ID],Final_Cust_db[Age])</f>
        <v>57</v>
      </c>
      <c r="W1532" t="str">
        <f>_xlfn.XLOOKUP(Sales_DB[[#This Row],[Customer_ID]],Final_Cust_db[Customer_ID],Final_Cust_db[Gender])</f>
        <v>Female</v>
      </c>
      <c r="X1532" t="str">
        <f>_xlfn.XLOOKUP(Sales_DB[[#This Row],[Customer_ID]],Final_Cust_db[Customer_ID],Final_Cust_db[City])</f>
        <v>Rodriguezton</v>
      </c>
      <c r="Y1532" t="str">
        <f>_xlfn.XLOOKUP(Sales_DB[[#This Row],[Customer_ID]],Final_Cust_db[Customer_ID],Final_Cust_db[State])</f>
        <v>Michigan</v>
      </c>
      <c r="Z1532" t="str">
        <f>_xlfn.XLOOKUP(Sales_DB[[#This Row],[Customer_ID]],Final_Cust_db[Customer_ID],Final_Cust_db[Country])</f>
        <v>USA</v>
      </c>
      <c r="AA1532" t="str">
        <f>_xlfn.XLOOKUP(Sales_DB[[#This Row],[Customer_ID]],Final_Cust_db[Customer_ID],Final_Cust_db[Loyality_Level])</f>
        <v>Platinum</v>
      </c>
      <c r="AB1532" s="8">
        <f>Sales_DB[[#This Row],[Cost]]*Sales_DB[[#This Row],[Quantity]]</f>
        <v>115.56</v>
      </c>
      <c r="AC1532" s="8">
        <f>Sales_DB[[#This Row],[Total_Amount]]-Sales_DB[[#This Row],[Spend]]</f>
        <v>68.669099999999986</v>
      </c>
      <c r="AD1532" s="8">
        <f>MONTH(Sales_DB[[#This Row],[Order_Date]])</f>
        <v>2</v>
      </c>
    </row>
    <row r="1533" spans="1:30" x14ac:dyDescent="0.35">
      <c r="A1533" t="s">
        <v>3490</v>
      </c>
      <c r="B1533" s="2">
        <v>45613</v>
      </c>
      <c r="C1533" t="s">
        <v>336</v>
      </c>
      <c r="D1533" t="s">
        <v>1869</v>
      </c>
      <c r="E1533" t="s">
        <v>1899</v>
      </c>
      <c r="F1533">
        <v>4</v>
      </c>
      <c r="G1533" s="5">
        <v>933.73</v>
      </c>
      <c r="H1533">
        <v>0.25</v>
      </c>
      <c r="I1533" t="s">
        <v>1959</v>
      </c>
      <c r="J1533">
        <v>2801.19</v>
      </c>
      <c r="K1533" t="str">
        <f>_xlfn.XLOOKUP(Sales_DB[[#This Row],[Store_ID]],Store_DB[Store_ID],Store_DB[Region])</f>
        <v>North</v>
      </c>
      <c r="L1533" t="str">
        <f>_xlfn.XLOOKUP(Sales_DB[[#This Row],[Store_ID]],Store_DB[Store_ID],Store_DB[Store_Name])</f>
        <v>Johnson-Wright</v>
      </c>
      <c r="M1533" t="str">
        <f>_xlfn.XLOOKUP(Sales_DB[[#This Row],[Store_ID]],Store_DB[Store_ID],Store_DB[City])</f>
        <v>Hoodberg</v>
      </c>
      <c r="N1533" t="str">
        <f>_xlfn.XLOOKUP(Sales_DB[[#This Row],[Store_ID]],Store_DB[Store_ID],Store_DB[Store_Type])</f>
        <v>Outlet</v>
      </c>
      <c r="O1533" t="str">
        <f>_xlfn.XLOOKUP(Sales_DB[[#This Row],[Product_ID]],Product_DB[Product_ID],Product_DB[Product_Name])</f>
        <v>Women'S Formal Blazer</v>
      </c>
      <c r="P1533" t="str">
        <f>_xlfn.XLOOKUP(Sales_DB[[#This Row],[Product_ID]],Product_DB[Product_ID],Product_DB[Category])</f>
        <v>Clothing</v>
      </c>
      <c r="Q1533" t="str">
        <f>_xlfn.XLOOKUP(Sales_DB[[#This Row],[Product_ID]],Product_DB[Product_ID],Product_DB[Sub_Category])</f>
        <v>Outerwear</v>
      </c>
      <c r="R1533" t="str">
        <f>_xlfn.XLOOKUP(Sales_DB[[#This Row],[Product_ID]],Product_DB[Product_ID],Product_DB[Brand])</f>
        <v>Phillips and Sons</v>
      </c>
      <c r="S1533">
        <f>_xlfn.XLOOKUP(Sales_DB[[#This Row],[Product_ID]],Product_DB[Product_ID],Product_DB[Cost])</f>
        <v>358.47</v>
      </c>
      <c r="T1533">
        <f>_xlfn.XLOOKUP(Sales_DB[[#This Row],[Product_ID]],Product_DB[Product_ID],Product_DB[Stock])</f>
        <v>143</v>
      </c>
      <c r="U1533" t="str">
        <f>_xlfn.XLOOKUP(Sales_DB[[#This Row],[Customer_ID]],Final_Cust_db[Customer_ID],Final_Cust_db[Name])</f>
        <v>Robert Jackson</v>
      </c>
      <c r="V1533">
        <f>_xlfn.XLOOKUP(Sales_DB[[#This Row],[Customer_ID]],Final_Cust_db[Customer_ID],Final_Cust_db[Age])</f>
        <v>44</v>
      </c>
      <c r="W1533" t="str">
        <f>_xlfn.XLOOKUP(Sales_DB[[#This Row],[Customer_ID]],Final_Cust_db[Customer_ID],Final_Cust_db[Gender])</f>
        <v>Female</v>
      </c>
      <c r="X1533" t="str">
        <f>_xlfn.XLOOKUP(Sales_DB[[#This Row],[Customer_ID]],Final_Cust_db[Customer_ID],Final_Cust_db[City])</f>
        <v>Lake Brandy</v>
      </c>
      <c r="Y1533" t="str">
        <f>_xlfn.XLOOKUP(Sales_DB[[#This Row],[Customer_ID]],Final_Cust_db[Customer_ID],Final_Cust_db[State])</f>
        <v>Tennessee</v>
      </c>
      <c r="Z1533" t="str">
        <f>_xlfn.XLOOKUP(Sales_DB[[#This Row],[Customer_ID]],Final_Cust_db[Customer_ID],Final_Cust_db[Country])</f>
        <v>USA</v>
      </c>
      <c r="AA1533" t="str">
        <f>_xlfn.XLOOKUP(Sales_DB[[#This Row],[Customer_ID]],Final_Cust_db[Customer_ID],Final_Cust_db[Loyality_Level])</f>
        <v>Platinum</v>
      </c>
      <c r="AB1533" s="8">
        <f>Sales_DB[[#This Row],[Cost]]*Sales_DB[[#This Row],[Quantity]]</f>
        <v>1433.88</v>
      </c>
      <c r="AC1533" s="8">
        <f>Sales_DB[[#This Row],[Total_Amount]]-Sales_DB[[#This Row],[Spend]]</f>
        <v>1367.31</v>
      </c>
      <c r="AD1533" s="8">
        <f>MONTH(Sales_DB[[#This Row],[Order_Date]])</f>
        <v>11</v>
      </c>
    </row>
    <row r="1534" spans="1:30" x14ac:dyDescent="0.35">
      <c r="A1534" t="s">
        <v>3491</v>
      </c>
      <c r="B1534" s="2">
        <v>45928</v>
      </c>
      <c r="C1534" t="s">
        <v>526</v>
      </c>
      <c r="D1534" t="s">
        <v>1836</v>
      </c>
      <c r="E1534" t="s">
        <v>1937</v>
      </c>
      <c r="F1534">
        <v>3</v>
      </c>
      <c r="G1534" s="5">
        <v>615.30999999999995</v>
      </c>
      <c r="H1534">
        <v>0.14000000000000001</v>
      </c>
      <c r="I1534" t="s">
        <v>1959</v>
      </c>
      <c r="J1534">
        <v>1587.4998000000001</v>
      </c>
      <c r="K1534" t="str">
        <f>_xlfn.XLOOKUP(Sales_DB[[#This Row],[Store_ID]],Store_DB[Store_ID],Store_DB[Region])</f>
        <v>West</v>
      </c>
      <c r="L1534" t="str">
        <f>_xlfn.XLOOKUP(Sales_DB[[#This Row],[Store_ID]],Store_DB[Store_ID],Store_DB[Store_Name])</f>
        <v>Frederick-Wright</v>
      </c>
      <c r="M1534" t="str">
        <f>_xlfn.XLOOKUP(Sales_DB[[#This Row],[Store_ID]],Store_DB[Store_ID],Store_DB[City])</f>
        <v>New Jimmymouth</v>
      </c>
      <c r="N1534" t="str">
        <f>_xlfn.XLOOKUP(Sales_DB[[#This Row],[Store_ID]],Store_DB[Store_ID],Store_DB[Store_Type])</f>
        <v>Flagship</v>
      </c>
      <c r="O1534" t="str">
        <f>_xlfn.XLOOKUP(Sales_DB[[#This Row],[Product_ID]],Product_DB[Product_ID],Product_DB[Product_Name])</f>
        <v>Women'S Beanie Hat</v>
      </c>
      <c r="P1534" t="str">
        <f>_xlfn.XLOOKUP(Sales_DB[[#This Row],[Product_ID]],Product_DB[Product_ID],Product_DB[Category])</f>
        <v>Clothing</v>
      </c>
      <c r="Q1534" t="str">
        <f>_xlfn.XLOOKUP(Sales_DB[[#This Row],[Product_ID]],Product_DB[Product_ID],Product_DB[Sub_Category])</f>
        <v>Accessories</v>
      </c>
      <c r="R1534" t="str">
        <f>_xlfn.XLOOKUP(Sales_DB[[#This Row],[Product_ID]],Product_DB[Product_ID],Product_DB[Brand])</f>
        <v>Richardson-Carrillo</v>
      </c>
      <c r="S1534">
        <f>_xlfn.XLOOKUP(Sales_DB[[#This Row],[Product_ID]],Product_DB[Product_ID],Product_DB[Cost])</f>
        <v>119.57</v>
      </c>
      <c r="T1534">
        <f>_xlfn.XLOOKUP(Sales_DB[[#This Row],[Product_ID]],Product_DB[Product_ID],Product_DB[Stock])</f>
        <v>210</v>
      </c>
      <c r="U1534" t="str">
        <f>_xlfn.XLOOKUP(Sales_DB[[#This Row],[Customer_ID]],Final_Cust_db[Customer_ID],Final_Cust_db[Name])</f>
        <v>Curtis Haynes</v>
      </c>
      <c r="V1534">
        <f>_xlfn.XLOOKUP(Sales_DB[[#This Row],[Customer_ID]],Final_Cust_db[Customer_ID],Final_Cust_db[Age])</f>
        <v>60</v>
      </c>
      <c r="W1534" t="str">
        <f>_xlfn.XLOOKUP(Sales_DB[[#This Row],[Customer_ID]],Final_Cust_db[Customer_ID],Final_Cust_db[Gender])</f>
        <v>Female</v>
      </c>
      <c r="X1534" t="str">
        <f>_xlfn.XLOOKUP(Sales_DB[[#This Row],[Customer_ID]],Final_Cust_db[Customer_ID],Final_Cust_db[City])</f>
        <v>Estradaside</v>
      </c>
      <c r="Y1534" t="str">
        <f>_xlfn.XLOOKUP(Sales_DB[[#This Row],[Customer_ID]],Final_Cust_db[Customer_ID],Final_Cust_db[State])</f>
        <v>Iowa</v>
      </c>
      <c r="Z1534" t="str">
        <f>_xlfn.XLOOKUP(Sales_DB[[#This Row],[Customer_ID]],Final_Cust_db[Customer_ID],Final_Cust_db[Country])</f>
        <v>USA</v>
      </c>
      <c r="AA1534" t="str">
        <f>_xlfn.XLOOKUP(Sales_DB[[#This Row],[Customer_ID]],Final_Cust_db[Customer_ID],Final_Cust_db[Loyality_Level])</f>
        <v>Gold</v>
      </c>
      <c r="AB1534" s="8">
        <f>Sales_DB[[#This Row],[Cost]]*Sales_DB[[#This Row],[Quantity]]</f>
        <v>358.71</v>
      </c>
      <c r="AC1534" s="8">
        <f>Sales_DB[[#This Row],[Total_Amount]]-Sales_DB[[#This Row],[Spend]]</f>
        <v>1228.7898</v>
      </c>
      <c r="AD1534" s="8">
        <f>MONTH(Sales_DB[[#This Row],[Order_Date]])</f>
        <v>9</v>
      </c>
    </row>
    <row r="1535" spans="1:30" x14ac:dyDescent="0.35">
      <c r="A1535" t="s">
        <v>3492</v>
      </c>
      <c r="B1535" s="2">
        <v>45619</v>
      </c>
      <c r="C1535" t="s">
        <v>1176</v>
      </c>
      <c r="D1535" t="s">
        <v>1757</v>
      </c>
      <c r="E1535" t="s">
        <v>1943</v>
      </c>
      <c r="F1535">
        <v>4</v>
      </c>
      <c r="G1535" s="5">
        <v>790.38</v>
      </c>
      <c r="H1535">
        <v>0.22</v>
      </c>
      <c r="I1535" t="s">
        <v>1962</v>
      </c>
      <c r="J1535">
        <v>2465.9856</v>
      </c>
      <c r="K1535" t="str">
        <f>_xlfn.XLOOKUP(Sales_DB[[#This Row],[Store_ID]],Store_DB[Store_ID],Store_DB[Region])</f>
        <v>East</v>
      </c>
      <c r="L1535" t="str">
        <f>_xlfn.XLOOKUP(Sales_DB[[#This Row],[Store_ID]],Store_DB[Store_ID],Store_DB[Store_Name])</f>
        <v>Guerrero-Schmitt</v>
      </c>
      <c r="M1535" t="str">
        <f>_xlfn.XLOOKUP(Sales_DB[[#This Row],[Store_ID]],Store_DB[Store_ID],Store_DB[City])</f>
        <v>East Stevechester</v>
      </c>
      <c r="N1535" t="str">
        <f>_xlfn.XLOOKUP(Sales_DB[[#This Row],[Store_ID]],Store_DB[Store_ID],Store_DB[Store_Type])</f>
        <v>Flagship</v>
      </c>
      <c r="O1535" t="str">
        <f>_xlfn.XLOOKUP(Sales_DB[[#This Row],[Product_ID]],Product_DB[Product_ID],Product_DB[Product_Name])</f>
        <v>Men'S Hair Styling Gel</v>
      </c>
      <c r="P1535" t="str">
        <f>_xlfn.XLOOKUP(Sales_DB[[#This Row],[Product_ID]],Product_DB[Product_ID],Product_DB[Category])</f>
        <v>Beauty</v>
      </c>
      <c r="Q1535" t="str">
        <f>_xlfn.XLOOKUP(Sales_DB[[#This Row],[Product_ID]],Product_DB[Product_ID],Product_DB[Sub_Category])</f>
        <v>Haircare</v>
      </c>
      <c r="R1535" t="str">
        <f>_xlfn.XLOOKUP(Sales_DB[[#This Row],[Product_ID]],Product_DB[Product_ID],Product_DB[Brand])</f>
        <v>Cline-Mccarthy</v>
      </c>
      <c r="S1535">
        <f>_xlfn.XLOOKUP(Sales_DB[[#This Row],[Product_ID]],Product_DB[Product_ID],Product_DB[Cost])</f>
        <v>17.309999999999999</v>
      </c>
      <c r="T1535">
        <f>_xlfn.XLOOKUP(Sales_DB[[#This Row],[Product_ID]],Product_DB[Product_ID],Product_DB[Stock])</f>
        <v>399</v>
      </c>
      <c r="U1535" t="str">
        <f>_xlfn.XLOOKUP(Sales_DB[[#This Row],[Customer_ID]],Final_Cust_db[Customer_ID],Final_Cust_db[Name])</f>
        <v>James Orozco</v>
      </c>
      <c r="V1535">
        <f>_xlfn.XLOOKUP(Sales_DB[[#This Row],[Customer_ID]],Final_Cust_db[Customer_ID],Final_Cust_db[Age])</f>
        <v>37</v>
      </c>
      <c r="W1535" t="str">
        <f>_xlfn.XLOOKUP(Sales_DB[[#This Row],[Customer_ID]],Final_Cust_db[Customer_ID],Final_Cust_db[Gender])</f>
        <v>Female</v>
      </c>
      <c r="X1535" t="str">
        <f>_xlfn.XLOOKUP(Sales_DB[[#This Row],[Customer_ID]],Final_Cust_db[Customer_ID],Final_Cust_db[City])</f>
        <v>Simpsonfort</v>
      </c>
      <c r="Y1535" t="str">
        <f>_xlfn.XLOOKUP(Sales_DB[[#This Row],[Customer_ID]],Final_Cust_db[Customer_ID],Final_Cust_db[State])</f>
        <v>Maine</v>
      </c>
      <c r="Z1535" t="str">
        <f>_xlfn.XLOOKUP(Sales_DB[[#This Row],[Customer_ID]],Final_Cust_db[Customer_ID],Final_Cust_db[Country])</f>
        <v>USA</v>
      </c>
      <c r="AA1535" t="str">
        <f>_xlfn.XLOOKUP(Sales_DB[[#This Row],[Customer_ID]],Final_Cust_db[Customer_ID],Final_Cust_db[Loyality_Level])</f>
        <v>Gold</v>
      </c>
      <c r="AB1535" s="8">
        <f>Sales_DB[[#This Row],[Cost]]*Sales_DB[[#This Row],[Quantity]]</f>
        <v>69.239999999999995</v>
      </c>
      <c r="AC1535" s="8">
        <f>Sales_DB[[#This Row],[Total_Amount]]-Sales_DB[[#This Row],[Spend]]</f>
        <v>2396.7456000000002</v>
      </c>
      <c r="AD1535" s="8">
        <f>MONTH(Sales_DB[[#This Row],[Order_Date]])</f>
        <v>11</v>
      </c>
    </row>
    <row r="1536" spans="1:30" x14ac:dyDescent="0.35">
      <c r="A1536" t="s">
        <v>3493</v>
      </c>
      <c r="B1536" s="2">
        <v>45533</v>
      </c>
      <c r="C1536" t="s">
        <v>866</v>
      </c>
      <c r="D1536" t="s">
        <v>1757</v>
      </c>
      <c r="E1536" t="s">
        <v>1940</v>
      </c>
      <c r="F1536">
        <v>2</v>
      </c>
      <c r="G1536" s="5">
        <v>102.85</v>
      </c>
      <c r="H1536">
        <v>0.08</v>
      </c>
      <c r="I1536" t="s">
        <v>1959</v>
      </c>
      <c r="J1536">
        <v>189.244</v>
      </c>
      <c r="K1536" t="str">
        <f>_xlfn.XLOOKUP(Sales_DB[[#This Row],[Store_ID]],Store_DB[Store_ID],Store_DB[Region])</f>
        <v>North</v>
      </c>
      <c r="L1536" t="str">
        <f>_xlfn.XLOOKUP(Sales_DB[[#This Row],[Store_ID]],Store_DB[Store_ID],Store_DB[Store_Name])</f>
        <v>Holloway Ltd</v>
      </c>
      <c r="M1536" t="str">
        <f>_xlfn.XLOOKUP(Sales_DB[[#This Row],[Store_ID]],Store_DB[Store_ID],Store_DB[City])</f>
        <v>Bensonhaven</v>
      </c>
      <c r="N1536" t="str">
        <f>_xlfn.XLOOKUP(Sales_DB[[#This Row],[Store_ID]],Store_DB[Store_ID],Store_DB[Store_Type])</f>
        <v>Flagship</v>
      </c>
      <c r="O1536" t="str">
        <f>_xlfn.XLOOKUP(Sales_DB[[#This Row],[Product_ID]],Product_DB[Product_ID],Product_DB[Product_Name])</f>
        <v>Men'S Hair Styling Gel</v>
      </c>
      <c r="P1536" t="str">
        <f>_xlfn.XLOOKUP(Sales_DB[[#This Row],[Product_ID]],Product_DB[Product_ID],Product_DB[Category])</f>
        <v>Beauty</v>
      </c>
      <c r="Q1536" t="str">
        <f>_xlfn.XLOOKUP(Sales_DB[[#This Row],[Product_ID]],Product_DB[Product_ID],Product_DB[Sub_Category])</f>
        <v>Haircare</v>
      </c>
      <c r="R1536" t="str">
        <f>_xlfn.XLOOKUP(Sales_DB[[#This Row],[Product_ID]],Product_DB[Product_ID],Product_DB[Brand])</f>
        <v>Cline-Mccarthy</v>
      </c>
      <c r="S1536">
        <f>_xlfn.XLOOKUP(Sales_DB[[#This Row],[Product_ID]],Product_DB[Product_ID],Product_DB[Cost])</f>
        <v>17.309999999999999</v>
      </c>
      <c r="T1536">
        <f>_xlfn.XLOOKUP(Sales_DB[[#This Row],[Product_ID]],Product_DB[Product_ID],Product_DB[Stock])</f>
        <v>399</v>
      </c>
      <c r="U1536" t="str">
        <f>_xlfn.XLOOKUP(Sales_DB[[#This Row],[Customer_ID]],Final_Cust_db[Customer_ID],Final_Cust_db[Name])</f>
        <v>Tyrone Olson</v>
      </c>
      <c r="V1536">
        <f>_xlfn.XLOOKUP(Sales_DB[[#This Row],[Customer_ID]],Final_Cust_db[Customer_ID],Final_Cust_db[Age])</f>
        <v>45</v>
      </c>
      <c r="W1536" t="str">
        <f>_xlfn.XLOOKUP(Sales_DB[[#This Row],[Customer_ID]],Final_Cust_db[Customer_ID],Final_Cust_db[Gender])</f>
        <v>Female</v>
      </c>
      <c r="X1536" t="str">
        <f>_xlfn.XLOOKUP(Sales_DB[[#This Row],[Customer_ID]],Final_Cust_db[Customer_ID],Final_Cust_db[City])</f>
        <v>Emilytown</v>
      </c>
      <c r="Y1536" t="str">
        <f>_xlfn.XLOOKUP(Sales_DB[[#This Row],[Customer_ID]],Final_Cust_db[Customer_ID],Final_Cust_db[State])</f>
        <v>California</v>
      </c>
      <c r="Z1536" t="str">
        <f>_xlfn.XLOOKUP(Sales_DB[[#This Row],[Customer_ID]],Final_Cust_db[Customer_ID],Final_Cust_db[Country])</f>
        <v>USA</v>
      </c>
      <c r="AA1536" t="str">
        <f>_xlfn.XLOOKUP(Sales_DB[[#This Row],[Customer_ID]],Final_Cust_db[Customer_ID],Final_Cust_db[Loyality_Level])</f>
        <v>Silver</v>
      </c>
      <c r="AB1536" s="8">
        <f>Sales_DB[[#This Row],[Cost]]*Sales_DB[[#This Row],[Quantity]]</f>
        <v>34.619999999999997</v>
      </c>
      <c r="AC1536" s="8">
        <f>Sales_DB[[#This Row],[Total_Amount]]-Sales_DB[[#This Row],[Spend]]</f>
        <v>154.624</v>
      </c>
      <c r="AD1536" s="8">
        <f>MONTH(Sales_DB[[#This Row],[Order_Date]])</f>
        <v>8</v>
      </c>
    </row>
    <row r="1537" spans="1:30" x14ac:dyDescent="0.35">
      <c r="A1537" t="s">
        <v>3494</v>
      </c>
      <c r="B1537" s="2">
        <v>45781</v>
      </c>
      <c r="C1537" t="s">
        <v>157</v>
      </c>
      <c r="D1537" t="s">
        <v>1601</v>
      </c>
      <c r="E1537" t="s">
        <v>1937</v>
      </c>
      <c r="F1537">
        <v>3</v>
      </c>
      <c r="G1537" s="5">
        <v>866.78</v>
      </c>
      <c r="H1537">
        <v>0.27</v>
      </c>
      <c r="I1537" t="s">
        <v>1959</v>
      </c>
      <c r="J1537">
        <v>1898.2482</v>
      </c>
      <c r="K1537" t="str">
        <f>_xlfn.XLOOKUP(Sales_DB[[#This Row],[Store_ID]],Store_DB[Store_ID],Store_DB[Region])</f>
        <v>West</v>
      </c>
      <c r="L1537" t="str">
        <f>_xlfn.XLOOKUP(Sales_DB[[#This Row],[Store_ID]],Store_DB[Store_ID],Store_DB[Store_Name])</f>
        <v>Frederick-Wright</v>
      </c>
      <c r="M1537" t="str">
        <f>_xlfn.XLOOKUP(Sales_DB[[#This Row],[Store_ID]],Store_DB[Store_ID],Store_DB[City])</f>
        <v>New Jimmymouth</v>
      </c>
      <c r="N1537" t="str">
        <f>_xlfn.XLOOKUP(Sales_DB[[#This Row],[Store_ID]],Store_DB[Store_ID],Store_DB[Store_Type])</f>
        <v>Flagship</v>
      </c>
      <c r="O1537" t="str">
        <f>_xlfn.XLOOKUP(Sales_DB[[#This Row],[Product_ID]],Product_DB[Product_ID],Product_DB[Product_Name])</f>
        <v>Hd Smart Tv Stick</v>
      </c>
      <c r="P1537" t="str">
        <f>_xlfn.XLOOKUP(Sales_DB[[#This Row],[Product_ID]],Product_DB[Product_ID],Product_DB[Category])</f>
        <v>Electronics</v>
      </c>
      <c r="Q1537" t="str">
        <f>_xlfn.XLOOKUP(Sales_DB[[#This Row],[Product_ID]],Product_DB[Product_ID],Product_DB[Sub_Category])</f>
        <v>Accessories</v>
      </c>
      <c r="R1537" t="str">
        <f>_xlfn.XLOOKUP(Sales_DB[[#This Row],[Product_ID]],Product_DB[Product_ID],Product_DB[Brand])</f>
        <v>Gibson, Hobbs and Weaver</v>
      </c>
      <c r="S1537">
        <f>_xlfn.XLOOKUP(Sales_DB[[#This Row],[Product_ID]],Product_DB[Product_ID],Product_DB[Cost])</f>
        <v>449.4</v>
      </c>
      <c r="T1537">
        <f>_xlfn.XLOOKUP(Sales_DB[[#This Row],[Product_ID]],Product_DB[Product_ID],Product_DB[Stock])</f>
        <v>265</v>
      </c>
      <c r="U1537" t="str">
        <f>_xlfn.XLOOKUP(Sales_DB[[#This Row],[Customer_ID]],Final_Cust_db[Customer_ID],Final_Cust_db[Name])</f>
        <v>Tonya Reynolds</v>
      </c>
      <c r="V1537">
        <f>_xlfn.XLOOKUP(Sales_DB[[#This Row],[Customer_ID]],Final_Cust_db[Customer_ID],Final_Cust_db[Age])</f>
        <v>55</v>
      </c>
      <c r="W1537" t="str">
        <f>_xlfn.XLOOKUP(Sales_DB[[#This Row],[Customer_ID]],Final_Cust_db[Customer_ID],Final_Cust_db[Gender])</f>
        <v>Female</v>
      </c>
      <c r="X1537" t="str">
        <f>_xlfn.XLOOKUP(Sales_DB[[#This Row],[Customer_ID]],Final_Cust_db[Customer_ID],Final_Cust_db[City])</f>
        <v>Darleneton</v>
      </c>
      <c r="Y1537" t="str">
        <f>_xlfn.XLOOKUP(Sales_DB[[#This Row],[Customer_ID]],Final_Cust_db[Customer_ID],Final_Cust_db[State])</f>
        <v>Michigan</v>
      </c>
      <c r="Z1537" t="str">
        <f>_xlfn.XLOOKUP(Sales_DB[[#This Row],[Customer_ID]],Final_Cust_db[Customer_ID],Final_Cust_db[Country])</f>
        <v>USA</v>
      </c>
      <c r="AA1537" t="str">
        <f>_xlfn.XLOOKUP(Sales_DB[[#This Row],[Customer_ID]],Final_Cust_db[Customer_ID],Final_Cust_db[Loyality_Level])</f>
        <v>Gold</v>
      </c>
      <c r="AB1537" s="8">
        <f>Sales_DB[[#This Row],[Cost]]*Sales_DB[[#This Row],[Quantity]]</f>
        <v>1348.1999999999998</v>
      </c>
      <c r="AC1537" s="8">
        <f>Sales_DB[[#This Row],[Total_Amount]]-Sales_DB[[#This Row],[Spend]]</f>
        <v>550.04820000000018</v>
      </c>
      <c r="AD1537" s="8">
        <f>MONTH(Sales_DB[[#This Row],[Order_Date]])</f>
        <v>5</v>
      </c>
    </row>
    <row r="1538" spans="1:30" x14ac:dyDescent="0.35">
      <c r="A1538" t="s">
        <v>3495</v>
      </c>
      <c r="B1538" s="2">
        <v>45378</v>
      </c>
      <c r="C1538" t="s">
        <v>684</v>
      </c>
      <c r="D1538" t="s">
        <v>1815</v>
      </c>
      <c r="E1538" t="s">
        <v>1937</v>
      </c>
      <c r="F1538">
        <v>3</v>
      </c>
      <c r="G1538" s="5">
        <v>392.84</v>
      </c>
      <c r="H1538">
        <v>0.27</v>
      </c>
      <c r="I1538" t="s">
        <v>1959</v>
      </c>
      <c r="J1538">
        <v>860.31959999999992</v>
      </c>
      <c r="K1538" t="str">
        <f>_xlfn.XLOOKUP(Sales_DB[[#This Row],[Store_ID]],Store_DB[Store_ID],Store_DB[Region])</f>
        <v>West</v>
      </c>
      <c r="L1538" t="str">
        <f>_xlfn.XLOOKUP(Sales_DB[[#This Row],[Store_ID]],Store_DB[Store_ID],Store_DB[Store_Name])</f>
        <v>Frederick-Wright</v>
      </c>
      <c r="M1538" t="str">
        <f>_xlfn.XLOOKUP(Sales_DB[[#This Row],[Store_ID]],Store_DB[Store_ID],Store_DB[City])</f>
        <v>New Jimmymouth</v>
      </c>
      <c r="N1538" t="str">
        <f>_xlfn.XLOOKUP(Sales_DB[[#This Row],[Store_ID]],Store_DB[Store_ID],Store_DB[Store_Type])</f>
        <v>Flagship</v>
      </c>
      <c r="O1538" t="str">
        <f>_xlfn.XLOOKUP(Sales_DB[[#This Row],[Product_ID]],Product_DB[Product_ID],Product_DB[Product_Name])</f>
        <v>Essential Oil Diffuser</v>
      </c>
      <c r="P1538" t="str">
        <f>_xlfn.XLOOKUP(Sales_DB[[#This Row],[Product_ID]],Product_DB[Product_ID],Product_DB[Category])</f>
        <v>Home</v>
      </c>
      <c r="Q1538" t="str">
        <f>_xlfn.XLOOKUP(Sales_DB[[#This Row],[Product_ID]],Product_DB[Product_ID],Product_DB[Sub_Category])</f>
        <v>Decor</v>
      </c>
      <c r="R1538" t="str">
        <f>_xlfn.XLOOKUP(Sales_DB[[#This Row],[Product_ID]],Product_DB[Product_ID],Product_DB[Brand])</f>
        <v>Hernandez Inc</v>
      </c>
      <c r="S1538">
        <f>_xlfn.XLOOKUP(Sales_DB[[#This Row],[Product_ID]],Product_DB[Product_ID],Product_DB[Cost])</f>
        <v>325.26</v>
      </c>
      <c r="T1538">
        <f>_xlfn.XLOOKUP(Sales_DB[[#This Row],[Product_ID]],Product_DB[Product_ID],Product_DB[Stock])</f>
        <v>400</v>
      </c>
      <c r="U1538" t="str">
        <f>_xlfn.XLOOKUP(Sales_DB[[#This Row],[Customer_ID]],Final_Cust_db[Customer_ID],Final_Cust_db[Name])</f>
        <v>John Perez</v>
      </c>
      <c r="V1538">
        <f>_xlfn.XLOOKUP(Sales_DB[[#This Row],[Customer_ID]],Final_Cust_db[Customer_ID],Final_Cust_db[Age])</f>
        <v>54</v>
      </c>
      <c r="W1538" t="str">
        <f>_xlfn.XLOOKUP(Sales_DB[[#This Row],[Customer_ID]],Final_Cust_db[Customer_ID],Final_Cust_db[Gender])</f>
        <v>Male</v>
      </c>
      <c r="X1538" t="str">
        <f>_xlfn.XLOOKUP(Sales_DB[[#This Row],[Customer_ID]],Final_Cust_db[Customer_ID],Final_Cust_db[City])</f>
        <v>Kathrynview</v>
      </c>
      <c r="Y1538" t="str">
        <f>_xlfn.XLOOKUP(Sales_DB[[#This Row],[Customer_ID]],Final_Cust_db[Customer_ID],Final_Cust_db[State])</f>
        <v>Louisiana</v>
      </c>
      <c r="Z1538" t="str">
        <f>_xlfn.XLOOKUP(Sales_DB[[#This Row],[Customer_ID]],Final_Cust_db[Customer_ID],Final_Cust_db[Country])</f>
        <v>USA</v>
      </c>
      <c r="AA1538" t="str">
        <f>_xlfn.XLOOKUP(Sales_DB[[#This Row],[Customer_ID]],Final_Cust_db[Customer_ID],Final_Cust_db[Loyality_Level])</f>
        <v>Platinum</v>
      </c>
      <c r="AB1538" s="8">
        <f>Sales_DB[[#This Row],[Cost]]*Sales_DB[[#This Row],[Quantity]]</f>
        <v>975.78</v>
      </c>
      <c r="AC1538" s="8">
        <f>Sales_DB[[#This Row],[Total_Amount]]-Sales_DB[[#This Row],[Spend]]</f>
        <v>-115.46040000000005</v>
      </c>
      <c r="AD1538" s="8">
        <f>MONTH(Sales_DB[[#This Row],[Order_Date]])</f>
        <v>3</v>
      </c>
    </row>
    <row r="1539" spans="1:30" x14ac:dyDescent="0.35">
      <c r="A1539" t="s">
        <v>3496</v>
      </c>
      <c r="B1539" s="2">
        <v>45688</v>
      </c>
      <c r="C1539" t="s">
        <v>1026</v>
      </c>
      <c r="D1539" t="s">
        <v>1592</v>
      </c>
      <c r="E1539" t="s">
        <v>1906</v>
      </c>
      <c r="F1539">
        <v>2</v>
      </c>
      <c r="G1539" s="5">
        <v>753.1</v>
      </c>
      <c r="H1539">
        <v>0.19</v>
      </c>
      <c r="I1539" t="s">
        <v>1959</v>
      </c>
      <c r="J1539">
        <v>1220.0219999999999</v>
      </c>
      <c r="K1539" t="str">
        <f>_xlfn.XLOOKUP(Sales_DB[[#This Row],[Store_ID]],Store_DB[Store_ID],Store_DB[Region])</f>
        <v>North</v>
      </c>
      <c r="L1539" t="str">
        <f>_xlfn.XLOOKUP(Sales_DB[[#This Row],[Store_ID]],Store_DB[Store_ID],Store_DB[Store_Name])</f>
        <v>Gray Ltd</v>
      </c>
      <c r="M1539" t="str">
        <f>_xlfn.XLOOKUP(Sales_DB[[#This Row],[Store_ID]],Store_DB[Store_ID],Store_DB[City])</f>
        <v>New Michaelchester</v>
      </c>
      <c r="N1539" t="str">
        <f>_xlfn.XLOOKUP(Sales_DB[[#This Row],[Store_ID]],Store_DB[Store_ID],Store_DB[Store_Type])</f>
        <v>Outlet</v>
      </c>
      <c r="O1539" t="str">
        <f>_xlfn.XLOOKUP(Sales_DB[[#This Row],[Product_ID]],Product_DB[Product_ID],Product_DB[Product_Name])</f>
        <v>Adjustable Dumbbell Set</v>
      </c>
      <c r="P1539" t="str">
        <f>_xlfn.XLOOKUP(Sales_DB[[#This Row],[Product_ID]],Product_DB[Product_ID],Product_DB[Category])</f>
        <v>Sports</v>
      </c>
      <c r="Q1539" t="str">
        <f>_xlfn.XLOOKUP(Sales_DB[[#This Row],[Product_ID]],Product_DB[Product_ID],Product_DB[Sub_Category])</f>
        <v>Fitness</v>
      </c>
      <c r="R1539" t="str">
        <f>_xlfn.XLOOKUP(Sales_DB[[#This Row],[Product_ID]],Product_DB[Product_ID],Product_DB[Brand])</f>
        <v>Hill PLC</v>
      </c>
      <c r="S1539">
        <f>_xlfn.XLOOKUP(Sales_DB[[#This Row],[Product_ID]],Product_DB[Product_ID],Product_DB[Cost])</f>
        <v>495.72</v>
      </c>
      <c r="T1539">
        <f>_xlfn.XLOOKUP(Sales_DB[[#This Row],[Product_ID]],Product_DB[Product_ID],Product_DB[Stock])</f>
        <v>323</v>
      </c>
      <c r="U1539" t="str">
        <f>_xlfn.XLOOKUP(Sales_DB[[#This Row],[Customer_ID]],Final_Cust_db[Customer_ID],Final_Cust_db[Name])</f>
        <v>Kristy Dunlap</v>
      </c>
      <c r="V1539">
        <f>_xlfn.XLOOKUP(Sales_DB[[#This Row],[Customer_ID]],Final_Cust_db[Customer_ID],Final_Cust_db[Age])</f>
        <v>64</v>
      </c>
      <c r="W1539" t="str">
        <f>_xlfn.XLOOKUP(Sales_DB[[#This Row],[Customer_ID]],Final_Cust_db[Customer_ID],Final_Cust_db[Gender])</f>
        <v>Female</v>
      </c>
      <c r="X1539" t="str">
        <f>_xlfn.XLOOKUP(Sales_DB[[#This Row],[Customer_ID]],Final_Cust_db[Customer_ID],Final_Cust_db[City])</f>
        <v>Whiteport</v>
      </c>
      <c r="Y1539" t="str">
        <f>_xlfn.XLOOKUP(Sales_DB[[#This Row],[Customer_ID]],Final_Cust_db[Customer_ID],Final_Cust_db[State])</f>
        <v>North Carolina</v>
      </c>
      <c r="Z1539" t="str">
        <f>_xlfn.XLOOKUP(Sales_DB[[#This Row],[Customer_ID]],Final_Cust_db[Customer_ID],Final_Cust_db[Country])</f>
        <v>USA</v>
      </c>
      <c r="AA1539" t="str">
        <f>_xlfn.XLOOKUP(Sales_DB[[#This Row],[Customer_ID]],Final_Cust_db[Customer_ID],Final_Cust_db[Loyality_Level])</f>
        <v>Platinum</v>
      </c>
      <c r="AB1539" s="8">
        <f>Sales_DB[[#This Row],[Cost]]*Sales_DB[[#This Row],[Quantity]]</f>
        <v>991.44</v>
      </c>
      <c r="AC1539" s="8">
        <f>Sales_DB[[#This Row],[Total_Amount]]-Sales_DB[[#This Row],[Spend]]</f>
        <v>228.58199999999988</v>
      </c>
      <c r="AD1539" s="8">
        <f>MONTH(Sales_DB[[#This Row],[Order_Date]])</f>
        <v>1</v>
      </c>
    </row>
    <row r="1540" spans="1:30" x14ac:dyDescent="0.35">
      <c r="A1540" t="s">
        <v>3497</v>
      </c>
      <c r="B1540" s="2">
        <v>45927</v>
      </c>
      <c r="C1540" t="s">
        <v>42</v>
      </c>
      <c r="D1540" t="s">
        <v>1742</v>
      </c>
      <c r="E1540" t="s">
        <v>1940</v>
      </c>
      <c r="F1540">
        <v>2</v>
      </c>
      <c r="G1540" s="5">
        <v>700.91</v>
      </c>
      <c r="H1540">
        <v>0.1</v>
      </c>
      <c r="I1540" t="s">
        <v>1959</v>
      </c>
      <c r="J1540">
        <v>1261.6379999999999</v>
      </c>
      <c r="K1540" t="str">
        <f>_xlfn.XLOOKUP(Sales_DB[[#This Row],[Store_ID]],Store_DB[Store_ID],Store_DB[Region])</f>
        <v>North</v>
      </c>
      <c r="L1540" t="str">
        <f>_xlfn.XLOOKUP(Sales_DB[[#This Row],[Store_ID]],Store_DB[Store_ID],Store_DB[Store_Name])</f>
        <v>Holloway Ltd</v>
      </c>
      <c r="M1540" t="str">
        <f>_xlfn.XLOOKUP(Sales_DB[[#This Row],[Store_ID]],Store_DB[Store_ID],Store_DB[City])</f>
        <v>Bensonhaven</v>
      </c>
      <c r="N1540" t="str">
        <f>_xlfn.XLOOKUP(Sales_DB[[#This Row],[Store_ID]],Store_DB[Store_ID],Store_DB[Store_Type])</f>
        <v>Flagship</v>
      </c>
      <c r="O1540" t="str">
        <f>_xlfn.XLOOKUP(Sales_DB[[#This Row],[Product_ID]],Product_DB[Product_ID],Product_DB[Product_Name])</f>
        <v>Sports Stopwatch Pro</v>
      </c>
      <c r="P1540" t="str">
        <f>_xlfn.XLOOKUP(Sales_DB[[#This Row],[Product_ID]],Product_DB[Product_ID],Product_DB[Category])</f>
        <v>Sports</v>
      </c>
      <c r="Q1540" t="str">
        <f>_xlfn.XLOOKUP(Sales_DB[[#This Row],[Product_ID]],Product_DB[Product_ID],Product_DB[Sub_Category])</f>
        <v>Accessories</v>
      </c>
      <c r="R1540" t="str">
        <f>_xlfn.XLOOKUP(Sales_DB[[#This Row],[Product_ID]],Product_DB[Product_ID],Product_DB[Brand])</f>
        <v>Thompson-French</v>
      </c>
      <c r="S1540">
        <f>_xlfn.XLOOKUP(Sales_DB[[#This Row],[Product_ID]],Product_DB[Product_ID],Product_DB[Cost])</f>
        <v>434.84</v>
      </c>
      <c r="T1540">
        <f>_xlfn.XLOOKUP(Sales_DB[[#This Row],[Product_ID]],Product_DB[Product_ID],Product_DB[Stock])</f>
        <v>185</v>
      </c>
      <c r="U1540" t="str">
        <f>_xlfn.XLOOKUP(Sales_DB[[#This Row],[Customer_ID]],Final_Cust_db[Customer_ID],Final_Cust_db[Name])</f>
        <v>Daniel Boyd</v>
      </c>
      <c r="V1540">
        <f>_xlfn.XLOOKUP(Sales_DB[[#This Row],[Customer_ID]],Final_Cust_db[Customer_ID],Final_Cust_db[Age])</f>
        <v>29</v>
      </c>
      <c r="W1540" t="str">
        <f>_xlfn.XLOOKUP(Sales_DB[[#This Row],[Customer_ID]],Final_Cust_db[Customer_ID],Final_Cust_db[Gender])</f>
        <v>Female</v>
      </c>
      <c r="X1540" t="str">
        <f>_xlfn.XLOOKUP(Sales_DB[[#This Row],[Customer_ID]],Final_Cust_db[Customer_ID],Final_Cust_db[City])</f>
        <v>West Pamelafurt</v>
      </c>
      <c r="Y1540" t="str">
        <f>_xlfn.XLOOKUP(Sales_DB[[#This Row],[Customer_ID]],Final_Cust_db[Customer_ID],Final_Cust_db[State])</f>
        <v>West Virginia</v>
      </c>
      <c r="Z1540" t="str">
        <f>_xlfn.XLOOKUP(Sales_DB[[#This Row],[Customer_ID]],Final_Cust_db[Customer_ID],Final_Cust_db[Country])</f>
        <v>USA</v>
      </c>
      <c r="AA1540" t="str">
        <f>_xlfn.XLOOKUP(Sales_DB[[#This Row],[Customer_ID]],Final_Cust_db[Customer_ID],Final_Cust_db[Loyality_Level])</f>
        <v>Bronze</v>
      </c>
      <c r="AB1540" s="8">
        <f>Sales_DB[[#This Row],[Cost]]*Sales_DB[[#This Row],[Quantity]]</f>
        <v>869.68</v>
      </c>
      <c r="AC1540" s="8">
        <f>Sales_DB[[#This Row],[Total_Amount]]-Sales_DB[[#This Row],[Spend]]</f>
        <v>391.95799999999997</v>
      </c>
      <c r="AD1540" s="8">
        <f>MONTH(Sales_DB[[#This Row],[Order_Date]])</f>
        <v>9</v>
      </c>
    </row>
    <row r="1541" spans="1:30" x14ac:dyDescent="0.35">
      <c r="A1541" t="s">
        <v>3498</v>
      </c>
      <c r="B1541" s="2">
        <v>45775</v>
      </c>
      <c r="C1541" t="s">
        <v>268</v>
      </c>
      <c r="D1541" t="s">
        <v>1615</v>
      </c>
      <c r="E1541" t="s">
        <v>1927</v>
      </c>
      <c r="F1541">
        <v>4</v>
      </c>
      <c r="G1541" s="5">
        <v>935.98</v>
      </c>
      <c r="H1541">
        <v>0.11</v>
      </c>
      <c r="I1541" t="s">
        <v>1959</v>
      </c>
      <c r="J1541">
        <v>3332.0888</v>
      </c>
      <c r="K1541" t="str">
        <f>_xlfn.XLOOKUP(Sales_DB[[#This Row],[Store_ID]],Store_DB[Store_ID],Store_DB[Region])</f>
        <v>North</v>
      </c>
      <c r="L1541" t="str">
        <f>_xlfn.XLOOKUP(Sales_DB[[#This Row],[Store_ID]],Store_DB[Store_ID],Store_DB[Store_Name])</f>
        <v>Thomas, Bridges and Harris</v>
      </c>
      <c r="M1541" t="str">
        <f>_xlfn.XLOOKUP(Sales_DB[[#This Row],[Store_ID]],Store_DB[Store_ID],Store_DB[City])</f>
        <v>Sabrinatown</v>
      </c>
      <c r="N1541" t="str">
        <f>_xlfn.XLOOKUP(Sales_DB[[#This Row],[Store_ID]],Store_DB[Store_ID],Store_DB[Store_Type])</f>
        <v>Online</v>
      </c>
      <c r="O1541" t="str">
        <f>_xlfn.XLOOKUP(Sales_DB[[#This Row],[Product_ID]],Product_DB[Product_ID],Product_DB[Product_Name])</f>
        <v>4K Home Projector</v>
      </c>
      <c r="P1541" t="str">
        <f>_xlfn.XLOOKUP(Sales_DB[[#This Row],[Product_ID]],Product_DB[Product_ID],Product_DB[Category])</f>
        <v>Electronics</v>
      </c>
      <c r="Q1541" t="str">
        <f>_xlfn.XLOOKUP(Sales_DB[[#This Row],[Product_ID]],Product_DB[Product_ID],Product_DB[Sub_Category])</f>
        <v>Appliances</v>
      </c>
      <c r="R1541" t="str">
        <f>_xlfn.XLOOKUP(Sales_DB[[#This Row],[Product_ID]],Product_DB[Product_ID],Product_DB[Brand])</f>
        <v>Thomas LLC</v>
      </c>
      <c r="S1541">
        <f>_xlfn.XLOOKUP(Sales_DB[[#This Row],[Product_ID]],Product_DB[Product_ID],Product_DB[Cost])</f>
        <v>465.34</v>
      </c>
      <c r="T1541">
        <f>_xlfn.XLOOKUP(Sales_DB[[#This Row],[Product_ID]],Product_DB[Product_ID],Product_DB[Stock])</f>
        <v>301</v>
      </c>
      <c r="U1541" t="str">
        <f>_xlfn.XLOOKUP(Sales_DB[[#This Row],[Customer_ID]],Final_Cust_db[Customer_ID],Final_Cust_db[Name])</f>
        <v>Tonya Burch</v>
      </c>
      <c r="V1541">
        <f>_xlfn.XLOOKUP(Sales_DB[[#This Row],[Customer_ID]],Final_Cust_db[Customer_ID],Final_Cust_db[Age])</f>
        <v>39</v>
      </c>
      <c r="W1541" t="str">
        <f>_xlfn.XLOOKUP(Sales_DB[[#This Row],[Customer_ID]],Final_Cust_db[Customer_ID],Final_Cust_db[Gender])</f>
        <v>Female</v>
      </c>
      <c r="X1541" t="str">
        <f>_xlfn.XLOOKUP(Sales_DB[[#This Row],[Customer_ID]],Final_Cust_db[Customer_ID],Final_Cust_db[City])</f>
        <v>Olsonhaven</v>
      </c>
      <c r="Y1541" t="str">
        <f>_xlfn.XLOOKUP(Sales_DB[[#This Row],[Customer_ID]],Final_Cust_db[Customer_ID],Final_Cust_db[State])</f>
        <v>Iowa</v>
      </c>
      <c r="Z1541" t="str">
        <f>_xlfn.XLOOKUP(Sales_DB[[#This Row],[Customer_ID]],Final_Cust_db[Customer_ID],Final_Cust_db[Country])</f>
        <v>USA</v>
      </c>
      <c r="AA1541" t="str">
        <f>_xlfn.XLOOKUP(Sales_DB[[#This Row],[Customer_ID]],Final_Cust_db[Customer_ID],Final_Cust_db[Loyality_Level])</f>
        <v>Gold</v>
      </c>
      <c r="AB1541" s="8">
        <f>Sales_DB[[#This Row],[Cost]]*Sales_DB[[#This Row],[Quantity]]</f>
        <v>1861.36</v>
      </c>
      <c r="AC1541" s="8">
        <f>Sales_DB[[#This Row],[Total_Amount]]-Sales_DB[[#This Row],[Spend]]</f>
        <v>1470.7288000000001</v>
      </c>
      <c r="AD1541" s="8">
        <f>MONTH(Sales_DB[[#This Row],[Order_Date]])</f>
        <v>4</v>
      </c>
    </row>
    <row r="1542" spans="1:30" x14ac:dyDescent="0.35">
      <c r="A1542" t="s">
        <v>3499</v>
      </c>
      <c r="B1542" s="2">
        <v>45849</v>
      </c>
      <c r="C1542" t="s">
        <v>1502</v>
      </c>
      <c r="D1542" t="s">
        <v>1809</v>
      </c>
      <c r="E1542" t="s">
        <v>1937</v>
      </c>
      <c r="F1542">
        <v>1</v>
      </c>
      <c r="G1542" s="5">
        <v>539.9</v>
      </c>
      <c r="H1542">
        <v>7.0000000000000007E-2</v>
      </c>
      <c r="I1542" t="s">
        <v>1957</v>
      </c>
      <c r="J1542">
        <v>502.10700000000003</v>
      </c>
      <c r="K1542" t="str">
        <f>_xlfn.XLOOKUP(Sales_DB[[#This Row],[Store_ID]],Store_DB[Store_ID],Store_DB[Region])</f>
        <v>West</v>
      </c>
      <c r="L1542" t="str">
        <f>_xlfn.XLOOKUP(Sales_DB[[#This Row],[Store_ID]],Store_DB[Store_ID],Store_DB[Store_Name])</f>
        <v>Frederick-Wright</v>
      </c>
      <c r="M1542" t="str">
        <f>_xlfn.XLOOKUP(Sales_DB[[#This Row],[Store_ID]],Store_DB[Store_ID],Store_DB[City])</f>
        <v>New Jimmymouth</v>
      </c>
      <c r="N1542" t="str">
        <f>_xlfn.XLOOKUP(Sales_DB[[#This Row],[Store_ID]],Store_DB[Store_ID],Store_DB[Store_Type])</f>
        <v>Flagship</v>
      </c>
      <c r="O1542" t="str">
        <f>_xlfn.XLOOKUP(Sales_DB[[#This Row],[Product_ID]],Product_DB[Product_ID],Product_DB[Product_Name])</f>
        <v>Wireless Mouse</v>
      </c>
      <c r="P1542" t="str">
        <f>_xlfn.XLOOKUP(Sales_DB[[#This Row],[Product_ID]],Product_DB[Product_ID],Product_DB[Category])</f>
        <v>Electronics</v>
      </c>
      <c r="Q1542" t="str">
        <f>_xlfn.XLOOKUP(Sales_DB[[#This Row],[Product_ID]],Product_DB[Product_ID],Product_DB[Sub_Category])</f>
        <v>Computer</v>
      </c>
      <c r="R1542" t="str">
        <f>_xlfn.XLOOKUP(Sales_DB[[#This Row],[Product_ID]],Product_DB[Product_ID],Product_DB[Brand])</f>
        <v>Larson Ltd</v>
      </c>
      <c r="S1542">
        <f>_xlfn.XLOOKUP(Sales_DB[[#This Row],[Product_ID]],Product_DB[Product_ID],Product_DB[Cost])</f>
        <v>392.89</v>
      </c>
      <c r="T1542">
        <f>_xlfn.XLOOKUP(Sales_DB[[#This Row],[Product_ID]],Product_DB[Product_ID],Product_DB[Stock])</f>
        <v>320</v>
      </c>
      <c r="U1542" t="str">
        <f>_xlfn.XLOOKUP(Sales_DB[[#This Row],[Customer_ID]],Final_Cust_db[Customer_ID],Final_Cust_db[Name])</f>
        <v>Sara Ingram</v>
      </c>
      <c r="V1542">
        <f>_xlfn.XLOOKUP(Sales_DB[[#This Row],[Customer_ID]],Final_Cust_db[Customer_ID],Final_Cust_db[Age])</f>
        <v>46</v>
      </c>
      <c r="W1542" t="str">
        <f>_xlfn.XLOOKUP(Sales_DB[[#This Row],[Customer_ID]],Final_Cust_db[Customer_ID],Final_Cust_db[Gender])</f>
        <v>Female</v>
      </c>
      <c r="X1542" t="str">
        <f>_xlfn.XLOOKUP(Sales_DB[[#This Row],[Customer_ID]],Final_Cust_db[Customer_ID],Final_Cust_db[City])</f>
        <v>East Dillonview</v>
      </c>
      <c r="Y1542" t="str">
        <f>_xlfn.XLOOKUP(Sales_DB[[#This Row],[Customer_ID]],Final_Cust_db[Customer_ID],Final_Cust_db[State])</f>
        <v>Virginia</v>
      </c>
      <c r="Z1542" t="str">
        <f>_xlfn.XLOOKUP(Sales_DB[[#This Row],[Customer_ID]],Final_Cust_db[Customer_ID],Final_Cust_db[Country])</f>
        <v>USA</v>
      </c>
      <c r="AA1542" t="str">
        <f>_xlfn.XLOOKUP(Sales_DB[[#This Row],[Customer_ID]],Final_Cust_db[Customer_ID],Final_Cust_db[Loyality_Level])</f>
        <v>Bronze</v>
      </c>
      <c r="AB1542" s="8">
        <f>Sales_DB[[#This Row],[Cost]]*Sales_DB[[#This Row],[Quantity]]</f>
        <v>392.89</v>
      </c>
      <c r="AC1542" s="8">
        <f>Sales_DB[[#This Row],[Total_Amount]]-Sales_DB[[#This Row],[Spend]]</f>
        <v>109.21700000000004</v>
      </c>
      <c r="AD1542" s="8">
        <f>MONTH(Sales_DB[[#This Row],[Order_Date]])</f>
        <v>7</v>
      </c>
    </row>
    <row r="1543" spans="1:30" x14ac:dyDescent="0.35">
      <c r="A1543" t="s">
        <v>3500</v>
      </c>
      <c r="B1543" s="2">
        <v>45573</v>
      </c>
      <c r="C1543" t="s">
        <v>574</v>
      </c>
      <c r="D1543" t="s">
        <v>1698</v>
      </c>
      <c r="E1543" t="s">
        <v>1909</v>
      </c>
      <c r="F1543">
        <v>1</v>
      </c>
      <c r="G1543" s="5">
        <v>312.81</v>
      </c>
      <c r="H1543">
        <v>0.14000000000000001</v>
      </c>
      <c r="I1543" t="s">
        <v>1959</v>
      </c>
      <c r="J1543">
        <v>269.01659999999998</v>
      </c>
      <c r="K1543" t="str">
        <f>_xlfn.XLOOKUP(Sales_DB[[#This Row],[Store_ID]],Store_DB[Store_ID],Store_DB[Region])</f>
        <v>East</v>
      </c>
      <c r="L1543" t="str">
        <f>_xlfn.XLOOKUP(Sales_DB[[#This Row],[Store_ID]],Store_DB[Store_ID],Store_DB[Store_Name])</f>
        <v>Benson-Elliott</v>
      </c>
      <c r="M1543" t="str">
        <f>_xlfn.XLOOKUP(Sales_DB[[#This Row],[Store_ID]],Store_DB[Store_ID],Store_DB[City])</f>
        <v>Port Josephberg</v>
      </c>
      <c r="N1543" t="str">
        <f>_xlfn.XLOOKUP(Sales_DB[[#This Row],[Store_ID]],Store_DB[Store_ID],Store_DB[Store_Type])</f>
        <v>Online</v>
      </c>
      <c r="O1543" t="str">
        <f>_xlfn.XLOOKUP(Sales_DB[[#This Row],[Product_ID]],Product_DB[Product_ID],Product_DB[Product_Name])</f>
        <v>Noise-Canceling Headphones</v>
      </c>
      <c r="P1543" t="str">
        <f>_xlfn.XLOOKUP(Sales_DB[[#This Row],[Product_ID]],Product_DB[Product_ID],Product_DB[Category])</f>
        <v>Electronics</v>
      </c>
      <c r="Q1543" t="str">
        <f>_xlfn.XLOOKUP(Sales_DB[[#This Row],[Product_ID]],Product_DB[Product_ID],Product_DB[Sub_Category])</f>
        <v>Audio</v>
      </c>
      <c r="R1543" t="str">
        <f>_xlfn.XLOOKUP(Sales_DB[[#This Row],[Product_ID]],Product_DB[Product_ID],Product_DB[Brand])</f>
        <v>Taylor-Hart</v>
      </c>
      <c r="S1543">
        <f>_xlfn.XLOOKUP(Sales_DB[[#This Row],[Product_ID]],Product_DB[Product_ID],Product_DB[Cost])</f>
        <v>38.520000000000003</v>
      </c>
      <c r="T1543">
        <f>_xlfn.XLOOKUP(Sales_DB[[#This Row],[Product_ID]],Product_DB[Product_ID],Product_DB[Stock])</f>
        <v>378</v>
      </c>
      <c r="U1543" t="str">
        <f>_xlfn.XLOOKUP(Sales_DB[[#This Row],[Customer_ID]],Final_Cust_db[Customer_ID],Final_Cust_db[Name])</f>
        <v>Amy Wilson</v>
      </c>
      <c r="V1543">
        <f>_xlfn.XLOOKUP(Sales_DB[[#This Row],[Customer_ID]],Final_Cust_db[Customer_ID],Final_Cust_db[Age])</f>
        <v>44</v>
      </c>
      <c r="W1543" t="str">
        <f>_xlfn.XLOOKUP(Sales_DB[[#This Row],[Customer_ID]],Final_Cust_db[Customer_ID],Final_Cust_db[Gender])</f>
        <v>Female</v>
      </c>
      <c r="X1543" t="str">
        <f>_xlfn.XLOOKUP(Sales_DB[[#This Row],[Customer_ID]],Final_Cust_db[Customer_ID],Final_Cust_db[City])</f>
        <v>Morrisburgh</v>
      </c>
      <c r="Y1543" t="str">
        <f>_xlfn.XLOOKUP(Sales_DB[[#This Row],[Customer_ID]],Final_Cust_db[Customer_ID],Final_Cust_db[State])</f>
        <v>Indiana</v>
      </c>
      <c r="Z1543" t="str">
        <f>_xlfn.XLOOKUP(Sales_DB[[#This Row],[Customer_ID]],Final_Cust_db[Customer_ID],Final_Cust_db[Country])</f>
        <v>USA</v>
      </c>
      <c r="AA1543" t="str">
        <f>_xlfn.XLOOKUP(Sales_DB[[#This Row],[Customer_ID]],Final_Cust_db[Customer_ID],Final_Cust_db[Loyality_Level])</f>
        <v>Platinum</v>
      </c>
      <c r="AB1543" s="8">
        <f>Sales_DB[[#This Row],[Cost]]*Sales_DB[[#This Row],[Quantity]]</f>
        <v>38.520000000000003</v>
      </c>
      <c r="AC1543" s="8">
        <f>Sales_DB[[#This Row],[Total_Amount]]-Sales_DB[[#This Row],[Spend]]</f>
        <v>230.49659999999997</v>
      </c>
      <c r="AD1543" s="8">
        <f>MONTH(Sales_DB[[#This Row],[Order_Date]])</f>
        <v>10</v>
      </c>
    </row>
    <row r="1544" spans="1:30" x14ac:dyDescent="0.35">
      <c r="A1544" t="s">
        <v>3501</v>
      </c>
      <c r="B1544" s="2">
        <v>45356</v>
      </c>
      <c r="C1544" t="s">
        <v>806</v>
      </c>
      <c r="D1544" t="s">
        <v>1723</v>
      </c>
      <c r="E1544" t="s">
        <v>1912</v>
      </c>
      <c r="F1544">
        <v>3</v>
      </c>
      <c r="G1544" s="5">
        <v>855.96</v>
      </c>
      <c r="H1544">
        <v>0.28999999999999998</v>
      </c>
      <c r="I1544" t="s">
        <v>1962</v>
      </c>
      <c r="J1544">
        <v>1823.1948</v>
      </c>
      <c r="K1544" t="str">
        <f>_xlfn.XLOOKUP(Sales_DB[[#This Row],[Store_ID]],Store_DB[Store_ID],Store_DB[Region])</f>
        <v>South</v>
      </c>
      <c r="L1544" t="str">
        <f>_xlfn.XLOOKUP(Sales_DB[[#This Row],[Store_ID]],Store_DB[Store_ID],Store_DB[Store_Name])</f>
        <v>Martinez-Mullins</v>
      </c>
      <c r="M1544" t="str">
        <f>_xlfn.XLOOKUP(Sales_DB[[#This Row],[Store_ID]],Store_DB[Store_ID],Store_DB[City])</f>
        <v>Williamsfurt</v>
      </c>
      <c r="N1544" t="str">
        <f>_xlfn.XLOOKUP(Sales_DB[[#This Row],[Store_ID]],Store_DB[Store_ID],Store_DB[Store_Type])</f>
        <v>Online</v>
      </c>
      <c r="O1544" t="str">
        <f>_xlfn.XLOOKUP(Sales_DB[[#This Row],[Product_ID]],Product_DB[Product_ID],Product_DB[Product_Name])</f>
        <v>Car Dashboard Phone Holder</v>
      </c>
      <c r="P1544" t="str">
        <f>_xlfn.XLOOKUP(Sales_DB[[#This Row],[Product_ID]],Product_DB[Product_ID],Product_DB[Category])</f>
        <v>Electronics</v>
      </c>
      <c r="Q1544" t="str">
        <f>_xlfn.XLOOKUP(Sales_DB[[#This Row],[Product_ID]],Product_DB[Product_ID],Product_DB[Sub_Category])</f>
        <v>Accessories</v>
      </c>
      <c r="R1544" t="str">
        <f>_xlfn.XLOOKUP(Sales_DB[[#This Row],[Product_ID]],Product_DB[Product_ID],Product_DB[Brand])</f>
        <v>Byrd, Stewart and Valdez</v>
      </c>
      <c r="S1544">
        <f>_xlfn.XLOOKUP(Sales_DB[[#This Row],[Product_ID]],Product_DB[Product_ID],Product_DB[Cost])</f>
        <v>177.98</v>
      </c>
      <c r="T1544">
        <f>_xlfn.XLOOKUP(Sales_DB[[#This Row],[Product_ID]],Product_DB[Product_ID],Product_DB[Stock])</f>
        <v>103</v>
      </c>
      <c r="U1544" t="str">
        <f>_xlfn.XLOOKUP(Sales_DB[[#This Row],[Customer_ID]],Final_Cust_db[Customer_ID],Final_Cust_db[Name])</f>
        <v>Lauren George</v>
      </c>
      <c r="V1544">
        <f>_xlfn.XLOOKUP(Sales_DB[[#This Row],[Customer_ID]],Final_Cust_db[Customer_ID],Final_Cust_db[Age])</f>
        <v>41</v>
      </c>
      <c r="W1544" t="str">
        <f>_xlfn.XLOOKUP(Sales_DB[[#This Row],[Customer_ID]],Final_Cust_db[Customer_ID],Final_Cust_db[Gender])</f>
        <v>Female</v>
      </c>
      <c r="X1544" t="str">
        <f>_xlfn.XLOOKUP(Sales_DB[[#This Row],[Customer_ID]],Final_Cust_db[Customer_ID],Final_Cust_db[City])</f>
        <v>Garciamouth</v>
      </c>
      <c r="Y1544" t="str">
        <f>_xlfn.XLOOKUP(Sales_DB[[#This Row],[Customer_ID]],Final_Cust_db[Customer_ID],Final_Cust_db[State])</f>
        <v>New York</v>
      </c>
      <c r="Z1544" t="str">
        <f>_xlfn.XLOOKUP(Sales_DB[[#This Row],[Customer_ID]],Final_Cust_db[Customer_ID],Final_Cust_db[Country])</f>
        <v>USA</v>
      </c>
      <c r="AA1544" t="str">
        <f>_xlfn.XLOOKUP(Sales_DB[[#This Row],[Customer_ID]],Final_Cust_db[Customer_ID],Final_Cust_db[Loyality_Level])</f>
        <v>Gold</v>
      </c>
      <c r="AB1544" s="8">
        <f>Sales_DB[[#This Row],[Cost]]*Sales_DB[[#This Row],[Quantity]]</f>
        <v>533.93999999999994</v>
      </c>
      <c r="AC1544" s="8">
        <f>Sales_DB[[#This Row],[Total_Amount]]-Sales_DB[[#This Row],[Spend]]</f>
        <v>1289.2548000000002</v>
      </c>
      <c r="AD1544" s="8">
        <f>MONTH(Sales_DB[[#This Row],[Order_Date]])</f>
        <v>3</v>
      </c>
    </row>
    <row r="1545" spans="1:30" x14ac:dyDescent="0.35">
      <c r="A1545" t="s">
        <v>3502</v>
      </c>
      <c r="B1545" s="2">
        <v>45326</v>
      </c>
      <c r="C1545" t="s">
        <v>1122</v>
      </c>
      <c r="D1545" t="s">
        <v>1558</v>
      </c>
      <c r="E1545" t="s">
        <v>1925</v>
      </c>
      <c r="F1545">
        <v>3</v>
      </c>
      <c r="G1545" s="5">
        <v>305</v>
      </c>
      <c r="H1545">
        <v>0.01</v>
      </c>
      <c r="I1545" t="s">
        <v>1962</v>
      </c>
      <c r="J1545">
        <v>905.85</v>
      </c>
      <c r="K1545" t="str">
        <f>_xlfn.XLOOKUP(Sales_DB[[#This Row],[Store_ID]],Store_DB[Store_ID],Store_DB[Region])</f>
        <v>South</v>
      </c>
      <c r="L1545" t="str">
        <f>_xlfn.XLOOKUP(Sales_DB[[#This Row],[Store_ID]],Store_DB[Store_ID],Store_DB[Store_Name])</f>
        <v>Aguirre-Keller</v>
      </c>
      <c r="M1545" t="str">
        <f>_xlfn.XLOOKUP(Sales_DB[[#This Row],[Store_ID]],Store_DB[Store_ID],Store_DB[City])</f>
        <v>Lake Michael</v>
      </c>
      <c r="N1545" t="str">
        <f>_xlfn.XLOOKUP(Sales_DB[[#This Row],[Store_ID]],Store_DB[Store_ID],Store_DB[Store_Type])</f>
        <v>Online</v>
      </c>
      <c r="O1545" t="str">
        <f>_xlfn.XLOOKUP(Sales_DB[[#This Row],[Product_ID]],Product_DB[Product_ID],Product_DB[Product_Name])</f>
        <v>Men'S Graphic T-Shirt</v>
      </c>
      <c r="P1545" t="str">
        <f>_xlfn.XLOOKUP(Sales_DB[[#This Row],[Product_ID]],Product_DB[Product_ID],Product_DB[Category])</f>
        <v>Clothing</v>
      </c>
      <c r="Q1545" t="str">
        <f>_xlfn.XLOOKUP(Sales_DB[[#This Row],[Product_ID]],Product_DB[Product_ID],Product_DB[Sub_Category])</f>
        <v>Tops</v>
      </c>
      <c r="R1545" t="str">
        <f>_xlfn.XLOOKUP(Sales_DB[[#This Row],[Product_ID]],Product_DB[Product_ID],Product_DB[Brand])</f>
        <v>Terry-Moore</v>
      </c>
      <c r="S1545">
        <f>_xlfn.XLOOKUP(Sales_DB[[#This Row],[Product_ID]],Product_DB[Product_ID],Product_DB[Cost])</f>
        <v>342.56</v>
      </c>
      <c r="T1545">
        <f>_xlfn.XLOOKUP(Sales_DB[[#This Row],[Product_ID]],Product_DB[Product_ID],Product_DB[Stock])</f>
        <v>181</v>
      </c>
      <c r="U1545" t="str">
        <f>_xlfn.XLOOKUP(Sales_DB[[#This Row],[Customer_ID]],Final_Cust_db[Customer_ID],Final_Cust_db[Name])</f>
        <v>Carlos Flores</v>
      </c>
      <c r="V1545">
        <f>_xlfn.XLOOKUP(Sales_DB[[#This Row],[Customer_ID]],Final_Cust_db[Customer_ID],Final_Cust_db[Age])</f>
        <v>20</v>
      </c>
      <c r="W1545" t="str">
        <f>_xlfn.XLOOKUP(Sales_DB[[#This Row],[Customer_ID]],Final_Cust_db[Customer_ID],Final_Cust_db[Gender])</f>
        <v>Male</v>
      </c>
      <c r="X1545" t="str">
        <f>_xlfn.XLOOKUP(Sales_DB[[#This Row],[Customer_ID]],Final_Cust_db[Customer_ID],Final_Cust_db[City])</f>
        <v>North Johnfurt</v>
      </c>
      <c r="Y1545" t="str">
        <f>_xlfn.XLOOKUP(Sales_DB[[#This Row],[Customer_ID]],Final_Cust_db[Customer_ID],Final_Cust_db[State])</f>
        <v>Washington</v>
      </c>
      <c r="Z1545" t="str">
        <f>_xlfn.XLOOKUP(Sales_DB[[#This Row],[Customer_ID]],Final_Cust_db[Customer_ID],Final_Cust_db[Country])</f>
        <v>USA</v>
      </c>
      <c r="AA1545" t="str">
        <f>_xlfn.XLOOKUP(Sales_DB[[#This Row],[Customer_ID]],Final_Cust_db[Customer_ID],Final_Cust_db[Loyality_Level])</f>
        <v>Gold</v>
      </c>
      <c r="AB1545" s="8">
        <f>Sales_DB[[#This Row],[Cost]]*Sales_DB[[#This Row],[Quantity]]</f>
        <v>1027.68</v>
      </c>
      <c r="AC1545" s="8">
        <f>Sales_DB[[#This Row],[Total_Amount]]-Sales_DB[[#This Row],[Spend]]</f>
        <v>-121.83000000000004</v>
      </c>
      <c r="AD1545" s="8">
        <f>MONTH(Sales_DB[[#This Row],[Order_Date]])</f>
        <v>2</v>
      </c>
    </row>
    <row r="1546" spans="1:30" x14ac:dyDescent="0.35">
      <c r="A1546" t="s">
        <v>3503</v>
      </c>
      <c r="B1546" s="2">
        <v>45361</v>
      </c>
      <c r="C1546" t="s">
        <v>1453</v>
      </c>
      <c r="D1546" t="s">
        <v>1878</v>
      </c>
      <c r="E1546" t="s">
        <v>1927</v>
      </c>
      <c r="F1546">
        <v>3</v>
      </c>
      <c r="G1546" s="5">
        <v>831.15</v>
      </c>
      <c r="H1546">
        <v>0.19</v>
      </c>
      <c r="I1546" t="s">
        <v>1957</v>
      </c>
      <c r="J1546">
        <v>2019.6945000000001</v>
      </c>
      <c r="K1546" t="str">
        <f>_xlfn.XLOOKUP(Sales_DB[[#This Row],[Store_ID]],Store_DB[Store_ID],Store_DB[Region])</f>
        <v>North</v>
      </c>
      <c r="L1546" t="str">
        <f>_xlfn.XLOOKUP(Sales_DB[[#This Row],[Store_ID]],Store_DB[Store_ID],Store_DB[Store_Name])</f>
        <v>Thomas, Bridges and Harris</v>
      </c>
      <c r="M1546" t="str">
        <f>_xlfn.XLOOKUP(Sales_DB[[#This Row],[Store_ID]],Store_DB[Store_ID],Store_DB[City])</f>
        <v>Sabrinatown</v>
      </c>
      <c r="N1546" t="str">
        <f>_xlfn.XLOOKUP(Sales_DB[[#This Row],[Store_ID]],Store_DB[Store_ID],Store_DB[Store_Type])</f>
        <v>Online</v>
      </c>
      <c r="O1546" t="str">
        <f>_xlfn.XLOOKUP(Sales_DB[[#This Row],[Product_ID]],Product_DB[Product_ID],Product_DB[Product_Name])</f>
        <v>Stainless Steel Cookware Set</v>
      </c>
      <c r="P1546" t="str">
        <f>_xlfn.XLOOKUP(Sales_DB[[#This Row],[Product_ID]],Product_DB[Product_ID],Product_DB[Category])</f>
        <v>Home</v>
      </c>
      <c r="Q1546" t="str">
        <f>_xlfn.XLOOKUP(Sales_DB[[#This Row],[Product_ID]],Product_DB[Product_ID],Product_DB[Sub_Category])</f>
        <v>Kitchen</v>
      </c>
      <c r="R1546" t="str">
        <f>_xlfn.XLOOKUP(Sales_DB[[#This Row],[Product_ID]],Product_DB[Product_ID],Product_DB[Brand])</f>
        <v>Campbell Ltd</v>
      </c>
      <c r="S1546">
        <f>_xlfn.XLOOKUP(Sales_DB[[#This Row],[Product_ID]],Product_DB[Product_ID],Product_DB[Cost])</f>
        <v>201.41</v>
      </c>
      <c r="T1546">
        <f>_xlfn.XLOOKUP(Sales_DB[[#This Row],[Product_ID]],Product_DB[Product_ID],Product_DB[Stock])</f>
        <v>146</v>
      </c>
      <c r="U1546" t="str">
        <f>_xlfn.XLOOKUP(Sales_DB[[#This Row],[Customer_ID]],Final_Cust_db[Customer_ID],Final_Cust_db[Name])</f>
        <v>Gregory Curtis</v>
      </c>
      <c r="V1546">
        <f>_xlfn.XLOOKUP(Sales_DB[[#This Row],[Customer_ID]],Final_Cust_db[Customer_ID],Final_Cust_db[Age])</f>
        <v>45</v>
      </c>
      <c r="W1546" t="str">
        <f>_xlfn.XLOOKUP(Sales_DB[[#This Row],[Customer_ID]],Final_Cust_db[Customer_ID],Final_Cust_db[Gender])</f>
        <v>Male</v>
      </c>
      <c r="X1546" t="str">
        <f>_xlfn.XLOOKUP(Sales_DB[[#This Row],[Customer_ID]],Final_Cust_db[Customer_ID],Final_Cust_db[City])</f>
        <v>Bergermouth</v>
      </c>
      <c r="Y1546" t="str">
        <f>_xlfn.XLOOKUP(Sales_DB[[#This Row],[Customer_ID]],Final_Cust_db[Customer_ID],Final_Cust_db[State])</f>
        <v>Vermont</v>
      </c>
      <c r="Z1546" t="str">
        <f>_xlfn.XLOOKUP(Sales_DB[[#This Row],[Customer_ID]],Final_Cust_db[Customer_ID],Final_Cust_db[Country])</f>
        <v>USA</v>
      </c>
      <c r="AA1546" t="str">
        <f>_xlfn.XLOOKUP(Sales_DB[[#This Row],[Customer_ID]],Final_Cust_db[Customer_ID],Final_Cust_db[Loyality_Level])</f>
        <v>Bronze</v>
      </c>
      <c r="AB1546" s="8">
        <f>Sales_DB[[#This Row],[Cost]]*Sales_DB[[#This Row],[Quantity]]</f>
        <v>604.23</v>
      </c>
      <c r="AC1546" s="8">
        <f>Sales_DB[[#This Row],[Total_Amount]]-Sales_DB[[#This Row],[Spend]]</f>
        <v>1415.4645</v>
      </c>
      <c r="AD1546" s="8">
        <f>MONTH(Sales_DB[[#This Row],[Order_Date]])</f>
        <v>3</v>
      </c>
    </row>
    <row r="1547" spans="1:30" x14ac:dyDescent="0.35">
      <c r="A1547" t="s">
        <v>3504</v>
      </c>
      <c r="B1547" s="2">
        <v>45926</v>
      </c>
      <c r="C1547" t="s">
        <v>681</v>
      </c>
      <c r="D1547" t="s">
        <v>1869</v>
      </c>
      <c r="E1547" t="s">
        <v>1899</v>
      </c>
      <c r="F1547">
        <v>2</v>
      </c>
      <c r="G1547" s="5">
        <v>644.97</v>
      </c>
      <c r="H1547">
        <v>0.24</v>
      </c>
      <c r="I1547" t="s">
        <v>1962</v>
      </c>
      <c r="J1547">
        <v>980.35440000000006</v>
      </c>
      <c r="K1547" t="str">
        <f>_xlfn.XLOOKUP(Sales_DB[[#This Row],[Store_ID]],Store_DB[Store_ID],Store_DB[Region])</f>
        <v>North</v>
      </c>
      <c r="L1547" t="str">
        <f>_xlfn.XLOOKUP(Sales_DB[[#This Row],[Store_ID]],Store_DB[Store_ID],Store_DB[Store_Name])</f>
        <v>Johnson-Wright</v>
      </c>
      <c r="M1547" t="str">
        <f>_xlfn.XLOOKUP(Sales_DB[[#This Row],[Store_ID]],Store_DB[Store_ID],Store_DB[City])</f>
        <v>Hoodberg</v>
      </c>
      <c r="N1547" t="str">
        <f>_xlfn.XLOOKUP(Sales_DB[[#This Row],[Store_ID]],Store_DB[Store_ID],Store_DB[Store_Type])</f>
        <v>Outlet</v>
      </c>
      <c r="O1547" t="str">
        <f>_xlfn.XLOOKUP(Sales_DB[[#This Row],[Product_ID]],Product_DB[Product_ID],Product_DB[Product_Name])</f>
        <v>Women'S Formal Blazer</v>
      </c>
      <c r="P1547" t="str">
        <f>_xlfn.XLOOKUP(Sales_DB[[#This Row],[Product_ID]],Product_DB[Product_ID],Product_DB[Category])</f>
        <v>Clothing</v>
      </c>
      <c r="Q1547" t="str">
        <f>_xlfn.XLOOKUP(Sales_DB[[#This Row],[Product_ID]],Product_DB[Product_ID],Product_DB[Sub_Category])</f>
        <v>Outerwear</v>
      </c>
      <c r="R1547" t="str">
        <f>_xlfn.XLOOKUP(Sales_DB[[#This Row],[Product_ID]],Product_DB[Product_ID],Product_DB[Brand])</f>
        <v>Phillips and Sons</v>
      </c>
      <c r="S1547">
        <f>_xlfn.XLOOKUP(Sales_DB[[#This Row],[Product_ID]],Product_DB[Product_ID],Product_DB[Cost])</f>
        <v>358.47</v>
      </c>
      <c r="T1547">
        <f>_xlfn.XLOOKUP(Sales_DB[[#This Row],[Product_ID]],Product_DB[Product_ID],Product_DB[Stock])</f>
        <v>143</v>
      </c>
      <c r="U1547" t="str">
        <f>_xlfn.XLOOKUP(Sales_DB[[#This Row],[Customer_ID]],Final_Cust_db[Customer_ID],Final_Cust_db[Name])</f>
        <v>Jacqueline Pacheco</v>
      </c>
      <c r="V1547">
        <f>_xlfn.XLOOKUP(Sales_DB[[#This Row],[Customer_ID]],Final_Cust_db[Customer_ID],Final_Cust_db[Age])</f>
        <v>28</v>
      </c>
      <c r="W1547" t="str">
        <f>_xlfn.XLOOKUP(Sales_DB[[#This Row],[Customer_ID]],Final_Cust_db[Customer_ID],Final_Cust_db[Gender])</f>
        <v>Female</v>
      </c>
      <c r="X1547" t="str">
        <f>_xlfn.XLOOKUP(Sales_DB[[#This Row],[Customer_ID]],Final_Cust_db[Customer_ID],Final_Cust_db[City])</f>
        <v>South Emily</v>
      </c>
      <c r="Y1547" t="str">
        <f>_xlfn.XLOOKUP(Sales_DB[[#This Row],[Customer_ID]],Final_Cust_db[Customer_ID],Final_Cust_db[State])</f>
        <v>New Jersey</v>
      </c>
      <c r="Z1547" t="str">
        <f>_xlfn.XLOOKUP(Sales_DB[[#This Row],[Customer_ID]],Final_Cust_db[Customer_ID],Final_Cust_db[Country])</f>
        <v>USA</v>
      </c>
      <c r="AA1547" t="str">
        <f>_xlfn.XLOOKUP(Sales_DB[[#This Row],[Customer_ID]],Final_Cust_db[Customer_ID],Final_Cust_db[Loyality_Level])</f>
        <v>Bronze</v>
      </c>
      <c r="AB1547" s="8">
        <f>Sales_DB[[#This Row],[Cost]]*Sales_DB[[#This Row],[Quantity]]</f>
        <v>716.94</v>
      </c>
      <c r="AC1547" s="8">
        <f>Sales_DB[[#This Row],[Total_Amount]]-Sales_DB[[#This Row],[Spend]]</f>
        <v>263.4144</v>
      </c>
      <c r="AD1547" s="8">
        <f>MONTH(Sales_DB[[#This Row],[Order_Date]])</f>
        <v>9</v>
      </c>
    </row>
    <row r="1548" spans="1:30" x14ac:dyDescent="0.35">
      <c r="A1548" t="s">
        <v>3505</v>
      </c>
      <c r="B1548" s="2">
        <v>45839</v>
      </c>
      <c r="C1548" t="s">
        <v>345</v>
      </c>
      <c r="D1548" t="s">
        <v>1845</v>
      </c>
      <c r="E1548" t="s">
        <v>1890</v>
      </c>
      <c r="F1548">
        <v>1</v>
      </c>
      <c r="G1548" s="5">
        <v>149.56</v>
      </c>
      <c r="H1548">
        <v>0.09</v>
      </c>
      <c r="I1548" t="s">
        <v>1957</v>
      </c>
      <c r="J1548">
        <v>136.09960000000001</v>
      </c>
      <c r="K1548" t="str">
        <f>_xlfn.XLOOKUP(Sales_DB[[#This Row],[Store_ID]],Store_DB[Store_ID],Store_DB[Region])</f>
        <v>North</v>
      </c>
      <c r="L1548" t="str">
        <f>_xlfn.XLOOKUP(Sales_DB[[#This Row],[Store_ID]],Store_DB[Store_ID],Store_DB[Store_Name])</f>
        <v>Martinez, Adkins and Johnson</v>
      </c>
      <c r="M1548" t="str">
        <f>_xlfn.XLOOKUP(Sales_DB[[#This Row],[Store_ID]],Store_DB[Store_ID],Store_DB[City])</f>
        <v>Danielmouth</v>
      </c>
      <c r="N1548" t="str">
        <f>_xlfn.XLOOKUP(Sales_DB[[#This Row],[Store_ID]],Store_DB[Store_ID],Store_DB[Store_Type])</f>
        <v>Flagship</v>
      </c>
      <c r="O1548" t="str">
        <f>_xlfn.XLOOKUP(Sales_DB[[#This Row],[Product_ID]],Product_DB[Product_ID],Product_DB[Product_Name])</f>
        <v>Sports Wrist Sweatbands</v>
      </c>
      <c r="P1548" t="str">
        <f>_xlfn.XLOOKUP(Sales_DB[[#This Row],[Product_ID]],Product_DB[Product_ID],Product_DB[Category])</f>
        <v>Sports</v>
      </c>
      <c r="Q1548" t="str">
        <f>_xlfn.XLOOKUP(Sales_DB[[#This Row],[Product_ID]],Product_DB[Product_ID],Product_DB[Sub_Category])</f>
        <v>Accessories</v>
      </c>
      <c r="R1548" t="str">
        <f>_xlfn.XLOOKUP(Sales_DB[[#This Row],[Product_ID]],Product_DB[Product_ID],Product_DB[Brand])</f>
        <v>Olsen-Daniels</v>
      </c>
      <c r="S1548">
        <f>_xlfn.XLOOKUP(Sales_DB[[#This Row],[Product_ID]],Product_DB[Product_ID],Product_DB[Cost])</f>
        <v>131.24</v>
      </c>
      <c r="T1548">
        <f>_xlfn.XLOOKUP(Sales_DB[[#This Row],[Product_ID]],Product_DB[Product_ID],Product_DB[Stock])</f>
        <v>232</v>
      </c>
      <c r="U1548" t="str">
        <f>_xlfn.XLOOKUP(Sales_DB[[#This Row],[Customer_ID]],Final_Cust_db[Customer_ID],Final_Cust_db[Name])</f>
        <v>Amy Fowler</v>
      </c>
      <c r="V1548">
        <f>_xlfn.XLOOKUP(Sales_DB[[#This Row],[Customer_ID]],Final_Cust_db[Customer_ID],Final_Cust_db[Age])</f>
        <v>62</v>
      </c>
      <c r="W1548" t="str">
        <f>_xlfn.XLOOKUP(Sales_DB[[#This Row],[Customer_ID]],Final_Cust_db[Customer_ID],Final_Cust_db[Gender])</f>
        <v>Female</v>
      </c>
      <c r="X1548" t="str">
        <f>_xlfn.XLOOKUP(Sales_DB[[#This Row],[Customer_ID]],Final_Cust_db[Customer_ID],Final_Cust_db[City])</f>
        <v>West Bobbyshire</v>
      </c>
      <c r="Y1548" t="str">
        <f>_xlfn.XLOOKUP(Sales_DB[[#This Row],[Customer_ID]],Final_Cust_db[Customer_ID],Final_Cust_db[State])</f>
        <v>New York</v>
      </c>
      <c r="Z1548" t="str">
        <f>_xlfn.XLOOKUP(Sales_DB[[#This Row],[Customer_ID]],Final_Cust_db[Customer_ID],Final_Cust_db[Country])</f>
        <v>USA</v>
      </c>
      <c r="AA1548" t="str">
        <f>_xlfn.XLOOKUP(Sales_DB[[#This Row],[Customer_ID]],Final_Cust_db[Customer_ID],Final_Cust_db[Loyality_Level])</f>
        <v>Platinum</v>
      </c>
      <c r="AB1548" s="8">
        <f>Sales_DB[[#This Row],[Cost]]*Sales_DB[[#This Row],[Quantity]]</f>
        <v>131.24</v>
      </c>
      <c r="AC1548" s="8">
        <f>Sales_DB[[#This Row],[Total_Amount]]-Sales_DB[[#This Row],[Spend]]</f>
        <v>4.8596000000000004</v>
      </c>
      <c r="AD1548" s="8">
        <f>MONTH(Sales_DB[[#This Row],[Order_Date]])</f>
        <v>7</v>
      </c>
    </row>
    <row r="1549" spans="1:30" x14ac:dyDescent="0.35">
      <c r="A1549" t="s">
        <v>3506</v>
      </c>
      <c r="B1549" s="2">
        <v>45434</v>
      </c>
      <c r="C1549" t="s">
        <v>711</v>
      </c>
      <c r="D1549" t="s">
        <v>1707</v>
      </c>
      <c r="E1549" t="s">
        <v>1946</v>
      </c>
      <c r="F1549">
        <v>1</v>
      </c>
      <c r="G1549" s="5">
        <v>661.77</v>
      </c>
      <c r="H1549">
        <v>0.03</v>
      </c>
      <c r="I1549" t="s">
        <v>1959</v>
      </c>
      <c r="J1549">
        <v>641.91689999999994</v>
      </c>
      <c r="K1549" t="str">
        <f>_xlfn.XLOOKUP(Sales_DB[[#This Row],[Store_ID]],Store_DB[Store_ID],Store_DB[Region])</f>
        <v>East</v>
      </c>
      <c r="L1549" t="str">
        <f>_xlfn.XLOOKUP(Sales_DB[[#This Row],[Store_ID]],Store_DB[Store_ID],Store_DB[Store_Name])</f>
        <v>Mann-Austin</v>
      </c>
      <c r="M1549" t="str">
        <f>_xlfn.XLOOKUP(Sales_DB[[#This Row],[Store_ID]],Store_DB[Store_ID],Store_DB[City])</f>
        <v>Vasquezborough</v>
      </c>
      <c r="N1549" t="str">
        <f>_xlfn.XLOOKUP(Sales_DB[[#This Row],[Store_ID]],Store_DB[Store_ID],Store_DB[Store_Type])</f>
        <v>Online</v>
      </c>
      <c r="O1549" t="str">
        <f>_xlfn.XLOOKUP(Sales_DB[[#This Row],[Product_ID]],Product_DB[Product_ID],Product_DB[Product_Name])</f>
        <v>Usb External Hard Drive</v>
      </c>
      <c r="P1549" t="str">
        <f>_xlfn.XLOOKUP(Sales_DB[[#This Row],[Product_ID]],Product_DB[Product_ID],Product_DB[Category])</f>
        <v>Electronics</v>
      </c>
      <c r="Q1549" t="str">
        <f>_xlfn.XLOOKUP(Sales_DB[[#This Row],[Product_ID]],Product_DB[Product_ID],Product_DB[Sub_Category])</f>
        <v>Computer</v>
      </c>
      <c r="R1549" t="str">
        <f>_xlfn.XLOOKUP(Sales_DB[[#This Row],[Product_ID]],Product_DB[Product_ID],Product_DB[Brand])</f>
        <v>Robinson Inc</v>
      </c>
      <c r="S1549">
        <f>_xlfn.XLOOKUP(Sales_DB[[#This Row],[Product_ID]],Product_DB[Product_ID],Product_DB[Cost])</f>
        <v>253.33</v>
      </c>
      <c r="T1549">
        <f>_xlfn.XLOOKUP(Sales_DB[[#This Row],[Product_ID]],Product_DB[Product_ID],Product_DB[Stock])</f>
        <v>266</v>
      </c>
      <c r="U1549" t="str">
        <f>_xlfn.XLOOKUP(Sales_DB[[#This Row],[Customer_ID]],Final_Cust_db[Customer_ID],Final_Cust_db[Name])</f>
        <v>Kathy Copeland</v>
      </c>
      <c r="V1549">
        <f>_xlfn.XLOOKUP(Sales_DB[[#This Row],[Customer_ID]],Final_Cust_db[Customer_ID],Final_Cust_db[Age])</f>
        <v>42</v>
      </c>
      <c r="W1549" t="str">
        <f>_xlfn.XLOOKUP(Sales_DB[[#This Row],[Customer_ID]],Final_Cust_db[Customer_ID],Final_Cust_db[Gender])</f>
        <v>Male</v>
      </c>
      <c r="X1549" t="str">
        <f>_xlfn.XLOOKUP(Sales_DB[[#This Row],[Customer_ID]],Final_Cust_db[Customer_ID],Final_Cust_db[City])</f>
        <v>North Christinemouth</v>
      </c>
      <c r="Y1549" t="str">
        <f>_xlfn.XLOOKUP(Sales_DB[[#This Row],[Customer_ID]],Final_Cust_db[Customer_ID],Final_Cust_db[State])</f>
        <v>Missouri</v>
      </c>
      <c r="Z1549" t="str">
        <f>_xlfn.XLOOKUP(Sales_DB[[#This Row],[Customer_ID]],Final_Cust_db[Customer_ID],Final_Cust_db[Country])</f>
        <v>USA</v>
      </c>
      <c r="AA1549" t="str">
        <f>_xlfn.XLOOKUP(Sales_DB[[#This Row],[Customer_ID]],Final_Cust_db[Customer_ID],Final_Cust_db[Loyality_Level])</f>
        <v>Silver</v>
      </c>
      <c r="AB1549" s="8">
        <f>Sales_DB[[#This Row],[Cost]]*Sales_DB[[#This Row],[Quantity]]</f>
        <v>253.33</v>
      </c>
      <c r="AC1549" s="8">
        <f>Sales_DB[[#This Row],[Total_Amount]]-Sales_DB[[#This Row],[Spend]]</f>
        <v>388.5868999999999</v>
      </c>
      <c r="AD1549" s="8">
        <f>MONTH(Sales_DB[[#This Row],[Order_Date]])</f>
        <v>5</v>
      </c>
    </row>
    <row r="1550" spans="1:30" x14ac:dyDescent="0.35">
      <c r="A1550" t="s">
        <v>3507</v>
      </c>
      <c r="B1550" s="2">
        <v>45819</v>
      </c>
      <c r="C1550" t="s">
        <v>385</v>
      </c>
      <c r="D1550" t="s">
        <v>1863</v>
      </c>
      <c r="E1550" t="s">
        <v>1912</v>
      </c>
      <c r="F1550">
        <v>3</v>
      </c>
      <c r="G1550" s="5">
        <v>99.67</v>
      </c>
      <c r="H1550">
        <v>0.17</v>
      </c>
      <c r="I1550" t="s">
        <v>1957</v>
      </c>
      <c r="J1550">
        <v>248.17830000000001</v>
      </c>
      <c r="K1550" t="str">
        <f>_xlfn.XLOOKUP(Sales_DB[[#This Row],[Store_ID]],Store_DB[Store_ID],Store_DB[Region])</f>
        <v>South</v>
      </c>
      <c r="L1550" t="str">
        <f>_xlfn.XLOOKUP(Sales_DB[[#This Row],[Store_ID]],Store_DB[Store_ID],Store_DB[Store_Name])</f>
        <v>Martinez-Mullins</v>
      </c>
      <c r="M1550" t="str">
        <f>_xlfn.XLOOKUP(Sales_DB[[#This Row],[Store_ID]],Store_DB[Store_ID],Store_DB[City])</f>
        <v>Williamsfurt</v>
      </c>
      <c r="N1550" t="str">
        <f>_xlfn.XLOOKUP(Sales_DB[[#This Row],[Store_ID]],Store_DB[Store_ID],Store_DB[Store_Type])</f>
        <v>Online</v>
      </c>
      <c r="O1550" t="str">
        <f>_xlfn.XLOOKUP(Sales_DB[[#This Row],[Product_ID]],Product_DB[Product_ID],Product_DB[Product_Name])</f>
        <v>Vitamin E Body Lotion</v>
      </c>
      <c r="P1550" t="str">
        <f>_xlfn.XLOOKUP(Sales_DB[[#This Row],[Product_ID]],Product_DB[Product_ID],Product_DB[Category])</f>
        <v>Beauty</v>
      </c>
      <c r="Q1550" t="str">
        <f>_xlfn.XLOOKUP(Sales_DB[[#This Row],[Product_ID]],Product_DB[Product_ID],Product_DB[Sub_Category])</f>
        <v>Skincare</v>
      </c>
      <c r="R1550" t="str">
        <f>_xlfn.XLOOKUP(Sales_DB[[#This Row],[Product_ID]],Product_DB[Product_ID],Product_DB[Brand])</f>
        <v>Hoffman-Williams</v>
      </c>
      <c r="S1550">
        <f>_xlfn.XLOOKUP(Sales_DB[[#This Row],[Product_ID]],Product_DB[Product_ID],Product_DB[Cost])</f>
        <v>358.47</v>
      </c>
      <c r="T1550">
        <f>_xlfn.XLOOKUP(Sales_DB[[#This Row],[Product_ID]],Product_DB[Product_ID],Product_DB[Stock])</f>
        <v>213</v>
      </c>
      <c r="U1550" t="str">
        <f>_xlfn.XLOOKUP(Sales_DB[[#This Row],[Customer_ID]],Final_Cust_db[Customer_ID],Final_Cust_db[Name])</f>
        <v>Travis Holland</v>
      </c>
      <c r="V1550">
        <f>_xlfn.XLOOKUP(Sales_DB[[#This Row],[Customer_ID]],Final_Cust_db[Customer_ID],Final_Cust_db[Age])</f>
        <v>38</v>
      </c>
      <c r="W1550" t="str">
        <f>_xlfn.XLOOKUP(Sales_DB[[#This Row],[Customer_ID]],Final_Cust_db[Customer_ID],Final_Cust_db[Gender])</f>
        <v>Male</v>
      </c>
      <c r="X1550" t="str">
        <f>_xlfn.XLOOKUP(Sales_DB[[#This Row],[Customer_ID]],Final_Cust_db[Customer_ID],Final_Cust_db[City])</f>
        <v>Webstermouth</v>
      </c>
      <c r="Y1550" t="str">
        <f>_xlfn.XLOOKUP(Sales_DB[[#This Row],[Customer_ID]],Final_Cust_db[Customer_ID],Final_Cust_db[State])</f>
        <v>New Hampshire</v>
      </c>
      <c r="Z1550" t="str">
        <f>_xlfn.XLOOKUP(Sales_DB[[#This Row],[Customer_ID]],Final_Cust_db[Customer_ID],Final_Cust_db[Country])</f>
        <v>USA</v>
      </c>
      <c r="AA1550" t="str">
        <f>_xlfn.XLOOKUP(Sales_DB[[#This Row],[Customer_ID]],Final_Cust_db[Customer_ID],Final_Cust_db[Loyality_Level])</f>
        <v>Bronze</v>
      </c>
      <c r="AB1550" s="8">
        <f>Sales_DB[[#This Row],[Cost]]*Sales_DB[[#This Row],[Quantity]]</f>
        <v>1075.4100000000001</v>
      </c>
      <c r="AC1550" s="8">
        <f>Sales_DB[[#This Row],[Total_Amount]]-Sales_DB[[#This Row],[Spend]]</f>
        <v>-827.23170000000005</v>
      </c>
      <c r="AD1550" s="8">
        <f>MONTH(Sales_DB[[#This Row],[Order_Date]])</f>
        <v>6</v>
      </c>
    </row>
    <row r="1551" spans="1:30" x14ac:dyDescent="0.35">
      <c r="A1551" t="s">
        <v>3508</v>
      </c>
      <c r="B1551" s="2">
        <v>45553</v>
      </c>
      <c r="C1551" t="s">
        <v>724</v>
      </c>
      <c r="D1551" t="s">
        <v>1766</v>
      </c>
      <c r="E1551" t="s">
        <v>1890</v>
      </c>
      <c r="F1551">
        <v>3</v>
      </c>
      <c r="G1551" s="5">
        <v>103.66</v>
      </c>
      <c r="H1551">
        <v>0.26</v>
      </c>
      <c r="I1551" t="s">
        <v>1962</v>
      </c>
      <c r="J1551">
        <v>230.12520000000001</v>
      </c>
      <c r="K1551" t="str">
        <f>_xlfn.XLOOKUP(Sales_DB[[#This Row],[Store_ID]],Store_DB[Store_ID],Store_DB[Region])</f>
        <v>North</v>
      </c>
      <c r="L1551" t="str">
        <f>_xlfn.XLOOKUP(Sales_DB[[#This Row],[Store_ID]],Store_DB[Store_ID],Store_DB[Store_Name])</f>
        <v>Martinez, Adkins and Johnson</v>
      </c>
      <c r="M1551" t="str">
        <f>_xlfn.XLOOKUP(Sales_DB[[#This Row],[Store_ID]],Store_DB[Store_ID],Store_DB[City])</f>
        <v>Danielmouth</v>
      </c>
      <c r="N1551" t="str">
        <f>_xlfn.XLOOKUP(Sales_DB[[#This Row],[Store_ID]],Store_DB[Store_ID],Store_DB[Store_Type])</f>
        <v>Flagship</v>
      </c>
      <c r="O1551" t="str">
        <f>_xlfn.XLOOKUP(Sales_DB[[#This Row],[Product_ID]],Product_DB[Product_ID],Product_DB[Product_Name])</f>
        <v>Laptop Cooling Pad</v>
      </c>
      <c r="P1551" t="str">
        <f>_xlfn.XLOOKUP(Sales_DB[[#This Row],[Product_ID]],Product_DB[Product_ID],Product_DB[Category])</f>
        <v>Electronics</v>
      </c>
      <c r="Q1551" t="str">
        <f>_xlfn.XLOOKUP(Sales_DB[[#This Row],[Product_ID]],Product_DB[Product_ID],Product_DB[Sub_Category])</f>
        <v>Computer</v>
      </c>
      <c r="R1551" t="str">
        <f>_xlfn.XLOOKUP(Sales_DB[[#This Row],[Product_ID]],Product_DB[Product_ID],Product_DB[Brand])</f>
        <v>Murray, Gould and Ware</v>
      </c>
      <c r="S1551">
        <f>_xlfn.XLOOKUP(Sales_DB[[#This Row],[Product_ID]],Product_DB[Product_ID],Product_DB[Cost])</f>
        <v>86.42</v>
      </c>
      <c r="T1551">
        <f>_xlfn.XLOOKUP(Sales_DB[[#This Row],[Product_ID]],Product_DB[Product_ID],Product_DB[Stock])</f>
        <v>222</v>
      </c>
      <c r="U1551" t="str">
        <f>_xlfn.XLOOKUP(Sales_DB[[#This Row],[Customer_ID]],Final_Cust_db[Customer_ID],Final_Cust_db[Name])</f>
        <v>Lisa Young</v>
      </c>
      <c r="V1551">
        <f>_xlfn.XLOOKUP(Sales_DB[[#This Row],[Customer_ID]],Final_Cust_db[Customer_ID],Final_Cust_db[Age])</f>
        <v>38</v>
      </c>
      <c r="W1551" t="str">
        <f>_xlfn.XLOOKUP(Sales_DB[[#This Row],[Customer_ID]],Final_Cust_db[Customer_ID],Final_Cust_db[Gender])</f>
        <v>Male</v>
      </c>
      <c r="X1551" t="str">
        <f>_xlfn.XLOOKUP(Sales_DB[[#This Row],[Customer_ID]],Final_Cust_db[Customer_ID],Final_Cust_db[City])</f>
        <v>Maybury</v>
      </c>
      <c r="Y1551" t="str">
        <f>_xlfn.XLOOKUP(Sales_DB[[#This Row],[Customer_ID]],Final_Cust_db[Customer_ID],Final_Cust_db[State])</f>
        <v>Georgia</v>
      </c>
      <c r="Z1551" t="str">
        <f>_xlfn.XLOOKUP(Sales_DB[[#This Row],[Customer_ID]],Final_Cust_db[Customer_ID],Final_Cust_db[Country])</f>
        <v>USA</v>
      </c>
      <c r="AA1551" t="str">
        <f>_xlfn.XLOOKUP(Sales_DB[[#This Row],[Customer_ID]],Final_Cust_db[Customer_ID],Final_Cust_db[Loyality_Level])</f>
        <v>Platinum</v>
      </c>
      <c r="AB1551" s="8">
        <f>Sales_DB[[#This Row],[Cost]]*Sales_DB[[#This Row],[Quantity]]</f>
        <v>259.26</v>
      </c>
      <c r="AC1551" s="8">
        <f>Sales_DB[[#This Row],[Total_Amount]]-Sales_DB[[#This Row],[Spend]]</f>
        <v>-29.134799999999984</v>
      </c>
      <c r="AD1551" s="8">
        <f>MONTH(Sales_DB[[#This Row],[Order_Date]])</f>
        <v>9</v>
      </c>
    </row>
    <row r="1552" spans="1:30" x14ac:dyDescent="0.35">
      <c r="A1552" t="s">
        <v>3509</v>
      </c>
      <c r="B1552" s="2">
        <v>45258</v>
      </c>
      <c r="C1552" t="s">
        <v>1362</v>
      </c>
      <c r="D1552" t="s">
        <v>1698</v>
      </c>
      <c r="E1552" t="s">
        <v>1894</v>
      </c>
      <c r="F1552">
        <v>4</v>
      </c>
      <c r="G1552" s="5">
        <v>54.4</v>
      </c>
      <c r="H1552">
        <v>0.22</v>
      </c>
      <c r="I1552" t="s">
        <v>1957</v>
      </c>
      <c r="J1552">
        <v>169.72800000000001</v>
      </c>
      <c r="K1552" t="str">
        <f>_xlfn.XLOOKUP(Sales_DB[[#This Row],[Store_ID]],Store_DB[Store_ID],Store_DB[Region])</f>
        <v>South</v>
      </c>
      <c r="L1552" t="str">
        <f>_xlfn.XLOOKUP(Sales_DB[[#This Row],[Store_ID]],Store_DB[Store_ID],Store_DB[Store_Name])</f>
        <v>Black-Horn</v>
      </c>
      <c r="M1552" t="str">
        <f>_xlfn.XLOOKUP(Sales_DB[[#This Row],[Store_ID]],Store_DB[Store_ID],Store_DB[City])</f>
        <v>North Nancyview</v>
      </c>
      <c r="N1552" t="str">
        <f>_xlfn.XLOOKUP(Sales_DB[[#This Row],[Store_ID]],Store_DB[Store_ID],Store_DB[Store_Type])</f>
        <v>Outlet</v>
      </c>
      <c r="O1552" t="str">
        <f>_xlfn.XLOOKUP(Sales_DB[[#This Row],[Product_ID]],Product_DB[Product_ID],Product_DB[Product_Name])</f>
        <v>Noise-Canceling Headphones</v>
      </c>
      <c r="P1552" t="str">
        <f>_xlfn.XLOOKUP(Sales_DB[[#This Row],[Product_ID]],Product_DB[Product_ID],Product_DB[Category])</f>
        <v>Electronics</v>
      </c>
      <c r="Q1552" t="str">
        <f>_xlfn.XLOOKUP(Sales_DB[[#This Row],[Product_ID]],Product_DB[Product_ID],Product_DB[Sub_Category])</f>
        <v>Audio</v>
      </c>
      <c r="R1552" t="str">
        <f>_xlfn.XLOOKUP(Sales_DB[[#This Row],[Product_ID]],Product_DB[Product_ID],Product_DB[Brand])</f>
        <v>Taylor-Hart</v>
      </c>
      <c r="S1552">
        <f>_xlfn.XLOOKUP(Sales_DB[[#This Row],[Product_ID]],Product_DB[Product_ID],Product_DB[Cost])</f>
        <v>38.520000000000003</v>
      </c>
      <c r="T1552">
        <f>_xlfn.XLOOKUP(Sales_DB[[#This Row],[Product_ID]],Product_DB[Product_ID],Product_DB[Stock])</f>
        <v>378</v>
      </c>
      <c r="U1552" t="str">
        <f>_xlfn.XLOOKUP(Sales_DB[[#This Row],[Customer_ID]],Final_Cust_db[Customer_ID],Final_Cust_db[Name])</f>
        <v>Sharon Simpson</v>
      </c>
      <c r="V1552">
        <f>_xlfn.XLOOKUP(Sales_DB[[#This Row],[Customer_ID]],Final_Cust_db[Customer_ID],Final_Cust_db[Age])</f>
        <v>61</v>
      </c>
      <c r="W1552" t="str">
        <f>_xlfn.XLOOKUP(Sales_DB[[#This Row],[Customer_ID]],Final_Cust_db[Customer_ID],Final_Cust_db[Gender])</f>
        <v>Male</v>
      </c>
      <c r="X1552" t="str">
        <f>_xlfn.XLOOKUP(Sales_DB[[#This Row],[Customer_ID]],Final_Cust_db[Customer_ID],Final_Cust_db[City])</f>
        <v>South Michellebury</v>
      </c>
      <c r="Y1552" t="str">
        <f>_xlfn.XLOOKUP(Sales_DB[[#This Row],[Customer_ID]],Final_Cust_db[Customer_ID],Final_Cust_db[State])</f>
        <v>South Dakota</v>
      </c>
      <c r="Z1552" t="str">
        <f>_xlfn.XLOOKUP(Sales_DB[[#This Row],[Customer_ID]],Final_Cust_db[Customer_ID],Final_Cust_db[Country])</f>
        <v>USA</v>
      </c>
      <c r="AA1552" t="str">
        <f>_xlfn.XLOOKUP(Sales_DB[[#This Row],[Customer_ID]],Final_Cust_db[Customer_ID],Final_Cust_db[Loyality_Level])</f>
        <v>Gold</v>
      </c>
      <c r="AB1552" s="8">
        <f>Sales_DB[[#This Row],[Cost]]*Sales_DB[[#This Row],[Quantity]]</f>
        <v>154.08000000000001</v>
      </c>
      <c r="AC1552" s="8">
        <f>Sales_DB[[#This Row],[Total_Amount]]-Sales_DB[[#This Row],[Spend]]</f>
        <v>15.647999999999996</v>
      </c>
      <c r="AD1552" s="8">
        <f>MONTH(Sales_DB[[#This Row],[Order_Date]])</f>
        <v>11</v>
      </c>
    </row>
    <row r="1553" spans="1:30" x14ac:dyDescent="0.35">
      <c r="A1553" t="s">
        <v>3510</v>
      </c>
      <c r="B1553" s="2">
        <v>45435</v>
      </c>
      <c r="C1553" t="s">
        <v>1517</v>
      </c>
      <c r="D1553" t="s">
        <v>1833</v>
      </c>
      <c r="E1553" t="s">
        <v>1932</v>
      </c>
      <c r="F1553">
        <v>1</v>
      </c>
      <c r="G1553" s="5">
        <v>46.66</v>
      </c>
      <c r="H1553">
        <v>0.2</v>
      </c>
      <c r="I1553" t="s">
        <v>1957</v>
      </c>
      <c r="J1553">
        <v>37.328000000000003</v>
      </c>
      <c r="K1553" t="str">
        <f>_xlfn.XLOOKUP(Sales_DB[[#This Row],[Store_ID]],Store_DB[Store_ID],Store_DB[Region])</f>
        <v>South</v>
      </c>
      <c r="L1553" t="str">
        <f>_xlfn.XLOOKUP(Sales_DB[[#This Row],[Store_ID]],Store_DB[Store_ID],Store_DB[Store_Name])</f>
        <v>Mcdonald Inc</v>
      </c>
      <c r="M1553" t="str">
        <f>_xlfn.XLOOKUP(Sales_DB[[#This Row],[Store_ID]],Store_DB[Store_ID],Store_DB[City])</f>
        <v>Christopherland</v>
      </c>
      <c r="N1553" t="str">
        <f>_xlfn.XLOOKUP(Sales_DB[[#This Row],[Store_ID]],Store_DB[Store_ID],Store_DB[Store_Type])</f>
        <v>Outlet</v>
      </c>
      <c r="O1553" t="str">
        <f>_xlfn.XLOOKUP(Sales_DB[[#This Row],[Product_ID]],Product_DB[Product_ID],Product_DB[Product_Name])</f>
        <v>Wooden Bookshelf</v>
      </c>
      <c r="P1553" t="str">
        <f>_xlfn.XLOOKUP(Sales_DB[[#This Row],[Product_ID]],Product_DB[Product_ID],Product_DB[Category])</f>
        <v>Home</v>
      </c>
      <c r="Q1553" t="str">
        <f>_xlfn.XLOOKUP(Sales_DB[[#This Row],[Product_ID]],Product_DB[Product_ID],Product_DB[Sub_Category])</f>
        <v>Furniture</v>
      </c>
      <c r="R1553" t="str">
        <f>_xlfn.XLOOKUP(Sales_DB[[#This Row],[Product_ID]],Product_DB[Product_ID],Product_DB[Brand])</f>
        <v>Collins-Stephenson</v>
      </c>
      <c r="S1553">
        <f>_xlfn.XLOOKUP(Sales_DB[[#This Row],[Product_ID]],Product_DB[Product_ID],Product_DB[Cost])</f>
        <v>388.46</v>
      </c>
      <c r="T1553">
        <f>_xlfn.XLOOKUP(Sales_DB[[#This Row],[Product_ID]],Product_DB[Product_ID],Product_DB[Stock])</f>
        <v>208</v>
      </c>
      <c r="U1553" t="str">
        <f>_xlfn.XLOOKUP(Sales_DB[[#This Row],[Customer_ID]],Final_Cust_db[Customer_ID],Final_Cust_db[Name])</f>
        <v>Scott Harris</v>
      </c>
      <c r="V1553">
        <f>_xlfn.XLOOKUP(Sales_DB[[#This Row],[Customer_ID]],Final_Cust_db[Customer_ID],Final_Cust_db[Age])</f>
        <v>23</v>
      </c>
      <c r="W1553" t="str">
        <f>_xlfn.XLOOKUP(Sales_DB[[#This Row],[Customer_ID]],Final_Cust_db[Customer_ID],Final_Cust_db[Gender])</f>
        <v>Male</v>
      </c>
      <c r="X1553" t="str">
        <f>_xlfn.XLOOKUP(Sales_DB[[#This Row],[Customer_ID]],Final_Cust_db[Customer_ID],Final_Cust_db[City])</f>
        <v>North Nataliemouth</v>
      </c>
      <c r="Y1553" t="str">
        <f>_xlfn.XLOOKUP(Sales_DB[[#This Row],[Customer_ID]],Final_Cust_db[Customer_ID],Final_Cust_db[State])</f>
        <v>Maryland</v>
      </c>
      <c r="Z1553" t="str">
        <f>_xlfn.XLOOKUP(Sales_DB[[#This Row],[Customer_ID]],Final_Cust_db[Customer_ID],Final_Cust_db[Country])</f>
        <v>USA</v>
      </c>
      <c r="AA1553" t="str">
        <f>_xlfn.XLOOKUP(Sales_DB[[#This Row],[Customer_ID]],Final_Cust_db[Customer_ID],Final_Cust_db[Loyality_Level])</f>
        <v>Platinum</v>
      </c>
      <c r="AB1553" s="8">
        <f>Sales_DB[[#This Row],[Cost]]*Sales_DB[[#This Row],[Quantity]]</f>
        <v>388.46</v>
      </c>
      <c r="AC1553" s="8">
        <f>Sales_DB[[#This Row],[Total_Amount]]-Sales_DB[[#This Row],[Spend]]</f>
        <v>-351.13199999999995</v>
      </c>
      <c r="AD1553" s="8">
        <f>MONTH(Sales_DB[[#This Row],[Order_Date]])</f>
        <v>5</v>
      </c>
    </row>
    <row r="1554" spans="1:30" x14ac:dyDescent="0.35">
      <c r="A1554" t="s">
        <v>3511</v>
      </c>
      <c r="B1554" s="2">
        <v>45447</v>
      </c>
      <c r="C1554" t="s">
        <v>42</v>
      </c>
      <c r="D1554" t="s">
        <v>1800</v>
      </c>
      <c r="E1554" t="s">
        <v>1925</v>
      </c>
      <c r="F1554">
        <v>4</v>
      </c>
      <c r="G1554" s="5">
        <v>871.2</v>
      </c>
      <c r="H1554">
        <v>0.28999999999999998</v>
      </c>
      <c r="I1554" t="s">
        <v>1957</v>
      </c>
      <c r="J1554">
        <v>2474.2080000000001</v>
      </c>
      <c r="K1554" t="str">
        <f>_xlfn.XLOOKUP(Sales_DB[[#This Row],[Store_ID]],Store_DB[Store_ID],Store_DB[Region])</f>
        <v>South</v>
      </c>
      <c r="L1554" t="str">
        <f>_xlfn.XLOOKUP(Sales_DB[[#This Row],[Store_ID]],Store_DB[Store_ID],Store_DB[Store_Name])</f>
        <v>Aguirre-Keller</v>
      </c>
      <c r="M1554" t="str">
        <f>_xlfn.XLOOKUP(Sales_DB[[#This Row],[Store_ID]],Store_DB[Store_ID],Store_DB[City])</f>
        <v>Lake Michael</v>
      </c>
      <c r="N1554" t="str">
        <f>_xlfn.XLOOKUP(Sales_DB[[#This Row],[Store_ID]],Store_DB[Store_ID],Store_DB[Store_Type])</f>
        <v>Online</v>
      </c>
      <c r="O1554" t="str">
        <f>_xlfn.XLOOKUP(Sales_DB[[#This Row],[Product_ID]],Product_DB[Product_ID],Product_DB[Product_Name])</f>
        <v>Shin Guards – Adult</v>
      </c>
      <c r="P1554" t="str">
        <f>_xlfn.XLOOKUP(Sales_DB[[#This Row],[Product_ID]],Product_DB[Product_ID],Product_DB[Category])</f>
        <v>Sports</v>
      </c>
      <c r="Q1554" t="str">
        <f>_xlfn.XLOOKUP(Sales_DB[[#This Row],[Product_ID]],Product_DB[Product_ID],Product_DB[Sub_Category])</f>
        <v>Team Sports</v>
      </c>
      <c r="R1554" t="str">
        <f>_xlfn.XLOOKUP(Sales_DB[[#This Row],[Product_ID]],Product_DB[Product_ID],Product_DB[Brand])</f>
        <v>French Ltd</v>
      </c>
      <c r="S1554">
        <f>_xlfn.XLOOKUP(Sales_DB[[#This Row],[Product_ID]],Product_DB[Product_ID],Product_DB[Cost])</f>
        <v>107.06</v>
      </c>
      <c r="T1554">
        <f>_xlfn.XLOOKUP(Sales_DB[[#This Row],[Product_ID]],Product_DB[Product_ID],Product_DB[Stock])</f>
        <v>359</v>
      </c>
      <c r="U1554" t="str">
        <f>_xlfn.XLOOKUP(Sales_DB[[#This Row],[Customer_ID]],Final_Cust_db[Customer_ID],Final_Cust_db[Name])</f>
        <v>Daniel Boyd</v>
      </c>
      <c r="V1554">
        <f>_xlfn.XLOOKUP(Sales_DB[[#This Row],[Customer_ID]],Final_Cust_db[Customer_ID],Final_Cust_db[Age])</f>
        <v>29</v>
      </c>
      <c r="W1554" t="str">
        <f>_xlfn.XLOOKUP(Sales_DB[[#This Row],[Customer_ID]],Final_Cust_db[Customer_ID],Final_Cust_db[Gender])</f>
        <v>Female</v>
      </c>
      <c r="X1554" t="str">
        <f>_xlfn.XLOOKUP(Sales_DB[[#This Row],[Customer_ID]],Final_Cust_db[Customer_ID],Final_Cust_db[City])</f>
        <v>West Pamelafurt</v>
      </c>
      <c r="Y1554" t="str">
        <f>_xlfn.XLOOKUP(Sales_DB[[#This Row],[Customer_ID]],Final_Cust_db[Customer_ID],Final_Cust_db[State])</f>
        <v>West Virginia</v>
      </c>
      <c r="Z1554" t="str">
        <f>_xlfn.XLOOKUP(Sales_DB[[#This Row],[Customer_ID]],Final_Cust_db[Customer_ID],Final_Cust_db[Country])</f>
        <v>USA</v>
      </c>
      <c r="AA1554" t="str">
        <f>_xlfn.XLOOKUP(Sales_DB[[#This Row],[Customer_ID]],Final_Cust_db[Customer_ID],Final_Cust_db[Loyality_Level])</f>
        <v>Bronze</v>
      </c>
      <c r="AB1554" s="8">
        <f>Sales_DB[[#This Row],[Cost]]*Sales_DB[[#This Row],[Quantity]]</f>
        <v>428.24</v>
      </c>
      <c r="AC1554" s="8">
        <f>Sales_DB[[#This Row],[Total_Amount]]-Sales_DB[[#This Row],[Spend]]</f>
        <v>2045.9680000000001</v>
      </c>
      <c r="AD1554" s="8">
        <f>MONTH(Sales_DB[[#This Row],[Order_Date]])</f>
        <v>6</v>
      </c>
    </row>
    <row r="1555" spans="1:30" x14ac:dyDescent="0.35">
      <c r="A1555" t="s">
        <v>3512</v>
      </c>
      <c r="B1555" s="2">
        <v>45724</v>
      </c>
      <c r="C1555" t="s">
        <v>1194</v>
      </c>
      <c r="D1555" t="s">
        <v>1626</v>
      </c>
      <c r="E1555" t="s">
        <v>1932</v>
      </c>
      <c r="F1555">
        <v>4</v>
      </c>
      <c r="G1555" s="5">
        <v>317.11</v>
      </c>
      <c r="H1555">
        <v>0.16</v>
      </c>
      <c r="I1555" t="s">
        <v>1959</v>
      </c>
      <c r="J1555">
        <v>1065.4896000000001</v>
      </c>
      <c r="K1555" t="str">
        <f>_xlfn.XLOOKUP(Sales_DB[[#This Row],[Store_ID]],Store_DB[Store_ID],Store_DB[Region])</f>
        <v>South</v>
      </c>
      <c r="L1555" t="str">
        <f>_xlfn.XLOOKUP(Sales_DB[[#This Row],[Store_ID]],Store_DB[Store_ID],Store_DB[Store_Name])</f>
        <v>Mcdonald Inc</v>
      </c>
      <c r="M1555" t="str">
        <f>_xlfn.XLOOKUP(Sales_DB[[#This Row],[Store_ID]],Store_DB[Store_ID],Store_DB[City])</f>
        <v>Christopherland</v>
      </c>
      <c r="N1555" t="str">
        <f>_xlfn.XLOOKUP(Sales_DB[[#This Row],[Store_ID]],Store_DB[Store_ID],Store_DB[Store_Type])</f>
        <v>Outlet</v>
      </c>
      <c r="O1555" t="str">
        <f>_xlfn.XLOOKUP(Sales_DB[[#This Row],[Product_ID]],Product_DB[Product_ID],Product_DB[Product_Name])</f>
        <v>Women'S Denim Jeans</v>
      </c>
      <c r="P1555" t="str">
        <f>_xlfn.XLOOKUP(Sales_DB[[#This Row],[Product_ID]],Product_DB[Product_ID],Product_DB[Category])</f>
        <v>Clothing</v>
      </c>
      <c r="Q1555" t="str">
        <f>_xlfn.XLOOKUP(Sales_DB[[#This Row],[Product_ID]],Product_DB[Product_ID],Product_DB[Sub_Category])</f>
        <v>Bottoms</v>
      </c>
      <c r="R1555" t="str">
        <f>_xlfn.XLOOKUP(Sales_DB[[#This Row],[Product_ID]],Product_DB[Product_ID],Product_DB[Brand])</f>
        <v>Guerra-Hendrix</v>
      </c>
      <c r="S1555">
        <f>_xlfn.XLOOKUP(Sales_DB[[#This Row],[Product_ID]],Product_DB[Product_ID],Product_DB[Cost])</f>
        <v>238.8</v>
      </c>
      <c r="T1555">
        <f>_xlfn.XLOOKUP(Sales_DB[[#This Row],[Product_ID]],Product_DB[Product_ID],Product_DB[Stock])</f>
        <v>343</v>
      </c>
      <c r="U1555" t="str">
        <f>_xlfn.XLOOKUP(Sales_DB[[#This Row],[Customer_ID]],Final_Cust_db[Customer_ID],Final_Cust_db[Name])</f>
        <v>Tanya Lopez</v>
      </c>
      <c r="V1555">
        <f>_xlfn.XLOOKUP(Sales_DB[[#This Row],[Customer_ID]],Final_Cust_db[Customer_ID],Final_Cust_db[Age])</f>
        <v>34</v>
      </c>
      <c r="W1555" t="str">
        <f>_xlfn.XLOOKUP(Sales_DB[[#This Row],[Customer_ID]],Final_Cust_db[Customer_ID],Final_Cust_db[Gender])</f>
        <v>Female</v>
      </c>
      <c r="X1555" t="str">
        <f>_xlfn.XLOOKUP(Sales_DB[[#This Row],[Customer_ID]],Final_Cust_db[Customer_ID],Final_Cust_db[City])</f>
        <v>West Jeffreyburgh</v>
      </c>
      <c r="Y1555" t="str">
        <f>_xlfn.XLOOKUP(Sales_DB[[#This Row],[Customer_ID]],Final_Cust_db[Customer_ID],Final_Cust_db[State])</f>
        <v>Iowa</v>
      </c>
      <c r="Z1555" t="str">
        <f>_xlfn.XLOOKUP(Sales_DB[[#This Row],[Customer_ID]],Final_Cust_db[Customer_ID],Final_Cust_db[Country])</f>
        <v>USA</v>
      </c>
      <c r="AA1555" t="str">
        <f>_xlfn.XLOOKUP(Sales_DB[[#This Row],[Customer_ID]],Final_Cust_db[Customer_ID],Final_Cust_db[Loyality_Level])</f>
        <v>Gold</v>
      </c>
      <c r="AB1555" s="8">
        <f>Sales_DB[[#This Row],[Cost]]*Sales_DB[[#This Row],[Quantity]]</f>
        <v>955.2</v>
      </c>
      <c r="AC1555" s="8">
        <f>Sales_DB[[#This Row],[Total_Amount]]-Sales_DB[[#This Row],[Spend]]</f>
        <v>110.28960000000006</v>
      </c>
      <c r="AD1555" s="8">
        <f>MONTH(Sales_DB[[#This Row],[Order_Date]])</f>
        <v>3</v>
      </c>
    </row>
    <row r="1556" spans="1:30" x14ac:dyDescent="0.35">
      <c r="A1556" t="s">
        <v>3513</v>
      </c>
      <c r="B1556" s="2">
        <v>45338</v>
      </c>
      <c r="C1556" t="s">
        <v>833</v>
      </c>
      <c r="D1556" t="s">
        <v>1650</v>
      </c>
      <c r="E1556" t="s">
        <v>1930</v>
      </c>
      <c r="F1556">
        <v>2</v>
      </c>
      <c r="G1556" s="5">
        <v>388.34</v>
      </c>
      <c r="H1556">
        <v>0.09</v>
      </c>
      <c r="I1556" t="s">
        <v>1959</v>
      </c>
      <c r="J1556">
        <v>706.77879999999993</v>
      </c>
      <c r="K1556" t="str">
        <f>_xlfn.XLOOKUP(Sales_DB[[#This Row],[Store_ID]],Store_DB[Store_ID],Store_DB[Region])</f>
        <v>East</v>
      </c>
      <c r="L1556" t="str">
        <f>_xlfn.XLOOKUP(Sales_DB[[#This Row],[Store_ID]],Store_DB[Store_ID],Store_DB[Store_Name])</f>
        <v>Gardner, Humphrey and Contreras</v>
      </c>
      <c r="M1556" t="str">
        <f>_xlfn.XLOOKUP(Sales_DB[[#This Row],[Store_ID]],Store_DB[Store_ID],Store_DB[City])</f>
        <v>Johnsonville</v>
      </c>
      <c r="N1556" t="str">
        <f>_xlfn.XLOOKUP(Sales_DB[[#This Row],[Store_ID]],Store_DB[Store_ID],Store_DB[Store_Type])</f>
        <v>Flagship</v>
      </c>
      <c r="O1556" t="str">
        <f>_xlfn.XLOOKUP(Sales_DB[[#This Row],[Product_ID]],Product_DB[Product_ID],Product_DB[Product_Name])</f>
        <v>Women'S Scarf Set</v>
      </c>
      <c r="P1556" t="str">
        <f>_xlfn.XLOOKUP(Sales_DB[[#This Row],[Product_ID]],Product_DB[Product_ID],Product_DB[Category])</f>
        <v>Clothing</v>
      </c>
      <c r="Q1556" t="str">
        <f>_xlfn.XLOOKUP(Sales_DB[[#This Row],[Product_ID]],Product_DB[Product_ID],Product_DB[Sub_Category])</f>
        <v>Accessories</v>
      </c>
      <c r="R1556" t="str">
        <f>_xlfn.XLOOKUP(Sales_DB[[#This Row],[Product_ID]],Product_DB[Product_ID],Product_DB[Brand])</f>
        <v>Brown and Sons</v>
      </c>
      <c r="S1556">
        <f>_xlfn.XLOOKUP(Sales_DB[[#This Row],[Product_ID]],Product_DB[Product_ID],Product_DB[Cost])</f>
        <v>174.02</v>
      </c>
      <c r="T1556">
        <f>_xlfn.XLOOKUP(Sales_DB[[#This Row],[Product_ID]],Product_DB[Product_ID],Product_DB[Stock])</f>
        <v>268</v>
      </c>
      <c r="U1556" t="str">
        <f>_xlfn.XLOOKUP(Sales_DB[[#This Row],[Customer_ID]],Final_Cust_db[Customer_ID],Final_Cust_db[Name])</f>
        <v>Sarah Stewart</v>
      </c>
      <c r="V1556">
        <f>_xlfn.XLOOKUP(Sales_DB[[#This Row],[Customer_ID]],Final_Cust_db[Customer_ID],Final_Cust_db[Age])</f>
        <v>24</v>
      </c>
      <c r="W1556" t="str">
        <f>_xlfn.XLOOKUP(Sales_DB[[#This Row],[Customer_ID]],Final_Cust_db[Customer_ID],Final_Cust_db[Gender])</f>
        <v>Female</v>
      </c>
      <c r="X1556" t="str">
        <f>_xlfn.XLOOKUP(Sales_DB[[#This Row],[Customer_ID]],Final_Cust_db[Customer_ID],Final_Cust_db[City])</f>
        <v>East Richard</v>
      </c>
      <c r="Y1556" t="str">
        <f>_xlfn.XLOOKUP(Sales_DB[[#This Row],[Customer_ID]],Final_Cust_db[Customer_ID],Final_Cust_db[State])</f>
        <v>Texas</v>
      </c>
      <c r="Z1556" t="str">
        <f>_xlfn.XLOOKUP(Sales_DB[[#This Row],[Customer_ID]],Final_Cust_db[Customer_ID],Final_Cust_db[Country])</f>
        <v>USA</v>
      </c>
      <c r="AA1556" t="str">
        <f>_xlfn.XLOOKUP(Sales_DB[[#This Row],[Customer_ID]],Final_Cust_db[Customer_ID],Final_Cust_db[Loyality_Level])</f>
        <v>Platinum</v>
      </c>
      <c r="AB1556" s="8">
        <f>Sales_DB[[#This Row],[Cost]]*Sales_DB[[#This Row],[Quantity]]</f>
        <v>348.04</v>
      </c>
      <c r="AC1556" s="8">
        <f>Sales_DB[[#This Row],[Total_Amount]]-Sales_DB[[#This Row],[Spend]]</f>
        <v>358.73879999999991</v>
      </c>
      <c r="AD1556" s="8">
        <f>MONTH(Sales_DB[[#This Row],[Order_Date]])</f>
        <v>2</v>
      </c>
    </row>
    <row r="1557" spans="1:30" x14ac:dyDescent="0.35">
      <c r="A1557" t="s">
        <v>3514</v>
      </c>
      <c r="B1557" s="2">
        <v>45252</v>
      </c>
      <c r="C1557" t="s">
        <v>1014</v>
      </c>
      <c r="D1557" t="s">
        <v>1665</v>
      </c>
      <c r="E1557" t="s">
        <v>1909</v>
      </c>
      <c r="F1557">
        <v>4</v>
      </c>
      <c r="G1557" s="5">
        <v>998.2</v>
      </c>
      <c r="H1557">
        <v>0.15</v>
      </c>
      <c r="I1557" t="s">
        <v>1957</v>
      </c>
      <c r="J1557">
        <v>3393.88</v>
      </c>
      <c r="K1557" t="str">
        <f>_xlfn.XLOOKUP(Sales_DB[[#This Row],[Store_ID]],Store_DB[Store_ID],Store_DB[Region])</f>
        <v>East</v>
      </c>
      <c r="L1557" t="str">
        <f>_xlfn.XLOOKUP(Sales_DB[[#This Row],[Store_ID]],Store_DB[Store_ID],Store_DB[Store_Name])</f>
        <v>Benson-Elliott</v>
      </c>
      <c r="M1557" t="str">
        <f>_xlfn.XLOOKUP(Sales_DB[[#This Row],[Store_ID]],Store_DB[Store_ID],Store_DB[City])</f>
        <v>Port Josephberg</v>
      </c>
      <c r="N1557" t="str">
        <f>_xlfn.XLOOKUP(Sales_DB[[#This Row],[Store_ID]],Store_DB[Store_ID],Store_DB[Store_Type])</f>
        <v>Online</v>
      </c>
      <c r="O1557" t="str">
        <f>_xlfn.XLOOKUP(Sales_DB[[#This Row],[Product_ID]],Product_DB[Product_ID],Product_DB[Product_Name])</f>
        <v>Stainless Steel Cutlery Set</v>
      </c>
      <c r="P1557" t="str">
        <f>_xlfn.XLOOKUP(Sales_DB[[#This Row],[Product_ID]],Product_DB[Product_ID],Product_DB[Category])</f>
        <v>Home</v>
      </c>
      <c r="Q1557" t="str">
        <f>_xlfn.XLOOKUP(Sales_DB[[#This Row],[Product_ID]],Product_DB[Product_ID],Product_DB[Sub_Category])</f>
        <v>Kitchen</v>
      </c>
      <c r="R1557" t="str">
        <f>_xlfn.XLOOKUP(Sales_DB[[#This Row],[Product_ID]],Product_DB[Product_ID],Product_DB[Brand])</f>
        <v>Stevens, Fernandez and Martin</v>
      </c>
      <c r="S1557">
        <f>_xlfn.XLOOKUP(Sales_DB[[#This Row],[Product_ID]],Product_DB[Product_ID],Product_DB[Cost])</f>
        <v>19.52</v>
      </c>
      <c r="T1557">
        <f>_xlfn.XLOOKUP(Sales_DB[[#This Row],[Product_ID]],Product_DB[Product_ID],Product_DB[Stock])</f>
        <v>57</v>
      </c>
      <c r="U1557" t="str">
        <f>_xlfn.XLOOKUP(Sales_DB[[#This Row],[Customer_ID]],Final_Cust_db[Customer_ID],Final_Cust_db[Name])</f>
        <v>Casey Simpson</v>
      </c>
      <c r="V1557">
        <f>_xlfn.XLOOKUP(Sales_DB[[#This Row],[Customer_ID]],Final_Cust_db[Customer_ID],Final_Cust_db[Age])</f>
        <v>54</v>
      </c>
      <c r="W1557" t="str">
        <f>_xlfn.XLOOKUP(Sales_DB[[#This Row],[Customer_ID]],Final_Cust_db[Customer_ID],Final_Cust_db[Gender])</f>
        <v>Male</v>
      </c>
      <c r="X1557" t="str">
        <f>_xlfn.XLOOKUP(Sales_DB[[#This Row],[Customer_ID]],Final_Cust_db[Customer_ID],Final_Cust_db[City])</f>
        <v>West Mathewside</v>
      </c>
      <c r="Y1557" t="str">
        <f>_xlfn.XLOOKUP(Sales_DB[[#This Row],[Customer_ID]],Final_Cust_db[Customer_ID],Final_Cust_db[State])</f>
        <v>Mississippi</v>
      </c>
      <c r="Z1557" t="str">
        <f>_xlfn.XLOOKUP(Sales_DB[[#This Row],[Customer_ID]],Final_Cust_db[Customer_ID],Final_Cust_db[Country])</f>
        <v>USA</v>
      </c>
      <c r="AA1557" t="str">
        <f>_xlfn.XLOOKUP(Sales_DB[[#This Row],[Customer_ID]],Final_Cust_db[Customer_ID],Final_Cust_db[Loyality_Level])</f>
        <v>Platinum</v>
      </c>
      <c r="AB1557" s="8">
        <f>Sales_DB[[#This Row],[Cost]]*Sales_DB[[#This Row],[Quantity]]</f>
        <v>78.08</v>
      </c>
      <c r="AC1557" s="8">
        <f>Sales_DB[[#This Row],[Total_Amount]]-Sales_DB[[#This Row],[Spend]]</f>
        <v>3315.8</v>
      </c>
      <c r="AD1557" s="8">
        <f>MONTH(Sales_DB[[#This Row],[Order_Date]])</f>
        <v>11</v>
      </c>
    </row>
    <row r="1558" spans="1:30" x14ac:dyDescent="0.35">
      <c r="A1558" t="s">
        <v>3515</v>
      </c>
      <c r="B1558" s="2">
        <v>45606</v>
      </c>
      <c r="C1558" t="s">
        <v>1526</v>
      </c>
      <c r="D1558" t="s">
        <v>1684</v>
      </c>
      <c r="E1558" t="s">
        <v>1885</v>
      </c>
      <c r="F1558">
        <v>1</v>
      </c>
      <c r="G1558" s="5">
        <v>887.38</v>
      </c>
      <c r="H1558">
        <v>0.01</v>
      </c>
      <c r="I1558" t="s">
        <v>1962</v>
      </c>
      <c r="J1558">
        <v>878.50620000000004</v>
      </c>
      <c r="K1558" t="str">
        <f>_xlfn.XLOOKUP(Sales_DB[[#This Row],[Store_ID]],Store_DB[Store_ID],Store_DB[Region])</f>
        <v>East</v>
      </c>
      <c r="L1558" t="str">
        <f>_xlfn.XLOOKUP(Sales_DB[[#This Row],[Store_ID]],Store_DB[Store_ID],Store_DB[Store_Name])</f>
        <v>Rivera-Warner</v>
      </c>
      <c r="M1558" t="str">
        <f>_xlfn.XLOOKUP(Sales_DB[[#This Row],[Store_ID]],Store_DB[Store_ID],Store_DB[City])</f>
        <v>Washingtonfurt</v>
      </c>
      <c r="N1558" t="str">
        <f>_xlfn.XLOOKUP(Sales_DB[[#This Row],[Store_ID]],Store_DB[Store_ID],Store_DB[Store_Type])</f>
        <v>Flagship</v>
      </c>
      <c r="O1558" t="str">
        <f>_xlfn.XLOOKUP(Sales_DB[[#This Row],[Product_ID]],Product_DB[Product_ID],Product_DB[Product_Name])</f>
        <v>Women'S Summer Dress</v>
      </c>
      <c r="P1558" t="str">
        <f>_xlfn.XLOOKUP(Sales_DB[[#This Row],[Product_ID]],Product_DB[Product_ID],Product_DB[Category])</f>
        <v>Clothing</v>
      </c>
      <c r="Q1558" t="str">
        <f>_xlfn.XLOOKUP(Sales_DB[[#This Row],[Product_ID]],Product_DB[Product_ID],Product_DB[Sub_Category])</f>
        <v>Tops</v>
      </c>
      <c r="R1558" t="str">
        <f>_xlfn.XLOOKUP(Sales_DB[[#This Row],[Product_ID]],Product_DB[Product_ID],Product_DB[Brand])</f>
        <v>Smith-Mills</v>
      </c>
      <c r="S1558">
        <f>_xlfn.XLOOKUP(Sales_DB[[#This Row],[Product_ID]],Product_DB[Product_ID],Product_DB[Cost])</f>
        <v>223.43</v>
      </c>
      <c r="T1558">
        <f>_xlfn.XLOOKUP(Sales_DB[[#This Row],[Product_ID]],Product_DB[Product_ID],Product_DB[Stock])</f>
        <v>154</v>
      </c>
      <c r="U1558" t="str">
        <f>_xlfn.XLOOKUP(Sales_DB[[#This Row],[Customer_ID]],Final_Cust_db[Customer_ID],Final_Cust_db[Name])</f>
        <v>Amanda Powell</v>
      </c>
      <c r="V1558">
        <f>_xlfn.XLOOKUP(Sales_DB[[#This Row],[Customer_ID]],Final_Cust_db[Customer_ID],Final_Cust_db[Age])</f>
        <v>28</v>
      </c>
      <c r="W1558" t="str">
        <f>_xlfn.XLOOKUP(Sales_DB[[#This Row],[Customer_ID]],Final_Cust_db[Customer_ID],Final_Cust_db[Gender])</f>
        <v>Male</v>
      </c>
      <c r="X1558" t="str">
        <f>_xlfn.XLOOKUP(Sales_DB[[#This Row],[Customer_ID]],Final_Cust_db[Customer_ID],Final_Cust_db[City])</f>
        <v>South William</v>
      </c>
      <c r="Y1558" t="str">
        <f>_xlfn.XLOOKUP(Sales_DB[[#This Row],[Customer_ID]],Final_Cust_db[Customer_ID],Final_Cust_db[State])</f>
        <v>Alabama</v>
      </c>
      <c r="Z1558" t="str">
        <f>_xlfn.XLOOKUP(Sales_DB[[#This Row],[Customer_ID]],Final_Cust_db[Customer_ID],Final_Cust_db[Country])</f>
        <v>USA</v>
      </c>
      <c r="AA1558" t="str">
        <f>_xlfn.XLOOKUP(Sales_DB[[#This Row],[Customer_ID]],Final_Cust_db[Customer_ID],Final_Cust_db[Loyality_Level])</f>
        <v>Silver</v>
      </c>
      <c r="AB1558" s="8">
        <f>Sales_DB[[#This Row],[Cost]]*Sales_DB[[#This Row],[Quantity]]</f>
        <v>223.43</v>
      </c>
      <c r="AC1558" s="8">
        <f>Sales_DB[[#This Row],[Total_Amount]]-Sales_DB[[#This Row],[Spend]]</f>
        <v>655.07619999999997</v>
      </c>
      <c r="AD1558" s="8">
        <f>MONTH(Sales_DB[[#This Row],[Order_Date]])</f>
        <v>11</v>
      </c>
    </row>
    <row r="1559" spans="1:30" x14ac:dyDescent="0.35">
      <c r="A1559" t="s">
        <v>3516</v>
      </c>
      <c r="B1559" s="2">
        <v>45524</v>
      </c>
      <c r="C1559" t="s">
        <v>993</v>
      </c>
      <c r="D1559" t="s">
        <v>1687</v>
      </c>
      <c r="E1559" t="s">
        <v>1927</v>
      </c>
      <c r="F1559">
        <v>4</v>
      </c>
      <c r="G1559" s="5">
        <v>332.97</v>
      </c>
      <c r="H1559">
        <v>0.28000000000000003</v>
      </c>
      <c r="I1559" t="s">
        <v>1957</v>
      </c>
      <c r="J1559">
        <v>958.95360000000005</v>
      </c>
      <c r="K1559" t="str">
        <f>_xlfn.XLOOKUP(Sales_DB[[#This Row],[Store_ID]],Store_DB[Store_ID],Store_DB[Region])</f>
        <v>North</v>
      </c>
      <c r="L1559" t="str">
        <f>_xlfn.XLOOKUP(Sales_DB[[#This Row],[Store_ID]],Store_DB[Store_ID],Store_DB[Store_Name])</f>
        <v>Thomas, Bridges and Harris</v>
      </c>
      <c r="M1559" t="str">
        <f>_xlfn.XLOOKUP(Sales_DB[[#This Row],[Store_ID]],Store_DB[Store_ID],Store_DB[City])</f>
        <v>Sabrinatown</v>
      </c>
      <c r="N1559" t="str">
        <f>_xlfn.XLOOKUP(Sales_DB[[#This Row],[Store_ID]],Store_DB[Store_ID],Store_DB[Store_Type])</f>
        <v>Online</v>
      </c>
      <c r="O1559" t="str">
        <f>_xlfn.XLOOKUP(Sales_DB[[#This Row],[Product_ID]],Product_DB[Product_ID],Product_DB[Product_Name])</f>
        <v>Men'S Casual Sneakers</v>
      </c>
      <c r="P1559" t="str">
        <f>_xlfn.XLOOKUP(Sales_DB[[#This Row],[Product_ID]],Product_DB[Product_ID],Product_DB[Category])</f>
        <v>Clothing</v>
      </c>
      <c r="Q1559" t="str">
        <f>_xlfn.XLOOKUP(Sales_DB[[#This Row],[Product_ID]],Product_DB[Product_ID],Product_DB[Sub_Category])</f>
        <v>Footwear</v>
      </c>
      <c r="R1559" t="str">
        <f>_xlfn.XLOOKUP(Sales_DB[[#This Row],[Product_ID]],Product_DB[Product_ID],Product_DB[Brand])</f>
        <v>Hogan-Lee</v>
      </c>
      <c r="S1559">
        <f>_xlfn.XLOOKUP(Sales_DB[[#This Row],[Product_ID]],Product_DB[Product_ID],Product_DB[Cost])</f>
        <v>353.47</v>
      </c>
      <c r="T1559">
        <f>_xlfn.XLOOKUP(Sales_DB[[#This Row],[Product_ID]],Product_DB[Product_ID],Product_DB[Stock])</f>
        <v>214</v>
      </c>
      <c r="U1559" t="str">
        <f>_xlfn.XLOOKUP(Sales_DB[[#This Row],[Customer_ID]],Final_Cust_db[Customer_ID],Final_Cust_db[Name])</f>
        <v>Jason Mullins</v>
      </c>
      <c r="V1559">
        <f>_xlfn.XLOOKUP(Sales_DB[[#This Row],[Customer_ID]],Final_Cust_db[Customer_ID],Final_Cust_db[Age])</f>
        <v>47</v>
      </c>
      <c r="W1559" t="str">
        <f>_xlfn.XLOOKUP(Sales_DB[[#This Row],[Customer_ID]],Final_Cust_db[Customer_ID],Final_Cust_db[Gender])</f>
        <v>Female</v>
      </c>
      <c r="X1559" t="str">
        <f>_xlfn.XLOOKUP(Sales_DB[[#This Row],[Customer_ID]],Final_Cust_db[Customer_ID],Final_Cust_db[City])</f>
        <v>Brianchester</v>
      </c>
      <c r="Y1559" t="str">
        <f>_xlfn.XLOOKUP(Sales_DB[[#This Row],[Customer_ID]],Final_Cust_db[Customer_ID],Final_Cust_db[State])</f>
        <v>Delaware</v>
      </c>
      <c r="Z1559" t="str">
        <f>_xlfn.XLOOKUP(Sales_DB[[#This Row],[Customer_ID]],Final_Cust_db[Customer_ID],Final_Cust_db[Country])</f>
        <v>USA</v>
      </c>
      <c r="AA1559" t="str">
        <f>_xlfn.XLOOKUP(Sales_DB[[#This Row],[Customer_ID]],Final_Cust_db[Customer_ID],Final_Cust_db[Loyality_Level])</f>
        <v>Silver</v>
      </c>
      <c r="AB1559" s="8">
        <f>Sales_DB[[#This Row],[Cost]]*Sales_DB[[#This Row],[Quantity]]</f>
        <v>1413.88</v>
      </c>
      <c r="AC1559" s="8">
        <f>Sales_DB[[#This Row],[Total_Amount]]-Sales_DB[[#This Row],[Spend]]</f>
        <v>-454.92640000000006</v>
      </c>
      <c r="AD1559" s="8">
        <f>MONTH(Sales_DB[[#This Row],[Order_Date]])</f>
        <v>8</v>
      </c>
    </row>
    <row r="1560" spans="1:30" x14ac:dyDescent="0.35">
      <c r="A1560" t="s">
        <v>3517</v>
      </c>
      <c r="B1560" s="2">
        <v>45934</v>
      </c>
      <c r="C1560" t="s">
        <v>96</v>
      </c>
      <c r="D1560" t="s">
        <v>1716</v>
      </c>
      <c r="E1560" t="s">
        <v>1885</v>
      </c>
      <c r="F1560">
        <v>2</v>
      </c>
      <c r="G1560" s="5">
        <v>157.91</v>
      </c>
      <c r="H1560">
        <v>0.09</v>
      </c>
      <c r="I1560" t="s">
        <v>1962</v>
      </c>
      <c r="J1560">
        <v>287.39620000000002</v>
      </c>
      <c r="K1560" t="str">
        <f>_xlfn.XLOOKUP(Sales_DB[[#This Row],[Store_ID]],Store_DB[Store_ID],Store_DB[Region])</f>
        <v>East</v>
      </c>
      <c r="L1560" t="str">
        <f>_xlfn.XLOOKUP(Sales_DB[[#This Row],[Store_ID]],Store_DB[Store_ID],Store_DB[Store_Name])</f>
        <v>Rivera-Warner</v>
      </c>
      <c r="M1560" t="str">
        <f>_xlfn.XLOOKUP(Sales_DB[[#This Row],[Store_ID]],Store_DB[Store_ID],Store_DB[City])</f>
        <v>Washingtonfurt</v>
      </c>
      <c r="N1560" t="str">
        <f>_xlfn.XLOOKUP(Sales_DB[[#This Row],[Store_ID]],Store_DB[Store_ID],Store_DB[Store_Type])</f>
        <v>Flagship</v>
      </c>
      <c r="O1560" t="str">
        <f>_xlfn.XLOOKUP(Sales_DB[[#This Row],[Product_ID]],Product_DB[Product_ID],Product_DB[Product_Name])</f>
        <v>Men'S Winter Jacket</v>
      </c>
      <c r="P1560" t="str">
        <f>_xlfn.XLOOKUP(Sales_DB[[#This Row],[Product_ID]],Product_DB[Product_ID],Product_DB[Category])</f>
        <v>Clothing</v>
      </c>
      <c r="Q1560" t="str">
        <f>_xlfn.XLOOKUP(Sales_DB[[#This Row],[Product_ID]],Product_DB[Product_ID],Product_DB[Sub_Category])</f>
        <v>Outerwear</v>
      </c>
      <c r="R1560" t="str">
        <f>_xlfn.XLOOKUP(Sales_DB[[#This Row],[Product_ID]],Product_DB[Product_ID],Product_DB[Brand])</f>
        <v>Kelly, Smith and Perez</v>
      </c>
      <c r="S1560">
        <f>_xlfn.XLOOKUP(Sales_DB[[#This Row],[Product_ID]],Product_DB[Product_ID],Product_DB[Cost])</f>
        <v>167.34</v>
      </c>
      <c r="T1560">
        <f>_xlfn.XLOOKUP(Sales_DB[[#This Row],[Product_ID]],Product_DB[Product_ID],Product_DB[Stock])</f>
        <v>296</v>
      </c>
      <c r="U1560" t="str">
        <f>_xlfn.XLOOKUP(Sales_DB[[#This Row],[Customer_ID]],Final_Cust_db[Customer_ID],Final_Cust_db[Name])</f>
        <v>Jeff Martinez</v>
      </c>
      <c r="V1560">
        <f>_xlfn.XLOOKUP(Sales_DB[[#This Row],[Customer_ID]],Final_Cust_db[Customer_ID],Final_Cust_db[Age])</f>
        <v>36</v>
      </c>
      <c r="W1560" t="str">
        <f>_xlfn.XLOOKUP(Sales_DB[[#This Row],[Customer_ID]],Final_Cust_db[Customer_ID],Final_Cust_db[Gender])</f>
        <v>Female</v>
      </c>
      <c r="X1560" t="str">
        <f>_xlfn.XLOOKUP(Sales_DB[[#This Row],[Customer_ID]],Final_Cust_db[Customer_ID],Final_Cust_db[City])</f>
        <v>Smithburgh</v>
      </c>
      <c r="Y1560" t="str">
        <f>_xlfn.XLOOKUP(Sales_DB[[#This Row],[Customer_ID]],Final_Cust_db[Customer_ID],Final_Cust_db[State])</f>
        <v>Oklahoma</v>
      </c>
      <c r="Z1560" t="str">
        <f>_xlfn.XLOOKUP(Sales_DB[[#This Row],[Customer_ID]],Final_Cust_db[Customer_ID],Final_Cust_db[Country])</f>
        <v>USA</v>
      </c>
      <c r="AA1560" t="str">
        <f>_xlfn.XLOOKUP(Sales_DB[[#This Row],[Customer_ID]],Final_Cust_db[Customer_ID],Final_Cust_db[Loyality_Level])</f>
        <v>Gold</v>
      </c>
      <c r="AB1560" s="8">
        <f>Sales_DB[[#This Row],[Cost]]*Sales_DB[[#This Row],[Quantity]]</f>
        <v>334.68</v>
      </c>
      <c r="AC1560" s="8">
        <f>Sales_DB[[#This Row],[Total_Amount]]-Sales_DB[[#This Row],[Spend]]</f>
        <v>-47.283799999999985</v>
      </c>
      <c r="AD1560" s="8">
        <f>MONTH(Sales_DB[[#This Row],[Order_Date]])</f>
        <v>10</v>
      </c>
    </row>
    <row r="1561" spans="1:30" x14ac:dyDescent="0.35">
      <c r="A1561" t="s">
        <v>3518</v>
      </c>
      <c r="B1561" s="2">
        <v>45539</v>
      </c>
      <c r="C1561" t="s">
        <v>1125</v>
      </c>
      <c r="D1561" t="s">
        <v>1604</v>
      </c>
      <c r="E1561" t="s">
        <v>1943</v>
      </c>
      <c r="F1561">
        <v>1</v>
      </c>
      <c r="G1561" s="5">
        <v>548.15</v>
      </c>
      <c r="H1561">
        <v>0.11</v>
      </c>
      <c r="I1561" t="s">
        <v>1957</v>
      </c>
      <c r="J1561">
        <v>487.8535</v>
      </c>
      <c r="K1561" t="str">
        <f>_xlfn.XLOOKUP(Sales_DB[[#This Row],[Store_ID]],Store_DB[Store_ID],Store_DB[Region])</f>
        <v>East</v>
      </c>
      <c r="L1561" t="str">
        <f>_xlfn.XLOOKUP(Sales_DB[[#This Row],[Store_ID]],Store_DB[Store_ID],Store_DB[Store_Name])</f>
        <v>Guerrero-Schmitt</v>
      </c>
      <c r="M1561" t="str">
        <f>_xlfn.XLOOKUP(Sales_DB[[#This Row],[Store_ID]],Store_DB[Store_ID],Store_DB[City])</f>
        <v>East Stevechester</v>
      </c>
      <c r="N1561" t="str">
        <f>_xlfn.XLOOKUP(Sales_DB[[#This Row],[Store_ID]],Store_DB[Store_ID],Store_DB[Store_Type])</f>
        <v>Flagship</v>
      </c>
      <c r="O1561" t="str">
        <f>_xlfn.XLOOKUP(Sales_DB[[#This Row],[Product_ID]],Product_DB[Product_ID],Product_DB[Product_Name])</f>
        <v>Hair Strengthening Shampoo</v>
      </c>
      <c r="P1561" t="str">
        <f>_xlfn.XLOOKUP(Sales_DB[[#This Row],[Product_ID]],Product_DB[Product_ID],Product_DB[Category])</f>
        <v>Beauty</v>
      </c>
      <c r="Q1561" t="str">
        <f>_xlfn.XLOOKUP(Sales_DB[[#This Row],[Product_ID]],Product_DB[Product_ID],Product_DB[Sub_Category])</f>
        <v>Haircare</v>
      </c>
      <c r="R1561" t="str">
        <f>_xlfn.XLOOKUP(Sales_DB[[#This Row],[Product_ID]],Product_DB[Product_ID],Product_DB[Brand])</f>
        <v>Rice LLC</v>
      </c>
      <c r="S1561">
        <f>_xlfn.XLOOKUP(Sales_DB[[#This Row],[Product_ID]],Product_DB[Product_ID],Product_DB[Cost])</f>
        <v>115.82</v>
      </c>
      <c r="T1561">
        <f>_xlfn.XLOOKUP(Sales_DB[[#This Row],[Product_ID]],Product_DB[Product_ID],Product_DB[Stock])</f>
        <v>460</v>
      </c>
      <c r="U1561" t="str">
        <f>_xlfn.XLOOKUP(Sales_DB[[#This Row],[Customer_ID]],Final_Cust_db[Customer_ID],Final_Cust_db[Name])</f>
        <v>Steve Hunt</v>
      </c>
      <c r="V1561">
        <f>_xlfn.XLOOKUP(Sales_DB[[#This Row],[Customer_ID]],Final_Cust_db[Customer_ID],Final_Cust_db[Age])</f>
        <v>54</v>
      </c>
      <c r="W1561" t="str">
        <f>_xlfn.XLOOKUP(Sales_DB[[#This Row],[Customer_ID]],Final_Cust_db[Customer_ID],Final_Cust_db[Gender])</f>
        <v>Male</v>
      </c>
      <c r="X1561" t="str">
        <f>_xlfn.XLOOKUP(Sales_DB[[#This Row],[Customer_ID]],Final_Cust_db[Customer_ID],Final_Cust_db[City])</f>
        <v>North Richard</v>
      </c>
      <c r="Y1561" t="str">
        <f>_xlfn.XLOOKUP(Sales_DB[[#This Row],[Customer_ID]],Final_Cust_db[Customer_ID],Final_Cust_db[State])</f>
        <v>Virginia</v>
      </c>
      <c r="Z1561" t="str">
        <f>_xlfn.XLOOKUP(Sales_DB[[#This Row],[Customer_ID]],Final_Cust_db[Customer_ID],Final_Cust_db[Country])</f>
        <v>USA</v>
      </c>
      <c r="AA1561" t="str">
        <f>_xlfn.XLOOKUP(Sales_DB[[#This Row],[Customer_ID]],Final_Cust_db[Customer_ID],Final_Cust_db[Loyality_Level])</f>
        <v>Bronze</v>
      </c>
      <c r="AB1561" s="8">
        <f>Sales_DB[[#This Row],[Cost]]*Sales_DB[[#This Row],[Quantity]]</f>
        <v>115.82</v>
      </c>
      <c r="AC1561" s="8">
        <f>Sales_DB[[#This Row],[Total_Amount]]-Sales_DB[[#This Row],[Spend]]</f>
        <v>372.0335</v>
      </c>
      <c r="AD1561" s="8">
        <f>MONTH(Sales_DB[[#This Row],[Order_Date]])</f>
        <v>9</v>
      </c>
    </row>
    <row r="1562" spans="1:30" x14ac:dyDescent="0.35">
      <c r="A1562" t="s">
        <v>3519</v>
      </c>
      <c r="B1562" s="2">
        <v>45555</v>
      </c>
      <c r="C1562" t="s">
        <v>687</v>
      </c>
      <c r="D1562" t="s">
        <v>1723</v>
      </c>
      <c r="E1562" t="s">
        <v>1934</v>
      </c>
      <c r="F1562">
        <v>1</v>
      </c>
      <c r="G1562" s="5">
        <v>135.13</v>
      </c>
      <c r="H1562">
        <v>0.04</v>
      </c>
      <c r="I1562" t="s">
        <v>1957</v>
      </c>
      <c r="J1562">
        <v>129.72479999999999</v>
      </c>
      <c r="K1562" t="str">
        <f>_xlfn.XLOOKUP(Sales_DB[[#This Row],[Store_ID]],Store_DB[Store_ID],Store_DB[Region])</f>
        <v>North</v>
      </c>
      <c r="L1562" t="str">
        <f>_xlfn.XLOOKUP(Sales_DB[[#This Row],[Store_ID]],Store_DB[Store_ID],Store_DB[Store_Name])</f>
        <v>Shelton PLC</v>
      </c>
      <c r="M1562" t="str">
        <f>_xlfn.XLOOKUP(Sales_DB[[#This Row],[Store_ID]],Store_DB[Store_ID],Store_DB[City])</f>
        <v>East Jenniferstad</v>
      </c>
      <c r="N1562" t="str">
        <f>_xlfn.XLOOKUP(Sales_DB[[#This Row],[Store_ID]],Store_DB[Store_ID],Store_DB[Store_Type])</f>
        <v>Flagship</v>
      </c>
      <c r="O1562" t="str">
        <f>_xlfn.XLOOKUP(Sales_DB[[#This Row],[Product_ID]],Product_DB[Product_ID],Product_DB[Product_Name])</f>
        <v>Car Dashboard Phone Holder</v>
      </c>
      <c r="P1562" t="str">
        <f>_xlfn.XLOOKUP(Sales_DB[[#This Row],[Product_ID]],Product_DB[Product_ID],Product_DB[Category])</f>
        <v>Electronics</v>
      </c>
      <c r="Q1562" t="str">
        <f>_xlfn.XLOOKUP(Sales_DB[[#This Row],[Product_ID]],Product_DB[Product_ID],Product_DB[Sub_Category])</f>
        <v>Accessories</v>
      </c>
      <c r="R1562" t="str">
        <f>_xlfn.XLOOKUP(Sales_DB[[#This Row],[Product_ID]],Product_DB[Product_ID],Product_DB[Brand])</f>
        <v>Byrd, Stewart and Valdez</v>
      </c>
      <c r="S1562">
        <f>_xlfn.XLOOKUP(Sales_DB[[#This Row],[Product_ID]],Product_DB[Product_ID],Product_DB[Cost])</f>
        <v>177.98</v>
      </c>
      <c r="T1562">
        <f>_xlfn.XLOOKUP(Sales_DB[[#This Row],[Product_ID]],Product_DB[Product_ID],Product_DB[Stock])</f>
        <v>103</v>
      </c>
      <c r="U1562" t="str">
        <f>_xlfn.XLOOKUP(Sales_DB[[#This Row],[Customer_ID]],Final_Cust_db[Customer_ID],Final_Cust_db[Name])</f>
        <v>Joan Johnson</v>
      </c>
      <c r="V1562">
        <f>_xlfn.XLOOKUP(Sales_DB[[#This Row],[Customer_ID]],Final_Cust_db[Customer_ID],Final_Cust_db[Age])</f>
        <v>50</v>
      </c>
      <c r="W1562" t="str">
        <f>_xlfn.XLOOKUP(Sales_DB[[#This Row],[Customer_ID]],Final_Cust_db[Customer_ID],Final_Cust_db[Gender])</f>
        <v>Female</v>
      </c>
      <c r="X1562" t="str">
        <f>_xlfn.XLOOKUP(Sales_DB[[#This Row],[Customer_ID]],Final_Cust_db[Customer_ID],Final_Cust_db[City])</f>
        <v>Lake Josephport</v>
      </c>
      <c r="Y1562" t="str">
        <f>_xlfn.XLOOKUP(Sales_DB[[#This Row],[Customer_ID]],Final_Cust_db[Customer_ID],Final_Cust_db[State])</f>
        <v>Maine</v>
      </c>
      <c r="Z1562" t="str">
        <f>_xlfn.XLOOKUP(Sales_DB[[#This Row],[Customer_ID]],Final_Cust_db[Customer_ID],Final_Cust_db[Country])</f>
        <v>USA</v>
      </c>
      <c r="AA1562" t="str">
        <f>_xlfn.XLOOKUP(Sales_DB[[#This Row],[Customer_ID]],Final_Cust_db[Customer_ID],Final_Cust_db[Loyality_Level])</f>
        <v>Platinum</v>
      </c>
      <c r="AB1562" s="8">
        <f>Sales_DB[[#This Row],[Cost]]*Sales_DB[[#This Row],[Quantity]]</f>
        <v>177.98</v>
      </c>
      <c r="AC1562" s="8">
        <f>Sales_DB[[#This Row],[Total_Amount]]-Sales_DB[[#This Row],[Spend]]</f>
        <v>-48.255200000000002</v>
      </c>
      <c r="AD1562" s="8">
        <f>MONTH(Sales_DB[[#This Row],[Order_Date]])</f>
        <v>9</v>
      </c>
    </row>
    <row r="1563" spans="1:30" x14ac:dyDescent="0.35">
      <c r="A1563" t="s">
        <v>3520</v>
      </c>
      <c r="B1563" s="2">
        <v>45281</v>
      </c>
      <c r="C1563" t="s">
        <v>717</v>
      </c>
      <c r="D1563" t="s">
        <v>1748</v>
      </c>
      <c r="E1563" t="s">
        <v>1899</v>
      </c>
      <c r="F1563">
        <v>3</v>
      </c>
      <c r="G1563" s="5">
        <v>579.26</v>
      </c>
      <c r="H1563">
        <v>0.19</v>
      </c>
      <c r="I1563" t="s">
        <v>1957</v>
      </c>
      <c r="J1563">
        <v>1407.6017999999999</v>
      </c>
      <c r="K1563" t="str">
        <f>_xlfn.XLOOKUP(Sales_DB[[#This Row],[Store_ID]],Store_DB[Store_ID],Store_DB[Region])</f>
        <v>North</v>
      </c>
      <c r="L1563" t="str">
        <f>_xlfn.XLOOKUP(Sales_DB[[#This Row],[Store_ID]],Store_DB[Store_ID],Store_DB[Store_Name])</f>
        <v>Johnson-Wright</v>
      </c>
      <c r="M1563" t="str">
        <f>_xlfn.XLOOKUP(Sales_DB[[#This Row],[Store_ID]],Store_DB[Store_ID],Store_DB[City])</f>
        <v>Hoodberg</v>
      </c>
      <c r="N1563" t="str">
        <f>_xlfn.XLOOKUP(Sales_DB[[#This Row],[Store_ID]],Store_DB[Store_ID],Store_DB[Store_Type])</f>
        <v>Outlet</v>
      </c>
      <c r="O1563" t="str">
        <f>_xlfn.XLOOKUP(Sales_DB[[#This Row],[Product_ID]],Product_DB[Product_ID],Product_DB[Product_Name])</f>
        <v>Premium Blanket Throw</v>
      </c>
      <c r="P1563" t="str">
        <f>_xlfn.XLOOKUP(Sales_DB[[#This Row],[Product_ID]],Product_DB[Product_ID],Product_DB[Category])</f>
        <v>Home</v>
      </c>
      <c r="Q1563" t="str">
        <f>_xlfn.XLOOKUP(Sales_DB[[#This Row],[Product_ID]],Product_DB[Product_ID],Product_DB[Sub_Category])</f>
        <v>Decor</v>
      </c>
      <c r="R1563" t="str">
        <f>_xlfn.XLOOKUP(Sales_DB[[#This Row],[Product_ID]],Product_DB[Product_ID],Product_DB[Brand])</f>
        <v>Hernandez, Kennedy and Porter</v>
      </c>
      <c r="S1563">
        <f>_xlfn.XLOOKUP(Sales_DB[[#This Row],[Product_ID]],Product_DB[Product_ID],Product_DB[Cost])</f>
        <v>461.47</v>
      </c>
      <c r="T1563">
        <f>_xlfn.XLOOKUP(Sales_DB[[#This Row],[Product_ID]],Product_DB[Product_ID],Product_DB[Stock])</f>
        <v>190</v>
      </c>
      <c r="U1563" t="str">
        <f>_xlfn.XLOOKUP(Sales_DB[[#This Row],[Customer_ID]],Final_Cust_db[Customer_ID],Final_Cust_db[Name])</f>
        <v>Jordan Wells</v>
      </c>
      <c r="V1563">
        <f>_xlfn.XLOOKUP(Sales_DB[[#This Row],[Customer_ID]],Final_Cust_db[Customer_ID],Final_Cust_db[Age])</f>
        <v>47</v>
      </c>
      <c r="W1563" t="str">
        <f>_xlfn.XLOOKUP(Sales_DB[[#This Row],[Customer_ID]],Final_Cust_db[Customer_ID],Final_Cust_db[Gender])</f>
        <v>Female</v>
      </c>
      <c r="X1563" t="str">
        <f>_xlfn.XLOOKUP(Sales_DB[[#This Row],[Customer_ID]],Final_Cust_db[Customer_ID],Final_Cust_db[City])</f>
        <v xml:space="preserve">Phillipschester   </v>
      </c>
      <c r="Y1563" t="str">
        <f>_xlfn.XLOOKUP(Sales_DB[[#This Row],[Customer_ID]],Final_Cust_db[Customer_ID],Final_Cust_db[State])</f>
        <v>New Jersey</v>
      </c>
      <c r="Z1563" t="str">
        <f>_xlfn.XLOOKUP(Sales_DB[[#This Row],[Customer_ID]],Final_Cust_db[Customer_ID],Final_Cust_db[Country])</f>
        <v>USA</v>
      </c>
      <c r="AA1563" t="str">
        <f>_xlfn.XLOOKUP(Sales_DB[[#This Row],[Customer_ID]],Final_Cust_db[Customer_ID],Final_Cust_db[Loyality_Level])</f>
        <v>Gold</v>
      </c>
      <c r="AB1563" s="8">
        <f>Sales_DB[[#This Row],[Cost]]*Sales_DB[[#This Row],[Quantity]]</f>
        <v>1384.41</v>
      </c>
      <c r="AC1563" s="8">
        <f>Sales_DB[[#This Row],[Total_Amount]]-Sales_DB[[#This Row],[Spend]]</f>
        <v>23.19179999999983</v>
      </c>
      <c r="AD1563" s="8">
        <f>MONTH(Sales_DB[[#This Row],[Order_Date]])</f>
        <v>12</v>
      </c>
    </row>
    <row r="1564" spans="1:30" x14ac:dyDescent="0.35">
      <c r="A1564" t="s">
        <v>3521</v>
      </c>
      <c r="B1564" s="2">
        <v>45582</v>
      </c>
      <c r="C1564" t="s">
        <v>1224</v>
      </c>
      <c r="D1564" t="s">
        <v>1623</v>
      </c>
      <c r="E1564" t="s">
        <v>1885</v>
      </c>
      <c r="F1564">
        <v>1</v>
      </c>
      <c r="G1564" s="5">
        <v>465.63</v>
      </c>
      <c r="H1564">
        <v>0.25</v>
      </c>
      <c r="I1564" t="s">
        <v>1957</v>
      </c>
      <c r="J1564">
        <v>349.22250000000003</v>
      </c>
      <c r="K1564" t="str">
        <f>_xlfn.XLOOKUP(Sales_DB[[#This Row],[Store_ID]],Store_DB[Store_ID],Store_DB[Region])</f>
        <v>East</v>
      </c>
      <c r="L1564" t="str">
        <f>_xlfn.XLOOKUP(Sales_DB[[#This Row],[Store_ID]],Store_DB[Store_ID],Store_DB[Store_Name])</f>
        <v>Rivera-Warner</v>
      </c>
      <c r="M1564" t="str">
        <f>_xlfn.XLOOKUP(Sales_DB[[#This Row],[Store_ID]],Store_DB[Store_ID],Store_DB[City])</f>
        <v>Washingtonfurt</v>
      </c>
      <c r="N1564" t="str">
        <f>_xlfn.XLOOKUP(Sales_DB[[#This Row],[Store_ID]],Store_DB[Store_ID],Store_DB[Store_Type])</f>
        <v>Flagship</v>
      </c>
      <c r="O1564" t="str">
        <f>_xlfn.XLOOKUP(Sales_DB[[#This Row],[Product_ID]],Product_DB[Product_ID],Product_DB[Product_Name])</f>
        <v>Soccer Training Cone Set</v>
      </c>
      <c r="P1564" t="str">
        <f>_xlfn.XLOOKUP(Sales_DB[[#This Row],[Product_ID]],Product_DB[Product_ID],Product_DB[Category])</f>
        <v>Sports</v>
      </c>
      <c r="Q1564" t="str">
        <f>_xlfn.XLOOKUP(Sales_DB[[#This Row],[Product_ID]],Product_DB[Product_ID],Product_DB[Sub_Category])</f>
        <v>Accessories</v>
      </c>
      <c r="R1564" t="str">
        <f>_xlfn.XLOOKUP(Sales_DB[[#This Row],[Product_ID]],Product_DB[Product_ID],Product_DB[Brand])</f>
        <v>Ford, Murphy and Wilson</v>
      </c>
      <c r="S1564">
        <f>_xlfn.XLOOKUP(Sales_DB[[#This Row],[Product_ID]],Product_DB[Product_ID],Product_DB[Cost])</f>
        <v>144.53</v>
      </c>
      <c r="T1564">
        <f>_xlfn.XLOOKUP(Sales_DB[[#This Row],[Product_ID]],Product_DB[Product_ID],Product_DB[Stock])</f>
        <v>367</v>
      </c>
      <c r="U1564" t="str">
        <f>_xlfn.XLOOKUP(Sales_DB[[#This Row],[Customer_ID]],Final_Cust_db[Customer_ID],Final_Cust_db[Name])</f>
        <v>Cynthia Lopez</v>
      </c>
      <c r="V1564">
        <f>_xlfn.XLOOKUP(Sales_DB[[#This Row],[Customer_ID]],Final_Cust_db[Customer_ID],Final_Cust_db[Age])</f>
        <v>50</v>
      </c>
      <c r="W1564" t="str">
        <f>_xlfn.XLOOKUP(Sales_DB[[#This Row],[Customer_ID]],Final_Cust_db[Customer_ID],Final_Cust_db[Gender])</f>
        <v>Male</v>
      </c>
      <c r="X1564" t="str">
        <f>_xlfn.XLOOKUP(Sales_DB[[#This Row],[Customer_ID]],Final_Cust_db[Customer_ID],Final_Cust_db[City])</f>
        <v>Joseland</v>
      </c>
      <c r="Y1564" t="str">
        <f>_xlfn.XLOOKUP(Sales_DB[[#This Row],[Customer_ID]],Final_Cust_db[Customer_ID],Final_Cust_db[State])</f>
        <v>Nebraska</v>
      </c>
      <c r="Z1564" t="str">
        <f>_xlfn.XLOOKUP(Sales_DB[[#This Row],[Customer_ID]],Final_Cust_db[Customer_ID],Final_Cust_db[Country])</f>
        <v>USA</v>
      </c>
      <c r="AA1564" t="str">
        <f>_xlfn.XLOOKUP(Sales_DB[[#This Row],[Customer_ID]],Final_Cust_db[Customer_ID],Final_Cust_db[Loyality_Level])</f>
        <v>Platinum</v>
      </c>
      <c r="AB1564" s="8">
        <f>Sales_DB[[#This Row],[Cost]]*Sales_DB[[#This Row],[Quantity]]</f>
        <v>144.53</v>
      </c>
      <c r="AC1564" s="8">
        <f>Sales_DB[[#This Row],[Total_Amount]]-Sales_DB[[#This Row],[Spend]]</f>
        <v>204.69250000000002</v>
      </c>
      <c r="AD1564" s="8">
        <f>MONTH(Sales_DB[[#This Row],[Order_Date]])</f>
        <v>10</v>
      </c>
    </row>
    <row r="1565" spans="1:30" x14ac:dyDescent="0.35">
      <c r="A1565" t="s">
        <v>3522</v>
      </c>
      <c r="B1565" s="2">
        <v>45372</v>
      </c>
      <c r="C1565" t="s">
        <v>185</v>
      </c>
      <c r="D1565" t="s">
        <v>1809</v>
      </c>
      <c r="E1565" t="s">
        <v>1937</v>
      </c>
      <c r="F1565">
        <v>2</v>
      </c>
      <c r="G1565" s="5">
        <v>675.61</v>
      </c>
      <c r="H1565">
        <v>0.08</v>
      </c>
      <c r="I1565" t="s">
        <v>1962</v>
      </c>
      <c r="J1565">
        <v>1243.1224</v>
      </c>
      <c r="K1565" t="str">
        <f>_xlfn.XLOOKUP(Sales_DB[[#This Row],[Store_ID]],Store_DB[Store_ID],Store_DB[Region])</f>
        <v>West</v>
      </c>
      <c r="L1565" t="str">
        <f>_xlfn.XLOOKUP(Sales_DB[[#This Row],[Store_ID]],Store_DB[Store_ID],Store_DB[Store_Name])</f>
        <v>Frederick-Wright</v>
      </c>
      <c r="M1565" t="str">
        <f>_xlfn.XLOOKUP(Sales_DB[[#This Row],[Store_ID]],Store_DB[Store_ID],Store_DB[City])</f>
        <v>New Jimmymouth</v>
      </c>
      <c r="N1565" t="str">
        <f>_xlfn.XLOOKUP(Sales_DB[[#This Row],[Store_ID]],Store_DB[Store_ID],Store_DB[Store_Type])</f>
        <v>Flagship</v>
      </c>
      <c r="O1565" t="str">
        <f>_xlfn.XLOOKUP(Sales_DB[[#This Row],[Product_ID]],Product_DB[Product_ID],Product_DB[Product_Name])</f>
        <v>Wireless Mouse</v>
      </c>
      <c r="P1565" t="str">
        <f>_xlfn.XLOOKUP(Sales_DB[[#This Row],[Product_ID]],Product_DB[Product_ID],Product_DB[Category])</f>
        <v>Electronics</v>
      </c>
      <c r="Q1565" t="str">
        <f>_xlfn.XLOOKUP(Sales_DB[[#This Row],[Product_ID]],Product_DB[Product_ID],Product_DB[Sub_Category])</f>
        <v>Computer</v>
      </c>
      <c r="R1565" t="str">
        <f>_xlfn.XLOOKUP(Sales_DB[[#This Row],[Product_ID]],Product_DB[Product_ID],Product_DB[Brand])</f>
        <v>Larson Ltd</v>
      </c>
      <c r="S1565">
        <f>_xlfn.XLOOKUP(Sales_DB[[#This Row],[Product_ID]],Product_DB[Product_ID],Product_DB[Cost])</f>
        <v>392.89</v>
      </c>
      <c r="T1565">
        <f>_xlfn.XLOOKUP(Sales_DB[[#This Row],[Product_ID]],Product_DB[Product_ID],Product_DB[Stock])</f>
        <v>320</v>
      </c>
      <c r="U1565" t="str">
        <f>_xlfn.XLOOKUP(Sales_DB[[#This Row],[Customer_ID]],Final_Cust_db[Customer_ID],Final_Cust_db[Name])</f>
        <v>Gina Knight</v>
      </c>
      <c r="V1565">
        <f>_xlfn.XLOOKUP(Sales_DB[[#This Row],[Customer_ID]],Final_Cust_db[Customer_ID],Final_Cust_db[Age])</f>
        <v>54</v>
      </c>
      <c r="W1565" t="str">
        <f>_xlfn.XLOOKUP(Sales_DB[[#This Row],[Customer_ID]],Final_Cust_db[Customer_ID],Final_Cust_db[Gender])</f>
        <v>Female</v>
      </c>
      <c r="X1565" t="str">
        <f>_xlfn.XLOOKUP(Sales_DB[[#This Row],[Customer_ID]],Final_Cust_db[Customer_ID],Final_Cust_db[City])</f>
        <v>Lake Roberthaven</v>
      </c>
      <c r="Y1565" t="str">
        <f>_xlfn.XLOOKUP(Sales_DB[[#This Row],[Customer_ID]],Final_Cust_db[Customer_ID],Final_Cust_db[State])</f>
        <v>Nevada</v>
      </c>
      <c r="Z1565" t="str">
        <f>_xlfn.XLOOKUP(Sales_DB[[#This Row],[Customer_ID]],Final_Cust_db[Customer_ID],Final_Cust_db[Country])</f>
        <v>USA</v>
      </c>
      <c r="AA1565" t="str">
        <f>_xlfn.XLOOKUP(Sales_DB[[#This Row],[Customer_ID]],Final_Cust_db[Customer_ID],Final_Cust_db[Loyality_Level])</f>
        <v>Silver</v>
      </c>
      <c r="AB1565" s="8">
        <f>Sales_DB[[#This Row],[Cost]]*Sales_DB[[#This Row],[Quantity]]</f>
        <v>785.78</v>
      </c>
      <c r="AC1565" s="8">
        <f>Sales_DB[[#This Row],[Total_Amount]]-Sales_DB[[#This Row],[Spend]]</f>
        <v>457.3424</v>
      </c>
      <c r="AD1565" s="8">
        <f>MONTH(Sales_DB[[#This Row],[Order_Date]])</f>
        <v>3</v>
      </c>
    </row>
    <row r="1566" spans="1:30" x14ac:dyDescent="0.35">
      <c r="A1566" t="s">
        <v>3523</v>
      </c>
      <c r="B1566" s="2">
        <v>45458</v>
      </c>
      <c r="C1566" t="s">
        <v>1302</v>
      </c>
      <c r="D1566" t="s">
        <v>1675</v>
      </c>
      <c r="E1566" t="s">
        <v>1909</v>
      </c>
      <c r="F1566">
        <v>1</v>
      </c>
      <c r="G1566" s="5">
        <v>718.99</v>
      </c>
      <c r="H1566">
        <v>0.08</v>
      </c>
      <c r="I1566" t="s">
        <v>1959</v>
      </c>
      <c r="J1566">
        <v>661.47080000000005</v>
      </c>
      <c r="K1566" t="str">
        <f>_xlfn.XLOOKUP(Sales_DB[[#This Row],[Store_ID]],Store_DB[Store_ID],Store_DB[Region])</f>
        <v>East</v>
      </c>
      <c r="L1566" t="str">
        <f>_xlfn.XLOOKUP(Sales_DB[[#This Row],[Store_ID]],Store_DB[Store_ID],Store_DB[Store_Name])</f>
        <v>Benson-Elliott</v>
      </c>
      <c r="M1566" t="str">
        <f>_xlfn.XLOOKUP(Sales_DB[[#This Row],[Store_ID]],Store_DB[Store_ID],Store_DB[City])</f>
        <v>Port Josephberg</v>
      </c>
      <c r="N1566" t="str">
        <f>_xlfn.XLOOKUP(Sales_DB[[#This Row],[Store_ID]],Store_DB[Store_ID],Store_DB[Store_Type])</f>
        <v>Online</v>
      </c>
      <c r="O1566" t="str">
        <f>_xlfn.XLOOKUP(Sales_DB[[#This Row],[Product_ID]],Product_DB[Product_ID],Product_DB[Product_Name])</f>
        <v>Modern Wall Clock</v>
      </c>
      <c r="P1566" t="str">
        <f>_xlfn.XLOOKUP(Sales_DB[[#This Row],[Product_ID]],Product_DB[Product_ID],Product_DB[Category])</f>
        <v>Home</v>
      </c>
      <c r="Q1566" t="str">
        <f>_xlfn.XLOOKUP(Sales_DB[[#This Row],[Product_ID]],Product_DB[Product_ID],Product_DB[Sub_Category])</f>
        <v>Decor</v>
      </c>
      <c r="R1566" t="str">
        <f>_xlfn.XLOOKUP(Sales_DB[[#This Row],[Product_ID]],Product_DB[Product_ID],Product_DB[Brand])</f>
        <v>Weiss-Watson</v>
      </c>
      <c r="S1566">
        <f>_xlfn.XLOOKUP(Sales_DB[[#This Row],[Product_ID]],Product_DB[Product_ID],Product_DB[Cost])</f>
        <v>179.77</v>
      </c>
      <c r="T1566">
        <f>_xlfn.XLOOKUP(Sales_DB[[#This Row],[Product_ID]],Product_DB[Product_ID],Product_DB[Stock])</f>
        <v>305</v>
      </c>
      <c r="U1566" t="str">
        <f>_xlfn.XLOOKUP(Sales_DB[[#This Row],[Customer_ID]],Final_Cust_db[Customer_ID],Final_Cust_db[Name])</f>
        <v>Jennifer Myers</v>
      </c>
      <c r="V1566">
        <f>_xlfn.XLOOKUP(Sales_DB[[#This Row],[Customer_ID]],Final_Cust_db[Customer_ID],Final_Cust_db[Age])</f>
        <v>46</v>
      </c>
      <c r="W1566" t="str">
        <f>_xlfn.XLOOKUP(Sales_DB[[#This Row],[Customer_ID]],Final_Cust_db[Customer_ID],Final_Cust_db[Gender])</f>
        <v>Male</v>
      </c>
      <c r="X1566" t="str">
        <f>_xlfn.XLOOKUP(Sales_DB[[#This Row],[Customer_ID]],Final_Cust_db[Customer_ID],Final_Cust_db[City])</f>
        <v>Marthaborough</v>
      </c>
      <c r="Y1566" t="str">
        <f>_xlfn.XLOOKUP(Sales_DB[[#This Row],[Customer_ID]],Final_Cust_db[Customer_ID],Final_Cust_db[State])</f>
        <v>Wisconsin</v>
      </c>
      <c r="Z1566" t="str">
        <f>_xlfn.XLOOKUP(Sales_DB[[#This Row],[Customer_ID]],Final_Cust_db[Customer_ID],Final_Cust_db[Country])</f>
        <v>USA</v>
      </c>
      <c r="AA1566" t="str">
        <f>_xlfn.XLOOKUP(Sales_DB[[#This Row],[Customer_ID]],Final_Cust_db[Customer_ID],Final_Cust_db[Loyality_Level])</f>
        <v>Platinum</v>
      </c>
      <c r="AB1566" s="8">
        <f>Sales_DB[[#This Row],[Cost]]*Sales_DB[[#This Row],[Quantity]]</f>
        <v>179.77</v>
      </c>
      <c r="AC1566" s="8">
        <f>Sales_DB[[#This Row],[Total_Amount]]-Sales_DB[[#This Row],[Spend]]</f>
        <v>481.70080000000007</v>
      </c>
      <c r="AD1566" s="8">
        <f>MONTH(Sales_DB[[#This Row],[Order_Date]])</f>
        <v>6</v>
      </c>
    </row>
    <row r="1567" spans="1:30" x14ac:dyDescent="0.35">
      <c r="A1567" t="s">
        <v>3524</v>
      </c>
      <c r="B1567" s="2">
        <v>45943</v>
      </c>
      <c r="C1567" t="s">
        <v>1185</v>
      </c>
      <c r="D1567" t="s">
        <v>1611</v>
      </c>
      <c r="E1567" t="s">
        <v>1922</v>
      </c>
      <c r="F1567">
        <v>2</v>
      </c>
      <c r="G1567" s="5">
        <v>675.65</v>
      </c>
      <c r="H1567">
        <v>0.2</v>
      </c>
      <c r="I1567" t="s">
        <v>1962</v>
      </c>
      <c r="J1567">
        <v>1081.04</v>
      </c>
      <c r="K1567" t="str">
        <f>_xlfn.XLOOKUP(Sales_DB[[#This Row],[Store_ID]],Store_DB[Store_ID],Store_DB[Region])</f>
        <v>East</v>
      </c>
      <c r="L1567" t="str">
        <f>_xlfn.XLOOKUP(Sales_DB[[#This Row],[Store_ID]],Store_DB[Store_ID],Store_DB[Store_Name])</f>
        <v>Hill, Wagner and Ballard</v>
      </c>
      <c r="M1567" t="str">
        <f>_xlfn.XLOOKUP(Sales_DB[[#This Row],[Store_ID]],Store_DB[Store_ID],Store_DB[City])</f>
        <v>East Davidville</v>
      </c>
      <c r="N1567" t="str">
        <f>_xlfn.XLOOKUP(Sales_DB[[#This Row],[Store_ID]],Store_DB[Store_ID],Store_DB[Store_Type])</f>
        <v>Online</v>
      </c>
      <c r="O1567" t="str">
        <f>_xlfn.XLOOKUP(Sales_DB[[#This Row],[Product_ID]],Product_DB[Product_ID],Product_DB[Product_Name])</f>
        <v>Decorative Wall Mirror</v>
      </c>
      <c r="P1567" t="str">
        <f>_xlfn.XLOOKUP(Sales_DB[[#This Row],[Product_ID]],Product_DB[Product_ID],Product_DB[Category])</f>
        <v>Home</v>
      </c>
      <c r="Q1567" t="str">
        <f>_xlfn.XLOOKUP(Sales_DB[[#This Row],[Product_ID]],Product_DB[Product_ID],Product_DB[Sub_Category])</f>
        <v>Decor</v>
      </c>
      <c r="R1567" t="str">
        <f>_xlfn.XLOOKUP(Sales_DB[[#This Row],[Product_ID]],Product_DB[Product_ID],Product_DB[Brand])</f>
        <v>Luna, Anderson and Bowman</v>
      </c>
      <c r="S1567">
        <f>_xlfn.XLOOKUP(Sales_DB[[#This Row],[Product_ID]],Product_DB[Product_ID],Product_DB[Cost])</f>
        <v>48.01</v>
      </c>
      <c r="T1567">
        <f>_xlfn.XLOOKUP(Sales_DB[[#This Row],[Product_ID]],Product_DB[Product_ID],Product_DB[Stock])</f>
        <v>439</v>
      </c>
      <c r="U1567" t="str">
        <f>_xlfn.XLOOKUP(Sales_DB[[#This Row],[Customer_ID]],Final_Cust_db[Customer_ID],Final_Cust_db[Name])</f>
        <v>Michele Burke</v>
      </c>
      <c r="V1567">
        <f>_xlfn.XLOOKUP(Sales_DB[[#This Row],[Customer_ID]],Final_Cust_db[Customer_ID],Final_Cust_db[Age])</f>
        <v>30</v>
      </c>
      <c r="W1567" t="str">
        <f>_xlfn.XLOOKUP(Sales_DB[[#This Row],[Customer_ID]],Final_Cust_db[Customer_ID],Final_Cust_db[Gender])</f>
        <v>Male</v>
      </c>
      <c r="X1567" t="str">
        <f>_xlfn.XLOOKUP(Sales_DB[[#This Row],[Customer_ID]],Final_Cust_db[Customer_ID],Final_Cust_db[City])</f>
        <v>Chambersberg</v>
      </c>
      <c r="Y1567" t="str">
        <f>_xlfn.XLOOKUP(Sales_DB[[#This Row],[Customer_ID]],Final_Cust_db[Customer_ID],Final_Cust_db[State])</f>
        <v>Connecticut</v>
      </c>
      <c r="Z1567" t="str">
        <f>_xlfn.XLOOKUP(Sales_DB[[#This Row],[Customer_ID]],Final_Cust_db[Customer_ID],Final_Cust_db[Country])</f>
        <v>USA</v>
      </c>
      <c r="AA1567" t="str">
        <f>_xlfn.XLOOKUP(Sales_DB[[#This Row],[Customer_ID]],Final_Cust_db[Customer_ID],Final_Cust_db[Loyality_Level])</f>
        <v>Bronze</v>
      </c>
      <c r="AB1567" s="8">
        <f>Sales_DB[[#This Row],[Cost]]*Sales_DB[[#This Row],[Quantity]]</f>
        <v>96.02</v>
      </c>
      <c r="AC1567" s="8">
        <f>Sales_DB[[#This Row],[Total_Amount]]-Sales_DB[[#This Row],[Spend]]</f>
        <v>985.02</v>
      </c>
      <c r="AD1567" s="8">
        <f>MONTH(Sales_DB[[#This Row],[Order_Date]])</f>
        <v>10</v>
      </c>
    </row>
    <row r="1568" spans="1:30" x14ac:dyDescent="0.35">
      <c r="A1568" t="s">
        <v>3525</v>
      </c>
      <c r="B1568" s="2">
        <v>45374</v>
      </c>
      <c r="C1568" t="s">
        <v>1065</v>
      </c>
      <c r="D1568" t="s">
        <v>1866</v>
      </c>
      <c r="E1568" t="s">
        <v>1934</v>
      </c>
      <c r="F1568">
        <v>4</v>
      </c>
      <c r="G1568" s="5">
        <v>284.24</v>
      </c>
      <c r="H1568">
        <v>0.1</v>
      </c>
      <c r="I1568" t="s">
        <v>1957</v>
      </c>
      <c r="J1568">
        <v>1023.264</v>
      </c>
      <c r="K1568" t="str">
        <f>_xlfn.XLOOKUP(Sales_DB[[#This Row],[Store_ID]],Store_DB[Store_ID],Store_DB[Region])</f>
        <v>North</v>
      </c>
      <c r="L1568" t="str">
        <f>_xlfn.XLOOKUP(Sales_DB[[#This Row],[Store_ID]],Store_DB[Store_ID],Store_DB[Store_Name])</f>
        <v>Shelton PLC</v>
      </c>
      <c r="M1568" t="str">
        <f>_xlfn.XLOOKUP(Sales_DB[[#This Row],[Store_ID]],Store_DB[Store_ID],Store_DB[City])</f>
        <v>East Jenniferstad</v>
      </c>
      <c r="N1568" t="str">
        <f>_xlfn.XLOOKUP(Sales_DB[[#This Row],[Store_ID]],Store_DB[Store_ID],Store_DB[Store_Type])</f>
        <v>Flagship</v>
      </c>
      <c r="O1568" t="str">
        <f>_xlfn.XLOOKUP(Sales_DB[[#This Row],[Product_ID]],Product_DB[Product_ID],Product_DB[Product_Name])</f>
        <v>Sports Stopwatch Basic</v>
      </c>
      <c r="P1568" t="str">
        <f>_xlfn.XLOOKUP(Sales_DB[[#This Row],[Product_ID]],Product_DB[Product_ID],Product_DB[Category])</f>
        <v>Sports</v>
      </c>
      <c r="Q1568" t="str">
        <f>_xlfn.XLOOKUP(Sales_DB[[#This Row],[Product_ID]],Product_DB[Product_ID],Product_DB[Sub_Category])</f>
        <v>Accessories</v>
      </c>
      <c r="R1568" t="str">
        <f>_xlfn.XLOOKUP(Sales_DB[[#This Row],[Product_ID]],Product_DB[Product_ID],Product_DB[Brand])</f>
        <v>Wilson Group</v>
      </c>
      <c r="S1568">
        <f>_xlfn.XLOOKUP(Sales_DB[[#This Row],[Product_ID]],Product_DB[Product_ID],Product_DB[Cost])</f>
        <v>60.65</v>
      </c>
      <c r="T1568">
        <f>_xlfn.XLOOKUP(Sales_DB[[#This Row],[Product_ID]],Product_DB[Product_ID],Product_DB[Stock])</f>
        <v>75</v>
      </c>
      <c r="U1568" t="str">
        <f>_xlfn.XLOOKUP(Sales_DB[[#This Row],[Customer_ID]],Final_Cust_db[Customer_ID],Final_Cust_db[Name])</f>
        <v>John Jones</v>
      </c>
      <c r="V1568">
        <f>_xlfn.XLOOKUP(Sales_DB[[#This Row],[Customer_ID]],Final_Cust_db[Customer_ID],Final_Cust_db[Age])</f>
        <v>58</v>
      </c>
      <c r="W1568" t="str">
        <f>_xlfn.XLOOKUP(Sales_DB[[#This Row],[Customer_ID]],Final_Cust_db[Customer_ID],Final_Cust_db[Gender])</f>
        <v>Female</v>
      </c>
      <c r="X1568" t="str">
        <f>_xlfn.XLOOKUP(Sales_DB[[#This Row],[Customer_ID]],Final_Cust_db[Customer_ID],Final_Cust_db[City])</f>
        <v>North Michaelborough</v>
      </c>
      <c r="Y1568" t="str">
        <f>_xlfn.XLOOKUP(Sales_DB[[#This Row],[Customer_ID]],Final_Cust_db[Customer_ID],Final_Cust_db[State])</f>
        <v>Oregon</v>
      </c>
      <c r="Z1568" t="str">
        <f>_xlfn.XLOOKUP(Sales_DB[[#This Row],[Customer_ID]],Final_Cust_db[Customer_ID],Final_Cust_db[Country])</f>
        <v>USA</v>
      </c>
      <c r="AA1568" t="str">
        <f>_xlfn.XLOOKUP(Sales_DB[[#This Row],[Customer_ID]],Final_Cust_db[Customer_ID],Final_Cust_db[Loyality_Level])</f>
        <v>Silver</v>
      </c>
      <c r="AB1568" s="8">
        <f>Sales_DB[[#This Row],[Cost]]*Sales_DB[[#This Row],[Quantity]]</f>
        <v>242.6</v>
      </c>
      <c r="AC1568" s="8">
        <f>Sales_DB[[#This Row],[Total_Amount]]-Sales_DB[[#This Row],[Spend]]</f>
        <v>780.66399999999999</v>
      </c>
      <c r="AD1568" s="8">
        <f>MONTH(Sales_DB[[#This Row],[Order_Date]])</f>
        <v>3</v>
      </c>
    </row>
    <row r="1569" spans="1:30" x14ac:dyDescent="0.35">
      <c r="A1569" t="s">
        <v>3526</v>
      </c>
      <c r="B1569" s="2">
        <v>45374</v>
      </c>
      <c r="C1569" t="s">
        <v>699</v>
      </c>
      <c r="D1569" t="s">
        <v>1558</v>
      </c>
      <c r="E1569" t="s">
        <v>1899</v>
      </c>
      <c r="F1569">
        <v>1</v>
      </c>
      <c r="G1569" s="5">
        <v>94.26</v>
      </c>
      <c r="H1569">
        <v>0.18</v>
      </c>
      <c r="I1569" t="s">
        <v>1959</v>
      </c>
      <c r="J1569">
        <v>77.293200000000013</v>
      </c>
      <c r="K1569" t="str">
        <f>_xlfn.XLOOKUP(Sales_DB[[#This Row],[Store_ID]],Store_DB[Store_ID],Store_DB[Region])</f>
        <v>North</v>
      </c>
      <c r="L1569" t="str">
        <f>_xlfn.XLOOKUP(Sales_DB[[#This Row],[Store_ID]],Store_DB[Store_ID],Store_DB[Store_Name])</f>
        <v>Johnson-Wright</v>
      </c>
      <c r="M1569" t="str">
        <f>_xlfn.XLOOKUP(Sales_DB[[#This Row],[Store_ID]],Store_DB[Store_ID],Store_DB[City])</f>
        <v>Hoodberg</v>
      </c>
      <c r="N1569" t="str">
        <f>_xlfn.XLOOKUP(Sales_DB[[#This Row],[Store_ID]],Store_DB[Store_ID],Store_DB[Store_Type])</f>
        <v>Outlet</v>
      </c>
      <c r="O1569" t="str">
        <f>_xlfn.XLOOKUP(Sales_DB[[#This Row],[Product_ID]],Product_DB[Product_ID],Product_DB[Product_Name])</f>
        <v>Men'S Graphic T-Shirt</v>
      </c>
      <c r="P1569" t="str">
        <f>_xlfn.XLOOKUP(Sales_DB[[#This Row],[Product_ID]],Product_DB[Product_ID],Product_DB[Category])</f>
        <v>Clothing</v>
      </c>
      <c r="Q1569" t="str">
        <f>_xlfn.XLOOKUP(Sales_DB[[#This Row],[Product_ID]],Product_DB[Product_ID],Product_DB[Sub_Category])</f>
        <v>Tops</v>
      </c>
      <c r="R1569" t="str">
        <f>_xlfn.XLOOKUP(Sales_DB[[#This Row],[Product_ID]],Product_DB[Product_ID],Product_DB[Brand])</f>
        <v>Terry-Moore</v>
      </c>
      <c r="S1569">
        <f>_xlfn.XLOOKUP(Sales_DB[[#This Row],[Product_ID]],Product_DB[Product_ID],Product_DB[Cost])</f>
        <v>342.56</v>
      </c>
      <c r="T1569">
        <f>_xlfn.XLOOKUP(Sales_DB[[#This Row],[Product_ID]],Product_DB[Product_ID],Product_DB[Stock])</f>
        <v>181</v>
      </c>
      <c r="U1569" t="str">
        <f>_xlfn.XLOOKUP(Sales_DB[[#This Row],[Customer_ID]],Final_Cust_db[Customer_ID],Final_Cust_db[Name])</f>
        <v>Stuart Johnson</v>
      </c>
      <c r="V1569">
        <f>_xlfn.XLOOKUP(Sales_DB[[#This Row],[Customer_ID]],Final_Cust_db[Customer_ID],Final_Cust_db[Age])</f>
        <v>42</v>
      </c>
      <c r="W1569" t="str">
        <f>_xlfn.XLOOKUP(Sales_DB[[#This Row],[Customer_ID]],Final_Cust_db[Customer_ID],Final_Cust_db[Gender])</f>
        <v>Female</v>
      </c>
      <c r="X1569" t="str">
        <f>_xlfn.XLOOKUP(Sales_DB[[#This Row],[Customer_ID]],Final_Cust_db[Customer_ID],Final_Cust_db[City])</f>
        <v>West Markport</v>
      </c>
      <c r="Y1569" t="str">
        <f>_xlfn.XLOOKUP(Sales_DB[[#This Row],[Customer_ID]],Final_Cust_db[Customer_ID],Final_Cust_db[State])</f>
        <v>North Dakota</v>
      </c>
      <c r="Z1569" t="str">
        <f>_xlfn.XLOOKUP(Sales_DB[[#This Row],[Customer_ID]],Final_Cust_db[Customer_ID],Final_Cust_db[Country])</f>
        <v>USA</v>
      </c>
      <c r="AA1569" t="str">
        <f>_xlfn.XLOOKUP(Sales_DB[[#This Row],[Customer_ID]],Final_Cust_db[Customer_ID],Final_Cust_db[Loyality_Level])</f>
        <v>Platinum</v>
      </c>
      <c r="AB1569" s="8">
        <f>Sales_DB[[#This Row],[Cost]]*Sales_DB[[#This Row],[Quantity]]</f>
        <v>342.56</v>
      </c>
      <c r="AC1569" s="8">
        <f>Sales_DB[[#This Row],[Total_Amount]]-Sales_DB[[#This Row],[Spend]]</f>
        <v>-265.26679999999999</v>
      </c>
      <c r="AD1569" s="8">
        <f>MONTH(Sales_DB[[#This Row],[Order_Date]])</f>
        <v>3</v>
      </c>
    </row>
    <row r="1570" spans="1:30" x14ac:dyDescent="0.35">
      <c r="A1570" t="s">
        <v>3527</v>
      </c>
      <c r="B1570" s="2">
        <v>45789</v>
      </c>
      <c r="C1570" t="s">
        <v>1302</v>
      </c>
      <c r="D1570" t="s">
        <v>1578</v>
      </c>
      <c r="E1570" t="s">
        <v>1922</v>
      </c>
      <c r="F1570">
        <v>4</v>
      </c>
      <c r="G1570" s="5">
        <v>458.58</v>
      </c>
      <c r="H1570">
        <v>0.28999999999999998</v>
      </c>
      <c r="I1570" t="s">
        <v>1962</v>
      </c>
      <c r="J1570">
        <v>1302.3671999999999</v>
      </c>
      <c r="K1570" t="str">
        <f>_xlfn.XLOOKUP(Sales_DB[[#This Row],[Store_ID]],Store_DB[Store_ID],Store_DB[Region])</f>
        <v>East</v>
      </c>
      <c r="L1570" t="str">
        <f>_xlfn.XLOOKUP(Sales_DB[[#This Row],[Store_ID]],Store_DB[Store_ID],Store_DB[Store_Name])</f>
        <v>Hill, Wagner and Ballard</v>
      </c>
      <c r="M1570" t="str">
        <f>_xlfn.XLOOKUP(Sales_DB[[#This Row],[Store_ID]],Store_DB[Store_ID],Store_DB[City])</f>
        <v>East Davidville</v>
      </c>
      <c r="N1570" t="str">
        <f>_xlfn.XLOOKUP(Sales_DB[[#This Row],[Store_ID]],Store_DB[Store_ID],Store_DB[Store_Type])</f>
        <v>Online</v>
      </c>
      <c r="O1570" t="str">
        <f>_xlfn.XLOOKUP(Sales_DB[[#This Row],[Product_ID]],Product_DB[Product_ID],Product_DB[Product_Name])</f>
        <v>Herbal Face Moisturizer</v>
      </c>
      <c r="P1570" t="str">
        <f>_xlfn.XLOOKUP(Sales_DB[[#This Row],[Product_ID]],Product_DB[Product_ID],Product_DB[Category])</f>
        <v>Beauty</v>
      </c>
      <c r="Q1570" t="str">
        <f>_xlfn.XLOOKUP(Sales_DB[[#This Row],[Product_ID]],Product_DB[Product_ID],Product_DB[Sub_Category])</f>
        <v>Skincare</v>
      </c>
      <c r="R1570" t="str">
        <f>_xlfn.XLOOKUP(Sales_DB[[#This Row],[Product_ID]],Product_DB[Product_ID],Product_DB[Brand])</f>
        <v>Davidson PLC</v>
      </c>
      <c r="S1570">
        <f>_xlfn.XLOOKUP(Sales_DB[[#This Row],[Product_ID]],Product_DB[Product_ID],Product_DB[Cost])</f>
        <v>312.8</v>
      </c>
      <c r="T1570">
        <f>_xlfn.XLOOKUP(Sales_DB[[#This Row],[Product_ID]],Product_DB[Product_ID],Product_DB[Stock])</f>
        <v>350</v>
      </c>
      <c r="U1570" t="str">
        <f>_xlfn.XLOOKUP(Sales_DB[[#This Row],[Customer_ID]],Final_Cust_db[Customer_ID],Final_Cust_db[Name])</f>
        <v>Jennifer Myers</v>
      </c>
      <c r="V1570">
        <f>_xlfn.XLOOKUP(Sales_DB[[#This Row],[Customer_ID]],Final_Cust_db[Customer_ID],Final_Cust_db[Age])</f>
        <v>46</v>
      </c>
      <c r="W1570" t="str">
        <f>_xlfn.XLOOKUP(Sales_DB[[#This Row],[Customer_ID]],Final_Cust_db[Customer_ID],Final_Cust_db[Gender])</f>
        <v>Male</v>
      </c>
      <c r="X1570" t="str">
        <f>_xlfn.XLOOKUP(Sales_DB[[#This Row],[Customer_ID]],Final_Cust_db[Customer_ID],Final_Cust_db[City])</f>
        <v>Marthaborough</v>
      </c>
      <c r="Y1570" t="str">
        <f>_xlfn.XLOOKUP(Sales_DB[[#This Row],[Customer_ID]],Final_Cust_db[Customer_ID],Final_Cust_db[State])</f>
        <v>Wisconsin</v>
      </c>
      <c r="Z1570" t="str">
        <f>_xlfn.XLOOKUP(Sales_DB[[#This Row],[Customer_ID]],Final_Cust_db[Customer_ID],Final_Cust_db[Country])</f>
        <v>USA</v>
      </c>
      <c r="AA1570" t="str">
        <f>_xlfn.XLOOKUP(Sales_DB[[#This Row],[Customer_ID]],Final_Cust_db[Customer_ID],Final_Cust_db[Loyality_Level])</f>
        <v>Platinum</v>
      </c>
      <c r="AB1570" s="8">
        <f>Sales_DB[[#This Row],[Cost]]*Sales_DB[[#This Row],[Quantity]]</f>
        <v>1251.2</v>
      </c>
      <c r="AC1570" s="8">
        <f>Sales_DB[[#This Row],[Total_Amount]]-Sales_DB[[#This Row],[Spend]]</f>
        <v>51.167199999999866</v>
      </c>
      <c r="AD1570" s="8">
        <f>MONTH(Sales_DB[[#This Row],[Order_Date]])</f>
        <v>5</v>
      </c>
    </row>
    <row r="1571" spans="1:30" x14ac:dyDescent="0.35">
      <c r="A1571" t="s">
        <v>3528</v>
      </c>
      <c r="B1571" s="2">
        <v>45452</v>
      </c>
      <c r="C1571" t="s">
        <v>400</v>
      </c>
      <c r="D1571" t="s">
        <v>1775</v>
      </c>
      <c r="E1571" t="s">
        <v>1922</v>
      </c>
      <c r="F1571">
        <v>4</v>
      </c>
      <c r="G1571" s="5">
        <v>704.49</v>
      </c>
      <c r="H1571">
        <v>0.05</v>
      </c>
      <c r="I1571" t="s">
        <v>1962</v>
      </c>
      <c r="J1571">
        <v>2677.0619999999999</v>
      </c>
      <c r="K1571" t="str">
        <f>_xlfn.XLOOKUP(Sales_DB[[#This Row],[Store_ID]],Store_DB[Store_ID],Store_DB[Region])</f>
        <v>East</v>
      </c>
      <c r="L1571" t="str">
        <f>_xlfn.XLOOKUP(Sales_DB[[#This Row],[Store_ID]],Store_DB[Store_ID],Store_DB[Store_Name])</f>
        <v>Hill, Wagner and Ballard</v>
      </c>
      <c r="M1571" t="str">
        <f>_xlfn.XLOOKUP(Sales_DB[[#This Row],[Store_ID]],Store_DB[Store_ID],Store_DB[City])</f>
        <v>East Davidville</v>
      </c>
      <c r="N1571" t="str">
        <f>_xlfn.XLOOKUP(Sales_DB[[#This Row],[Store_ID]],Store_DB[Store_ID],Store_DB[Store_Type])</f>
        <v>Online</v>
      </c>
      <c r="O1571" t="str">
        <f>_xlfn.XLOOKUP(Sales_DB[[#This Row],[Product_ID]],Product_DB[Product_ID],Product_DB[Product_Name])</f>
        <v>Adjustable Dumbbells 20Kg</v>
      </c>
      <c r="P1571" t="str">
        <f>_xlfn.XLOOKUP(Sales_DB[[#This Row],[Product_ID]],Product_DB[Product_ID],Product_DB[Category])</f>
        <v>Sports</v>
      </c>
      <c r="Q1571" t="str">
        <f>_xlfn.XLOOKUP(Sales_DB[[#This Row],[Product_ID]],Product_DB[Product_ID],Product_DB[Sub_Category])</f>
        <v>Fitness</v>
      </c>
      <c r="R1571" t="str">
        <f>_xlfn.XLOOKUP(Sales_DB[[#This Row],[Product_ID]],Product_DB[Product_ID],Product_DB[Brand])</f>
        <v>Montgomery, Benton and Miller</v>
      </c>
      <c r="S1571">
        <f>_xlfn.XLOOKUP(Sales_DB[[#This Row],[Product_ID]],Product_DB[Product_ID],Product_DB[Cost])</f>
        <v>240.63</v>
      </c>
      <c r="T1571">
        <f>_xlfn.XLOOKUP(Sales_DB[[#This Row],[Product_ID]],Product_DB[Product_ID],Product_DB[Stock])</f>
        <v>423</v>
      </c>
      <c r="U1571" t="str">
        <f>_xlfn.XLOOKUP(Sales_DB[[#This Row],[Customer_ID]],Final_Cust_db[Customer_ID],Final_Cust_db[Name])</f>
        <v>Edward Hall</v>
      </c>
      <c r="V1571">
        <f>_xlfn.XLOOKUP(Sales_DB[[#This Row],[Customer_ID]],Final_Cust_db[Customer_ID],Final_Cust_db[Age])</f>
        <v>51</v>
      </c>
      <c r="W1571" t="str">
        <f>_xlfn.XLOOKUP(Sales_DB[[#This Row],[Customer_ID]],Final_Cust_db[Customer_ID],Final_Cust_db[Gender])</f>
        <v>Male</v>
      </c>
      <c r="X1571" t="str">
        <f>_xlfn.XLOOKUP(Sales_DB[[#This Row],[Customer_ID]],Final_Cust_db[Customer_ID],Final_Cust_db[City])</f>
        <v>New William</v>
      </c>
      <c r="Y1571" t="str">
        <f>_xlfn.XLOOKUP(Sales_DB[[#This Row],[Customer_ID]],Final_Cust_db[Customer_ID],Final_Cust_db[State])</f>
        <v>New Mexico</v>
      </c>
      <c r="Z1571" t="str">
        <f>_xlfn.XLOOKUP(Sales_DB[[#This Row],[Customer_ID]],Final_Cust_db[Customer_ID],Final_Cust_db[Country])</f>
        <v>USA</v>
      </c>
      <c r="AA1571" t="str">
        <f>_xlfn.XLOOKUP(Sales_DB[[#This Row],[Customer_ID]],Final_Cust_db[Customer_ID],Final_Cust_db[Loyality_Level])</f>
        <v>Gold</v>
      </c>
      <c r="AB1571" s="8">
        <f>Sales_DB[[#This Row],[Cost]]*Sales_DB[[#This Row],[Quantity]]</f>
        <v>962.52</v>
      </c>
      <c r="AC1571" s="8">
        <f>Sales_DB[[#This Row],[Total_Amount]]-Sales_DB[[#This Row],[Spend]]</f>
        <v>1714.5419999999999</v>
      </c>
      <c r="AD1571" s="8">
        <f>MONTH(Sales_DB[[#This Row],[Order_Date]])</f>
        <v>6</v>
      </c>
    </row>
    <row r="1572" spans="1:30" x14ac:dyDescent="0.35">
      <c r="A1572" t="s">
        <v>3529</v>
      </c>
      <c r="B1572" s="2">
        <v>45284</v>
      </c>
      <c r="C1572" t="s">
        <v>134</v>
      </c>
      <c r="D1572" t="s">
        <v>1656</v>
      </c>
      <c r="E1572" t="s">
        <v>1946</v>
      </c>
      <c r="F1572">
        <v>4</v>
      </c>
      <c r="G1572" s="5">
        <v>822.32</v>
      </c>
      <c r="H1572">
        <v>0.26</v>
      </c>
      <c r="I1572" t="s">
        <v>1959</v>
      </c>
      <c r="J1572">
        <v>2434.0672</v>
      </c>
      <c r="K1572" t="str">
        <f>_xlfn.XLOOKUP(Sales_DB[[#This Row],[Store_ID]],Store_DB[Store_ID],Store_DB[Region])</f>
        <v>East</v>
      </c>
      <c r="L1572" t="str">
        <f>_xlfn.XLOOKUP(Sales_DB[[#This Row],[Store_ID]],Store_DB[Store_ID],Store_DB[Store_Name])</f>
        <v>Mann-Austin</v>
      </c>
      <c r="M1572" t="str">
        <f>_xlfn.XLOOKUP(Sales_DB[[#This Row],[Store_ID]],Store_DB[Store_ID],Store_DB[City])</f>
        <v>Vasquezborough</v>
      </c>
      <c r="N1572" t="str">
        <f>_xlfn.XLOOKUP(Sales_DB[[#This Row],[Store_ID]],Store_DB[Store_ID],Store_DB[Store_Type])</f>
        <v>Online</v>
      </c>
      <c r="O1572" t="str">
        <f>_xlfn.XLOOKUP(Sales_DB[[#This Row],[Product_ID]],Product_DB[Product_ID],Product_DB[Product_Name])</f>
        <v>Decorative Floor Vase</v>
      </c>
      <c r="P1572" t="str">
        <f>_xlfn.XLOOKUP(Sales_DB[[#This Row],[Product_ID]],Product_DB[Product_ID],Product_DB[Category])</f>
        <v>Home</v>
      </c>
      <c r="Q1572" t="str">
        <f>_xlfn.XLOOKUP(Sales_DB[[#This Row],[Product_ID]],Product_DB[Product_ID],Product_DB[Sub_Category])</f>
        <v>Decor</v>
      </c>
      <c r="R1572" t="str">
        <f>_xlfn.XLOOKUP(Sales_DB[[#This Row],[Product_ID]],Product_DB[Product_ID],Product_DB[Brand])</f>
        <v>Khan, Jones and Paul</v>
      </c>
      <c r="S1572">
        <f>_xlfn.XLOOKUP(Sales_DB[[#This Row],[Product_ID]],Product_DB[Product_ID],Product_DB[Cost])</f>
        <v>238.8</v>
      </c>
      <c r="T1572">
        <f>_xlfn.XLOOKUP(Sales_DB[[#This Row],[Product_ID]],Product_DB[Product_ID],Product_DB[Stock])</f>
        <v>378</v>
      </c>
      <c r="U1572" t="str">
        <f>_xlfn.XLOOKUP(Sales_DB[[#This Row],[Customer_ID]],Final_Cust_db[Customer_ID],Final_Cust_db[Name])</f>
        <v>Mike Jennings</v>
      </c>
      <c r="V1572">
        <f>_xlfn.XLOOKUP(Sales_DB[[#This Row],[Customer_ID]],Final_Cust_db[Customer_ID],Final_Cust_db[Age])</f>
        <v>48</v>
      </c>
      <c r="W1572" t="str">
        <f>_xlfn.XLOOKUP(Sales_DB[[#This Row],[Customer_ID]],Final_Cust_db[Customer_ID],Final_Cust_db[Gender])</f>
        <v>Female</v>
      </c>
      <c r="X1572" t="str">
        <f>_xlfn.XLOOKUP(Sales_DB[[#This Row],[Customer_ID]],Final_Cust_db[Customer_ID],Final_Cust_db[City])</f>
        <v>Fostermouth</v>
      </c>
      <c r="Y1572" t="str">
        <f>_xlfn.XLOOKUP(Sales_DB[[#This Row],[Customer_ID]],Final_Cust_db[Customer_ID],Final_Cust_db[State])</f>
        <v>Arizona</v>
      </c>
      <c r="Z1572" t="str">
        <f>_xlfn.XLOOKUP(Sales_DB[[#This Row],[Customer_ID]],Final_Cust_db[Customer_ID],Final_Cust_db[Country])</f>
        <v>USA</v>
      </c>
      <c r="AA1572" t="str">
        <f>_xlfn.XLOOKUP(Sales_DB[[#This Row],[Customer_ID]],Final_Cust_db[Customer_ID],Final_Cust_db[Loyality_Level])</f>
        <v>Gold</v>
      </c>
      <c r="AB1572" s="8">
        <f>Sales_DB[[#This Row],[Cost]]*Sales_DB[[#This Row],[Quantity]]</f>
        <v>955.2</v>
      </c>
      <c r="AC1572" s="8">
        <f>Sales_DB[[#This Row],[Total_Amount]]-Sales_DB[[#This Row],[Spend]]</f>
        <v>1478.8671999999999</v>
      </c>
      <c r="AD1572" s="8">
        <f>MONTH(Sales_DB[[#This Row],[Order_Date]])</f>
        <v>12</v>
      </c>
    </row>
    <row r="1573" spans="1:30" x14ac:dyDescent="0.35">
      <c r="A1573" t="s">
        <v>3530</v>
      </c>
      <c r="B1573" s="2">
        <v>45325</v>
      </c>
      <c r="C1573" t="s">
        <v>794</v>
      </c>
      <c r="D1573" t="s">
        <v>1567</v>
      </c>
      <c r="E1573" t="s">
        <v>1930</v>
      </c>
      <c r="F1573">
        <v>4</v>
      </c>
      <c r="G1573" s="5">
        <v>785.41</v>
      </c>
      <c r="H1573">
        <v>0.13</v>
      </c>
      <c r="I1573" t="s">
        <v>1962</v>
      </c>
      <c r="J1573">
        <v>2733.2267999999999</v>
      </c>
      <c r="K1573" t="str">
        <f>_xlfn.XLOOKUP(Sales_DB[[#This Row],[Store_ID]],Store_DB[Store_ID],Store_DB[Region])</f>
        <v>East</v>
      </c>
      <c r="L1573" t="str">
        <f>_xlfn.XLOOKUP(Sales_DB[[#This Row],[Store_ID]],Store_DB[Store_ID],Store_DB[Store_Name])</f>
        <v>Gardner, Humphrey and Contreras</v>
      </c>
      <c r="M1573" t="str">
        <f>_xlfn.XLOOKUP(Sales_DB[[#This Row],[Store_ID]],Store_DB[Store_ID],Store_DB[City])</f>
        <v>Johnsonville</v>
      </c>
      <c r="N1573" t="str">
        <f>_xlfn.XLOOKUP(Sales_DB[[#This Row],[Store_ID]],Store_DB[Store_ID],Store_DB[Store_Type])</f>
        <v>Flagship</v>
      </c>
      <c r="O1573" t="str">
        <f>_xlfn.XLOOKUP(Sales_DB[[#This Row],[Product_ID]],Product_DB[Product_ID],Product_DB[Product_Name])</f>
        <v>Men'S Running Jacket</v>
      </c>
      <c r="P1573" t="str">
        <f>_xlfn.XLOOKUP(Sales_DB[[#This Row],[Product_ID]],Product_DB[Product_ID],Product_DB[Category])</f>
        <v>Clothing</v>
      </c>
      <c r="Q1573" t="str">
        <f>_xlfn.XLOOKUP(Sales_DB[[#This Row],[Product_ID]],Product_DB[Product_ID],Product_DB[Sub_Category])</f>
        <v>Outerwear</v>
      </c>
      <c r="R1573" t="str">
        <f>_xlfn.XLOOKUP(Sales_DB[[#This Row],[Product_ID]],Product_DB[Product_ID],Product_DB[Brand])</f>
        <v>Pineda Ltd</v>
      </c>
      <c r="S1573">
        <f>_xlfn.XLOOKUP(Sales_DB[[#This Row],[Product_ID]],Product_DB[Product_ID],Product_DB[Cost])</f>
        <v>364.67</v>
      </c>
      <c r="T1573">
        <f>_xlfn.XLOOKUP(Sales_DB[[#This Row],[Product_ID]],Product_DB[Product_ID],Product_DB[Stock])</f>
        <v>452</v>
      </c>
      <c r="U1573" t="str">
        <f>_xlfn.XLOOKUP(Sales_DB[[#This Row],[Customer_ID]],Final_Cust_db[Customer_ID],Final_Cust_db[Name])</f>
        <v>Laura Soto</v>
      </c>
      <c r="V1573">
        <f>_xlfn.XLOOKUP(Sales_DB[[#This Row],[Customer_ID]],Final_Cust_db[Customer_ID],Final_Cust_db[Age])</f>
        <v>57</v>
      </c>
      <c r="W1573" t="str">
        <f>_xlfn.XLOOKUP(Sales_DB[[#This Row],[Customer_ID]],Final_Cust_db[Customer_ID],Final_Cust_db[Gender])</f>
        <v>Female</v>
      </c>
      <c r="X1573" t="str">
        <f>_xlfn.XLOOKUP(Sales_DB[[#This Row],[Customer_ID]],Final_Cust_db[Customer_ID],Final_Cust_db[City])</f>
        <v>Rodriguezton</v>
      </c>
      <c r="Y1573" t="str">
        <f>_xlfn.XLOOKUP(Sales_DB[[#This Row],[Customer_ID]],Final_Cust_db[Customer_ID],Final_Cust_db[State])</f>
        <v>Michigan</v>
      </c>
      <c r="Z1573" t="str">
        <f>_xlfn.XLOOKUP(Sales_DB[[#This Row],[Customer_ID]],Final_Cust_db[Customer_ID],Final_Cust_db[Country])</f>
        <v>USA</v>
      </c>
      <c r="AA1573" t="str">
        <f>_xlfn.XLOOKUP(Sales_DB[[#This Row],[Customer_ID]],Final_Cust_db[Customer_ID],Final_Cust_db[Loyality_Level])</f>
        <v>Platinum</v>
      </c>
      <c r="AB1573" s="8">
        <f>Sales_DB[[#This Row],[Cost]]*Sales_DB[[#This Row],[Quantity]]</f>
        <v>1458.68</v>
      </c>
      <c r="AC1573" s="8">
        <f>Sales_DB[[#This Row],[Total_Amount]]-Sales_DB[[#This Row],[Spend]]</f>
        <v>1274.5467999999998</v>
      </c>
      <c r="AD1573" s="8">
        <f>MONTH(Sales_DB[[#This Row],[Order_Date]])</f>
        <v>2</v>
      </c>
    </row>
    <row r="1574" spans="1:30" x14ac:dyDescent="0.35">
      <c r="A1574" t="s">
        <v>3531</v>
      </c>
      <c r="B1574" s="2">
        <v>45465</v>
      </c>
      <c r="C1574" t="s">
        <v>131</v>
      </c>
      <c r="D1574" t="s">
        <v>1694</v>
      </c>
      <c r="E1574" t="s">
        <v>1932</v>
      </c>
      <c r="F1574">
        <v>1</v>
      </c>
      <c r="G1574" s="5">
        <v>405.8</v>
      </c>
      <c r="H1574">
        <v>0.11</v>
      </c>
      <c r="I1574" t="s">
        <v>1959</v>
      </c>
      <c r="J1574">
        <v>361.16199999999998</v>
      </c>
      <c r="K1574" t="str">
        <f>_xlfn.XLOOKUP(Sales_DB[[#This Row],[Store_ID]],Store_DB[Store_ID],Store_DB[Region])</f>
        <v>South</v>
      </c>
      <c r="L1574" t="str">
        <f>_xlfn.XLOOKUP(Sales_DB[[#This Row],[Store_ID]],Store_DB[Store_ID],Store_DB[Store_Name])</f>
        <v>Mcdonald Inc</v>
      </c>
      <c r="M1574" t="str">
        <f>_xlfn.XLOOKUP(Sales_DB[[#This Row],[Store_ID]],Store_DB[Store_ID],Store_DB[City])</f>
        <v>Christopherland</v>
      </c>
      <c r="N1574" t="str">
        <f>_xlfn.XLOOKUP(Sales_DB[[#This Row],[Store_ID]],Store_DB[Store_ID],Store_DB[Store_Type])</f>
        <v>Outlet</v>
      </c>
      <c r="O1574" t="str">
        <f>_xlfn.XLOOKUP(Sales_DB[[#This Row],[Product_ID]],Product_DB[Product_ID],Product_DB[Product_Name])</f>
        <v>Portable Power Bank</v>
      </c>
      <c r="P1574" t="str">
        <f>_xlfn.XLOOKUP(Sales_DB[[#This Row],[Product_ID]],Product_DB[Product_ID],Product_DB[Category])</f>
        <v>Electronics</v>
      </c>
      <c r="Q1574" t="str">
        <f>_xlfn.XLOOKUP(Sales_DB[[#This Row],[Product_ID]],Product_DB[Product_ID],Product_DB[Sub_Category])</f>
        <v>Mobile</v>
      </c>
      <c r="R1574" t="str">
        <f>_xlfn.XLOOKUP(Sales_DB[[#This Row],[Product_ID]],Product_DB[Product_ID],Product_DB[Brand])</f>
        <v>Cummings and Sons</v>
      </c>
      <c r="S1574">
        <f>_xlfn.XLOOKUP(Sales_DB[[#This Row],[Product_ID]],Product_DB[Product_ID],Product_DB[Cost])</f>
        <v>326.06</v>
      </c>
      <c r="T1574">
        <f>_xlfn.XLOOKUP(Sales_DB[[#This Row],[Product_ID]],Product_DB[Product_ID],Product_DB[Stock])</f>
        <v>301</v>
      </c>
      <c r="U1574" t="str">
        <f>_xlfn.XLOOKUP(Sales_DB[[#This Row],[Customer_ID]],Final_Cust_db[Customer_ID],Final_Cust_db[Name])</f>
        <v>Sarah Vance</v>
      </c>
      <c r="V1574">
        <f>_xlfn.XLOOKUP(Sales_DB[[#This Row],[Customer_ID]],Final_Cust_db[Customer_ID],Final_Cust_db[Age])</f>
        <v>41</v>
      </c>
      <c r="W1574" t="str">
        <f>_xlfn.XLOOKUP(Sales_DB[[#This Row],[Customer_ID]],Final_Cust_db[Customer_ID],Final_Cust_db[Gender])</f>
        <v>Male</v>
      </c>
      <c r="X1574" t="str">
        <f>_xlfn.XLOOKUP(Sales_DB[[#This Row],[Customer_ID]],Final_Cust_db[Customer_ID],Final_Cust_db[City])</f>
        <v>Johnsonville</v>
      </c>
      <c r="Y1574" t="str">
        <f>_xlfn.XLOOKUP(Sales_DB[[#This Row],[Customer_ID]],Final_Cust_db[Customer_ID],Final_Cust_db[State])</f>
        <v>Oregon</v>
      </c>
      <c r="Z1574" t="str">
        <f>_xlfn.XLOOKUP(Sales_DB[[#This Row],[Customer_ID]],Final_Cust_db[Customer_ID],Final_Cust_db[Country])</f>
        <v>USA</v>
      </c>
      <c r="AA1574" t="str">
        <f>_xlfn.XLOOKUP(Sales_DB[[#This Row],[Customer_ID]],Final_Cust_db[Customer_ID],Final_Cust_db[Loyality_Level])</f>
        <v>Silver</v>
      </c>
      <c r="AB1574" s="8">
        <f>Sales_DB[[#This Row],[Cost]]*Sales_DB[[#This Row],[Quantity]]</f>
        <v>326.06</v>
      </c>
      <c r="AC1574" s="8">
        <f>Sales_DB[[#This Row],[Total_Amount]]-Sales_DB[[#This Row],[Spend]]</f>
        <v>35.101999999999975</v>
      </c>
      <c r="AD1574" s="8">
        <f>MONTH(Sales_DB[[#This Row],[Order_Date]])</f>
        <v>6</v>
      </c>
    </row>
    <row r="1575" spans="1:30" x14ac:dyDescent="0.35">
      <c r="A1575" t="s">
        <v>3532</v>
      </c>
      <c r="B1575" s="2">
        <v>45612</v>
      </c>
      <c r="C1575" t="s">
        <v>1353</v>
      </c>
      <c r="D1575" t="s">
        <v>1854</v>
      </c>
      <c r="E1575" t="s">
        <v>1919</v>
      </c>
      <c r="F1575">
        <v>2</v>
      </c>
      <c r="G1575" s="5">
        <v>976.83</v>
      </c>
      <c r="H1575">
        <v>0.1</v>
      </c>
      <c r="I1575" t="s">
        <v>1959</v>
      </c>
      <c r="J1575">
        <v>1758.2940000000001</v>
      </c>
      <c r="K1575" t="str">
        <f>_xlfn.XLOOKUP(Sales_DB[[#This Row],[Store_ID]],Store_DB[Store_ID],Store_DB[Region])</f>
        <v>South</v>
      </c>
      <c r="L1575" t="str">
        <f>_xlfn.XLOOKUP(Sales_DB[[#This Row],[Store_ID]],Store_DB[Store_ID],Store_DB[Store_Name])</f>
        <v>Moore, Padilla and Butler</v>
      </c>
      <c r="M1575" t="str">
        <f>_xlfn.XLOOKUP(Sales_DB[[#This Row],[Store_ID]],Store_DB[Store_ID],Store_DB[City])</f>
        <v>East Johnstad</v>
      </c>
      <c r="N1575" t="str">
        <f>_xlfn.XLOOKUP(Sales_DB[[#This Row],[Store_ID]],Store_DB[Store_ID],Store_DB[Store_Type])</f>
        <v>Flagship</v>
      </c>
      <c r="O1575" t="str">
        <f>_xlfn.XLOOKUP(Sales_DB[[#This Row],[Product_ID]],Product_DB[Product_ID],Product_DB[Product_Name])</f>
        <v>Women'S High Heels</v>
      </c>
      <c r="P1575" t="str">
        <f>_xlfn.XLOOKUP(Sales_DB[[#This Row],[Product_ID]],Product_DB[Product_ID],Product_DB[Category])</f>
        <v>Clothing</v>
      </c>
      <c r="Q1575" t="str">
        <f>_xlfn.XLOOKUP(Sales_DB[[#This Row],[Product_ID]],Product_DB[Product_ID],Product_DB[Sub_Category])</f>
        <v>Footwear</v>
      </c>
      <c r="R1575" t="str">
        <f>_xlfn.XLOOKUP(Sales_DB[[#This Row],[Product_ID]],Product_DB[Product_ID],Product_DB[Brand])</f>
        <v>Smith-Charles</v>
      </c>
      <c r="S1575">
        <f>_xlfn.XLOOKUP(Sales_DB[[#This Row],[Product_ID]],Product_DB[Product_ID],Product_DB[Cost])</f>
        <v>438.25</v>
      </c>
      <c r="T1575">
        <f>_xlfn.XLOOKUP(Sales_DB[[#This Row],[Product_ID]],Product_DB[Product_ID],Product_DB[Stock])</f>
        <v>496</v>
      </c>
      <c r="U1575" t="str">
        <f>_xlfn.XLOOKUP(Sales_DB[[#This Row],[Customer_ID]],Final_Cust_db[Customer_ID],Final_Cust_db[Name])</f>
        <v>Thomas Moore</v>
      </c>
      <c r="V1575">
        <f>_xlfn.XLOOKUP(Sales_DB[[#This Row],[Customer_ID]],Final_Cust_db[Customer_ID],Final_Cust_db[Age])</f>
        <v>51</v>
      </c>
      <c r="W1575" t="str">
        <f>_xlfn.XLOOKUP(Sales_DB[[#This Row],[Customer_ID]],Final_Cust_db[Customer_ID],Final_Cust_db[Gender])</f>
        <v>Female</v>
      </c>
      <c r="X1575" t="str">
        <f>_xlfn.XLOOKUP(Sales_DB[[#This Row],[Customer_ID]],Final_Cust_db[Customer_ID],Final_Cust_db[City])</f>
        <v>Williamsberg</v>
      </c>
      <c r="Y1575" t="str">
        <f>_xlfn.XLOOKUP(Sales_DB[[#This Row],[Customer_ID]],Final_Cust_db[Customer_ID],Final_Cust_db[State])</f>
        <v>New York</v>
      </c>
      <c r="Z1575" t="str">
        <f>_xlfn.XLOOKUP(Sales_DB[[#This Row],[Customer_ID]],Final_Cust_db[Customer_ID],Final_Cust_db[Country])</f>
        <v>USA</v>
      </c>
      <c r="AA1575" t="str">
        <f>_xlfn.XLOOKUP(Sales_DB[[#This Row],[Customer_ID]],Final_Cust_db[Customer_ID],Final_Cust_db[Loyality_Level])</f>
        <v>Silver</v>
      </c>
      <c r="AB1575" s="8">
        <f>Sales_DB[[#This Row],[Cost]]*Sales_DB[[#This Row],[Quantity]]</f>
        <v>876.5</v>
      </c>
      <c r="AC1575" s="8">
        <f>Sales_DB[[#This Row],[Total_Amount]]-Sales_DB[[#This Row],[Spend]]</f>
        <v>881.7940000000001</v>
      </c>
      <c r="AD1575" s="8">
        <f>MONTH(Sales_DB[[#This Row],[Order_Date]])</f>
        <v>11</v>
      </c>
    </row>
    <row r="1576" spans="1:30" x14ac:dyDescent="0.35">
      <c r="A1576" t="s">
        <v>3533</v>
      </c>
      <c r="B1576" s="2">
        <v>45472</v>
      </c>
      <c r="C1576" t="s">
        <v>878</v>
      </c>
      <c r="D1576" t="s">
        <v>1772</v>
      </c>
      <c r="E1576" t="s">
        <v>1894</v>
      </c>
      <c r="F1576">
        <v>1</v>
      </c>
      <c r="G1576" s="5">
        <v>644.15</v>
      </c>
      <c r="H1576">
        <v>0.06</v>
      </c>
      <c r="I1576" t="s">
        <v>1957</v>
      </c>
      <c r="J1576">
        <v>605.50099999999998</v>
      </c>
      <c r="K1576" t="str">
        <f>_xlfn.XLOOKUP(Sales_DB[[#This Row],[Store_ID]],Store_DB[Store_ID],Store_DB[Region])</f>
        <v>South</v>
      </c>
      <c r="L1576" t="str">
        <f>_xlfn.XLOOKUP(Sales_DB[[#This Row],[Store_ID]],Store_DB[Store_ID],Store_DB[Store_Name])</f>
        <v>Black-Horn</v>
      </c>
      <c r="M1576" t="str">
        <f>_xlfn.XLOOKUP(Sales_DB[[#This Row],[Store_ID]],Store_DB[Store_ID],Store_DB[City])</f>
        <v>North Nancyview</v>
      </c>
      <c r="N1576" t="str">
        <f>_xlfn.XLOOKUP(Sales_DB[[#This Row],[Store_ID]],Store_DB[Store_ID],Store_DB[Store_Type])</f>
        <v>Outlet</v>
      </c>
      <c r="O1576" t="str">
        <f>_xlfn.XLOOKUP(Sales_DB[[#This Row],[Product_ID]],Product_DB[Product_ID],Product_DB[Product_Name])</f>
        <v>Matte Lipstick Set</v>
      </c>
      <c r="P1576" t="str">
        <f>_xlfn.XLOOKUP(Sales_DB[[#This Row],[Product_ID]],Product_DB[Product_ID],Product_DB[Category])</f>
        <v>Beauty</v>
      </c>
      <c r="Q1576" t="str">
        <f>_xlfn.XLOOKUP(Sales_DB[[#This Row],[Product_ID]],Product_DB[Product_ID],Product_DB[Sub_Category])</f>
        <v>Makeup</v>
      </c>
      <c r="R1576" t="str">
        <f>_xlfn.XLOOKUP(Sales_DB[[#This Row],[Product_ID]],Product_DB[Product_ID],Product_DB[Brand])</f>
        <v>Zhang Inc</v>
      </c>
      <c r="S1576">
        <f>_xlfn.XLOOKUP(Sales_DB[[#This Row],[Product_ID]],Product_DB[Product_ID],Product_DB[Cost])</f>
        <v>299.11</v>
      </c>
      <c r="T1576">
        <f>_xlfn.XLOOKUP(Sales_DB[[#This Row],[Product_ID]],Product_DB[Product_ID],Product_DB[Stock])</f>
        <v>118</v>
      </c>
      <c r="U1576" t="str">
        <f>_xlfn.XLOOKUP(Sales_DB[[#This Row],[Customer_ID]],Final_Cust_db[Customer_ID],Final_Cust_db[Name])</f>
        <v>Samantha Robinson</v>
      </c>
      <c r="V1576">
        <f>_xlfn.XLOOKUP(Sales_DB[[#This Row],[Customer_ID]],Final_Cust_db[Customer_ID],Final_Cust_db[Age])</f>
        <v>23</v>
      </c>
      <c r="W1576" t="str">
        <f>_xlfn.XLOOKUP(Sales_DB[[#This Row],[Customer_ID]],Final_Cust_db[Customer_ID],Final_Cust_db[Gender])</f>
        <v>Male</v>
      </c>
      <c r="X1576" t="str">
        <f>_xlfn.XLOOKUP(Sales_DB[[#This Row],[Customer_ID]],Final_Cust_db[Customer_ID],Final_Cust_db[City])</f>
        <v>North Roy</v>
      </c>
      <c r="Y1576" t="str">
        <f>_xlfn.XLOOKUP(Sales_DB[[#This Row],[Customer_ID]],Final_Cust_db[Customer_ID],Final_Cust_db[State])</f>
        <v>Mississippi</v>
      </c>
      <c r="Z1576" t="str">
        <f>_xlfn.XLOOKUP(Sales_DB[[#This Row],[Customer_ID]],Final_Cust_db[Customer_ID],Final_Cust_db[Country])</f>
        <v>USA</v>
      </c>
      <c r="AA1576" t="str">
        <f>_xlfn.XLOOKUP(Sales_DB[[#This Row],[Customer_ID]],Final_Cust_db[Customer_ID],Final_Cust_db[Loyality_Level])</f>
        <v>Bronze</v>
      </c>
      <c r="AB1576" s="8">
        <f>Sales_DB[[#This Row],[Cost]]*Sales_DB[[#This Row],[Quantity]]</f>
        <v>299.11</v>
      </c>
      <c r="AC1576" s="8">
        <f>Sales_DB[[#This Row],[Total_Amount]]-Sales_DB[[#This Row],[Spend]]</f>
        <v>306.39099999999996</v>
      </c>
      <c r="AD1576" s="8">
        <f>MONTH(Sales_DB[[#This Row],[Order_Date]])</f>
        <v>6</v>
      </c>
    </row>
    <row r="1577" spans="1:30" x14ac:dyDescent="0.35">
      <c r="A1577" t="s">
        <v>3534</v>
      </c>
      <c r="B1577" s="2">
        <v>45897</v>
      </c>
      <c r="C1577" t="s">
        <v>1068</v>
      </c>
      <c r="D1577" t="s">
        <v>1781</v>
      </c>
      <c r="E1577" t="s">
        <v>1930</v>
      </c>
      <c r="F1577">
        <v>1</v>
      </c>
      <c r="G1577" s="5">
        <v>470.55</v>
      </c>
      <c r="H1577">
        <v>0.23</v>
      </c>
      <c r="I1577" t="s">
        <v>1959</v>
      </c>
      <c r="J1577">
        <v>362.32350000000002</v>
      </c>
      <c r="K1577" t="str">
        <f>_xlfn.XLOOKUP(Sales_DB[[#This Row],[Store_ID]],Store_DB[Store_ID],Store_DB[Region])</f>
        <v>East</v>
      </c>
      <c r="L1577" t="str">
        <f>_xlfn.XLOOKUP(Sales_DB[[#This Row],[Store_ID]],Store_DB[Store_ID],Store_DB[Store_Name])</f>
        <v>Gardner, Humphrey and Contreras</v>
      </c>
      <c r="M1577" t="str">
        <f>_xlfn.XLOOKUP(Sales_DB[[#This Row],[Store_ID]],Store_DB[Store_ID],Store_DB[City])</f>
        <v>Johnsonville</v>
      </c>
      <c r="N1577" t="str">
        <f>_xlfn.XLOOKUP(Sales_DB[[#This Row],[Store_ID]],Store_DB[Store_ID],Store_DB[Store_Type])</f>
        <v>Flagship</v>
      </c>
      <c r="O1577" t="str">
        <f>_xlfn.XLOOKUP(Sales_DB[[#This Row],[Product_ID]],Product_DB[Product_ID],Product_DB[Product_Name])</f>
        <v>Smart Led Light Strip</v>
      </c>
      <c r="P1577" t="str">
        <f>_xlfn.XLOOKUP(Sales_DB[[#This Row],[Product_ID]],Product_DB[Product_ID],Product_DB[Category])</f>
        <v>Electronics</v>
      </c>
      <c r="Q1577" t="str">
        <f>_xlfn.XLOOKUP(Sales_DB[[#This Row],[Product_ID]],Product_DB[Product_ID],Product_DB[Sub_Category])</f>
        <v>Accessories</v>
      </c>
      <c r="R1577" t="str">
        <f>_xlfn.XLOOKUP(Sales_DB[[#This Row],[Product_ID]],Product_DB[Product_ID],Product_DB[Brand])</f>
        <v>Flores-Davis</v>
      </c>
      <c r="S1577">
        <f>_xlfn.XLOOKUP(Sales_DB[[#This Row],[Product_ID]],Product_DB[Product_ID],Product_DB[Cost])</f>
        <v>349.17</v>
      </c>
      <c r="T1577">
        <f>_xlfn.XLOOKUP(Sales_DB[[#This Row],[Product_ID]],Product_DB[Product_ID],Product_DB[Stock])</f>
        <v>476</v>
      </c>
      <c r="U1577" t="str">
        <f>_xlfn.XLOOKUP(Sales_DB[[#This Row],[Customer_ID]],Final_Cust_db[Customer_ID],Final_Cust_db[Name])</f>
        <v>Carol Lewis</v>
      </c>
      <c r="V1577">
        <f>_xlfn.XLOOKUP(Sales_DB[[#This Row],[Customer_ID]],Final_Cust_db[Customer_ID],Final_Cust_db[Age])</f>
        <v>40</v>
      </c>
      <c r="W1577" t="str">
        <f>_xlfn.XLOOKUP(Sales_DB[[#This Row],[Customer_ID]],Final_Cust_db[Customer_ID],Final_Cust_db[Gender])</f>
        <v>Female</v>
      </c>
      <c r="X1577" t="str">
        <f>_xlfn.XLOOKUP(Sales_DB[[#This Row],[Customer_ID]],Final_Cust_db[Customer_ID],Final_Cust_db[City])</f>
        <v>Ryanport</v>
      </c>
      <c r="Y1577" t="str">
        <f>_xlfn.XLOOKUP(Sales_DB[[#This Row],[Customer_ID]],Final_Cust_db[Customer_ID],Final_Cust_db[State])</f>
        <v>North Carolina</v>
      </c>
      <c r="Z1577" t="str">
        <f>_xlfn.XLOOKUP(Sales_DB[[#This Row],[Customer_ID]],Final_Cust_db[Customer_ID],Final_Cust_db[Country])</f>
        <v>USA</v>
      </c>
      <c r="AA1577" t="str">
        <f>_xlfn.XLOOKUP(Sales_DB[[#This Row],[Customer_ID]],Final_Cust_db[Customer_ID],Final_Cust_db[Loyality_Level])</f>
        <v>Bronze</v>
      </c>
      <c r="AB1577" s="8">
        <f>Sales_DB[[#This Row],[Cost]]*Sales_DB[[#This Row],[Quantity]]</f>
        <v>349.17</v>
      </c>
      <c r="AC1577" s="8">
        <f>Sales_DB[[#This Row],[Total_Amount]]-Sales_DB[[#This Row],[Spend]]</f>
        <v>13.153500000000008</v>
      </c>
      <c r="AD1577" s="8">
        <f>MONTH(Sales_DB[[#This Row],[Order_Date]])</f>
        <v>8</v>
      </c>
    </row>
    <row r="1578" spans="1:30" x14ac:dyDescent="0.35">
      <c r="A1578" t="s">
        <v>3535</v>
      </c>
      <c r="B1578" s="2">
        <v>45241</v>
      </c>
      <c r="C1578" t="s">
        <v>1482</v>
      </c>
      <c r="D1578" t="s">
        <v>1583</v>
      </c>
      <c r="E1578" t="s">
        <v>1909</v>
      </c>
      <c r="F1578">
        <v>3</v>
      </c>
      <c r="G1578" s="5">
        <v>598.82000000000005</v>
      </c>
      <c r="H1578">
        <v>0.19</v>
      </c>
      <c r="I1578" t="s">
        <v>1962</v>
      </c>
      <c r="J1578">
        <v>1455.1325999999999</v>
      </c>
      <c r="K1578" t="str">
        <f>_xlfn.XLOOKUP(Sales_DB[[#This Row],[Store_ID]],Store_DB[Store_ID],Store_DB[Region])</f>
        <v>East</v>
      </c>
      <c r="L1578" t="str">
        <f>_xlfn.XLOOKUP(Sales_DB[[#This Row],[Store_ID]],Store_DB[Store_ID],Store_DB[Store_Name])</f>
        <v>Benson-Elliott</v>
      </c>
      <c r="M1578" t="str">
        <f>_xlfn.XLOOKUP(Sales_DB[[#This Row],[Store_ID]],Store_DB[Store_ID],Store_DB[City])</f>
        <v>Port Josephberg</v>
      </c>
      <c r="N1578" t="str">
        <f>_xlfn.XLOOKUP(Sales_DB[[#This Row],[Store_ID]],Store_DB[Store_ID],Store_DB[Store_Type])</f>
        <v>Online</v>
      </c>
      <c r="O1578" t="str">
        <f>_xlfn.XLOOKUP(Sales_DB[[#This Row],[Product_ID]],Product_DB[Product_ID],Product_DB[Product_Name])</f>
        <v>Led Table Lamp</v>
      </c>
      <c r="P1578" t="str">
        <f>_xlfn.XLOOKUP(Sales_DB[[#This Row],[Product_ID]],Product_DB[Product_ID],Product_DB[Category])</f>
        <v>Home</v>
      </c>
      <c r="Q1578" t="str">
        <f>_xlfn.XLOOKUP(Sales_DB[[#This Row],[Product_ID]],Product_DB[Product_ID],Product_DB[Sub_Category])</f>
        <v>Lighting</v>
      </c>
      <c r="R1578" t="str">
        <f>_xlfn.XLOOKUP(Sales_DB[[#This Row],[Product_ID]],Product_DB[Product_ID],Product_DB[Brand])</f>
        <v>Harrell LLC</v>
      </c>
      <c r="S1578">
        <f>_xlfn.XLOOKUP(Sales_DB[[#This Row],[Product_ID]],Product_DB[Product_ID],Product_DB[Cost])</f>
        <v>218.86</v>
      </c>
      <c r="T1578">
        <f>_xlfn.XLOOKUP(Sales_DB[[#This Row],[Product_ID]],Product_DB[Product_ID],Product_DB[Stock])</f>
        <v>170</v>
      </c>
      <c r="U1578" t="str">
        <f>_xlfn.XLOOKUP(Sales_DB[[#This Row],[Customer_ID]],Final_Cust_db[Customer_ID],Final_Cust_db[Name])</f>
        <v>Earl Smith Dds</v>
      </c>
      <c r="V1578">
        <f>_xlfn.XLOOKUP(Sales_DB[[#This Row],[Customer_ID]],Final_Cust_db[Customer_ID],Final_Cust_db[Age])</f>
        <v>59</v>
      </c>
      <c r="W1578" t="str">
        <f>_xlfn.XLOOKUP(Sales_DB[[#This Row],[Customer_ID]],Final_Cust_db[Customer_ID],Final_Cust_db[Gender])</f>
        <v>Male</v>
      </c>
      <c r="X1578" t="str">
        <f>_xlfn.XLOOKUP(Sales_DB[[#This Row],[Customer_ID]],Final_Cust_db[Customer_ID],Final_Cust_db[City])</f>
        <v>West Sarah</v>
      </c>
      <c r="Y1578" t="str">
        <f>_xlfn.XLOOKUP(Sales_DB[[#This Row],[Customer_ID]],Final_Cust_db[Customer_ID],Final_Cust_db[State])</f>
        <v>South Dakota</v>
      </c>
      <c r="Z1578" t="str">
        <f>_xlfn.XLOOKUP(Sales_DB[[#This Row],[Customer_ID]],Final_Cust_db[Customer_ID],Final_Cust_db[Country])</f>
        <v>USA</v>
      </c>
      <c r="AA1578" t="str">
        <f>_xlfn.XLOOKUP(Sales_DB[[#This Row],[Customer_ID]],Final_Cust_db[Customer_ID],Final_Cust_db[Loyality_Level])</f>
        <v>Gold</v>
      </c>
      <c r="AB1578" s="8">
        <f>Sales_DB[[#This Row],[Cost]]*Sales_DB[[#This Row],[Quantity]]</f>
        <v>656.58</v>
      </c>
      <c r="AC1578" s="8">
        <f>Sales_DB[[#This Row],[Total_Amount]]-Sales_DB[[#This Row],[Spend]]</f>
        <v>798.55259999999987</v>
      </c>
      <c r="AD1578" s="8">
        <f>MONTH(Sales_DB[[#This Row],[Order_Date]])</f>
        <v>11</v>
      </c>
    </row>
    <row r="1579" spans="1:30" x14ac:dyDescent="0.35">
      <c r="A1579" t="s">
        <v>3536</v>
      </c>
      <c r="B1579" s="2">
        <v>45851</v>
      </c>
      <c r="C1579" t="s">
        <v>364</v>
      </c>
      <c r="D1579" t="s">
        <v>1633</v>
      </c>
      <c r="E1579" t="s">
        <v>1927</v>
      </c>
      <c r="F1579">
        <v>4</v>
      </c>
      <c r="G1579" s="5">
        <v>659.17</v>
      </c>
      <c r="H1579">
        <v>0.12</v>
      </c>
      <c r="I1579" t="s">
        <v>1957</v>
      </c>
      <c r="J1579">
        <v>2320.2784000000001</v>
      </c>
      <c r="K1579" t="str">
        <f>_xlfn.XLOOKUP(Sales_DB[[#This Row],[Store_ID]],Store_DB[Store_ID],Store_DB[Region])</f>
        <v>North</v>
      </c>
      <c r="L1579" t="str">
        <f>_xlfn.XLOOKUP(Sales_DB[[#This Row],[Store_ID]],Store_DB[Store_ID],Store_DB[Store_Name])</f>
        <v>Thomas, Bridges and Harris</v>
      </c>
      <c r="M1579" t="str">
        <f>_xlfn.XLOOKUP(Sales_DB[[#This Row],[Store_ID]],Store_DB[Store_ID],Store_DB[City])</f>
        <v>Sabrinatown</v>
      </c>
      <c r="N1579" t="str">
        <f>_xlfn.XLOOKUP(Sales_DB[[#This Row],[Store_ID]],Store_DB[Store_ID],Store_DB[Store_Type])</f>
        <v>Online</v>
      </c>
      <c r="O1579" t="str">
        <f>_xlfn.XLOOKUP(Sales_DB[[#This Row],[Product_ID]],Product_DB[Product_ID],Product_DB[Product_Name])</f>
        <v>Outdoor Sports Water Bottle</v>
      </c>
      <c r="P1579" t="str">
        <f>_xlfn.XLOOKUP(Sales_DB[[#This Row],[Product_ID]],Product_DB[Product_ID],Product_DB[Category])</f>
        <v>Sports</v>
      </c>
      <c r="Q1579" t="str">
        <f>_xlfn.XLOOKUP(Sales_DB[[#This Row],[Product_ID]],Product_DB[Product_ID],Product_DB[Sub_Category])</f>
        <v>Accessories</v>
      </c>
      <c r="R1579" t="str">
        <f>_xlfn.XLOOKUP(Sales_DB[[#This Row],[Product_ID]],Product_DB[Product_ID],Product_DB[Brand])</f>
        <v>Soto-Ellis</v>
      </c>
      <c r="S1579">
        <f>_xlfn.XLOOKUP(Sales_DB[[#This Row],[Product_ID]],Product_DB[Product_ID],Product_DB[Cost])</f>
        <v>131.51</v>
      </c>
      <c r="T1579">
        <f>_xlfn.XLOOKUP(Sales_DB[[#This Row],[Product_ID]],Product_DB[Product_ID],Product_DB[Stock])</f>
        <v>265</v>
      </c>
      <c r="U1579" t="str">
        <f>_xlfn.XLOOKUP(Sales_DB[[#This Row],[Customer_ID]],Final_Cust_db[Customer_ID],Final_Cust_db[Name])</f>
        <v>Colleen Maynard</v>
      </c>
      <c r="V1579">
        <f>_xlfn.XLOOKUP(Sales_DB[[#This Row],[Customer_ID]],Final_Cust_db[Customer_ID],Final_Cust_db[Age])</f>
        <v>29</v>
      </c>
      <c r="W1579" t="str">
        <f>_xlfn.XLOOKUP(Sales_DB[[#This Row],[Customer_ID]],Final_Cust_db[Customer_ID],Final_Cust_db[Gender])</f>
        <v>Male</v>
      </c>
      <c r="X1579" t="str">
        <f>_xlfn.XLOOKUP(Sales_DB[[#This Row],[Customer_ID]],Final_Cust_db[Customer_ID],Final_Cust_db[City])</f>
        <v>Singletonmouth</v>
      </c>
      <c r="Y1579" t="str">
        <f>_xlfn.XLOOKUP(Sales_DB[[#This Row],[Customer_ID]],Final_Cust_db[Customer_ID],Final_Cust_db[State])</f>
        <v>Utah</v>
      </c>
      <c r="Z1579" t="str">
        <f>_xlfn.XLOOKUP(Sales_DB[[#This Row],[Customer_ID]],Final_Cust_db[Customer_ID],Final_Cust_db[Country])</f>
        <v>USA</v>
      </c>
      <c r="AA1579" t="str">
        <f>_xlfn.XLOOKUP(Sales_DB[[#This Row],[Customer_ID]],Final_Cust_db[Customer_ID],Final_Cust_db[Loyality_Level])</f>
        <v>Gold</v>
      </c>
      <c r="AB1579" s="8">
        <f>Sales_DB[[#This Row],[Cost]]*Sales_DB[[#This Row],[Quantity]]</f>
        <v>526.04</v>
      </c>
      <c r="AC1579" s="8">
        <f>Sales_DB[[#This Row],[Total_Amount]]-Sales_DB[[#This Row],[Spend]]</f>
        <v>1794.2384000000002</v>
      </c>
      <c r="AD1579" s="8">
        <f>MONTH(Sales_DB[[#This Row],[Order_Date]])</f>
        <v>7</v>
      </c>
    </row>
    <row r="1580" spans="1:30" x14ac:dyDescent="0.35">
      <c r="A1580" t="s">
        <v>3537</v>
      </c>
      <c r="B1580" s="2">
        <v>45572</v>
      </c>
      <c r="C1580" t="s">
        <v>373</v>
      </c>
      <c r="D1580" t="s">
        <v>1716</v>
      </c>
      <c r="E1580" t="s">
        <v>1890</v>
      </c>
      <c r="F1580">
        <v>2</v>
      </c>
      <c r="G1580" s="5">
        <v>216.02</v>
      </c>
      <c r="H1580">
        <v>0.25</v>
      </c>
      <c r="I1580" t="s">
        <v>1957</v>
      </c>
      <c r="J1580">
        <v>324.02999999999997</v>
      </c>
      <c r="K1580" t="str">
        <f>_xlfn.XLOOKUP(Sales_DB[[#This Row],[Store_ID]],Store_DB[Store_ID],Store_DB[Region])</f>
        <v>North</v>
      </c>
      <c r="L1580" t="str">
        <f>_xlfn.XLOOKUP(Sales_DB[[#This Row],[Store_ID]],Store_DB[Store_ID],Store_DB[Store_Name])</f>
        <v>Martinez, Adkins and Johnson</v>
      </c>
      <c r="M1580" t="str">
        <f>_xlfn.XLOOKUP(Sales_DB[[#This Row],[Store_ID]],Store_DB[Store_ID],Store_DB[City])</f>
        <v>Danielmouth</v>
      </c>
      <c r="N1580" t="str">
        <f>_xlfn.XLOOKUP(Sales_DB[[#This Row],[Store_ID]],Store_DB[Store_ID],Store_DB[Store_Type])</f>
        <v>Flagship</v>
      </c>
      <c r="O1580" t="str">
        <f>_xlfn.XLOOKUP(Sales_DB[[#This Row],[Product_ID]],Product_DB[Product_ID],Product_DB[Product_Name])</f>
        <v>Men'S Winter Jacket</v>
      </c>
      <c r="P1580" t="str">
        <f>_xlfn.XLOOKUP(Sales_DB[[#This Row],[Product_ID]],Product_DB[Product_ID],Product_DB[Category])</f>
        <v>Clothing</v>
      </c>
      <c r="Q1580" t="str">
        <f>_xlfn.XLOOKUP(Sales_DB[[#This Row],[Product_ID]],Product_DB[Product_ID],Product_DB[Sub_Category])</f>
        <v>Outerwear</v>
      </c>
      <c r="R1580" t="str">
        <f>_xlfn.XLOOKUP(Sales_DB[[#This Row],[Product_ID]],Product_DB[Product_ID],Product_DB[Brand])</f>
        <v>Kelly, Smith and Perez</v>
      </c>
      <c r="S1580">
        <f>_xlfn.XLOOKUP(Sales_DB[[#This Row],[Product_ID]],Product_DB[Product_ID],Product_DB[Cost])</f>
        <v>167.34</v>
      </c>
      <c r="T1580">
        <f>_xlfn.XLOOKUP(Sales_DB[[#This Row],[Product_ID]],Product_DB[Product_ID],Product_DB[Stock])</f>
        <v>296</v>
      </c>
      <c r="U1580" t="str">
        <f>_xlfn.XLOOKUP(Sales_DB[[#This Row],[Customer_ID]],Final_Cust_db[Customer_ID],Final_Cust_db[Name])</f>
        <v>Christopher Lester</v>
      </c>
      <c r="V1580">
        <f>_xlfn.XLOOKUP(Sales_DB[[#This Row],[Customer_ID]],Final_Cust_db[Customer_ID],Final_Cust_db[Age])</f>
        <v>64</v>
      </c>
      <c r="W1580" t="str">
        <f>_xlfn.XLOOKUP(Sales_DB[[#This Row],[Customer_ID]],Final_Cust_db[Customer_ID],Final_Cust_db[Gender])</f>
        <v>Male</v>
      </c>
      <c r="X1580" t="str">
        <f>_xlfn.XLOOKUP(Sales_DB[[#This Row],[Customer_ID]],Final_Cust_db[Customer_ID],Final_Cust_db[City])</f>
        <v>South Jenniferville</v>
      </c>
      <c r="Y1580" t="str">
        <f>_xlfn.XLOOKUP(Sales_DB[[#This Row],[Customer_ID]],Final_Cust_db[Customer_ID],Final_Cust_db[State])</f>
        <v>Georgia</v>
      </c>
      <c r="Z1580" t="str">
        <f>_xlfn.XLOOKUP(Sales_DB[[#This Row],[Customer_ID]],Final_Cust_db[Customer_ID],Final_Cust_db[Country])</f>
        <v>USA</v>
      </c>
      <c r="AA1580" t="str">
        <f>_xlfn.XLOOKUP(Sales_DB[[#This Row],[Customer_ID]],Final_Cust_db[Customer_ID],Final_Cust_db[Loyality_Level])</f>
        <v>Silver</v>
      </c>
      <c r="AB1580" s="8">
        <f>Sales_DB[[#This Row],[Cost]]*Sales_DB[[#This Row],[Quantity]]</f>
        <v>334.68</v>
      </c>
      <c r="AC1580" s="8">
        <f>Sales_DB[[#This Row],[Total_Amount]]-Sales_DB[[#This Row],[Spend]]</f>
        <v>-10.650000000000034</v>
      </c>
      <c r="AD1580" s="8">
        <f>MONTH(Sales_DB[[#This Row],[Order_Date]])</f>
        <v>10</v>
      </c>
    </row>
    <row r="1581" spans="1:30" x14ac:dyDescent="0.35">
      <c r="A1581" t="s">
        <v>3538</v>
      </c>
      <c r="B1581" s="2">
        <v>45774</v>
      </c>
      <c r="C1581" t="s">
        <v>128</v>
      </c>
      <c r="D1581" t="s">
        <v>1668</v>
      </c>
      <c r="E1581" t="s">
        <v>1922</v>
      </c>
      <c r="F1581">
        <v>2</v>
      </c>
      <c r="G1581" s="5">
        <v>613.47</v>
      </c>
      <c r="H1581">
        <v>0.02</v>
      </c>
      <c r="I1581" t="s">
        <v>1959</v>
      </c>
      <c r="J1581">
        <v>1202.4012</v>
      </c>
      <c r="K1581" t="str">
        <f>_xlfn.XLOOKUP(Sales_DB[[#This Row],[Store_ID]],Store_DB[Store_ID],Store_DB[Region])</f>
        <v>East</v>
      </c>
      <c r="L1581" t="str">
        <f>_xlfn.XLOOKUP(Sales_DB[[#This Row],[Store_ID]],Store_DB[Store_ID],Store_DB[Store_Name])</f>
        <v>Hill, Wagner and Ballard</v>
      </c>
      <c r="M1581" t="str">
        <f>_xlfn.XLOOKUP(Sales_DB[[#This Row],[Store_ID]],Store_DB[Store_ID],Store_DB[City])</f>
        <v>East Davidville</v>
      </c>
      <c r="N1581" t="str">
        <f>_xlfn.XLOOKUP(Sales_DB[[#This Row],[Store_ID]],Store_DB[Store_ID],Store_DB[Store_Type])</f>
        <v>Online</v>
      </c>
      <c r="O1581" t="str">
        <f>_xlfn.XLOOKUP(Sales_DB[[#This Row],[Product_ID]],Product_DB[Product_ID],Product_DB[Product_Name])</f>
        <v>Basketball</v>
      </c>
      <c r="P1581" t="str">
        <f>_xlfn.XLOOKUP(Sales_DB[[#This Row],[Product_ID]],Product_DB[Product_ID],Product_DB[Category])</f>
        <v>Sports</v>
      </c>
      <c r="Q1581" t="str">
        <f>_xlfn.XLOOKUP(Sales_DB[[#This Row],[Product_ID]],Product_DB[Product_ID],Product_DB[Sub_Category])</f>
        <v>Team Sports</v>
      </c>
      <c r="R1581" t="str">
        <f>_xlfn.XLOOKUP(Sales_DB[[#This Row],[Product_ID]],Product_DB[Product_ID],Product_DB[Brand])</f>
        <v>Nolan-Snow</v>
      </c>
      <c r="S1581">
        <f>_xlfn.XLOOKUP(Sales_DB[[#This Row],[Product_ID]],Product_DB[Product_ID],Product_DB[Cost])</f>
        <v>204.39</v>
      </c>
      <c r="T1581">
        <f>_xlfn.XLOOKUP(Sales_DB[[#This Row],[Product_ID]],Product_DB[Product_ID],Product_DB[Stock])</f>
        <v>281</v>
      </c>
      <c r="U1581" t="str">
        <f>_xlfn.XLOOKUP(Sales_DB[[#This Row],[Customer_ID]],Final_Cust_db[Customer_ID],Final_Cust_db[Name])</f>
        <v>Jessica Acevedo</v>
      </c>
      <c r="V1581">
        <f>_xlfn.XLOOKUP(Sales_DB[[#This Row],[Customer_ID]],Final_Cust_db[Customer_ID],Final_Cust_db[Age])</f>
        <v>64</v>
      </c>
      <c r="W1581" t="str">
        <f>_xlfn.XLOOKUP(Sales_DB[[#This Row],[Customer_ID]],Final_Cust_db[Customer_ID],Final_Cust_db[Gender])</f>
        <v>Female</v>
      </c>
      <c r="X1581" t="str">
        <f>_xlfn.XLOOKUP(Sales_DB[[#This Row],[Customer_ID]],Final_Cust_db[Customer_ID],Final_Cust_db[City])</f>
        <v>Amybury</v>
      </c>
      <c r="Y1581" t="str">
        <f>_xlfn.XLOOKUP(Sales_DB[[#This Row],[Customer_ID]],Final_Cust_db[Customer_ID],Final_Cust_db[State])</f>
        <v>Pennsylvania</v>
      </c>
      <c r="Z1581" t="str">
        <f>_xlfn.XLOOKUP(Sales_DB[[#This Row],[Customer_ID]],Final_Cust_db[Customer_ID],Final_Cust_db[Country])</f>
        <v>USA</v>
      </c>
      <c r="AA1581" t="str">
        <f>_xlfn.XLOOKUP(Sales_DB[[#This Row],[Customer_ID]],Final_Cust_db[Customer_ID],Final_Cust_db[Loyality_Level])</f>
        <v>Bronze</v>
      </c>
      <c r="AB1581" s="8">
        <f>Sales_DB[[#This Row],[Cost]]*Sales_DB[[#This Row],[Quantity]]</f>
        <v>408.78</v>
      </c>
      <c r="AC1581" s="8">
        <f>Sales_DB[[#This Row],[Total_Amount]]-Sales_DB[[#This Row],[Spend]]</f>
        <v>793.62120000000004</v>
      </c>
      <c r="AD1581" s="8">
        <f>MONTH(Sales_DB[[#This Row],[Order_Date]])</f>
        <v>4</v>
      </c>
    </row>
    <row r="1582" spans="1:30" x14ac:dyDescent="0.35">
      <c r="A1582" t="s">
        <v>3539</v>
      </c>
      <c r="B1582" s="2">
        <v>45921</v>
      </c>
      <c r="C1582" t="s">
        <v>354</v>
      </c>
      <c r="D1582" t="s">
        <v>1754</v>
      </c>
      <c r="E1582" t="s">
        <v>1927</v>
      </c>
      <c r="F1582">
        <v>2</v>
      </c>
      <c r="G1582" s="5">
        <v>485.17</v>
      </c>
      <c r="H1582">
        <v>0.11</v>
      </c>
      <c r="I1582" t="s">
        <v>1959</v>
      </c>
      <c r="J1582">
        <v>863.60260000000005</v>
      </c>
      <c r="K1582" t="str">
        <f>_xlfn.XLOOKUP(Sales_DB[[#This Row],[Store_ID]],Store_DB[Store_ID],Store_DB[Region])</f>
        <v>North</v>
      </c>
      <c r="L1582" t="str">
        <f>_xlfn.XLOOKUP(Sales_DB[[#This Row],[Store_ID]],Store_DB[Store_ID],Store_DB[Store_Name])</f>
        <v>Thomas, Bridges and Harris</v>
      </c>
      <c r="M1582" t="str">
        <f>_xlfn.XLOOKUP(Sales_DB[[#This Row],[Store_ID]],Store_DB[Store_ID],Store_DB[City])</f>
        <v>Sabrinatown</v>
      </c>
      <c r="N1582" t="str">
        <f>_xlfn.XLOOKUP(Sales_DB[[#This Row],[Store_ID]],Store_DB[Store_ID],Store_DB[Store_Type])</f>
        <v>Online</v>
      </c>
      <c r="O1582" t="str">
        <f>_xlfn.XLOOKUP(Sales_DB[[#This Row],[Product_ID]],Product_DB[Product_ID],Product_DB[Product_Name])</f>
        <v>Womens Cotton Scarf</v>
      </c>
      <c r="P1582" t="str">
        <f>_xlfn.XLOOKUP(Sales_DB[[#This Row],[Product_ID]],Product_DB[Product_ID],Product_DB[Category])</f>
        <v>Clothing</v>
      </c>
      <c r="Q1582" t="str">
        <f>_xlfn.XLOOKUP(Sales_DB[[#This Row],[Product_ID]],Product_DB[Product_ID],Product_DB[Sub_Category])</f>
        <v>Accessories</v>
      </c>
      <c r="R1582" t="str">
        <f>_xlfn.XLOOKUP(Sales_DB[[#This Row],[Product_ID]],Product_DB[Product_ID],Product_DB[Brand])</f>
        <v>Shepherd-Gould</v>
      </c>
      <c r="S1582">
        <f>_xlfn.XLOOKUP(Sales_DB[[#This Row],[Product_ID]],Product_DB[Product_ID],Product_DB[Cost])</f>
        <v>113.83</v>
      </c>
      <c r="T1582">
        <f>_xlfn.XLOOKUP(Sales_DB[[#This Row],[Product_ID]],Product_DB[Product_ID],Product_DB[Stock])</f>
        <v>485</v>
      </c>
      <c r="U1582" t="str">
        <f>_xlfn.XLOOKUP(Sales_DB[[#This Row],[Customer_ID]],Final_Cust_db[Customer_ID],Final_Cust_db[Name])</f>
        <v>Brittney Morgan</v>
      </c>
      <c r="V1582">
        <f>_xlfn.XLOOKUP(Sales_DB[[#This Row],[Customer_ID]],Final_Cust_db[Customer_ID],Final_Cust_db[Age])</f>
        <v>24</v>
      </c>
      <c r="W1582" t="str">
        <f>_xlfn.XLOOKUP(Sales_DB[[#This Row],[Customer_ID]],Final_Cust_db[Customer_ID],Final_Cust_db[Gender])</f>
        <v>Male</v>
      </c>
      <c r="X1582" t="str">
        <f>_xlfn.XLOOKUP(Sales_DB[[#This Row],[Customer_ID]],Final_Cust_db[Customer_ID],Final_Cust_db[City])</f>
        <v>Lake Kaylahaven</v>
      </c>
      <c r="Y1582" t="str">
        <f>_xlfn.XLOOKUP(Sales_DB[[#This Row],[Customer_ID]],Final_Cust_db[Customer_ID],Final_Cust_db[State])</f>
        <v>Alaska</v>
      </c>
      <c r="Z1582" t="str">
        <f>_xlfn.XLOOKUP(Sales_DB[[#This Row],[Customer_ID]],Final_Cust_db[Customer_ID],Final_Cust_db[Country])</f>
        <v>USA</v>
      </c>
      <c r="AA1582" t="str">
        <f>_xlfn.XLOOKUP(Sales_DB[[#This Row],[Customer_ID]],Final_Cust_db[Customer_ID],Final_Cust_db[Loyality_Level])</f>
        <v>Gold</v>
      </c>
      <c r="AB1582" s="8">
        <f>Sales_DB[[#This Row],[Cost]]*Sales_DB[[#This Row],[Quantity]]</f>
        <v>227.66</v>
      </c>
      <c r="AC1582" s="8">
        <f>Sales_DB[[#This Row],[Total_Amount]]-Sales_DB[[#This Row],[Spend]]</f>
        <v>635.94260000000008</v>
      </c>
      <c r="AD1582" s="8">
        <f>MONTH(Sales_DB[[#This Row],[Order_Date]])</f>
        <v>9</v>
      </c>
    </row>
    <row r="1583" spans="1:30" x14ac:dyDescent="0.35">
      <c r="A1583" t="s">
        <v>3540</v>
      </c>
      <c r="B1583" s="2">
        <v>45268</v>
      </c>
      <c r="C1583" t="s">
        <v>978</v>
      </c>
      <c r="D1583" t="s">
        <v>1716</v>
      </c>
      <c r="E1583" t="s">
        <v>1922</v>
      </c>
      <c r="F1583">
        <v>1</v>
      </c>
      <c r="G1583" s="5">
        <v>209.7</v>
      </c>
      <c r="H1583">
        <v>0.2</v>
      </c>
      <c r="I1583" t="s">
        <v>1959</v>
      </c>
      <c r="J1583">
        <v>167.76</v>
      </c>
      <c r="K1583" t="str">
        <f>_xlfn.XLOOKUP(Sales_DB[[#This Row],[Store_ID]],Store_DB[Store_ID],Store_DB[Region])</f>
        <v>East</v>
      </c>
      <c r="L1583" t="str">
        <f>_xlfn.XLOOKUP(Sales_DB[[#This Row],[Store_ID]],Store_DB[Store_ID],Store_DB[Store_Name])</f>
        <v>Hill, Wagner and Ballard</v>
      </c>
      <c r="M1583" t="str">
        <f>_xlfn.XLOOKUP(Sales_DB[[#This Row],[Store_ID]],Store_DB[Store_ID],Store_DB[City])</f>
        <v>East Davidville</v>
      </c>
      <c r="N1583" t="str">
        <f>_xlfn.XLOOKUP(Sales_DB[[#This Row],[Store_ID]],Store_DB[Store_ID],Store_DB[Store_Type])</f>
        <v>Online</v>
      </c>
      <c r="O1583" t="str">
        <f>_xlfn.XLOOKUP(Sales_DB[[#This Row],[Product_ID]],Product_DB[Product_ID],Product_DB[Product_Name])</f>
        <v>Men'S Winter Jacket</v>
      </c>
      <c r="P1583" t="str">
        <f>_xlfn.XLOOKUP(Sales_DB[[#This Row],[Product_ID]],Product_DB[Product_ID],Product_DB[Category])</f>
        <v>Clothing</v>
      </c>
      <c r="Q1583" t="str">
        <f>_xlfn.XLOOKUP(Sales_DB[[#This Row],[Product_ID]],Product_DB[Product_ID],Product_DB[Sub_Category])</f>
        <v>Outerwear</v>
      </c>
      <c r="R1583" t="str">
        <f>_xlfn.XLOOKUP(Sales_DB[[#This Row],[Product_ID]],Product_DB[Product_ID],Product_DB[Brand])</f>
        <v>Kelly, Smith and Perez</v>
      </c>
      <c r="S1583">
        <f>_xlfn.XLOOKUP(Sales_DB[[#This Row],[Product_ID]],Product_DB[Product_ID],Product_DB[Cost])</f>
        <v>167.34</v>
      </c>
      <c r="T1583">
        <f>_xlfn.XLOOKUP(Sales_DB[[#This Row],[Product_ID]],Product_DB[Product_ID],Product_DB[Stock])</f>
        <v>296</v>
      </c>
      <c r="U1583" t="str">
        <f>_xlfn.XLOOKUP(Sales_DB[[#This Row],[Customer_ID]],Final_Cust_db[Customer_ID],Final_Cust_db[Name])</f>
        <v>Brandy Thompson</v>
      </c>
      <c r="V1583">
        <f>_xlfn.XLOOKUP(Sales_DB[[#This Row],[Customer_ID]],Final_Cust_db[Customer_ID],Final_Cust_db[Age])</f>
        <v>56</v>
      </c>
      <c r="W1583" t="str">
        <f>_xlfn.XLOOKUP(Sales_DB[[#This Row],[Customer_ID]],Final_Cust_db[Customer_ID],Final_Cust_db[Gender])</f>
        <v>Female</v>
      </c>
      <c r="X1583" t="str">
        <f>_xlfn.XLOOKUP(Sales_DB[[#This Row],[Customer_ID]],Final_Cust_db[Customer_ID],Final_Cust_db[City])</f>
        <v>West Patriciaview</v>
      </c>
      <c r="Y1583" t="str">
        <f>_xlfn.XLOOKUP(Sales_DB[[#This Row],[Customer_ID]],Final_Cust_db[Customer_ID],Final_Cust_db[State])</f>
        <v>Alabama</v>
      </c>
      <c r="Z1583" t="str">
        <f>_xlfn.XLOOKUP(Sales_DB[[#This Row],[Customer_ID]],Final_Cust_db[Customer_ID],Final_Cust_db[Country])</f>
        <v>USA</v>
      </c>
      <c r="AA1583" t="str">
        <f>_xlfn.XLOOKUP(Sales_DB[[#This Row],[Customer_ID]],Final_Cust_db[Customer_ID],Final_Cust_db[Loyality_Level])</f>
        <v>Bronze</v>
      </c>
      <c r="AB1583" s="8">
        <f>Sales_DB[[#This Row],[Cost]]*Sales_DB[[#This Row],[Quantity]]</f>
        <v>167.34</v>
      </c>
      <c r="AC1583" s="8">
        <f>Sales_DB[[#This Row],[Total_Amount]]-Sales_DB[[#This Row],[Spend]]</f>
        <v>0.41999999999998749</v>
      </c>
      <c r="AD1583" s="8">
        <f>MONTH(Sales_DB[[#This Row],[Order_Date]])</f>
        <v>12</v>
      </c>
    </row>
    <row r="1584" spans="1:30" x14ac:dyDescent="0.35">
      <c r="A1584" t="s">
        <v>3541</v>
      </c>
      <c r="B1584" s="2">
        <v>45402</v>
      </c>
      <c r="C1584" t="s">
        <v>1035</v>
      </c>
      <c r="D1584" t="s">
        <v>1857</v>
      </c>
      <c r="E1584" t="s">
        <v>1885</v>
      </c>
      <c r="F1584">
        <v>1</v>
      </c>
      <c r="G1584" s="5">
        <v>681.47</v>
      </c>
      <c r="H1584">
        <v>0.15</v>
      </c>
      <c r="I1584" t="s">
        <v>1957</v>
      </c>
      <c r="J1584">
        <v>579.24950000000001</v>
      </c>
      <c r="K1584" t="str">
        <f>_xlfn.XLOOKUP(Sales_DB[[#This Row],[Store_ID]],Store_DB[Store_ID],Store_DB[Region])</f>
        <v>East</v>
      </c>
      <c r="L1584" t="str">
        <f>_xlfn.XLOOKUP(Sales_DB[[#This Row],[Store_ID]],Store_DB[Store_ID],Store_DB[Store_Name])</f>
        <v>Rivera-Warner</v>
      </c>
      <c r="M1584" t="str">
        <f>_xlfn.XLOOKUP(Sales_DB[[#This Row],[Store_ID]],Store_DB[Store_ID],Store_DB[City])</f>
        <v>Washingtonfurt</v>
      </c>
      <c r="N1584" t="str">
        <f>_xlfn.XLOOKUP(Sales_DB[[#This Row],[Store_ID]],Store_DB[Store_ID],Store_DB[Store_Type])</f>
        <v>Flagship</v>
      </c>
      <c r="O1584" t="str">
        <f>_xlfn.XLOOKUP(Sales_DB[[#This Row],[Product_ID]],Product_DB[Product_ID],Product_DB[Product_Name])</f>
        <v>Microwave Oven</v>
      </c>
      <c r="P1584" t="str">
        <f>_xlfn.XLOOKUP(Sales_DB[[#This Row],[Product_ID]],Product_DB[Product_ID],Product_DB[Category])</f>
        <v>Home</v>
      </c>
      <c r="Q1584" t="str">
        <f>_xlfn.XLOOKUP(Sales_DB[[#This Row],[Product_ID]],Product_DB[Product_ID],Product_DB[Sub_Category])</f>
        <v>Appliances</v>
      </c>
      <c r="R1584" t="str">
        <f>_xlfn.XLOOKUP(Sales_DB[[#This Row],[Product_ID]],Product_DB[Product_ID],Product_DB[Brand])</f>
        <v>Green, Powell and Palmer</v>
      </c>
      <c r="S1584">
        <f>_xlfn.XLOOKUP(Sales_DB[[#This Row],[Product_ID]],Product_DB[Product_ID],Product_DB[Cost])</f>
        <v>447.43</v>
      </c>
      <c r="T1584">
        <f>_xlfn.XLOOKUP(Sales_DB[[#This Row],[Product_ID]],Product_DB[Product_ID],Product_DB[Stock])</f>
        <v>191</v>
      </c>
      <c r="U1584" t="str">
        <f>_xlfn.XLOOKUP(Sales_DB[[#This Row],[Customer_ID]],Final_Cust_db[Customer_ID],Final_Cust_db[Name])</f>
        <v>Robert King</v>
      </c>
      <c r="V1584">
        <f>_xlfn.XLOOKUP(Sales_DB[[#This Row],[Customer_ID]],Final_Cust_db[Customer_ID],Final_Cust_db[Age])</f>
        <v>58</v>
      </c>
      <c r="W1584" t="str">
        <f>_xlfn.XLOOKUP(Sales_DB[[#This Row],[Customer_ID]],Final_Cust_db[Customer_ID],Final_Cust_db[Gender])</f>
        <v>Female</v>
      </c>
      <c r="X1584" t="str">
        <f>_xlfn.XLOOKUP(Sales_DB[[#This Row],[Customer_ID]],Final_Cust_db[Customer_ID],Final_Cust_db[City])</f>
        <v>Cindyton</v>
      </c>
      <c r="Y1584" t="str">
        <f>_xlfn.XLOOKUP(Sales_DB[[#This Row],[Customer_ID]],Final_Cust_db[Customer_ID],Final_Cust_db[State])</f>
        <v>Rhode Island</v>
      </c>
      <c r="Z1584" t="str">
        <f>_xlfn.XLOOKUP(Sales_DB[[#This Row],[Customer_ID]],Final_Cust_db[Customer_ID],Final_Cust_db[Country])</f>
        <v>USA</v>
      </c>
      <c r="AA1584" t="str">
        <f>_xlfn.XLOOKUP(Sales_DB[[#This Row],[Customer_ID]],Final_Cust_db[Customer_ID],Final_Cust_db[Loyality_Level])</f>
        <v>Gold</v>
      </c>
      <c r="AB1584" s="8">
        <f>Sales_DB[[#This Row],[Cost]]*Sales_DB[[#This Row],[Quantity]]</f>
        <v>447.43</v>
      </c>
      <c r="AC1584" s="8">
        <f>Sales_DB[[#This Row],[Total_Amount]]-Sales_DB[[#This Row],[Spend]]</f>
        <v>131.81950000000001</v>
      </c>
      <c r="AD1584" s="8">
        <f>MONTH(Sales_DB[[#This Row],[Order_Date]])</f>
        <v>4</v>
      </c>
    </row>
    <row r="1585" spans="1:30" x14ac:dyDescent="0.35">
      <c r="A1585" t="s">
        <v>3542</v>
      </c>
      <c r="B1585" s="2">
        <v>45667</v>
      </c>
      <c r="C1585" t="s">
        <v>1372</v>
      </c>
      <c r="D1585" t="s">
        <v>1809</v>
      </c>
      <c r="E1585" t="s">
        <v>1940</v>
      </c>
      <c r="F1585">
        <v>2</v>
      </c>
      <c r="G1585" s="5">
        <v>877.21</v>
      </c>
      <c r="H1585">
        <v>0.1</v>
      </c>
      <c r="I1585" t="s">
        <v>1957</v>
      </c>
      <c r="J1585">
        <v>1578.9780000000001</v>
      </c>
      <c r="K1585" t="str">
        <f>_xlfn.XLOOKUP(Sales_DB[[#This Row],[Store_ID]],Store_DB[Store_ID],Store_DB[Region])</f>
        <v>North</v>
      </c>
      <c r="L1585" t="str">
        <f>_xlfn.XLOOKUP(Sales_DB[[#This Row],[Store_ID]],Store_DB[Store_ID],Store_DB[Store_Name])</f>
        <v>Holloway Ltd</v>
      </c>
      <c r="M1585" t="str">
        <f>_xlfn.XLOOKUP(Sales_DB[[#This Row],[Store_ID]],Store_DB[Store_ID],Store_DB[City])</f>
        <v>Bensonhaven</v>
      </c>
      <c r="N1585" t="str">
        <f>_xlfn.XLOOKUP(Sales_DB[[#This Row],[Store_ID]],Store_DB[Store_ID],Store_DB[Store_Type])</f>
        <v>Flagship</v>
      </c>
      <c r="O1585" t="str">
        <f>_xlfn.XLOOKUP(Sales_DB[[#This Row],[Product_ID]],Product_DB[Product_ID],Product_DB[Product_Name])</f>
        <v>Wireless Mouse</v>
      </c>
      <c r="P1585" t="str">
        <f>_xlfn.XLOOKUP(Sales_DB[[#This Row],[Product_ID]],Product_DB[Product_ID],Product_DB[Category])</f>
        <v>Electronics</v>
      </c>
      <c r="Q1585" t="str">
        <f>_xlfn.XLOOKUP(Sales_DB[[#This Row],[Product_ID]],Product_DB[Product_ID],Product_DB[Sub_Category])</f>
        <v>Computer</v>
      </c>
      <c r="R1585" t="str">
        <f>_xlfn.XLOOKUP(Sales_DB[[#This Row],[Product_ID]],Product_DB[Product_ID],Product_DB[Brand])</f>
        <v>Larson Ltd</v>
      </c>
      <c r="S1585">
        <f>_xlfn.XLOOKUP(Sales_DB[[#This Row],[Product_ID]],Product_DB[Product_ID],Product_DB[Cost])</f>
        <v>392.89</v>
      </c>
      <c r="T1585">
        <f>_xlfn.XLOOKUP(Sales_DB[[#This Row],[Product_ID]],Product_DB[Product_ID],Product_DB[Stock])</f>
        <v>320</v>
      </c>
      <c r="U1585" t="str">
        <f>_xlfn.XLOOKUP(Sales_DB[[#This Row],[Customer_ID]],Final_Cust_db[Customer_ID],Final_Cust_db[Name])</f>
        <v>Tammy Trevino</v>
      </c>
      <c r="V1585">
        <f>_xlfn.XLOOKUP(Sales_DB[[#This Row],[Customer_ID]],Final_Cust_db[Customer_ID],Final_Cust_db[Age])</f>
        <v>60</v>
      </c>
      <c r="W1585" t="str">
        <f>_xlfn.XLOOKUP(Sales_DB[[#This Row],[Customer_ID]],Final_Cust_db[Customer_ID],Final_Cust_db[Gender])</f>
        <v>Male</v>
      </c>
      <c r="X1585" t="str">
        <f>_xlfn.XLOOKUP(Sales_DB[[#This Row],[Customer_ID]],Final_Cust_db[Customer_ID],Final_Cust_db[City])</f>
        <v>Justinberg</v>
      </c>
      <c r="Y1585" t="str">
        <f>_xlfn.XLOOKUP(Sales_DB[[#This Row],[Customer_ID]],Final_Cust_db[Customer_ID],Final_Cust_db[State])</f>
        <v>North Dakota</v>
      </c>
      <c r="Z1585" t="str">
        <f>_xlfn.XLOOKUP(Sales_DB[[#This Row],[Customer_ID]],Final_Cust_db[Customer_ID],Final_Cust_db[Country])</f>
        <v>USA</v>
      </c>
      <c r="AA1585" t="str">
        <f>_xlfn.XLOOKUP(Sales_DB[[#This Row],[Customer_ID]],Final_Cust_db[Customer_ID],Final_Cust_db[Loyality_Level])</f>
        <v>Silver</v>
      </c>
      <c r="AB1585" s="8">
        <f>Sales_DB[[#This Row],[Cost]]*Sales_DB[[#This Row],[Quantity]]</f>
        <v>785.78</v>
      </c>
      <c r="AC1585" s="8">
        <f>Sales_DB[[#This Row],[Total_Amount]]-Sales_DB[[#This Row],[Spend]]</f>
        <v>793.19800000000009</v>
      </c>
      <c r="AD1585" s="8">
        <f>MONTH(Sales_DB[[#This Row],[Order_Date]])</f>
        <v>1</v>
      </c>
    </row>
    <row r="1586" spans="1:30" x14ac:dyDescent="0.35">
      <c r="A1586" t="s">
        <v>3543</v>
      </c>
      <c r="B1586" s="2">
        <v>45902</v>
      </c>
      <c r="C1586" t="s">
        <v>1011</v>
      </c>
      <c r="D1586" t="s">
        <v>1815</v>
      </c>
      <c r="E1586" t="s">
        <v>1906</v>
      </c>
      <c r="F1586">
        <v>2</v>
      </c>
      <c r="G1586" s="5">
        <v>479.77</v>
      </c>
      <c r="H1586">
        <v>0.21</v>
      </c>
      <c r="I1586" t="s">
        <v>1959</v>
      </c>
      <c r="J1586">
        <v>758.03660000000002</v>
      </c>
      <c r="K1586" t="str">
        <f>_xlfn.XLOOKUP(Sales_DB[[#This Row],[Store_ID]],Store_DB[Store_ID],Store_DB[Region])</f>
        <v>North</v>
      </c>
      <c r="L1586" t="str">
        <f>_xlfn.XLOOKUP(Sales_DB[[#This Row],[Store_ID]],Store_DB[Store_ID],Store_DB[Store_Name])</f>
        <v>Gray Ltd</v>
      </c>
      <c r="M1586" t="str">
        <f>_xlfn.XLOOKUP(Sales_DB[[#This Row],[Store_ID]],Store_DB[Store_ID],Store_DB[City])</f>
        <v>New Michaelchester</v>
      </c>
      <c r="N1586" t="str">
        <f>_xlfn.XLOOKUP(Sales_DB[[#This Row],[Store_ID]],Store_DB[Store_ID],Store_DB[Store_Type])</f>
        <v>Outlet</v>
      </c>
      <c r="O1586" t="str">
        <f>_xlfn.XLOOKUP(Sales_DB[[#This Row],[Product_ID]],Product_DB[Product_ID],Product_DB[Product_Name])</f>
        <v>Essential Oil Diffuser</v>
      </c>
      <c r="P1586" t="str">
        <f>_xlfn.XLOOKUP(Sales_DB[[#This Row],[Product_ID]],Product_DB[Product_ID],Product_DB[Category])</f>
        <v>Home</v>
      </c>
      <c r="Q1586" t="str">
        <f>_xlfn.XLOOKUP(Sales_DB[[#This Row],[Product_ID]],Product_DB[Product_ID],Product_DB[Sub_Category])</f>
        <v>Decor</v>
      </c>
      <c r="R1586" t="str">
        <f>_xlfn.XLOOKUP(Sales_DB[[#This Row],[Product_ID]],Product_DB[Product_ID],Product_DB[Brand])</f>
        <v>Hernandez Inc</v>
      </c>
      <c r="S1586">
        <f>_xlfn.XLOOKUP(Sales_DB[[#This Row],[Product_ID]],Product_DB[Product_ID],Product_DB[Cost])</f>
        <v>325.26</v>
      </c>
      <c r="T1586">
        <f>_xlfn.XLOOKUP(Sales_DB[[#This Row],[Product_ID]],Product_DB[Product_ID],Product_DB[Stock])</f>
        <v>400</v>
      </c>
      <c r="U1586" t="str">
        <f>_xlfn.XLOOKUP(Sales_DB[[#This Row],[Customer_ID]],Final_Cust_db[Customer_ID],Final_Cust_db[Name])</f>
        <v>Madison Wright</v>
      </c>
      <c r="V1586">
        <f>_xlfn.XLOOKUP(Sales_DB[[#This Row],[Customer_ID]],Final_Cust_db[Customer_ID],Final_Cust_db[Age])</f>
        <v>25</v>
      </c>
      <c r="W1586" t="str">
        <f>_xlfn.XLOOKUP(Sales_DB[[#This Row],[Customer_ID]],Final_Cust_db[Customer_ID],Final_Cust_db[Gender])</f>
        <v>Male</v>
      </c>
      <c r="X1586" t="str">
        <f>_xlfn.XLOOKUP(Sales_DB[[#This Row],[Customer_ID]],Final_Cust_db[Customer_ID],Final_Cust_db[City])</f>
        <v>Monicaview</v>
      </c>
      <c r="Y1586" t="str">
        <f>_xlfn.XLOOKUP(Sales_DB[[#This Row],[Customer_ID]],Final_Cust_db[Customer_ID],Final_Cust_db[State])</f>
        <v>Kansas</v>
      </c>
      <c r="Z1586" t="str">
        <f>_xlfn.XLOOKUP(Sales_DB[[#This Row],[Customer_ID]],Final_Cust_db[Customer_ID],Final_Cust_db[Country])</f>
        <v>USA</v>
      </c>
      <c r="AA1586" t="str">
        <f>_xlfn.XLOOKUP(Sales_DB[[#This Row],[Customer_ID]],Final_Cust_db[Customer_ID],Final_Cust_db[Loyality_Level])</f>
        <v>Platinum</v>
      </c>
      <c r="AB1586" s="8">
        <f>Sales_DB[[#This Row],[Cost]]*Sales_DB[[#This Row],[Quantity]]</f>
        <v>650.52</v>
      </c>
      <c r="AC1586" s="8">
        <f>Sales_DB[[#This Row],[Total_Amount]]-Sales_DB[[#This Row],[Spend]]</f>
        <v>107.51660000000004</v>
      </c>
      <c r="AD1586" s="8">
        <f>MONTH(Sales_DB[[#This Row],[Order_Date]])</f>
        <v>9</v>
      </c>
    </row>
    <row r="1587" spans="1:30" x14ac:dyDescent="0.35">
      <c r="A1587" t="s">
        <v>3544</v>
      </c>
      <c r="B1587" s="2">
        <v>45589</v>
      </c>
      <c r="C1587" t="s">
        <v>1023</v>
      </c>
      <c r="D1587" t="s">
        <v>1830</v>
      </c>
      <c r="E1587" t="s">
        <v>1934</v>
      </c>
      <c r="F1587">
        <v>1</v>
      </c>
      <c r="G1587" s="5">
        <v>140.72</v>
      </c>
      <c r="H1587">
        <v>0.02</v>
      </c>
      <c r="I1587" t="s">
        <v>1962</v>
      </c>
      <c r="J1587">
        <v>140.72</v>
      </c>
      <c r="K1587" t="str">
        <f>_xlfn.XLOOKUP(Sales_DB[[#This Row],[Store_ID]],Store_DB[Store_ID],Store_DB[Region])</f>
        <v>North</v>
      </c>
      <c r="L1587" t="str">
        <f>_xlfn.XLOOKUP(Sales_DB[[#This Row],[Store_ID]],Store_DB[Store_ID],Store_DB[Store_Name])</f>
        <v>Shelton PLC</v>
      </c>
      <c r="M1587" t="str">
        <f>_xlfn.XLOOKUP(Sales_DB[[#This Row],[Store_ID]],Store_DB[Store_ID],Store_DB[City])</f>
        <v>East Jenniferstad</v>
      </c>
      <c r="N1587" t="str">
        <f>_xlfn.XLOOKUP(Sales_DB[[#This Row],[Store_ID]],Store_DB[Store_ID],Store_DB[Store_Type])</f>
        <v>Flagship</v>
      </c>
      <c r="O1587" t="str">
        <f>_xlfn.XLOOKUP(Sales_DB[[#This Row],[Product_ID]],Product_DB[Product_ID],Product_DB[Product_Name])</f>
        <v>Hydrating Face Cleanser</v>
      </c>
      <c r="P1587" t="str">
        <f>_xlfn.XLOOKUP(Sales_DB[[#This Row],[Product_ID]],Product_DB[Product_ID],Product_DB[Category])</f>
        <v>Beauty</v>
      </c>
      <c r="Q1587" t="str">
        <f>_xlfn.XLOOKUP(Sales_DB[[#This Row],[Product_ID]],Product_DB[Product_ID],Product_DB[Sub_Category])</f>
        <v>Skincare</v>
      </c>
      <c r="R1587" t="str">
        <f>_xlfn.XLOOKUP(Sales_DB[[#This Row],[Product_ID]],Product_DB[Product_ID],Product_DB[Brand])</f>
        <v>Butler Group</v>
      </c>
      <c r="S1587">
        <f>_xlfn.XLOOKUP(Sales_DB[[#This Row],[Product_ID]],Product_DB[Product_ID],Product_DB[Cost])</f>
        <v>238.8</v>
      </c>
      <c r="T1587">
        <f>_xlfn.XLOOKUP(Sales_DB[[#This Row],[Product_ID]],Product_DB[Product_ID],Product_DB[Stock])</f>
        <v>159</v>
      </c>
      <c r="U1587" t="str">
        <f>_xlfn.XLOOKUP(Sales_DB[[#This Row],[Customer_ID]],Final_Cust_db[Customer_ID],Final_Cust_db[Name])</f>
        <v>Samuel Arias</v>
      </c>
      <c r="V1587">
        <f>_xlfn.XLOOKUP(Sales_DB[[#This Row],[Customer_ID]],Final_Cust_db[Customer_ID],Final_Cust_db[Age])</f>
        <v>54</v>
      </c>
      <c r="W1587" t="str">
        <f>_xlfn.XLOOKUP(Sales_DB[[#This Row],[Customer_ID]],Final_Cust_db[Customer_ID],Final_Cust_db[Gender])</f>
        <v>Male</v>
      </c>
      <c r="X1587" t="str">
        <f>_xlfn.XLOOKUP(Sales_DB[[#This Row],[Customer_ID]],Final_Cust_db[Customer_ID],Final_Cust_db[City])</f>
        <v>North Nicole</v>
      </c>
      <c r="Y1587" t="str">
        <f>_xlfn.XLOOKUP(Sales_DB[[#This Row],[Customer_ID]],Final_Cust_db[Customer_ID],Final_Cust_db[State])</f>
        <v>Wyoming</v>
      </c>
      <c r="Z1587" t="str">
        <f>_xlfn.XLOOKUP(Sales_DB[[#This Row],[Customer_ID]],Final_Cust_db[Customer_ID],Final_Cust_db[Country])</f>
        <v>USA</v>
      </c>
      <c r="AA1587" t="str">
        <f>_xlfn.XLOOKUP(Sales_DB[[#This Row],[Customer_ID]],Final_Cust_db[Customer_ID],Final_Cust_db[Loyality_Level])</f>
        <v>Bronze</v>
      </c>
      <c r="AB1587" s="8">
        <f>Sales_DB[[#This Row],[Cost]]*Sales_DB[[#This Row],[Quantity]]</f>
        <v>238.8</v>
      </c>
      <c r="AC1587" s="8">
        <f>Sales_DB[[#This Row],[Total_Amount]]-Sales_DB[[#This Row],[Spend]]</f>
        <v>-98.080000000000013</v>
      </c>
      <c r="AD1587" s="8">
        <f>MONTH(Sales_DB[[#This Row],[Order_Date]])</f>
        <v>10</v>
      </c>
    </row>
    <row r="1588" spans="1:30" x14ac:dyDescent="0.35">
      <c r="A1588" t="s">
        <v>3545</v>
      </c>
      <c r="B1588" s="2">
        <v>45668</v>
      </c>
      <c r="C1588" t="s">
        <v>118</v>
      </c>
      <c r="D1588" t="s">
        <v>1629</v>
      </c>
      <c r="E1588" t="s">
        <v>1909</v>
      </c>
      <c r="F1588">
        <v>2</v>
      </c>
      <c r="G1588" s="5">
        <v>764.25</v>
      </c>
      <c r="H1588">
        <v>0.23</v>
      </c>
      <c r="I1588" t="s">
        <v>1959</v>
      </c>
      <c r="J1588">
        <v>1176.9449999999999</v>
      </c>
      <c r="K1588" t="str">
        <f>_xlfn.XLOOKUP(Sales_DB[[#This Row],[Store_ID]],Store_DB[Store_ID],Store_DB[Region])</f>
        <v>East</v>
      </c>
      <c r="L1588" t="str">
        <f>_xlfn.XLOOKUP(Sales_DB[[#This Row],[Store_ID]],Store_DB[Store_ID],Store_DB[Store_Name])</f>
        <v>Benson-Elliott</v>
      </c>
      <c r="M1588" t="str">
        <f>_xlfn.XLOOKUP(Sales_DB[[#This Row],[Store_ID]],Store_DB[Store_ID],Store_DB[City])</f>
        <v>Port Josephberg</v>
      </c>
      <c r="N1588" t="str">
        <f>_xlfn.XLOOKUP(Sales_DB[[#This Row],[Store_ID]],Store_DB[Store_ID],Store_DB[Store_Type])</f>
        <v>Online</v>
      </c>
      <c r="O1588" t="str">
        <f>_xlfn.XLOOKUP(Sales_DB[[#This Row],[Product_ID]],Product_DB[Product_ID],Product_DB[Product_Name])</f>
        <v>Knee Support Brace</v>
      </c>
      <c r="P1588" t="str">
        <f>_xlfn.XLOOKUP(Sales_DB[[#This Row],[Product_ID]],Product_DB[Product_ID],Product_DB[Category])</f>
        <v>Sports</v>
      </c>
      <c r="Q1588" t="str">
        <f>_xlfn.XLOOKUP(Sales_DB[[#This Row],[Product_ID]],Product_DB[Product_ID],Product_DB[Sub_Category])</f>
        <v>Equipment</v>
      </c>
      <c r="R1588" t="str">
        <f>_xlfn.XLOOKUP(Sales_DB[[#This Row],[Product_ID]],Product_DB[Product_ID],Product_DB[Brand])</f>
        <v>May-Reese</v>
      </c>
      <c r="S1588">
        <f>_xlfn.XLOOKUP(Sales_DB[[#This Row],[Product_ID]],Product_DB[Product_ID],Product_DB[Cost])</f>
        <v>21.34</v>
      </c>
      <c r="T1588">
        <f>_xlfn.XLOOKUP(Sales_DB[[#This Row],[Product_ID]],Product_DB[Product_ID],Product_DB[Stock])</f>
        <v>65</v>
      </c>
      <c r="U1588" t="str">
        <f>_xlfn.XLOOKUP(Sales_DB[[#This Row],[Customer_ID]],Final_Cust_db[Customer_ID],Final_Cust_db[Name])</f>
        <v>Leslie Johnson</v>
      </c>
      <c r="V1588">
        <f>_xlfn.XLOOKUP(Sales_DB[[#This Row],[Customer_ID]],Final_Cust_db[Customer_ID],Final_Cust_db[Age])</f>
        <v>31</v>
      </c>
      <c r="W1588" t="str">
        <f>_xlfn.XLOOKUP(Sales_DB[[#This Row],[Customer_ID]],Final_Cust_db[Customer_ID],Final_Cust_db[Gender])</f>
        <v>Male</v>
      </c>
      <c r="X1588" t="str">
        <f>_xlfn.XLOOKUP(Sales_DB[[#This Row],[Customer_ID]],Final_Cust_db[Customer_ID],Final_Cust_db[City])</f>
        <v>Mollyshire</v>
      </c>
      <c r="Y1588" t="str">
        <f>_xlfn.XLOOKUP(Sales_DB[[#This Row],[Customer_ID]],Final_Cust_db[Customer_ID],Final_Cust_db[State])</f>
        <v>Utah</v>
      </c>
      <c r="Z1588" t="str">
        <f>_xlfn.XLOOKUP(Sales_DB[[#This Row],[Customer_ID]],Final_Cust_db[Customer_ID],Final_Cust_db[Country])</f>
        <v>USA</v>
      </c>
      <c r="AA1588" t="str">
        <f>_xlfn.XLOOKUP(Sales_DB[[#This Row],[Customer_ID]],Final_Cust_db[Customer_ID],Final_Cust_db[Loyality_Level])</f>
        <v>Bronze</v>
      </c>
      <c r="AB1588" s="8">
        <f>Sales_DB[[#This Row],[Cost]]*Sales_DB[[#This Row],[Quantity]]</f>
        <v>42.68</v>
      </c>
      <c r="AC1588" s="8">
        <f>Sales_DB[[#This Row],[Total_Amount]]-Sales_DB[[#This Row],[Spend]]</f>
        <v>1134.2649999999999</v>
      </c>
      <c r="AD1588" s="8">
        <f>MONTH(Sales_DB[[#This Row],[Order_Date]])</f>
        <v>1</v>
      </c>
    </row>
    <row r="1589" spans="1:30" x14ac:dyDescent="0.35">
      <c r="A1589" t="s">
        <v>3546</v>
      </c>
      <c r="B1589" s="2">
        <v>45300</v>
      </c>
      <c r="C1589" t="s">
        <v>727</v>
      </c>
      <c r="D1589" t="s">
        <v>1830</v>
      </c>
      <c r="E1589" t="s">
        <v>1906</v>
      </c>
      <c r="F1589">
        <v>3</v>
      </c>
      <c r="G1589" s="5">
        <v>107.8</v>
      </c>
      <c r="H1589">
        <v>0.28999999999999998</v>
      </c>
      <c r="I1589" t="s">
        <v>1959</v>
      </c>
      <c r="J1589">
        <v>229.614</v>
      </c>
      <c r="K1589" t="str">
        <f>_xlfn.XLOOKUP(Sales_DB[[#This Row],[Store_ID]],Store_DB[Store_ID],Store_DB[Region])</f>
        <v>North</v>
      </c>
      <c r="L1589" t="str">
        <f>_xlfn.XLOOKUP(Sales_DB[[#This Row],[Store_ID]],Store_DB[Store_ID],Store_DB[Store_Name])</f>
        <v>Gray Ltd</v>
      </c>
      <c r="M1589" t="str">
        <f>_xlfn.XLOOKUP(Sales_DB[[#This Row],[Store_ID]],Store_DB[Store_ID],Store_DB[City])</f>
        <v>New Michaelchester</v>
      </c>
      <c r="N1589" t="str">
        <f>_xlfn.XLOOKUP(Sales_DB[[#This Row],[Store_ID]],Store_DB[Store_ID],Store_DB[Store_Type])</f>
        <v>Outlet</v>
      </c>
      <c r="O1589" t="str">
        <f>_xlfn.XLOOKUP(Sales_DB[[#This Row],[Product_ID]],Product_DB[Product_ID],Product_DB[Product_Name])</f>
        <v>Hydrating Face Cleanser</v>
      </c>
      <c r="P1589" t="str">
        <f>_xlfn.XLOOKUP(Sales_DB[[#This Row],[Product_ID]],Product_DB[Product_ID],Product_DB[Category])</f>
        <v>Beauty</v>
      </c>
      <c r="Q1589" t="str">
        <f>_xlfn.XLOOKUP(Sales_DB[[#This Row],[Product_ID]],Product_DB[Product_ID],Product_DB[Sub_Category])</f>
        <v>Skincare</v>
      </c>
      <c r="R1589" t="str">
        <f>_xlfn.XLOOKUP(Sales_DB[[#This Row],[Product_ID]],Product_DB[Product_ID],Product_DB[Brand])</f>
        <v>Butler Group</v>
      </c>
      <c r="S1589">
        <f>_xlfn.XLOOKUP(Sales_DB[[#This Row],[Product_ID]],Product_DB[Product_ID],Product_DB[Cost])</f>
        <v>238.8</v>
      </c>
      <c r="T1589">
        <f>_xlfn.XLOOKUP(Sales_DB[[#This Row],[Product_ID]],Product_DB[Product_ID],Product_DB[Stock])</f>
        <v>159</v>
      </c>
      <c r="U1589" t="str">
        <f>_xlfn.XLOOKUP(Sales_DB[[#This Row],[Customer_ID]],Final_Cust_db[Customer_ID],Final_Cust_db[Name])</f>
        <v>Alejandro Doyle</v>
      </c>
      <c r="V1589">
        <f>_xlfn.XLOOKUP(Sales_DB[[#This Row],[Customer_ID]],Final_Cust_db[Customer_ID],Final_Cust_db[Age])</f>
        <v>35</v>
      </c>
      <c r="W1589" t="str">
        <f>_xlfn.XLOOKUP(Sales_DB[[#This Row],[Customer_ID]],Final_Cust_db[Customer_ID],Final_Cust_db[Gender])</f>
        <v>Male</v>
      </c>
      <c r="X1589" t="str">
        <f>_xlfn.XLOOKUP(Sales_DB[[#This Row],[Customer_ID]],Final_Cust_db[Customer_ID],Final_Cust_db[City])</f>
        <v>East Crystalton</v>
      </c>
      <c r="Y1589" t="str">
        <f>_xlfn.XLOOKUP(Sales_DB[[#This Row],[Customer_ID]],Final_Cust_db[Customer_ID],Final_Cust_db[State])</f>
        <v>New Mexico</v>
      </c>
      <c r="Z1589" t="str">
        <f>_xlfn.XLOOKUP(Sales_DB[[#This Row],[Customer_ID]],Final_Cust_db[Customer_ID],Final_Cust_db[Country])</f>
        <v>USA</v>
      </c>
      <c r="AA1589" t="str">
        <f>_xlfn.XLOOKUP(Sales_DB[[#This Row],[Customer_ID]],Final_Cust_db[Customer_ID],Final_Cust_db[Loyality_Level])</f>
        <v>Platinum</v>
      </c>
      <c r="AB1589" s="8">
        <f>Sales_DB[[#This Row],[Cost]]*Sales_DB[[#This Row],[Quantity]]</f>
        <v>716.40000000000009</v>
      </c>
      <c r="AC1589" s="8">
        <f>Sales_DB[[#This Row],[Total_Amount]]-Sales_DB[[#This Row],[Spend]]</f>
        <v>-486.78600000000006</v>
      </c>
      <c r="AD1589" s="8">
        <f>MONTH(Sales_DB[[#This Row],[Order_Date]])</f>
        <v>1</v>
      </c>
    </row>
    <row r="1590" spans="1:30" x14ac:dyDescent="0.35">
      <c r="A1590" t="s">
        <v>3547</v>
      </c>
      <c r="B1590" s="2">
        <v>45757</v>
      </c>
      <c r="C1590" t="s">
        <v>502</v>
      </c>
      <c r="D1590" t="s">
        <v>1640</v>
      </c>
      <c r="E1590" t="s">
        <v>1915</v>
      </c>
      <c r="F1590">
        <v>4</v>
      </c>
      <c r="G1590" s="5">
        <v>565.37</v>
      </c>
      <c r="H1590">
        <v>7.0000000000000007E-2</v>
      </c>
      <c r="I1590" t="s">
        <v>1959</v>
      </c>
      <c r="J1590">
        <v>2103.1763999999998</v>
      </c>
      <c r="K1590" t="str">
        <f>_xlfn.XLOOKUP(Sales_DB[[#This Row],[Store_ID]],Store_DB[Store_ID],Store_DB[Region])</f>
        <v>West</v>
      </c>
      <c r="L1590" t="str">
        <f>_xlfn.XLOOKUP(Sales_DB[[#This Row],[Store_ID]],Store_DB[Store_ID],Store_DB[Store_Name])</f>
        <v>Bean, Jones and Park</v>
      </c>
      <c r="M1590" t="str">
        <f>_xlfn.XLOOKUP(Sales_DB[[#This Row],[Store_ID]],Store_DB[Store_ID],Store_DB[City])</f>
        <v>Thompsonborough</v>
      </c>
      <c r="N1590" t="str">
        <f>_xlfn.XLOOKUP(Sales_DB[[#This Row],[Store_ID]],Store_DB[Store_ID],Store_DB[Store_Type])</f>
        <v>Online</v>
      </c>
      <c r="O1590" t="str">
        <f>_xlfn.XLOOKUP(Sales_DB[[#This Row],[Product_ID]],Product_DB[Product_ID],Product_DB[Product_Name])</f>
        <v>Carbon Fiber Tennis Racket</v>
      </c>
      <c r="P1590" t="str">
        <f>_xlfn.XLOOKUP(Sales_DB[[#This Row],[Product_ID]],Product_DB[Product_ID],Product_DB[Category])</f>
        <v>Sports</v>
      </c>
      <c r="Q1590" t="str">
        <f>_xlfn.XLOOKUP(Sales_DB[[#This Row],[Product_ID]],Product_DB[Product_ID],Product_DB[Sub_Category])</f>
        <v>Equipment</v>
      </c>
      <c r="R1590" t="str">
        <f>_xlfn.XLOOKUP(Sales_DB[[#This Row],[Product_ID]],Product_DB[Product_ID],Product_DB[Brand])</f>
        <v>Flores, Pineda and Rodriguez</v>
      </c>
      <c r="S1590">
        <f>_xlfn.XLOOKUP(Sales_DB[[#This Row],[Product_ID]],Product_DB[Product_ID],Product_DB[Cost])</f>
        <v>484.62</v>
      </c>
      <c r="T1590">
        <f>_xlfn.XLOOKUP(Sales_DB[[#This Row],[Product_ID]],Product_DB[Product_ID],Product_DB[Stock])</f>
        <v>432</v>
      </c>
      <c r="U1590" t="str">
        <f>_xlfn.XLOOKUP(Sales_DB[[#This Row],[Customer_ID]],Final_Cust_db[Customer_ID],Final_Cust_db[Name])</f>
        <v>Rhonda Young</v>
      </c>
      <c r="V1590">
        <f>_xlfn.XLOOKUP(Sales_DB[[#This Row],[Customer_ID]],Final_Cust_db[Customer_ID],Final_Cust_db[Age])</f>
        <v>49</v>
      </c>
      <c r="W1590" t="str">
        <f>_xlfn.XLOOKUP(Sales_DB[[#This Row],[Customer_ID]],Final_Cust_db[Customer_ID],Final_Cust_db[Gender])</f>
        <v>Female</v>
      </c>
      <c r="X1590" t="str">
        <f>_xlfn.XLOOKUP(Sales_DB[[#This Row],[Customer_ID]],Final_Cust_db[Customer_ID],Final_Cust_db[City])</f>
        <v>Lake Nathanfort</v>
      </c>
      <c r="Y1590" t="str">
        <f>_xlfn.XLOOKUP(Sales_DB[[#This Row],[Customer_ID]],Final_Cust_db[Customer_ID],Final_Cust_db[State])</f>
        <v>Alaska</v>
      </c>
      <c r="Z1590" t="str">
        <f>_xlfn.XLOOKUP(Sales_DB[[#This Row],[Customer_ID]],Final_Cust_db[Customer_ID],Final_Cust_db[Country])</f>
        <v>USA</v>
      </c>
      <c r="AA1590" t="str">
        <f>_xlfn.XLOOKUP(Sales_DB[[#This Row],[Customer_ID]],Final_Cust_db[Customer_ID],Final_Cust_db[Loyality_Level])</f>
        <v>Platinum</v>
      </c>
      <c r="AB1590" s="8">
        <f>Sales_DB[[#This Row],[Cost]]*Sales_DB[[#This Row],[Quantity]]</f>
        <v>1938.48</v>
      </c>
      <c r="AC1590" s="8">
        <f>Sales_DB[[#This Row],[Total_Amount]]-Sales_DB[[#This Row],[Spend]]</f>
        <v>164.69639999999981</v>
      </c>
      <c r="AD1590" s="8">
        <f>MONTH(Sales_DB[[#This Row],[Order_Date]])</f>
        <v>4</v>
      </c>
    </row>
    <row r="1591" spans="1:30" x14ac:dyDescent="0.35">
      <c r="A1591" t="s">
        <v>3548</v>
      </c>
      <c r="B1591" s="2">
        <v>45235</v>
      </c>
      <c r="C1591" t="s">
        <v>141</v>
      </c>
      <c r="D1591" t="s">
        <v>1684</v>
      </c>
      <c r="E1591" t="s">
        <v>1902</v>
      </c>
      <c r="F1591">
        <v>3</v>
      </c>
      <c r="G1591" s="5">
        <v>811.45</v>
      </c>
      <c r="H1591">
        <v>0.26</v>
      </c>
      <c r="I1591" t="s">
        <v>1957</v>
      </c>
      <c r="J1591">
        <v>1801.4190000000001</v>
      </c>
      <c r="K1591" t="str">
        <f>_xlfn.XLOOKUP(Sales_DB[[#This Row],[Store_ID]],Store_DB[Store_ID],Store_DB[Region])</f>
        <v>South</v>
      </c>
      <c r="L1591" t="str">
        <f>_xlfn.XLOOKUP(Sales_DB[[#This Row],[Store_ID]],Store_DB[Store_ID],Store_DB[Store_Name])</f>
        <v>Alexander Group</v>
      </c>
      <c r="M1591" t="str">
        <f>_xlfn.XLOOKUP(Sales_DB[[#This Row],[Store_ID]],Store_DB[Store_ID],Store_DB[City])</f>
        <v>Port Sharon</v>
      </c>
      <c r="N1591" t="str">
        <f>_xlfn.XLOOKUP(Sales_DB[[#This Row],[Store_ID]],Store_DB[Store_ID],Store_DB[Store_Type])</f>
        <v>Online</v>
      </c>
      <c r="O1591" t="str">
        <f>_xlfn.XLOOKUP(Sales_DB[[#This Row],[Product_ID]],Product_DB[Product_ID],Product_DB[Product_Name])</f>
        <v>Women'S Summer Dress</v>
      </c>
      <c r="P1591" t="str">
        <f>_xlfn.XLOOKUP(Sales_DB[[#This Row],[Product_ID]],Product_DB[Product_ID],Product_DB[Category])</f>
        <v>Clothing</v>
      </c>
      <c r="Q1591" t="str">
        <f>_xlfn.XLOOKUP(Sales_DB[[#This Row],[Product_ID]],Product_DB[Product_ID],Product_DB[Sub_Category])</f>
        <v>Tops</v>
      </c>
      <c r="R1591" t="str">
        <f>_xlfn.XLOOKUP(Sales_DB[[#This Row],[Product_ID]],Product_DB[Product_ID],Product_DB[Brand])</f>
        <v>Smith-Mills</v>
      </c>
      <c r="S1591">
        <f>_xlfn.XLOOKUP(Sales_DB[[#This Row],[Product_ID]],Product_DB[Product_ID],Product_DB[Cost])</f>
        <v>223.43</v>
      </c>
      <c r="T1591">
        <f>_xlfn.XLOOKUP(Sales_DB[[#This Row],[Product_ID]],Product_DB[Product_ID],Product_DB[Stock])</f>
        <v>154</v>
      </c>
      <c r="U1591" t="str">
        <f>_xlfn.XLOOKUP(Sales_DB[[#This Row],[Customer_ID]],Final_Cust_db[Customer_ID],Final_Cust_db[Name])</f>
        <v>Christopher Olson</v>
      </c>
      <c r="V1591">
        <f>_xlfn.XLOOKUP(Sales_DB[[#This Row],[Customer_ID]],Final_Cust_db[Customer_ID],Final_Cust_db[Age])</f>
        <v>27</v>
      </c>
      <c r="W1591" t="str">
        <f>_xlfn.XLOOKUP(Sales_DB[[#This Row],[Customer_ID]],Final_Cust_db[Customer_ID],Final_Cust_db[Gender])</f>
        <v>Female</v>
      </c>
      <c r="X1591" t="str">
        <f>_xlfn.XLOOKUP(Sales_DB[[#This Row],[Customer_ID]],Final_Cust_db[Customer_ID],Final_Cust_db[City])</f>
        <v>West Richard</v>
      </c>
      <c r="Y1591" t="str">
        <f>_xlfn.XLOOKUP(Sales_DB[[#This Row],[Customer_ID]],Final_Cust_db[Customer_ID],Final_Cust_db[State])</f>
        <v>Maryland</v>
      </c>
      <c r="Z1591" t="str">
        <f>_xlfn.XLOOKUP(Sales_DB[[#This Row],[Customer_ID]],Final_Cust_db[Customer_ID],Final_Cust_db[Country])</f>
        <v>USA</v>
      </c>
      <c r="AA1591" t="str">
        <f>_xlfn.XLOOKUP(Sales_DB[[#This Row],[Customer_ID]],Final_Cust_db[Customer_ID],Final_Cust_db[Loyality_Level])</f>
        <v>Platinum</v>
      </c>
      <c r="AB1591" s="8">
        <f>Sales_DB[[#This Row],[Cost]]*Sales_DB[[#This Row],[Quantity]]</f>
        <v>670.29</v>
      </c>
      <c r="AC1591" s="8">
        <f>Sales_DB[[#This Row],[Total_Amount]]-Sales_DB[[#This Row],[Spend]]</f>
        <v>1131.1290000000001</v>
      </c>
      <c r="AD1591" s="8">
        <f>MONTH(Sales_DB[[#This Row],[Order_Date]])</f>
        <v>11</v>
      </c>
    </row>
    <row r="1592" spans="1:30" x14ac:dyDescent="0.35">
      <c r="A1592" t="s">
        <v>3549</v>
      </c>
      <c r="B1592" s="2">
        <v>45749</v>
      </c>
      <c r="C1592" t="s">
        <v>1285</v>
      </c>
      <c r="D1592" t="s">
        <v>1675</v>
      </c>
      <c r="E1592" t="s">
        <v>1946</v>
      </c>
      <c r="F1592">
        <v>4</v>
      </c>
      <c r="G1592" s="5">
        <v>62.25</v>
      </c>
      <c r="H1592">
        <v>0.11</v>
      </c>
      <c r="I1592" t="s">
        <v>1959</v>
      </c>
      <c r="J1592">
        <v>221.61</v>
      </c>
      <c r="K1592" t="str">
        <f>_xlfn.XLOOKUP(Sales_DB[[#This Row],[Store_ID]],Store_DB[Store_ID],Store_DB[Region])</f>
        <v>East</v>
      </c>
      <c r="L1592" t="str">
        <f>_xlfn.XLOOKUP(Sales_DB[[#This Row],[Store_ID]],Store_DB[Store_ID],Store_DB[Store_Name])</f>
        <v>Mann-Austin</v>
      </c>
      <c r="M1592" t="str">
        <f>_xlfn.XLOOKUP(Sales_DB[[#This Row],[Store_ID]],Store_DB[Store_ID],Store_DB[City])</f>
        <v>Vasquezborough</v>
      </c>
      <c r="N1592" t="str">
        <f>_xlfn.XLOOKUP(Sales_DB[[#This Row],[Store_ID]],Store_DB[Store_ID],Store_DB[Store_Type])</f>
        <v>Online</v>
      </c>
      <c r="O1592" t="str">
        <f>_xlfn.XLOOKUP(Sales_DB[[#This Row],[Product_ID]],Product_DB[Product_ID],Product_DB[Product_Name])</f>
        <v>Modern Wall Clock</v>
      </c>
      <c r="P1592" t="str">
        <f>_xlfn.XLOOKUP(Sales_DB[[#This Row],[Product_ID]],Product_DB[Product_ID],Product_DB[Category])</f>
        <v>Home</v>
      </c>
      <c r="Q1592" t="str">
        <f>_xlfn.XLOOKUP(Sales_DB[[#This Row],[Product_ID]],Product_DB[Product_ID],Product_DB[Sub_Category])</f>
        <v>Decor</v>
      </c>
      <c r="R1592" t="str">
        <f>_xlfn.XLOOKUP(Sales_DB[[#This Row],[Product_ID]],Product_DB[Product_ID],Product_DB[Brand])</f>
        <v>Weiss-Watson</v>
      </c>
      <c r="S1592">
        <f>_xlfn.XLOOKUP(Sales_DB[[#This Row],[Product_ID]],Product_DB[Product_ID],Product_DB[Cost])</f>
        <v>179.77</v>
      </c>
      <c r="T1592">
        <f>_xlfn.XLOOKUP(Sales_DB[[#This Row],[Product_ID]],Product_DB[Product_ID],Product_DB[Stock])</f>
        <v>305</v>
      </c>
      <c r="U1592" t="str">
        <f>_xlfn.XLOOKUP(Sales_DB[[#This Row],[Customer_ID]],Final_Cust_db[Customer_ID],Final_Cust_db[Name])</f>
        <v>Jackie Thompson</v>
      </c>
      <c r="V1592">
        <f>_xlfn.XLOOKUP(Sales_DB[[#This Row],[Customer_ID]],Final_Cust_db[Customer_ID],Final_Cust_db[Age])</f>
        <v>48</v>
      </c>
      <c r="W1592" t="str">
        <f>_xlfn.XLOOKUP(Sales_DB[[#This Row],[Customer_ID]],Final_Cust_db[Customer_ID],Final_Cust_db[Gender])</f>
        <v>Female</v>
      </c>
      <c r="X1592" t="str">
        <f>_xlfn.XLOOKUP(Sales_DB[[#This Row],[Customer_ID]],Final_Cust_db[Customer_ID],Final_Cust_db[City])</f>
        <v>South Edwin</v>
      </c>
      <c r="Y1592" t="str">
        <f>_xlfn.XLOOKUP(Sales_DB[[#This Row],[Customer_ID]],Final_Cust_db[Customer_ID],Final_Cust_db[State])</f>
        <v>New Jersey</v>
      </c>
      <c r="Z1592" t="str">
        <f>_xlfn.XLOOKUP(Sales_DB[[#This Row],[Customer_ID]],Final_Cust_db[Customer_ID],Final_Cust_db[Country])</f>
        <v>USA</v>
      </c>
      <c r="AA1592" t="str">
        <f>_xlfn.XLOOKUP(Sales_DB[[#This Row],[Customer_ID]],Final_Cust_db[Customer_ID],Final_Cust_db[Loyality_Level])</f>
        <v>Bronze</v>
      </c>
      <c r="AB1592" s="8">
        <f>Sales_DB[[#This Row],[Cost]]*Sales_DB[[#This Row],[Quantity]]</f>
        <v>719.08</v>
      </c>
      <c r="AC1592" s="8">
        <f>Sales_DB[[#This Row],[Total_Amount]]-Sales_DB[[#This Row],[Spend]]</f>
        <v>-497.47</v>
      </c>
      <c r="AD1592" s="8">
        <f>MONTH(Sales_DB[[#This Row],[Order_Date]])</f>
        <v>4</v>
      </c>
    </row>
    <row r="1593" spans="1:30" x14ac:dyDescent="0.35">
      <c r="A1593" t="s">
        <v>3550</v>
      </c>
      <c r="B1593" s="2">
        <v>45807</v>
      </c>
      <c r="C1593" t="s">
        <v>111</v>
      </c>
      <c r="D1593" t="s">
        <v>1866</v>
      </c>
      <c r="E1593" t="s">
        <v>1922</v>
      </c>
      <c r="F1593">
        <v>1</v>
      </c>
      <c r="G1593" s="5">
        <v>749.78</v>
      </c>
      <c r="H1593">
        <v>0.03</v>
      </c>
      <c r="I1593" t="s">
        <v>1957</v>
      </c>
      <c r="J1593">
        <v>727.28659999999991</v>
      </c>
      <c r="K1593" t="str">
        <f>_xlfn.XLOOKUP(Sales_DB[[#This Row],[Store_ID]],Store_DB[Store_ID],Store_DB[Region])</f>
        <v>East</v>
      </c>
      <c r="L1593" t="str">
        <f>_xlfn.XLOOKUP(Sales_DB[[#This Row],[Store_ID]],Store_DB[Store_ID],Store_DB[Store_Name])</f>
        <v>Hill, Wagner and Ballard</v>
      </c>
      <c r="M1593" t="str">
        <f>_xlfn.XLOOKUP(Sales_DB[[#This Row],[Store_ID]],Store_DB[Store_ID],Store_DB[City])</f>
        <v>East Davidville</v>
      </c>
      <c r="N1593" t="str">
        <f>_xlfn.XLOOKUP(Sales_DB[[#This Row],[Store_ID]],Store_DB[Store_ID],Store_DB[Store_Type])</f>
        <v>Online</v>
      </c>
      <c r="O1593" t="str">
        <f>_xlfn.XLOOKUP(Sales_DB[[#This Row],[Product_ID]],Product_DB[Product_ID],Product_DB[Product_Name])</f>
        <v>Sports Stopwatch Basic</v>
      </c>
      <c r="P1593" t="str">
        <f>_xlfn.XLOOKUP(Sales_DB[[#This Row],[Product_ID]],Product_DB[Product_ID],Product_DB[Category])</f>
        <v>Sports</v>
      </c>
      <c r="Q1593" t="str">
        <f>_xlfn.XLOOKUP(Sales_DB[[#This Row],[Product_ID]],Product_DB[Product_ID],Product_DB[Sub_Category])</f>
        <v>Accessories</v>
      </c>
      <c r="R1593" t="str">
        <f>_xlfn.XLOOKUP(Sales_DB[[#This Row],[Product_ID]],Product_DB[Product_ID],Product_DB[Brand])</f>
        <v>Wilson Group</v>
      </c>
      <c r="S1593">
        <f>_xlfn.XLOOKUP(Sales_DB[[#This Row],[Product_ID]],Product_DB[Product_ID],Product_DB[Cost])</f>
        <v>60.65</v>
      </c>
      <c r="T1593">
        <f>_xlfn.XLOOKUP(Sales_DB[[#This Row],[Product_ID]],Product_DB[Product_ID],Product_DB[Stock])</f>
        <v>75</v>
      </c>
      <c r="U1593" t="str">
        <f>_xlfn.XLOOKUP(Sales_DB[[#This Row],[Customer_ID]],Final_Cust_db[Customer_ID],Final_Cust_db[Name])</f>
        <v>Diana Taylor</v>
      </c>
      <c r="V1593">
        <f>_xlfn.XLOOKUP(Sales_DB[[#This Row],[Customer_ID]],Final_Cust_db[Customer_ID],Final_Cust_db[Age])</f>
        <v>59</v>
      </c>
      <c r="W1593" t="str">
        <f>_xlfn.XLOOKUP(Sales_DB[[#This Row],[Customer_ID]],Final_Cust_db[Customer_ID],Final_Cust_db[Gender])</f>
        <v>Female</v>
      </c>
      <c r="X1593" t="str">
        <f>_xlfn.XLOOKUP(Sales_DB[[#This Row],[Customer_ID]],Final_Cust_db[Customer_ID],Final_Cust_db[City])</f>
        <v>Vasqueztown</v>
      </c>
      <c r="Y1593" t="str">
        <f>_xlfn.XLOOKUP(Sales_DB[[#This Row],[Customer_ID]],Final_Cust_db[Customer_ID],Final_Cust_db[State])</f>
        <v>California</v>
      </c>
      <c r="Z1593" t="str">
        <f>_xlfn.XLOOKUP(Sales_DB[[#This Row],[Customer_ID]],Final_Cust_db[Customer_ID],Final_Cust_db[Country])</f>
        <v>USA</v>
      </c>
      <c r="AA1593" t="str">
        <f>_xlfn.XLOOKUP(Sales_DB[[#This Row],[Customer_ID]],Final_Cust_db[Customer_ID],Final_Cust_db[Loyality_Level])</f>
        <v>Bronze</v>
      </c>
      <c r="AB1593" s="8">
        <f>Sales_DB[[#This Row],[Cost]]*Sales_DB[[#This Row],[Quantity]]</f>
        <v>60.65</v>
      </c>
      <c r="AC1593" s="8">
        <f>Sales_DB[[#This Row],[Total_Amount]]-Sales_DB[[#This Row],[Spend]]</f>
        <v>666.63659999999993</v>
      </c>
      <c r="AD1593" s="8">
        <f>MONTH(Sales_DB[[#This Row],[Order_Date]])</f>
        <v>5</v>
      </c>
    </row>
    <row r="1594" spans="1:30" x14ac:dyDescent="0.35">
      <c r="A1594" t="s">
        <v>3551</v>
      </c>
      <c r="B1594" s="2">
        <v>45496</v>
      </c>
      <c r="C1594" t="s">
        <v>1107</v>
      </c>
      <c r="D1594" t="s">
        <v>1757</v>
      </c>
      <c r="E1594" t="s">
        <v>1906</v>
      </c>
      <c r="F1594">
        <v>3</v>
      </c>
      <c r="G1594" s="5">
        <v>630.28</v>
      </c>
      <c r="H1594">
        <v>7.0000000000000007E-2</v>
      </c>
      <c r="I1594" t="s">
        <v>1962</v>
      </c>
      <c r="J1594">
        <v>1758.4811999999999</v>
      </c>
      <c r="K1594" t="str">
        <f>_xlfn.XLOOKUP(Sales_DB[[#This Row],[Store_ID]],Store_DB[Store_ID],Store_DB[Region])</f>
        <v>North</v>
      </c>
      <c r="L1594" t="str">
        <f>_xlfn.XLOOKUP(Sales_DB[[#This Row],[Store_ID]],Store_DB[Store_ID],Store_DB[Store_Name])</f>
        <v>Gray Ltd</v>
      </c>
      <c r="M1594" t="str">
        <f>_xlfn.XLOOKUP(Sales_DB[[#This Row],[Store_ID]],Store_DB[Store_ID],Store_DB[City])</f>
        <v>New Michaelchester</v>
      </c>
      <c r="N1594" t="str">
        <f>_xlfn.XLOOKUP(Sales_DB[[#This Row],[Store_ID]],Store_DB[Store_ID],Store_DB[Store_Type])</f>
        <v>Outlet</v>
      </c>
      <c r="O1594" t="str">
        <f>_xlfn.XLOOKUP(Sales_DB[[#This Row],[Product_ID]],Product_DB[Product_ID],Product_DB[Product_Name])</f>
        <v>Men'S Hair Styling Gel</v>
      </c>
      <c r="P1594" t="str">
        <f>_xlfn.XLOOKUP(Sales_DB[[#This Row],[Product_ID]],Product_DB[Product_ID],Product_DB[Category])</f>
        <v>Beauty</v>
      </c>
      <c r="Q1594" t="str">
        <f>_xlfn.XLOOKUP(Sales_DB[[#This Row],[Product_ID]],Product_DB[Product_ID],Product_DB[Sub_Category])</f>
        <v>Haircare</v>
      </c>
      <c r="R1594" t="str">
        <f>_xlfn.XLOOKUP(Sales_DB[[#This Row],[Product_ID]],Product_DB[Product_ID],Product_DB[Brand])</f>
        <v>Cline-Mccarthy</v>
      </c>
      <c r="S1594">
        <f>_xlfn.XLOOKUP(Sales_DB[[#This Row],[Product_ID]],Product_DB[Product_ID],Product_DB[Cost])</f>
        <v>17.309999999999999</v>
      </c>
      <c r="T1594">
        <f>_xlfn.XLOOKUP(Sales_DB[[#This Row],[Product_ID]],Product_DB[Product_ID],Product_DB[Stock])</f>
        <v>399</v>
      </c>
      <c r="U1594" t="str">
        <f>_xlfn.XLOOKUP(Sales_DB[[#This Row],[Customer_ID]],Final_Cust_db[Customer_ID],Final_Cust_db[Name])</f>
        <v>Charles Miller</v>
      </c>
      <c r="V1594">
        <f>_xlfn.XLOOKUP(Sales_DB[[#This Row],[Customer_ID]],Final_Cust_db[Customer_ID],Final_Cust_db[Age])</f>
        <v>26</v>
      </c>
      <c r="W1594" t="str">
        <f>_xlfn.XLOOKUP(Sales_DB[[#This Row],[Customer_ID]],Final_Cust_db[Customer_ID],Final_Cust_db[Gender])</f>
        <v>Male</v>
      </c>
      <c r="X1594" t="str">
        <f>_xlfn.XLOOKUP(Sales_DB[[#This Row],[Customer_ID]],Final_Cust_db[Customer_ID],Final_Cust_db[City])</f>
        <v>Lake Allisonborough</v>
      </c>
      <c r="Y1594" t="str">
        <f>_xlfn.XLOOKUP(Sales_DB[[#This Row],[Customer_ID]],Final_Cust_db[Customer_ID],Final_Cust_db[State])</f>
        <v>Iowa</v>
      </c>
      <c r="Z1594" t="str">
        <f>_xlfn.XLOOKUP(Sales_DB[[#This Row],[Customer_ID]],Final_Cust_db[Customer_ID],Final_Cust_db[Country])</f>
        <v>USA</v>
      </c>
      <c r="AA1594" t="str">
        <f>_xlfn.XLOOKUP(Sales_DB[[#This Row],[Customer_ID]],Final_Cust_db[Customer_ID],Final_Cust_db[Loyality_Level])</f>
        <v>Silver</v>
      </c>
      <c r="AB1594" s="8">
        <f>Sales_DB[[#This Row],[Cost]]*Sales_DB[[#This Row],[Quantity]]</f>
        <v>51.929999999999993</v>
      </c>
      <c r="AC1594" s="8">
        <f>Sales_DB[[#This Row],[Total_Amount]]-Sales_DB[[#This Row],[Spend]]</f>
        <v>1706.5511999999999</v>
      </c>
      <c r="AD1594" s="8">
        <f>MONTH(Sales_DB[[#This Row],[Order_Date]])</f>
        <v>7</v>
      </c>
    </row>
    <row r="1595" spans="1:30" x14ac:dyDescent="0.35">
      <c r="A1595" t="s">
        <v>3552</v>
      </c>
      <c r="B1595" s="2">
        <v>45355</v>
      </c>
      <c r="C1595" t="s">
        <v>490</v>
      </c>
      <c r="D1595" t="s">
        <v>1665</v>
      </c>
      <c r="E1595" t="s">
        <v>1937</v>
      </c>
      <c r="F1595">
        <v>1</v>
      </c>
      <c r="G1595" s="5">
        <v>101.84</v>
      </c>
      <c r="H1595">
        <v>0.17</v>
      </c>
      <c r="I1595" t="s">
        <v>1957</v>
      </c>
      <c r="J1595">
        <v>84.527199999999993</v>
      </c>
      <c r="K1595" t="str">
        <f>_xlfn.XLOOKUP(Sales_DB[[#This Row],[Store_ID]],Store_DB[Store_ID],Store_DB[Region])</f>
        <v>West</v>
      </c>
      <c r="L1595" t="str">
        <f>_xlfn.XLOOKUP(Sales_DB[[#This Row],[Store_ID]],Store_DB[Store_ID],Store_DB[Store_Name])</f>
        <v>Frederick-Wright</v>
      </c>
      <c r="M1595" t="str">
        <f>_xlfn.XLOOKUP(Sales_DB[[#This Row],[Store_ID]],Store_DB[Store_ID],Store_DB[City])</f>
        <v>New Jimmymouth</v>
      </c>
      <c r="N1595" t="str">
        <f>_xlfn.XLOOKUP(Sales_DB[[#This Row],[Store_ID]],Store_DB[Store_ID],Store_DB[Store_Type])</f>
        <v>Flagship</v>
      </c>
      <c r="O1595" t="str">
        <f>_xlfn.XLOOKUP(Sales_DB[[#This Row],[Product_ID]],Product_DB[Product_ID],Product_DB[Product_Name])</f>
        <v>Stainless Steel Cutlery Set</v>
      </c>
      <c r="P1595" t="str">
        <f>_xlfn.XLOOKUP(Sales_DB[[#This Row],[Product_ID]],Product_DB[Product_ID],Product_DB[Category])</f>
        <v>Home</v>
      </c>
      <c r="Q1595" t="str">
        <f>_xlfn.XLOOKUP(Sales_DB[[#This Row],[Product_ID]],Product_DB[Product_ID],Product_DB[Sub_Category])</f>
        <v>Kitchen</v>
      </c>
      <c r="R1595" t="str">
        <f>_xlfn.XLOOKUP(Sales_DB[[#This Row],[Product_ID]],Product_DB[Product_ID],Product_DB[Brand])</f>
        <v>Stevens, Fernandez and Martin</v>
      </c>
      <c r="S1595">
        <f>_xlfn.XLOOKUP(Sales_DB[[#This Row],[Product_ID]],Product_DB[Product_ID],Product_DB[Cost])</f>
        <v>19.52</v>
      </c>
      <c r="T1595">
        <f>_xlfn.XLOOKUP(Sales_DB[[#This Row],[Product_ID]],Product_DB[Product_ID],Product_DB[Stock])</f>
        <v>57</v>
      </c>
      <c r="U1595" t="str">
        <f>_xlfn.XLOOKUP(Sales_DB[[#This Row],[Customer_ID]],Final_Cust_db[Customer_ID],Final_Cust_db[Name])</f>
        <v>Carlos Skinner</v>
      </c>
      <c r="V1595">
        <f>_xlfn.XLOOKUP(Sales_DB[[#This Row],[Customer_ID]],Final_Cust_db[Customer_ID],Final_Cust_db[Age])</f>
        <v>46</v>
      </c>
      <c r="W1595" t="str">
        <f>_xlfn.XLOOKUP(Sales_DB[[#This Row],[Customer_ID]],Final_Cust_db[Customer_ID],Final_Cust_db[Gender])</f>
        <v>Male</v>
      </c>
      <c r="X1595" t="str">
        <f>_xlfn.XLOOKUP(Sales_DB[[#This Row],[Customer_ID]],Final_Cust_db[Customer_ID],Final_Cust_db[City])</f>
        <v>Dwaynemouth</v>
      </c>
      <c r="Y1595" t="str">
        <f>_xlfn.XLOOKUP(Sales_DB[[#This Row],[Customer_ID]],Final_Cust_db[Customer_ID],Final_Cust_db[State])</f>
        <v>Alabama</v>
      </c>
      <c r="Z1595" t="str">
        <f>_xlfn.XLOOKUP(Sales_DB[[#This Row],[Customer_ID]],Final_Cust_db[Customer_ID],Final_Cust_db[Country])</f>
        <v>USA</v>
      </c>
      <c r="AA1595" t="str">
        <f>_xlfn.XLOOKUP(Sales_DB[[#This Row],[Customer_ID]],Final_Cust_db[Customer_ID],Final_Cust_db[Loyality_Level])</f>
        <v>Bronze</v>
      </c>
      <c r="AB1595" s="8">
        <f>Sales_DB[[#This Row],[Cost]]*Sales_DB[[#This Row],[Quantity]]</f>
        <v>19.52</v>
      </c>
      <c r="AC1595" s="8">
        <f>Sales_DB[[#This Row],[Total_Amount]]-Sales_DB[[#This Row],[Spend]]</f>
        <v>65.007199999999997</v>
      </c>
      <c r="AD1595" s="8">
        <f>MONTH(Sales_DB[[#This Row],[Order_Date]])</f>
        <v>3</v>
      </c>
    </row>
    <row r="1596" spans="1:30" x14ac:dyDescent="0.35">
      <c r="A1596" t="s">
        <v>3553</v>
      </c>
      <c r="B1596" s="2">
        <v>45256</v>
      </c>
      <c r="C1596" t="s">
        <v>212</v>
      </c>
      <c r="D1596" t="s">
        <v>1646</v>
      </c>
      <c r="E1596" t="s">
        <v>1943</v>
      </c>
      <c r="F1596">
        <v>4</v>
      </c>
      <c r="G1596" s="5">
        <v>641.45000000000005</v>
      </c>
      <c r="H1596">
        <v>0.16</v>
      </c>
      <c r="I1596" t="s">
        <v>1962</v>
      </c>
      <c r="J1596">
        <v>2155.2719999999999</v>
      </c>
      <c r="K1596" t="str">
        <f>_xlfn.XLOOKUP(Sales_DB[[#This Row],[Store_ID]],Store_DB[Store_ID],Store_DB[Region])</f>
        <v>East</v>
      </c>
      <c r="L1596" t="str">
        <f>_xlfn.XLOOKUP(Sales_DB[[#This Row],[Store_ID]],Store_DB[Store_ID],Store_DB[Store_Name])</f>
        <v>Guerrero-Schmitt</v>
      </c>
      <c r="M1596" t="str">
        <f>_xlfn.XLOOKUP(Sales_DB[[#This Row],[Store_ID]],Store_DB[Store_ID],Store_DB[City])</f>
        <v>East Stevechester</v>
      </c>
      <c r="N1596" t="str">
        <f>_xlfn.XLOOKUP(Sales_DB[[#This Row],[Store_ID]],Store_DB[Store_ID],Store_DB[Store_Type])</f>
        <v>Flagship</v>
      </c>
      <c r="O1596" t="str">
        <f>_xlfn.XLOOKUP(Sales_DB[[#This Row],[Product_ID]],Product_DB[Product_ID],Product_DB[Product_Name])</f>
        <v>Foldable Camping Chair</v>
      </c>
      <c r="P1596" t="str">
        <f>_xlfn.XLOOKUP(Sales_DB[[#This Row],[Product_ID]],Product_DB[Product_ID],Product_DB[Category])</f>
        <v>Sports</v>
      </c>
      <c r="Q1596" t="str">
        <f>_xlfn.XLOOKUP(Sales_DB[[#This Row],[Product_ID]],Product_DB[Product_ID],Product_DB[Sub_Category])</f>
        <v>Outdoor</v>
      </c>
      <c r="R1596" t="str">
        <f>_xlfn.XLOOKUP(Sales_DB[[#This Row],[Product_ID]],Product_DB[Product_ID],Product_DB[Brand])</f>
        <v>Cook Ltd</v>
      </c>
      <c r="S1596">
        <f>_xlfn.XLOOKUP(Sales_DB[[#This Row],[Product_ID]],Product_DB[Product_ID],Product_DB[Cost])</f>
        <v>166.06</v>
      </c>
      <c r="T1596">
        <f>_xlfn.XLOOKUP(Sales_DB[[#This Row],[Product_ID]],Product_DB[Product_ID],Product_DB[Stock])</f>
        <v>340</v>
      </c>
      <c r="U1596" t="str">
        <f>_xlfn.XLOOKUP(Sales_DB[[#This Row],[Customer_ID]],Final_Cust_db[Customer_ID],Final_Cust_db[Name])</f>
        <v>Wayne Mcpherson</v>
      </c>
      <c r="V1596">
        <f>_xlfn.XLOOKUP(Sales_DB[[#This Row],[Customer_ID]],Final_Cust_db[Customer_ID],Final_Cust_db[Age])</f>
        <v>56</v>
      </c>
      <c r="W1596" t="str">
        <f>_xlfn.XLOOKUP(Sales_DB[[#This Row],[Customer_ID]],Final_Cust_db[Customer_ID],Final_Cust_db[Gender])</f>
        <v>Female</v>
      </c>
      <c r="X1596" t="str">
        <f>_xlfn.XLOOKUP(Sales_DB[[#This Row],[Customer_ID]],Final_Cust_db[Customer_ID],Final_Cust_db[City])</f>
        <v>Edwardsfort</v>
      </c>
      <c r="Y1596" t="str">
        <f>_xlfn.XLOOKUP(Sales_DB[[#This Row],[Customer_ID]],Final_Cust_db[Customer_ID],Final_Cust_db[State])</f>
        <v>Minnesota</v>
      </c>
      <c r="Z1596" t="str">
        <f>_xlfn.XLOOKUP(Sales_DB[[#This Row],[Customer_ID]],Final_Cust_db[Customer_ID],Final_Cust_db[Country])</f>
        <v>USA</v>
      </c>
      <c r="AA1596" t="str">
        <f>_xlfn.XLOOKUP(Sales_DB[[#This Row],[Customer_ID]],Final_Cust_db[Customer_ID],Final_Cust_db[Loyality_Level])</f>
        <v>Bronze</v>
      </c>
      <c r="AB1596" s="8">
        <f>Sales_DB[[#This Row],[Cost]]*Sales_DB[[#This Row],[Quantity]]</f>
        <v>664.24</v>
      </c>
      <c r="AC1596" s="8">
        <f>Sales_DB[[#This Row],[Total_Amount]]-Sales_DB[[#This Row],[Spend]]</f>
        <v>1491.0319999999999</v>
      </c>
      <c r="AD1596" s="8">
        <f>MONTH(Sales_DB[[#This Row],[Order_Date]])</f>
        <v>11</v>
      </c>
    </row>
    <row r="1597" spans="1:30" x14ac:dyDescent="0.35">
      <c r="A1597" t="s">
        <v>3554</v>
      </c>
      <c r="B1597" s="2">
        <v>45849</v>
      </c>
      <c r="C1597" t="s">
        <v>1462</v>
      </c>
      <c r="D1597" t="s">
        <v>1707</v>
      </c>
      <c r="E1597" t="s">
        <v>1890</v>
      </c>
      <c r="F1597">
        <v>1</v>
      </c>
      <c r="G1597" s="5">
        <v>135.87</v>
      </c>
      <c r="H1597">
        <v>0.23</v>
      </c>
      <c r="I1597" t="s">
        <v>1959</v>
      </c>
      <c r="J1597">
        <v>104.6199</v>
      </c>
      <c r="K1597" t="str">
        <f>_xlfn.XLOOKUP(Sales_DB[[#This Row],[Store_ID]],Store_DB[Store_ID],Store_DB[Region])</f>
        <v>North</v>
      </c>
      <c r="L1597" t="str">
        <f>_xlfn.XLOOKUP(Sales_DB[[#This Row],[Store_ID]],Store_DB[Store_ID],Store_DB[Store_Name])</f>
        <v>Martinez, Adkins and Johnson</v>
      </c>
      <c r="M1597" t="str">
        <f>_xlfn.XLOOKUP(Sales_DB[[#This Row],[Store_ID]],Store_DB[Store_ID],Store_DB[City])</f>
        <v>Danielmouth</v>
      </c>
      <c r="N1597" t="str">
        <f>_xlfn.XLOOKUP(Sales_DB[[#This Row],[Store_ID]],Store_DB[Store_ID],Store_DB[Store_Type])</f>
        <v>Flagship</v>
      </c>
      <c r="O1597" t="str">
        <f>_xlfn.XLOOKUP(Sales_DB[[#This Row],[Product_ID]],Product_DB[Product_ID],Product_DB[Product_Name])</f>
        <v>Usb External Hard Drive</v>
      </c>
      <c r="P1597" t="str">
        <f>_xlfn.XLOOKUP(Sales_DB[[#This Row],[Product_ID]],Product_DB[Product_ID],Product_DB[Category])</f>
        <v>Electronics</v>
      </c>
      <c r="Q1597" t="str">
        <f>_xlfn.XLOOKUP(Sales_DB[[#This Row],[Product_ID]],Product_DB[Product_ID],Product_DB[Sub_Category])</f>
        <v>Computer</v>
      </c>
      <c r="R1597" t="str">
        <f>_xlfn.XLOOKUP(Sales_DB[[#This Row],[Product_ID]],Product_DB[Product_ID],Product_DB[Brand])</f>
        <v>Robinson Inc</v>
      </c>
      <c r="S1597">
        <f>_xlfn.XLOOKUP(Sales_DB[[#This Row],[Product_ID]],Product_DB[Product_ID],Product_DB[Cost])</f>
        <v>253.33</v>
      </c>
      <c r="T1597">
        <f>_xlfn.XLOOKUP(Sales_DB[[#This Row],[Product_ID]],Product_DB[Product_ID],Product_DB[Stock])</f>
        <v>266</v>
      </c>
      <c r="U1597" t="str">
        <f>_xlfn.XLOOKUP(Sales_DB[[#This Row],[Customer_ID]],Final_Cust_db[Customer_ID],Final_Cust_db[Name])</f>
        <v>Debra Mccullough</v>
      </c>
      <c r="V1597">
        <f>_xlfn.XLOOKUP(Sales_DB[[#This Row],[Customer_ID]],Final_Cust_db[Customer_ID],Final_Cust_db[Age])</f>
        <v>42</v>
      </c>
      <c r="W1597" t="str">
        <f>_xlfn.XLOOKUP(Sales_DB[[#This Row],[Customer_ID]],Final_Cust_db[Customer_ID],Final_Cust_db[Gender])</f>
        <v>Male</v>
      </c>
      <c r="X1597" t="str">
        <f>_xlfn.XLOOKUP(Sales_DB[[#This Row],[Customer_ID]],Final_Cust_db[Customer_ID],Final_Cust_db[City])</f>
        <v>Mcdanielfurt</v>
      </c>
      <c r="Y1597" t="str">
        <f>_xlfn.XLOOKUP(Sales_DB[[#This Row],[Customer_ID]],Final_Cust_db[Customer_ID],Final_Cust_db[State])</f>
        <v>Montana</v>
      </c>
      <c r="Z1597" t="str">
        <f>_xlfn.XLOOKUP(Sales_DB[[#This Row],[Customer_ID]],Final_Cust_db[Customer_ID],Final_Cust_db[Country])</f>
        <v>USA</v>
      </c>
      <c r="AA1597" t="str">
        <f>_xlfn.XLOOKUP(Sales_DB[[#This Row],[Customer_ID]],Final_Cust_db[Customer_ID],Final_Cust_db[Loyality_Level])</f>
        <v>Platinum</v>
      </c>
      <c r="AB1597" s="8">
        <f>Sales_DB[[#This Row],[Cost]]*Sales_DB[[#This Row],[Quantity]]</f>
        <v>253.33</v>
      </c>
      <c r="AC1597" s="8">
        <f>Sales_DB[[#This Row],[Total_Amount]]-Sales_DB[[#This Row],[Spend]]</f>
        <v>-148.71010000000001</v>
      </c>
      <c r="AD1597" s="8">
        <f>MONTH(Sales_DB[[#This Row],[Order_Date]])</f>
        <v>7</v>
      </c>
    </row>
    <row r="1598" spans="1:30" x14ac:dyDescent="0.35">
      <c r="A1598" t="s">
        <v>3555</v>
      </c>
      <c r="B1598" s="2">
        <v>45344</v>
      </c>
      <c r="C1598" t="s">
        <v>345</v>
      </c>
      <c r="D1598" t="s">
        <v>1636</v>
      </c>
      <c r="E1598" t="s">
        <v>1909</v>
      </c>
      <c r="F1598">
        <v>1</v>
      </c>
      <c r="G1598" s="5">
        <v>388.35</v>
      </c>
      <c r="H1598">
        <v>0.01</v>
      </c>
      <c r="I1598" t="s">
        <v>1959</v>
      </c>
      <c r="J1598">
        <v>384.4665</v>
      </c>
      <c r="K1598" t="str">
        <f>_xlfn.XLOOKUP(Sales_DB[[#This Row],[Store_ID]],Store_DB[Store_ID],Store_DB[Region])</f>
        <v>East</v>
      </c>
      <c r="L1598" t="str">
        <f>_xlfn.XLOOKUP(Sales_DB[[#This Row],[Store_ID]],Store_DB[Store_ID],Store_DB[Store_Name])</f>
        <v>Benson-Elliott</v>
      </c>
      <c r="M1598" t="str">
        <f>_xlfn.XLOOKUP(Sales_DB[[#This Row],[Store_ID]],Store_DB[Store_ID],Store_DB[City])</f>
        <v>Port Josephberg</v>
      </c>
      <c r="N1598" t="str">
        <f>_xlfn.XLOOKUP(Sales_DB[[#This Row],[Store_ID]],Store_DB[Store_ID],Store_DB[Store_Type])</f>
        <v>Online</v>
      </c>
      <c r="O1598" t="str">
        <f>_xlfn.XLOOKUP(Sales_DB[[#This Row],[Product_ID]],Product_DB[Product_ID],Product_DB[Product_Name])</f>
        <v>Multi-Purpose Storage Box</v>
      </c>
      <c r="P1598" t="str">
        <f>_xlfn.XLOOKUP(Sales_DB[[#This Row],[Product_ID]],Product_DB[Product_ID],Product_DB[Category])</f>
        <v>Home</v>
      </c>
      <c r="Q1598" t="str">
        <f>_xlfn.XLOOKUP(Sales_DB[[#This Row],[Product_ID]],Product_DB[Product_ID],Product_DB[Sub_Category])</f>
        <v>Storage</v>
      </c>
      <c r="R1598" t="str">
        <f>_xlfn.XLOOKUP(Sales_DB[[#This Row],[Product_ID]],Product_DB[Product_ID],Product_DB[Brand])</f>
        <v>Gardner-Montes</v>
      </c>
      <c r="S1598">
        <f>_xlfn.XLOOKUP(Sales_DB[[#This Row],[Product_ID]],Product_DB[Product_ID],Product_DB[Cost])</f>
        <v>123.46</v>
      </c>
      <c r="T1598">
        <f>_xlfn.XLOOKUP(Sales_DB[[#This Row],[Product_ID]],Product_DB[Product_ID],Product_DB[Stock])</f>
        <v>76</v>
      </c>
      <c r="U1598" t="str">
        <f>_xlfn.XLOOKUP(Sales_DB[[#This Row],[Customer_ID]],Final_Cust_db[Customer_ID],Final_Cust_db[Name])</f>
        <v>Amy Fowler</v>
      </c>
      <c r="V1598">
        <f>_xlfn.XLOOKUP(Sales_DB[[#This Row],[Customer_ID]],Final_Cust_db[Customer_ID],Final_Cust_db[Age])</f>
        <v>62</v>
      </c>
      <c r="W1598" t="str">
        <f>_xlfn.XLOOKUP(Sales_DB[[#This Row],[Customer_ID]],Final_Cust_db[Customer_ID],Final_Cust_db[Gender])</f>
        <v>Female</v>
      </c>
      <c r="X1598" t="str">
        <f>_xlfn.XLOOKUP(Sales_DB[[#This Row],[Customer_ID]],Final_Cust_db[Customer_ID],Final_Cust_db[City])</f>
        <v>West Bobbyshire</v>
      </c>
      <c r="Y1598" t="str">
        <f>_xlfn.XLOOKUP(Sales_DB[[#This Row],[Customer_ID]],Final_Cust_db[Customer_ID],Final_Cust_db[State])</f>
        <v>New York</v>
      </c>
      <c r="Z1598" t="str">
        <f>_xlfn.XLOOKUP(Sales_DB[[#This Row],[Customer_ID]],Final_Cust_db[Customer_ID],Final_Cust_db[Country])</f>
        <v>USA</v>
      </c>
      <c r="AA1598" t="str">
        <f>_xlfn.XLOOKUP(Sales_DB[[#This Row],[Customer_ID]],Final_Cust_db[Customer_ID],Final_Cust_db[Loyality_Level])</f>
        <v>Platinum</v>
      </c>
      <c r="AB1598" s="8">
        <f>Sales_DB[[#This Row],[Cost]]*Sales_DB[[#This Row],[Quantity]]</f>
        <v>123.46</v>
      </c>
      <c r="AC1598" s="8">
        <f>Sales_DB[[#This Row],[Total_Amount]]-Sales_DB[[#This Row],[Spend]]</f>
        <v>261.00650000000002</v>
      </c>
      <c r="AD1598" s="8">
        <f>MONTH(Sales_DB[[#This Row],[Order_Date]])</f>
        <v>2</v>
      </c>
    </row>
    <row r="1599" spans="1:30" x14ac:dyDescent="0.35">
      <c r="A1599" t="s">
        <v>3556</v>
      </c>
      <c r="B1599" s="2">
        <v>45367</v>
      </c>
      <c r="C1599" t="s">
        <v>1505</v>
      </c>
      <c r="D1599" t="s">
        <v>1691</v>
      </c>
      <c r="E1599" t="s">
        <v>1919</v>
      </c>
      <c r="F1599">
        <v>2</v>
      </c>
      <c r="G1599" s="5">
        <v>999.08</v>
      </c>
      <c r="H1599">
        <v>0.3</v>
      </c>
      <c r="I1599" t="s">
        <v>1959</v>
      </c>
      <c r="J1599">
        <v>1398.712</v>
      </c>
      <c r="K1599" t="str">
        <f>_xlfn.XLOOKUP(Sales_DB[[#This Row],[Store_ID]],Store_DB[Store_ID],Store_DB[Region])</f>
        <v>South</v>
      </c>
      <c r="L1599" t="str">
        <f>_xlfn.XLOOKUP(Sales_DB[[#This Row],[Store_ID]],Store_DB[Store_ID],Store_DB[Store_Name])</f>
        <v>Moore, Padilla and Butler</v>
      </c>
      <c r="M1599" t="str">
        <f>_xlfn.XLOOKUP(Sales_DB[[#This Row],[Store_ID]],Store_DB[Store_ID],Store_DB[City])</f>
        <v>East Johnstad</v>
      </c>
      <c r="N1599" t="str">
        <f>_xlfn.XLOOKUP(Sales_DB[[#This Row],[Store_ID]],Store_DB[Store_ID],Store_DB[Store_Type])</f>
        <v>Flagship</v>
      </c>
      <c r="O1599" t="str">
        <f>_xlfn.XLOOKUP(Sales_DB[[#This Row],[Product_ID]],Product_DB[Product_ID],Product_DB[Product_Name])</f>
        <v>Sports Water Hydration Pack</v>
      </c>
      <c r="P1599" t="str">
        <f>_xlfn.XLOOKUP(Sales_DB[[#This Row],[Product_ID]],Product_DB[Product_ID],Product_DB[Category])</f>
        <v>Sports</v>
      </c>
      <c r="Q1599" t="str">
        <f>_xlfn.XLOOKUP(Sales_DB[[#This Row],[Product_ID]],Product_DB[Product_ID],Product_DB[Sub_Category])</f>
        <v>Outdoor</v>
      </c>
      <c r="R1599" t="str">
        <f>_xlfn.XLOOKUP(Sales_DB[[#This Row],[Product_ID]],Product_DB[Product_ID],Product_DB[Brand])</f>
        <v>Sims-Smith</v>
      </c>
      <c r="S1599">
        <f>_xlfn.XLOOKUP(Sales_DB[[#This Row],[Product_ID]],Product_DB[Product_ID],Product_DB[Cost])</f>
        <v>135.61000000000001</v>
      </c>
      <c r="T1599">
        <f>_xlfn.XLOOKUP(Sales_DB[[#This Row],[Product_ID]],Product_DB[Product_ID],Product_DB[Stock])</f>
        <v>394</v>
      </c>
      <c r="U1599" t="str">
        <f>_xlfn.XLOOKUP(Sales_DB[[#This Row],[Customer_ID]],Final_Cust_db[Customer_ID],Final_Cust_db[Name])</f>
        <v>Eric Lee</v>
      </c>
      <c r="V1599">
        <f>_xlfn.XLOOKUP(Sales_DB[[#This Row],[Customer_ID]],Final_Cust_db[Customer_ID],Final_Cust_db[Age])</f>
        <v>22</v>
      </c>
      <c r="W1599" t="str">
        <f>_xlfn.XLOOKUP(Sales_DB[[#This Row],[Customer_ID]],Final_Cust_db[Customer_ID],Final_Cust_db[Gender])</f>
        <v>Female</v>
      </c>
      <c r="X1599" t="str">
        <f>_xlfn.XLOOKUP(Sales_DB[[#This Row],[Customer_ID]],Final_Cust_db[Customer_ID],Final_Cust_db[City])</f>
        <v>Lake April</v>
      </c>
      <c r="Y1599" t="str">
        <f>_xlfn.XLOOKUP(Sales_DB[[#This Row],[Customer_ID]],Final_Cust_db[Customer_ID],Final_Cust_db[State])</f>
        <v>Vermont</v>
      </c>
      <c r="Z1599" t="str">
        <f>_xlfn.XLOOKUP(Sales_DB[[#This Row],[Customer_ID]],Final_Cust_db[Customer_ID],Final_Cust_db[Country])</f>
        <v>USA</v>
      </c>
      <c r="AA1599" t="str">
        <f>_xlfn.XLOOKUP(Sales_DB[[#This Row],[Customer_ID]],Final_Cust_db[Customer_ID],Final_Cust_db[Loyality_Level])</f>
        <v>Bronze</v>
      </c>
      <c r="AB1599" s="8">
        <f>Sales_DB[[#This Row],[Cost]]*Sales_DB[[#This Row],[Quantity]]</f>
        <v>271.22000000000003</v>
      </c>
      <c r="AC1599" s="8">
        <f>Sales_DB[[#This Row],[Total_Amount]]-Sales_DB[[#This Row],[Spend]]</f>
        <v>1127.492</v>
      </c>
      <c r="AD1599" s="8">
        <f>MONTH(Sales_DB[[#This Row],[Order_Date]])</f>
        <v>3</v>
      </c>
    </row>
    <row r="1600" spans="1:30" x14ac:dyDescent="0.35">
      <c r="A1600" t="s">
        <v>3557</v>
      </c>
      <c r="B1600" s="2">
        <v>45887</v>
      </c>
      <c r="C1600" t="s">
        <v>571</v>
      </c>
      <c r="D1600" t="s">
        <v>1691</v>
      </c>
      <c r="E1600" t="s">
        <v>1940</v>
      </c>
      <c r="F1600">
        <v>3</v>
      </c>
      <c r="G1600" s="5">
        <v>453.19</v>
      </c>
      <c r="H1600">
        <v>0.08</v>
      </c>
      <c r="I1600" t="s">
        <v>1962</v>
      </c>
      <c r="J1600">
        <v>1250.8044</v>
      </c>
      <c r="K1600" t="str">
        <f>_xlfn.XLOOKUP(Sales_DB[[#This Row],[Store_ID]],Store_DB[Store_ID],Store_DB[Region])</f>
        <v>North</v>
      </c>
      <c r="L1600" t="str">
        <f>_xlfn.XLOOKUP(Sales_DB[[#This Row],[Store_ID]],Store_DB[Store_ID],Store_DB[Store_Name])</f>
        <v>Holloway Ltd</v>
      </c>
      <c r="M1600" t="str">
        <f>_xlfn.XLOOKUP(Sales_DB[[#This Row],[Store_ID]],Store_DB[Store_ID],Store_DB[City])</f>
        <v>Bensonhaven</v>
      </c>
      <c r="N1600" t="str">
        <f>_xlfn.XLOOKUP(Sales_DB[[#This Row],[Store_ID]],Store_DB[Store_ID],Store_DB[Store_Type])</f>
        <v>Flagship</v>
      </c>
      <c r="O1600" t="str">
        <f>_xlfn.XLOOKUP(Sales_DB[[#This Row],[Product_ID]],Product_DB[Product_ID],Product_DB[Product_Name])</f>
        <v>Sports Water Hydration Pack</v>
      </c>
      <c r="P1600" t="str">
        <f>_xlfn.XLOOKUP(Sales_DB[[#This Row],[Product_ID]],Product_DB[Product_ID],Product_DB[Category])</f>
        <v>Sports</v>
      </c>
      <c r="Q1600" t="str">
        <f>_xlfn.XLOOKUP(Sales_DB[[#This Row],[Product_ID]],Product_DB[Product_ID],Product_DB[Sub_Category])</f>
        <v>Outdoor</v>
      </c>
      <c r="R1600" t="str">
        <f>_xlfn.XLOOKUP(Sales_DB[[#This Row],[Product_ID]],Product_DB[Product_ID],Product_DB[Brand])</f>
        <v>Sims-Smith</v>
      </c>
      <c r="S1600">
        <f>_xlfn.XLOOKUP(Sales_DB[[#This Row],[Product_ID]],Product_DB[Product_ID],Product_DB[Cost])</f>
        <v>135.61000000000001</v>
      </c>
      <c r="T1600">
        <f>_xlfn.XLOOKUP(Sales_DB[[#This Row],[Product_ID]],Product_DB[Product_ID],Product_DB[Stock])</f>
        <v>394</v>
      </c>
      <c r="U1600" t="str">
        <f>_xlfn.XLOOKUP(Sales_DB[[#This Row],[Customer_ID]],Final_Cust_db[Customer_ID],Final_Cust_db[Name])</f>
        <v>Christopher Garcia Dds</v>
      </c>
      <c r="V1600">
        <f>_xlfn.XLOOKUP(Sales_DB[[#This Row],[Customer_ID]],Final_Cust_db[Customer_ID],Final_Cust_db[Age])</f>
        <v>18</v>
      </c>
      <c r="W1600" t="str">
        <f>_xlfn.XLOOKUP(Sales_DB[[#This Row],[Customer_ID]],Final_Cust_db[Customer_ID],Final_Cust_db[Gender])</f>
        <v>Male</v>
      </c>
      <c r="X1600" t="str">
        <f>_xlfn.XLOOKUP(Sales_DB[[#This Row],[Customer_ID]],Final_Cust_db[Customer_ID],Final_Cust_db[City])</f>
        <v>New Joseph</v>
      </c>
      <c r="Y1600" t="str">
        <f>_xlfn.XLOOKUP(Sales_DB[[#This Row],[Customer_ID]],Final_Cust_db[Customer_ID],Final_Cust_db[State])</f>
        <v>Missouri</v>
      </c>
      <c r="Z1600" t="str">
        <f>_xlfn.XLOOKUP(Sales_DB[[#This Row],[Customer_ID]],Final_Cust_db[Customer_ID],Final_Cust_db[Country])</f>
        <v>USA</v>
      </c>
      <c r="AA1600" t="str">
        <f>_xlfn.XLOOKUP(Sales_DB[[#This Row],[Customer_ID]],Final_Cust_db[Customer_ID],Final_Cust_db[Loyality_Level])</f>
        <v>Gold</v>
      </c>
      <c r="AB1600" s="8">
        <f>Sales_DB[[#This Row],[Cost]]*Sales_DB[[#This Row],[Quantity]]</f>
        <v>406.83000000000004</v>
      </c>
      <c r="AC1600" s="8">
        <f>Sales_DB[[#This Row],[Total_Amount]]-Sales_DB[[#This Row],[Spend]]</f>
        <v>843.97439999999995</v>
      </c>
      <c r="AD1600" s="8">
        <f>MONTH(Sales_DB[[#This Row],[Order_Date]])</f>
        <v>8</v>
      </c>
    </row>
    <row r="1601" spans="1:30" x14ac:dyDescent="0.35">
      <c r="A1601" t="s">
        <v>3558</v>
      </c>
      <c r="B1601" s="2">
        <v>45567</v>
      </c>
      <c r="C1601" t="s">
        <v>764</v>
      </c>
      <c r="D1601" t="s">
        <v>1821</v>
      </c>
      <c r="E1601" t="s">
        <v>1922</v>
      </c>
      <c r="F1601">
        <v>2</v>
      </c>
      <c r="G1601" s="5">
        <v>61.31</v>
      </c>
      <c r="H1601">
        <v>0.15</v>
      </c>
      <c r="I1601" t="s">
        <v>1962</v>
      </c>
      <c r="J1601">
        <v>104.227</v>
      </c>
      <c r="K1601" t="str">
        <f>_xlfn.XLOOKUP(Sales_DB[[#This Row],[Store_ID]],Store_DB[Store_ID],Store_DB[Region])</f>
        <v>East</v>
      </c>
      <c r="L1601" t="str">
        <f>_xlfn.XLOOKUP(Sales_DB[[#This Row],[Store_ID]],Store_DB[Store_ID],Store_DB[Store_Name])</f>
        <v>Hill, Wagner and Ballard</v>
      </c>
      <c r="M1601" t="str">
        <f>_xlfn.XLOOKUP(Sales_DB[[#This Row],[Store_ID]],Store_DB[Store_ID],Store_DB[City])</f>
        <v>East Davidville</v>
      </c>
      <c r="N1601" t="str">
        <f>_xlfn.XLOOKUP(Sales_DB[[#This Row],[Store_ID]],Store_DB[Store_ID],Store_DB[Store_Type])</f>
        <v>Online</v>
      </c>
      <c r="O1601" t="str">
        <f>_xlfn.XLOOKUP(Sales_DB[[#This Row],[Product_ID]],Product_DB[Product_ID],Product_DB[Product_Name])</f>
        <v>Wall-Mounted Spice Rack</v>
      </c>
      <c r="P1601" t="str">
        <f>_xlfn.XLOOKUP(Sales_DB[[#This Row],[Product_ID]],Product_DB[Product_ID],Product_DB[Category])</f>
        <v>Home</v>
      </c>
      <c r="Q1601" t="str">
        <f>_xlfn.XLOOKUP(Sales_DB[[#This Row],[Product_ID]],Product_DB[Product_ID],Product_DB[Sub_Category])</f>
        <v>Kitchen</v>
      </c>
      <c r="R1601" t="str">
        <f>_xlfn.XLOOKUP(Sales_DB[[#This Row],[Product_ID]],Product_DB[Product_ID],Product_DB[Brand])</f>
        <v>Allison Ltd</v>
      </c>
      <c r="S1601">
        <f>_xlfn.XLOOKUP(Sales_DB[[#This Row],[Product_ID]],Product_DB[Product_ID],Product_DB[Cost])</f>
        <v>143.43</v>
      </c>
      <c r="T1601">
        <f>_xlfn.XLOOKUP(Sales_DB[[#This Row],[Product_ID]],Product_DB[Product_ID],Product_DB[Stock])</f>
        <v>58</v>
      </c>
      <c r="U1601" t="str">
        <f>_xlfn.XLOOKUP(Sales_DB[[#This Row],[Customer_ID]],Final_Cust_db[Customer_ID],Final_Cust_db[Name])</f>
        <v>Jon Ortiz</v>
      </c>
      <c r="V1601">
        <f>_xlfn.XLOOKUP(Sales_DB[[#This Row],[Customer_ID]],Final_Cust_db[Customer_ID],Final_Cust_db[Age])</f>
        <v>28</v>
      </c>
      <c r="W1601" t="str">
        <f>_xlfn.XLOOKUP(Sales_DB[[#This Row],[Customer_ID]],Final_Cust_db[Customer_ID],Final_Cust_db[Gender])</f>
        <v>Female</v>
      </c>
      <c r="X1601" t="str">
        <f>_xlfn.XLOOKUP(Sales_DB[[#This Row],[Customer_ID]],Final_Cust_db[Customer_ID],Final_Cust_db[City])</f>
        <v>South Angelaport</v>
      </c>
      <c r="Y1601" t="str">
        <f>_xlfn.XLOOKUP(Sales_DB[[#This Row],[Customer_ID]],Final_Cust_db[Customer_ID],Final_Cust_db[State])</f>
        <v>Delaware</v>
      </c>
      <c r="Z1601" t="str">
        <f>_xlfn.XLOOKUP(Sales_DB[[#This Row],[Customer_ID]],Final_Cust_db[Customer_ID],Final_Cust_db[Country])</f>
        <v>USA</v>
      </c>
      <c r="AA1601" t="str">
        <f>_xlfn.XLOOKUP(Sales_DB[[#This Row],[Customer_ID]],Final_Cust_db[Customer_ID],Final_Cust_db[Loyality_Level])</f>
        <v>Bronze</v>
      </c>
      <c r="AB1601" s="8">
        <f>Sales_DB[[#This Row],[Cost]]*Sales_DB[[#This Row],[Quantity]]</f>
        <v>286.86</v>
      </c>
      <c r="AC1601" s="8">
        <f>Sales_DB[[#This Row],[Total_Amount]]-Sales_DB[[#This Row],[Spend]]</f>
        <v>-182.63300000000001</v>
      </c>
      <c r="AD1601" s="8">
        <f>MONTH(Sales_DB[[#This Row],[Order_Date]])</f>
        <v>10</v>
      </c>
    </row>
    <row r="1602" spans="1:30" x14ac:dyDescent="0.35">
      <c r="A1602" t="s">
        <v>3559</v>
      </c>
      <c r="B1602" s="2">
        <v>45223</v>
      </c>
      <c r="C1602" t="s">
        <v>1083</v>
      </c>
      <c r="D1602" t="s">
        <v>1824</v>
      </c>
      <c r="E1602" t="s">
        <v>1922</v>
      </c>
      <c r="F1602">
        <v>2</v>
      </c>
      <c r="G1602" s="5">
        <v>870.13</v>
      </c>
      <c r="H1602">
        <v>0.23</v>
      </c>
      <c r="I1602" t="s">
        <v>1957</v>
      </c>
      <c r="J1602">
        <v>1340.0001999999999</v>
      </c>
      <c r="K1602" t="str">
        <f>_xlfn.XLOOKUP(Sales_DB[[#This Row],[Store_ID]],Store_DB[Store_ID],Store_DB[Region])</f>
        <v>East</v>
      </c>
      <c r="L1602" t="str">
        <f>_xlfn.XLOOKUP(Sales_DB[[#This Row],[Store_ID]],Store_DB[Store_ID],Store_DB[Store_Name])</f>
        <v>Hill, Wagner and Ballard</v>
      </c>
      <c r="M1602" t="str">
        <f>_xlfn.XLOOKUP(Sales_DB[[#This Row],[Store_ID]],Store_DB[Store_ID],Store_DB[City])</f>
        <v>East Davidville</v>
      </c>
      <c r="N1602" t="str">
        <f>_xlfn.XLOOKUP(Sales_DB[[#This Row],[Store_ID]],Store_DB[Store_ID],Store_DB[Store_Type])</f>
        <v>Online</v>
      </c>
      <c r="O1602" t="str">
        <f>_xlfn.XLOOKUP(Sales_DB[[#This Row],[Product_ID]],Product_DB[Product_ID],Product_DB[Product_Name])</f>
        <v>Badminton Racket Set</v>
      </c>
      <c r="P1602" t="str">
        <f>_xlfn.XLOOKUP(Sales_DB[[#This Row],[Product_ID]],Product_DB[Product_ID],Product_DB[Category])</f>
        <v>Sports</v>
      </c>
      <c r="Q1602" t="str">
        <f>_xlfn.XLOOKUP(Sales_DB[[#This Row],[Product_ID]],Product_DB[Product_ID],Product_DB[Sub_Category])</f>
        <v>Equipment</v>
      </c>
      <c r="R1602" t="str">
        <f>_xlfn.XLOOKUP(Sales_DB[[#This Row],[Product_ID]],Product_DB[Product_ID],Product_DB[Brand])</f>
        <v>Robinson-Brown</v>
      </c>
      <c r="S1602">
        <f>_xlfn.XLOOKUP(Sales_DB[[#This Row],[Product_ID]],Product_DB[Product_ID],Product_DB[Cost])</f>
        <v>285.54000000000002</v>
      </c>
      <c r="T1602">
        <f>_xlfn.XLOOKUP(Sales_DB[[#This Row],[Product_ID]],Product_DB[Product_ID],Product_DB[Stock])</f>
        <v>358</v>
      </c>
      <c r="U1602" t="str">
        <f>_xlfn.XLOOKUP(Sales_DB[[#This Row],[Customer_ID]],Final_Cust_db[Customer_ID],Final_Cust_db[Name])</f>
        <v>Michelle Cunningham</v>
      </c>
      <c r="V1602">
        <f>_xlfn.XLOOKUP(Sales_DB[[#This Row],[Customer_ID]],Final_Cust_db[Customer_ID],Final_Cust_db[Age])</f>
        <v>30</v>
      </c>
      <c r="W1602" t="str">
        <f>_xlfn.XLOOKUP(Sales_DB[[#This Row],[Customer_ID]],Final_Cust_db[Customer_ID],Final_Cust_db[Gender])</f>
        <v>Female</v>
      </c>
      <c r="X1602" t="str">
        <f>_xlfn.XLOOKUP(Sales_DB[[#This Row],[Customer_ID]],Final_Cust_db[Customer_ID],Final_Cust_db[City])</f>
        <v>Amandaborough</v>
      </c>
      <c r="Y1602" t="str">
        <f>_xlfn.XLOOKUP(Sales_DB[[#This Row],[Customer_ID]],Final_Cust_db[Customer_ID],Final_Cust_db[State])</f>
        <v>Connecticut</v>
      </c>
      <c r="Z1602" t="str">
        <f>_xlfn.XLOOKUP(Sales_DB[[#This Row],[Customer_ID]],Final_Cust_db[Customer_ID],Final_Cust_db[Country])</f>
        <v>USA</v>
      </c>
      <c r="AA1602" t="str">
        <f>_xlfn.XLOOKUP(Sales_DB[[#This Row],[Customer_ID]],Final_Cust_db[Customer_ID],Final_Cust_db[Loyality_Level])</f>
        <v>Bronze</v>
      </c>
      <c r="AB1602" s="8">
        <f>Sales_DB[[#This Row],[Cost]]*Sales_DB[[#This Row],[Quantity]]</f>
        <v>571.08000000000004</v>
      </c>
      <c r="AC1602" s="8">
        <f>Sales_DB[[#This Row],[Total_Amount]]-Sales_DB[[#This Row],[Spend]]</f>
        <v>768.92019999999991</v>
      </c>
      <c r="AD1602" s="8">
        <f>MONTH(Sales_DB[[#This Row],[Order_Date]])</f>
        <v>10</v>
      </c>
    </row>
    <row r="1603" spans="1:30" x14ac:dyDescent="0.35">
      <c r="A1603" t="s">
        <v>3560</v>
      </c>
      <c r="B1603" s="2">
        <v>45664</v>
      </c>
      <c r="C1603" t="s">
        <v>251</v>
      </c>
      <c r="D1603" t="s">
        <v>1615</v>
      </c>
      <c r="E1603" t="s">
        <v>1946</v>
      </c>
      <c r="F1603">
        <v>1</v>
      </c>
      <c r="G1603" s="5">
        <v>336.51</v>
      </c>
      <c r="H1603">
        <v>0.11</v>
      </c>
      <c r="I1603" t="s">
        <v>1959</v>
      </c>
      <c r="J1603">
        <v>299.4939</v>
      </c>
      <c r="K1603" t="str">
        <f>_xlfn.XLOOKUP(Sales_DB[[#This Row],[Store_ID]],Store_DB[Store_ID],Store_DB[Region])</f>
        <v>East</v>
      </c>
      <c r="L1603" t="str">
        <f>_xlfn.XLOOKUP(Sales_DB[[#This Row],[Store_ID]],Store_DB[Store_ID],Store_DB[Store_Name])</f>
        <v>Mann-Austin</v>
      </c>
      <c r="M1603" t="str">
        <f>_xlfn.XLOOKUP(Sales_DB[[#This Row],[Store_ID]],Store_DB[Store_ID],Store_DB[City])</f>
        <v>Vasquezborough</v>
      </c>
      <c r="N1603" t="str">
        <f>_xlfn.XLOOKUP(Sales_DB[[#This Row],[Store_ID]],Store_DB[Store_ID],Store_DB[Store_Type])</f>
        <v>Online</v>
      </c>
      <c r="O1603" t="str">
        <f>_xlfn.XLOOKUP(Sales_DB[[#This Row],[Product_ID]],Product_DB[Product_ID],Product_DB[Product_Name])</f>
        <v>4K Home Projector</v>
      </c>
      <c r="P1603" t="str">
        <f>_xlfn.XLOOKUP(Sales_DB[[#This Row],[Product_ID]],Product_DB[Product_ID],Product_DB[Category])</f>
        <v>Electronics</v>
      </c>
      <c r="Q1603" t="str">
        <f>_xlfn.XLOOKUP(Sales_DB[[#This Row],[Product_ID]],Product_DB[Product_ID],Product_DB[Sub_Category])</f>
        <v>Appliances</v>
      </c>
      <c r="R1603" t="str">
        <f>_xlfn.XLOOKUP(Sales_DB[[#This Row],[Product_ID]],Product_DB[Product_ID],Product_DB[Brand])</f>
        <v>Thomas LLC</v>
      </c>
      <c r="S1603">
        <f>_xlfn.XLOOKUP(Sales_DB[[#This Row],[Product_ID]],Product_DB[Product_ID],Product_DB[Cost])</f>
        <v>465.34</v>
      </c>
      <c r="T1603">
        <f>_xlfn.XLOOKUP(Sales_DB[[#This Row],[Product_ID]],Product_DB[Product_ID],Product_DB[Stock])</f>
        <v>301</v>
      </c>
      <c r="U1603" t="str">
        <f>_xlfn.XLOOKUP(Sales_DB[[#This Row],[Customer_ID]],Final_Cust_db[Customer_ID],Final_Cust_db[Name])</f>
        <v>Amber Mcclain</v>
      </c>
      <c r="V1603">
        <f>_xlfn.XLOOKUP(Sales_DB[[#This Row],[Customer_ID]],Final_Cust_db[Customer_ID],Final_Cust_db[Age])</f>
        <v>58</v>
      </c>
      <c r="W1603" t="str">
        <f>_xlfn.XLOOKUP(Sales_DB[[#This Row],[Customer_ID]],Final_Cust_db[Customer_ID],Final_Cust_db[Gender])</f>
        <v>Male</v>
      </c>
      <c r="X1603" t="str">
        <f>_xlfn.XLOOKUP(Sales_DB[[#This Row],[Customer_ID]],Final_Cust_db[Customer_ID],Final_Cust_db[City])</f>
        <v>Brendaburgh</v>
      </c>
      <c r="Y1603" t="str">
        <f>_xlfn.XLOOKUP(Sales_DB[[#This Row],[Customer_ID]],Final_Cust_db[Customer_ID],Final_Cust_db[State])</f>
        <v>Florida</v>
      </c>
      <c r="Z1603" t="str">
        <f>_xlfn.XLOOKUP(Sales_DB[[#This Row],[Customer_ID]],Final_Cust_db[Customer_ID],Final_Cust_db[Country])</f>
        <v>USA</v>
      </c>
      <c r="AA1603" t="str">
        <f>_xlfn.XLOOKUP(Sales_DB[[#This Row],[Customer_ID]],Final_Cust_db[Customer_ID],Final_Cust_db[Loyality_Level])</f>
        <v>Silver</v>
      </c>
      <c r="AB1603" s="8">
        <f>Sales_DB[[#This Row],[Cost]]*Sales_DB[[#This Row],[Quantity]]</f>
        <v>465.34</v>
      </c>
      <c r="AC1603" s="8">
        <f>Sales_DB[[#This Row],[Total_Amount]]-Sales_DB[[#This Row],[Spend]]</f>
        <v>-165.84609999999998</v>
      </c>
      <c r="AD1603" s="8">
        <f>MONTH(Sales_DB[[#This Row],[Order_Date]])</f>
        <v>1</v>
      </c>
    </row>
    <row r="1604" spans="1:30" x14ac:dyDescent="0.35">
      <c r="A1604" t="s">
        <v>3561</v>
      </c>
      <c r="B1604" s="2">
        <v>45313</v>
      </c>
      <c r="C1604" t="s">
        <v>604</v>
      </c>
      <c r="D1604" t="s">
        <v>1781</v>
      </c>
      <c r="E1604" t="s">
        <v>1885</v>
      </c>
      <c r="F1604">
        <v>1</v>
      </c>
      <c r="G1604" s="5">
        <v>305.70999999999998</v>
      </c>
      <c r="H1604">
        <v>0.26</v>
      </c>
      <c r="I1604" t="s">
        <v>1962</v>
      </c>
      <c r="J1604">
        <v>226.22540000000001</v>
      </c>
      <c r="K1604" t="str">
        <f>_xlfn.XLOOKUP(Sales_DB[[#This Row],[Store_ID]],Store_DB[Store_ID],Store_DB[Region])</f>
        <v>East</v>
      </c>
      <c r="L1604" t="str">
        <f>_xlfn.XLOOKUP(Sales_DB[[#This Row],[Store_ID]],Store_DB[Store_ID],Store_DB[Store_Name])</f>
        <v>Rivera-Warner</v>
      </c>
      <c r="M1604" t="str">
        <f>_xlfn.XLOOKUP(Sales_DB[[#This Row],[Store_ID]],Store_DB[Store_ID],Store_DB[City])</f>
        <v>Washingtonfurt</v>
      </c>
      <c r="N1604" t="str">
        <f>_xlfn.XLOOKUP(Sales_DB[[#This Row],[Store_ID]],Store_DB[Store_ID],Store_DB[Store_Type])</f>
        <v>Flagship</v>
      </c>
      <c r="O1604" t="str">
        <f>_xlfn.XLOOKUP(Sales_DB[[#This Row],[Product_ID]],Product_DB[Product_ID],Product_DB[Product_Name])</f>
        <v>Smart Led Light Strip</v>
      </c>
      <c r="P1604" t="str">
        <f>_xlfn.XLOOKUP(Sales_DB[[#This Row],[Product_ID]],Product_DB[Product_ID],Product_DB[Category])</f>
        <v>Electronics</v>
      </c>
      <c r="Q1604" t="str">
        <f>_xlfn.XLOOKUP(Sales_DB[[#This Row],[Product_ID]],Product_DB[Product_ID],Product_DB[Sub_Category])</f>
        <v>Accessories</v>
      </c>
      <c r="R1604" t="str">
        <f>_xlfn.XLOOKUP(Sales_DB[[#This Row],[Product_ID]],Product_DB[Product_ID],Product_DB[Brand])</f>
        <v>Flores-Davis</v>
      </c>
      <c r="S1604">
        <f>_xlfn.XLOOKUP(Sales_DB[[#This Row],[Product_ID]],Product_DB[Product_ID],Product_DB[Cost])</f>
        <v>349.17</v>
      </c>
      <c r="T1604">
        <f>_xlfn.XLOOKUP(Sales_DB[[#This Row],[Product_ID]],Product_DB[Product_ID],Product_DB[Stock])</f>
        <v>476</v>
      </c>
      <c r="U1604" t="str">
        <f>_xlfn.XLOOKUP(Sales_DB[[#This Row],[Customer_ID]],Final_Cust_db[Customer_ID],Final_Cust_db[Name])</f>
        <v>Erin Ward</v>
      </c>
      <c r="V1604">
        <f>_xlfn.XLOOKUP(Sales_DB[[#This Row],[Customer_ID]],Final_Cust_db[Customer_ID],Final_Cust_db[Age])</f>
        <v>60</v>
      </c>
      <c r="W1604" t="str">
        <f>_xlfn.XLOOKUP(Sales_DB[[#This Row],[Customer_ID]],Final_Cust_db[Customer_ID],Final_Cust_db[Gender])</f>
        <v>Male</v>
      </c>
      <c r="X1604" t="str">
        <f>_xlfn.XLOOKUP(Sales_DB[[#This Row],[Customer_ID]],Final_Cust_db[Customer_ID],Final_Cust_db[City])</f>
        <v>New Brianchester</v>
      </c>
      <c r="Y1604" t="str">
        <f>_xlfn.XLOOKUP(Sales_DB[[#This Row],[Customer_ID]],Final_Cust_db[Customer_ID],Final_Cust_db[State])</f>
        <v>New York</v>
      </c>
      <c r="Z1604" t="str">
        <f>_xlfn.XLOOKUP(Sales_DB[[#This Row],[Customer_ID]],Final_Cust_db[Customer_ID],Final_Cust_db[Country])</f>
        <v>USA</v>
      </c>
      <c r="AA1604" t="str">
        <f>_xlfn.XLOOKUP(Sales_DB[[#This Row],[Customer_ID]],Final_Cust_db[Customer_ID],Final_Cust_db[Loyality_Level])</f>
        <v>Bronze</v>
      </c>
      <c r="AB1604" s="8">
        <f>Sales_DB[[#This Row],[Cost]]*Sales_DB[[#This Row],[Quantity]]</f>
        <v>349.17</v>
      </c>
      <c r="AC1604" s="8">
        <f>Sales_DB[[#This Row],[Total_Amount]]-Sales_DB[[#This Row],[Spend]]</f>
        <v>-122.94460000000001</v>
      </c>
      <c r="AD1604" s="8">
        <f>MONTH(Sales_DB[[#This Row],[Order_Date]])</f>
        <v>1</v>
      </c>
    </row>
    <row r="1605" spans="1:30" x14ac:dyDescent="0.35">
      <c r="A1605" t="s">
        <v>3562</v>
      </c>
      <c r="B1605" s="2">
        <v>45224</v>
      </c>
      <c r="C1605" t="s">
        <v>424</v>
      </c>
      <c r="D1605" t="s">
        <v>1597</v>
      </c>
      <c r="E1605" t="s">
        <v>1943</v>
      </c>
      <c r="F1605">
        <v>2</v>
      </c>
      <c r="G1605" s="5">
        <v>635.39</v>
      </c>
      <c r="H1605">
        <v>0.28999999999999998</v>
      </c>
      <c r="I1605" t="s">
        <v>1962</v>
      </c>
      <c r="J1605">
        <v>902.25379999999996</v>
      </c>
      <c r="K1605" t="str">
        <f>_xlfn.XLOOKUP(Sales_DB[[#This Row],[Store_ID]],Store_DB[Store_ID],Store_DB[Region])</f>
        <v>East</v>
      </c>
      <c r="L1605" t="str">
        <f>_xlfn.XLOOKUP(Sales_DB[[#This Row],[Store_ID]],Store_DB[Store_ID],Store_DB[Store_Name])</f>
        <v>Guerrero-Schmitt</v>
      </c>
      <c r="M1605" t="str">
        <f>_xlfn.XLOOKUP(Sales_DB[[#This Row],[Store_ID]],Store_DB[Store_ID],Store_DB[City])</f>
        <v>East Stevechester</v>
      </c>
      <c r="N1605" t="str">
        <f>_xlfn.XLOOKUP(Sales_DB[[#This Row],[Store_ID]],Store_DB[Store_ID],Store_DB[Store_Type])</f>
        <v>Flagship</v>
      </c>
      <c r="O1605" t="str">
        <f>_xlfn.XLOOKUP(Sales_DB[[#This Row],[Product_ID]],Product_DB[Product_ID],Product_DB[Product_Name])</f>
        <v>Ceramic Kitchen Bowl Set</v>
      </c>
      <c r="P1605" t="str">
        <f>_xlfn.XLOOKUP(Sales_DB[[#This Row],[Product_ID]],Product_DB[Product_ID],Product_DB[Category])</f>
        <v>Home</v>
      </c>
      <c r="Q1605" t="str">
        <f>_xlfn.XLOOKUP(Sales_DB[[#This Row],[Product_ID]],Product_DB[Product_ID],Product_DB[Sub_Category])</f>
        <v>Kitchen</v>
      </c>
      <c r="R1605" t="str">
        <f>_xlfn.XLOOKUP(Sales_DB[[#This Row],[Product_ID]],Product_DB[Product_ID],Product_DB[Brand])</f>
        <v>Hamilton Group</v>
      </c>
      <c r="S1605">
        <f>_xlfn.XLOOKUP(Sales_DB[[#This Row],[Product_ID]],Product_DB[Product_ID],Product_DB[Cost])</f>
        <v>298.86</v>
      </c>
      <c r="T1605">
        <f>_xlfn.XLOOKUP(Sales_DB[[#This Row],[Product_ID]],Product_DB[Product_ID],Product_DB[Stock])</f>
        <v>308</v>
      </c>
      <c r="U1605" t="str">
        <f>_xlfn.XLOOKUP(Sales_DB[[#This Row],[Customer_ID]],Final_Cust_db[Customer_ID],Final_Cust_db[Name])</f>
        <v>Joel Robinson</v>
      </c>
      <c r="V1605">
        <f>_xlfn.XLOOKUP(Sales_DB[[#This Row],[Customer_ID]],Final_Cust_db[Customer_ID],Final_Cust_db[Age])</f>
        <v>62</v>
      </c>
      <c r="W1605" t="str">
        <f>_xlfn.XLOOKUP(Sales_DB[[#This Row],[Customer_ID]],Final_Cust_db[Customer_ID],Final_Cust_db[Gender])</f>
        <v>Male</v>
      </c>
      <c r="X1605" t="str">
        <f>_xlfn.XLOOKUP(Sales_DB[[#This Row],[Customer_ID]],Final_Cust_db[Customer_ID],Final_Cust_db[City])</f>
        <v>Lake Danielport</v>
      </c>
      <c r="Y1605" t="str">
        <f>_xlfn.XLOOKUP(Sales_DB[[#This Row],[Customer_ID]],Final_Cust_db[Customer_ID],Final_Cust_db[State])</f>
        <v>Hawaii</v>
      </c>
      <c r="Z1605" t="str">
        <f>_xlfn.XLOOKUP(Sales_DB[[#This Row],[Customer_ID]],Final_Cust_db[Customer_ID],Final_Cust_db[Country])</f>
        <v>USA</v>
      </c>
      <c r="AA1605" t="str">
        <f>_xlfn.XLOOKUP(Sales_DB[[#This Row],[Customer_ID]],Final_Cust_db[Customer_ID],Final_Cust_db[Loyality_Level])</f>
        <v>Platinum</v>
      </c>
      <c r="AB1605" s="8">
        <f>Sales_DB[[#This Row],[Cost]]*Sales_DB[[#This Row],[Quantity]]</f>
        <v>597.72</v>
      </c>
      <c r="AC1605" s="8">
        <f>Sales_DB[[#This Row],[Total_Amount]]-Sales_DB[[#This Row],[Spend]]</f>
        <v>304.53379999999993</v>
      </c>
      <c r="AD1605" s="8">
        <f>MONTH(Sales_DB[[#This Row],[Order_Date]])</f>
        <v>10</v>
      </c>
    </row>
    <row r="1606" spans="1:30" x14ac:dyDescent="0.35">
      <c r="A1606" t="s">
        <v>3563</v>
      </c>
      <c r="B1606" s="2">
        <v>45491</v>
      </c>
      <c r="C1606" t="s">
        <v>409</v>
      </c>
      <c r="D1606" t="s">
        <v>1857</v>
      </c>
      <c r="E1606" t="s">
        <v>1946</v>
      </c>
      <c r="F1606">
        <v>2</v>
      </c>
      <c r="G1606" s="5">
        <v>253.87</v>
      </c>
      <c r="H1606">
        <v>0.23</v>
      </c>
      <c r="I1606" t="s">
        <v>1962</v>
      </c>
      <c r="J1606">
        <v>390.95979999999997</v>
      </c>
      <c r="K1606" t="str">
        <f>_xlfn.XLOOKUP(Sales_DB[[#This Row],[Store_ID]],Store_DB[Store_ID],Store_DB[Region])</f>
        <v>East</v>
      </c>
      <c r="L1606" t="str">
        <f>_xlfn.XLOOKUP(Sales_DB[[#This Row],[Store_ID]],Store_DB[Store_ID],Store_DB[Store_Name])</f>
        <v>Mann-Austin</v>
      </c>
      <c r="M1606" t="str">
        <f>_xlfn.XLOOKUP(Sales_DB[[#This Row],[Store_ID]],Store_DB[Store_ID],Store_DB[City])</f>
        <v>Vasquezborough</v>
      </c>
      <c r="N1606" t="str">
        <f>_xlfn.XLOOKUP(Sales_DB[[#This Row],[Store_ID]],Store_DB[Store_ID],Store_DB[Store_Type])</f>
        <v>Online</v>
      </c>
      <c r="O1606" t="str">
        <f>_xlfn.XLOOKUP(Sales_DB[[#This Row],[Product_ID]],Product_DB[Product_ID],Product_DB[Product_Name])</f>
        <v>Microwave Oven</v>
      </c>
      <c r="P1606" t="str">
        <f>_xlfn.XLOOKUP(Sales_DB[[#This Row],[Product_ID]],Product_DB[Product_ID],Product_DB[Category])</f>
        <v>Home</v>
      </c>
      <c r="Q1606" t="str">
        <f>_xlfn.XLOOKUP(Sales_DB[[#This Row],[Product_ID]],Product_DB[Product_ID],Product_DB[Sub_Category])</f>
        <v>Appliances</v>
      </c>
      <c r="R1606" t="str">
        <f>_xlfn.XLOOKUP(Sales_DB[[#This Row],[Product_ID]],Product_DB[Product_ID],Product_DB[Brand])</f>
        <v>Green, Powell and Palmer</v>
      </c>
      <c r="S1606">
        <f>_xlfn.XLOOKUP(Sales_DB[[#This Row],[Product_ID]],Product_DB[Product_ID],Product_DB[Cost])</f>
        <v>447.43</v>
      </c>
      <c r="T1606">
        <f>_xlfn.XLOOKUP(Sales_DB[[#This Row],[Product_ID]],Product_DB[Product_ID],Product_DB[Stock])</f>
        <v>191</v>
      </c>
      <c r="U1606" t="str">
        <f>_xlfn.XLOOKUP(Sales_DB[[#This Row],[Customer_ID]],Final_Cust_db[Customer_ID],Final_Cust_db[Name])</f>
        <v>Anthony Phillips</v>
      </c>
      <c r="V1606">
        <f>_xlfn.XLOOKUP(Sales_DB[[#This Row],[Customer_ID]],Final_Cust_db[Customer_ID],Final_Cust_db[Age])</f>
        <v>18</v>
      </c>
      <c r="W1606" t="str">
        <f>_xlfn.XLOOKUP(Sales_DB[[#This Row],[Customer_ID]],Final_Cust_db[Customer_ID],Final_Cust_db[Gender])</f>
        <v>Female</v>
      </c>
      <c r="X1606" t="str">
        <f>_xlfn.XLOOKUP(Sales_DB[[#This Row],[Customer_ID]],Final_Cust_db[Customer_ID],Final_Cust_db[City])</f>
        <v>North Davidport</v>
      </c>
      <c r="Y1606" t="str">
        <f>_xlfn.XLOOKUP(Sales_DB[[#This Row],[Customer_ID]],Final_Cust_db[Customer_ID],Final_Cust_db[State])</f>
        <v>Rhode Island</v>
      </c>
      <c r="Z1606" t="str">
        <f>_xlfn.XLOOKUP(Sales_DB[[#This Row],[Customer_ID]],Final_Cust_db[Customer_ID],Final_Cust_db[Country])</f>
        <v>USA</v>
      </c>
      <c r="AA1606" t="str">
        <f>_xlfn.XLOOKUP(Sales_DB[[#This Row],[Customer_ID]],Final_Cust_db[Customer_ID],Final_Cust_db[Loyality_Level])</f>
        <v>Platinum</v>
      </c>
      <c r="AB1606" s="8">
        <f>Sales_DB[[#This Row],[Cost]]*Sales_DB[[#This Row],[Quantity]]</f>
        <v>894.86</v>
      </c>
      <c r="AC1606" s="8">
        <f>Sales_DB[[#This Row],[Total_Amount]]-Sales_DB[[#This Row],[Spend]]</f>
        <v>-503.90020000000004</v>
      </c>
      <c r="AD1606" s="8">
        <f>MONTH(Sales_DB[[#This Row],[Order_Date]])</f>
        <v>7</v>
      </c>
    </row>
    <row r="1607" spans="1:30" x14ac:dyDescent="0.35">
      <c r="A1607" t="s">
        <v>3564</v>
      </c>
      <c r="B1607" s="2">
        <v>45472</v>
      </c>
      <c r="C1607" t="s">
        <v>1499</v>
      </c>
      <c r="D1607" t="s">
        <v>1809</v>
      </c>
      <c r="E1607" t="s">
        <v>1940</v>
      </c>
      <c r="F1607">
        <v>3</v>
      </c>
      <c r="G1607" s="5">
        <v>915.81</v>
      </c>
      <c r="H1607">
        <v>0.17</v>
      </c>
      <c r="I1607" t="s">
        <v>1962</v>
      </c>
      <c r="J1607">
        <v>2280.3669</v>
      </c>
      <c r="K1607" t="str">
        <f>_xlfn.XLOOKUP(Sales_DB[[#This Row],[Store_ID]],Store_DB[Store_ID],Store_DB[Region])</f>
        <v>North</v>
      </c>
      <c r="L1607" t="str">
        <f>_xlfn.XLOOKUP(Sales_DB[[#This Row],[Store_ID]],Store_DB[Store_ID],Store_DB[Store_Name])</f>
        <v>Holloway Ltd</v>
      </c>
      <c r="M1607" t="str">
        <f>_xlfn.XLOOKUP(Sales_DB[[#This Row],[Store_ID]],Store_DB[Store_ID],Store_DB[City])</f>
        <v>Bensonhaven</v>
      </c>
      <c r="N1607" t="str">
        <f>_xlfn.XLOOKUP(Sales_DB[[#This Row],[Store_ID]],Store_DB[Store_ID],Store_DB[Store_Type])</f>
        <v>Flagship</v>
      </c>
      <c r="O1607" t="str">
        <f>_xlfn.XLOOKUP(Sales_DB[[#This Row],[Product_ID]],Product_DB[Product_ID],Product_DB[Product_Name])</f>
        <v>Wireless Mouse</v>
      </c>
      <c r="P1607" t="str">
        <f>_xlfn.XLOOKUP(Sales_DB[[#This Row],[Product_ID]],Product_DB[Product_ID],Product_DB[Category])</f>
        <v>Electronics</v>
      </c>
      <c r="Q1607" t="str">
        <f>_xlfn.XLOOKUP(Sales_DB[[#This Row],[Product_ID]],Product_DB[Product_ID],Product_DB[Sub_Category])</f>
        <v>Computer</v>
      </c>
      <c r="R1607" t="str">
        <f>_xlfn.XLOOKUP(Sales_DB[[#This Row],[Product_ID]],Product_DB[Product_ID],Product_DB[Brand])</f>
        <v>Larson Ltd</v>
      </c>
      <c r="S1607">
        <f>_xlfn.XLOOKUP(Sales_DB[[#This Row],[Product_ID]],Product_DB[Product_ID],Product_DB[Cost])</f>
        <v>392.89</v>
      </c>
      <c r="T1607">
        <f>_xlfn.XLOOKUP(Sales_DB[[#This Row],[Product_ID]],Product_DB[Product_ID],Product_DB[Stock])</f>
        <v>320</v>
      </c>
      <c r="U1607" t="str">
        <f>_xlfn.XLOOKUP(Sales_DB[[#This Row],[Customer_ID]],Final_Cust_db[Customer_ID],Final_Cust_db[Name])</f>
        <v>Jessica Castro</v>
      </c>
      <c r="V1607">
        <f>_xlfn.XLOOKUP(Sales_DB[[#This Row],[Customer_ID]],Final_Cust_db[Customer_ID],Final_Cust_db[Age])</f>
        <v>32</v>
      </c>
      <c r="W1607" t="str">
        <f>_xlfn.XLOOKUP(Sales_DB[[#This Row],[Customer_ID]],Final_Cust_db[Customer_ID],Final_Cust_db[Gender])</f>
        <v>Male</v>
      </c>
      <c r="X1607" t="str">
        <f>_xlfn.XLOOKUP(Sales_DB[[#This Row],[Customer_ID]],Final_Cust_db[Customer_ID],Final_Cust_db[City])</f>
        <v>West Markton</v>
      </c>
      <c r="Y1607" t="str">
        <f>_xlfn.XLOOKUP(Sales_DB[[#This Row],[Customer_ID]],Final_Cust_db[Customer_ID],Final_Cust_db[State])</f>
        <v>Massachusetts</v>
      </c>
      <c r="Z1607" t="str">
        <f>_xlfn.XLOOKUP(Sales_DB[[#This Row],[Customer_ID]],Final_Cust_db[Customer_ID],Final_Cust_db[Country])</f>
        <v>USA</v>
      </c>
      <c r="AA1607" t="str">
        <f>_xlfn.XLOOKUP(Sales_DB[[#This Row],[Customer_ID]],Final_Cust_db[Customer_ID],Final_Cust_db[Loyality_Level])</f>
        <v>Bronze</v>
      </c>
      <c r="AB1607" s="8">
        <f>Sales_DB[[#This Row],[Cost]]*Sales_DB[[#This Row],[Quantity]]</f>
        <v>1178.67</v>
      </c>
      <c r="AC1607" s="8">
        <f>Sales_DB[[#This Row],[Total_Amount]]-Sales_DB[[#This Row],[Spend]]</f>
        <v>1101.6968999999999</v>
      </c>
      <c r="AD1607" s="8">
        <f>MONTH(Sales_DB[[#This Row],[Order_Date]])</f>
        <v>6</v>
      </c>
    </row>
    <row r="1608" spans="1:30" x14ac:dyDescent="0.35">
      <c r="A1608" t="s">
        <v>3565</v>
      </c>
      <c r="B1608" s="2">
        <v>45795</v>
      </c>
      <c r="C1608" t="s">
        <v>687</v>
      </c>
      <c r="D1608" t="s">
        <v>1704</v>
      </c>
      <c r="E1608" t="s">
        <v>1915</v>
      </c>
      <c r="F1608">
        <v>3</v>
      </c>
      <c r="G1608" s="5">
        <v>779.5</v>
      </c>
      <c r="H1608">
        <v>0.02</v>
      </c>
      <c r="I1608" t="s">
        <v>1957</v>
      </c>
      <c r="J1608">
        <v>2291.73</v>
      </c>
      <c r="K1608" t="str">
        <f>_xlfn.XLOOKUP(Sales_DB[[#This Row],[Store_ID]],Store_DB[Store_ID],Store_DB[Region])</f>
        <v>West</v>
      </c>
      <c r="L1608" t="str">
        <f>_xlfn.XLOOKUP(Sales_DB[[#This Row],[Store_ID]],Store_DB[Store_ID],Store_DB[Store_Name])</f>
        <v>Bean, Jones and Park</v>
      </c>
      <c r="M1608" t="str">
        <f>_xlfn.XLOOKUP(Sales_DB[[#This Row],[Store_ID]],Store_DB[Store_ID],Store_DB[City])</f>
        <v>Thompsonborough</v>
      </c>
      <c r="N1608" t="str">
        <f>_xlfn.XLOOKUP(Sales_DB[[#This Row],[Store_ID]],Store_DB[Store_ID],Store_DB[Store_Type])</f>
        <v>Online</v>
      </c>
      <c r="O1608" t="str">
        <f>_xlfn.XLOOKUP(Sales_DB[[#This Row],[Product_ID]],Product_DB[Product_ID],Product_DB[Product_Name])</f>
        <v>Smart Home Wifi Camera</v>
      </c>
      <c r="P1608" t="str">
        <f>_xlfn.XLOOKUP(Sales_DB[[#This Row],[Product_ID]],Product_DB[Product_ID],Product_DB[Category])</f>
        <v>Electronics</v>
      </c>
      <c r="Q1608" t="str">
        <f>_xlfn.XLOOKUP(Sales_DB[[#This Row],[Product_ID]],Product_DB[Product_ID],Product_DB[Sub_Category])</f>
        <v>Accessories</v>
      </c>
      <c r="R1608" t="str">
        <f>_xlfn.XLOOKUP(Sales_DB[[#This Row],[Product_ID]],Product_DB[Product_ID],Product_DB[Brand])</f>
        <v>Holmes LLC</v>
      </c>
      <c r="S1608">
        <f>_xlfn.XLOOKUP(Sales_DB[[#This Row],[Product_ID]],Product_DB[Product_ID],Product_DB[Cost])</f>
        <v>450.71</v>
      </c>
      <c r="T1608">
        <f>_xlfn.XLOOKUP(Sales_DB[[#This Row],[Product_ID]],Product_DB[Product_ID],Product_DB[Stock])</f>
        <v>389</v>
      </c>
      <c r="U1608" t="str">
        <f>_xlfn.XLOOKUP(Sales_DB[[#This Row],[Customer_ID]],Final_Cust_db[Customer_ID],Final_Cust_db[Name])</f>
        <v>Joan Johnson</v>
      </c>
      <c r="V1608">
        <f>_xlfn.XLOOKUP(Sales_DB[[#This Row],[Customer_ID]],Final_Cust_db[Customer_ID],Final_Cust_db[Age])</f>
        <v>50</v>
      </c>
      <c r="W1608" t="str">
        <f>_xlfn.XLOOKUP(Sales_DB[[#This Row],[Customer_ID]],Final_Cust_db[Customer_ID],Final_Cust_db[Gender])</f>
        <v>Female</v>
      </c>
      <c r="X1608" t="str">
        <f>_xlfn.XLOOKUP(Sales_DB[[#This Row],[Customer_ID]],Final_Cust_db[Customer_ID],Final_Cust_db[City])</f>
        <v>Lake Josephport</v>
      </c>
      <c r="Y1608" t="str">
        <f>_xlfn.XLOOKUP(Sales_DB[[#This Row],[Customer_ID]],Final_Cust_db[Customer_ID],Final_Cust_db[State])</f>
        <v>Maine</v>
      </c>
      <c r="Z1608" t="str">
        <f>_xlfn.XLOOKUP(Sales_DB[[#This Row],[Customer_ID]],Final_Cust_db[Customer_ID],Final_Cust_db[Country])</f>
        <v>USA</v>
      </c>
      <c r="AA1608" t="str">
        <f>_xlfn.XLOOKUP(Sales_DB[[#This Row],[Customer_ID]],Final_Cust_db[Customer_ID],Final_Cust_db[Loyality_Level])</f>
        <v>Platinum</v>
      </c>
      <c r="AB1608" s="8">
        <f>Sales_DB[[#This Row],[Cost]]*Sales_DB[[#This Row],[Quantity]]</f>
        <v>1352.1299999999999</v>
      </c>
      <c r="AC1608" s="8">
        <f>Sales_DB[[#This Row],[Total_Amount]]-Sales_DB[[#This Row],[Spend]]</f>
        <v>939.60000000000014</v>
      </c>
      <c r="AD1608" s="8">
        <f>MONTH(Sales_DB[[#This Row],[Order_Date]])</f>
        <v>5</v>
      </c>
    </row>
    <row r="1609" spans="1:30" x14ac:dyDescent="0.35">
      <c r="A1609" t="s">
        <v>3566</v>
      </c>
      <c r="B1609" s="2">
        <v>45470</v>
      </c>
      <c r="C1609" t="s">
        <v>1456</v>
      </c>
      <c r="D1609" t="s">
        <v>1763</v>
      </c>
      <c r="E1609" t="s">
        <v>1937</v>
      </c>
      <c r="F1609">
        <v>2</v>
      </c>
      <c r="G1609" s="5">
        <v>780.57</v>
      </c>
      <c r="H1609">
        <v>0.26</v>
      </c>
      <c r="I1609" t="s">
        <v>1957</v>
      </c>
      <c r="J1609">
        <v>1155.2436</v>
      </c>
      <c r="K1609" t="str">
        <f>_xlfn.XLOOKUP(Sales_DB[[#This Row],[Store_ID]],Store_DB[Store_ID],Store_DB[Region])</f>
        <v>West</v>
      </c>
      <c r="L1609" t="str">
        <f>_xlfn.XLOOKUP(Sales_DB[[#This Row],[Store_ID]],Store_DB[Store_ID],Store_DB[Store_Name])</f>
        <v>Frederick-Wright</v>
      </c>
      <c r="M1609" t="str">
        <f>_xlfn.XLOOKUP(Sales_DB[[#This Row],[Store_ID]],Store_DB[Store_ID],Store_DB[City])</f>
        <v>New Jimmymouth</v>
      </c>
      <c r="N1609" t="str">
        <f>_xlfn.XLOOKUP(Sales_DB[[#This Row],[Store_ID]],Store_DB[Store_ID],Store_DB[Store_Type])</f>
        <v>Flagship</v>
      </c>
      <c r="O1609" t="str">
        <f>_xlfn.XLOOKUP(Sales_DB[[#This Row],[Product_ID]],Product_DB[Product_ID],Product_DB[Product_Name])</f>
        <v>Tennis Ball 3-Pack</v>
      </c>
      <c r="P1609" t="str">
        <f>_xlfn.XLOOKUP(Sales_DB[[#This Row],[Product_ID]],Product_DB[Product_ID],Product_DB[Category])</f>
        <v>Sports</v>
      </c>
      <c r="Q1609" t="str">
        <f>_xlfn.XLOOKUP(Sales_DB[[#This Row],[Product_ID]],Product_DB[Product_ID],Product_DB[Sub_Category])</f>
        <v>Equipment</v>
      </c>
      <c r="R1609" t="str">
        <f>_xlfn.XLOOKUP(Sales_DB[[#This Row],[Product_ID]],Product_DB[Product_ID],Product_DB[Brand])</f>
        <v>Lopez LLC</v>
      </c>
      <c r="S1609">
        <f>_xlfn.XLOOKUP(Sales_DB[[#This Row],[Product_ID]],Product_DB[Product_ID],Product_DB[Cost])</f>
        <v>103.45</v>
      </c>
      <c r="T1609">
        <f>_xlfn.XLOOKUP(Sales_DB[[#This Row],[Product_ID]],Product_DB[Product_ID],Product_DB[Stock])</f>
        <v>465</v>
      </c>
      <c r="U1609" t="str">
        <f>_xlfn.XLOOKUP(Sales_DB[[#This Row],[Customer_ID]],Final_Cust_db[Customer_ID],Final_Cust_db[Name])</f>
        <v>James Foster</v>
      </c>
      <c r="V1609">
        <f>_xlfn.XLOOKUP(Sales_DB[[#This Row],[Customer_ID]],Final_Cust_db[Customer_ID],Final_Cust_db[Age])</f>
        <v>19</v>
      </c>
      <c r="W1609" t="str">
        <f>_xlfn.XLOOKUP(Sales_DB[[#This Row],[Customer_ID]],Final_Cust_db[Customer_ID],Final_Cust_db[Gender])</f>
        <v>Male</v>
      </c>
      <c r="X1609" t="str">
        <f>_xlfn.XLOOKUP(Sales_DB[[#This Row],[Customer_ID]],Final_Cust_db[Customer_ID],Final_Cust_db[City])</f>
        <v>East Audrey</v>
      </c>
      <c r="Y1609" t="str">
        <f>_xlfn.XLOOKUP(Sales_DB[[#This Row],[Customer_ID]],Final_Cust_db[Customer_ID],Final_Cust_db[State])</f>
        <v>Utah</v>
      </c>
      <c r="Z1609" t="str">
        <f>_xlfn.XLOOKUP(Sales_DB[[#This Row],[Customer_ID]],Final_Cust_db[Customer_ID],Final_Cust_db[Country])</f>
        <v>USA</v>
      </c>
      <c r="AA1609" t="str">
        <f>_xlfn.XLOOKUP(Sales_DB[[#This Row],[Customer_ID]],Final_Cust_db[Customer_ID],Final_Cust_db[Loyality_Level])</f>
        <v>Gold</v>
      </c>
      <c r="AB1609" s="8">
        <f>Sales_DB[[#This Row],[Cost]]*Sales_DB[[#This Row],[Quantity]]</f>
        <v>206.9</v>
      </c>
      <c r="AC1609" s="8">
        <f>Sales_DB[[#This Row],[Total_Amount]]-Sales_DB[[#This Row],[Spend]]</f>
        <v>948.34360000000004</v>
      </c>
      <c r="AD1609" s="8">
        <f>MONTH(Sales_DB[[#This Row],[Order_Date]])</f>
        <v>6</v>
      </c>
    </row>
    <row r="1610" spans="1:30" x14ac:dyDescent="0.35">
      <c r="A1610" t="s">
        <v>3567</v>
      </c>
      <c r="B1610" s="2">
        <v>45390</v>
      </c>
      <c r="C1610" t="s">
        <v>1206</v>
      </c>
      <c r="D1610" t="s">
        <v>1866</v>
      </c>
      <c r="E1610" t="s">
        <v>1946</v>
      </c>
      <c r="F1610">
        <v>1</v>
      </c>
      <c r="G1610" s="5">
        <v>511.35</v>
      </c>
      <c r="H1610">
        <v>0.02</v>
      </c>
      <c r="I1610" t="s">
        <v>1957</v>
      </c>
      <c r="J1610">
        <v>511.35</v>
      </c>
      <c r="K1610" t="str">
        <f>_xlfn.XLOOKUP(Sales_DB[[#This Row],[Store_ID]],Store_DB[Store_ID],Store_DB[Region])</f>
        <v>East</v>
      </c>
      <c r="L1610" t="str">
        <f>_xlfn.XLOOKUP(Sales_DB[[#This Row],[Store_ID]],Store_DB[Store_ID],Store_DB[Store_Name])</f>
        <v>Mann-Austin</v>
      </c>
      <c r="M1610" t="str">
        <f>_xlfn.XLOOKUP(Sales_DB[[#This Row],[Store_ID]],Store_DB[Store_ID],Store_DB[City])</f>
        <v>Vasquezborough</v>
      </c>
      <c r="N1610" t="str">
        <f>_xlfn.XLOOKUP(Sales_DB[[#This Row],[Store_ID]],Store_DB[Store_ID],Store_DB[Store_Type])</f>
        <v>Online</v>
      </c>
      <c r="O1610" t="str">
        <f>_xlfn.XLOOKUP(Sales_DB[[#This Row],[Product_ID]],Product_DB[Product_ID],Product_DB[Product_Name])</f>
        <v>Sports Stopwatch Basic</v>
      </c>
      <c r="P1610" t="str">
        <f>_xlfn.XLOOKUP(Sales_DB[[#This Row],[Product_ID]],Product_DB[Product_ID],Product_DB[Category])</f>
        <v>Sports</v>
      </c>
      <c r="Q1610" t="str">
        <f>_xlfn.XLOOKUP(Sales_DB[[#This Row],[Product_ID]],Product_DB[Product_ID],Product_DB[Sub_Category])</f>
        <v>Accessories</v>
      </c>
      <c r="R1610" t="str">
        <f>_xlfn.XLOOKUP(Sales_DB[[#This Row],[Product_ID]],Product_DB[Product_ID],Product_DB[Brand])</f>
        <v>Wilson Group</v>
      </c>
      <c r="S1610">
        <f>_xlfn.XLOOKUP(Sales_DB[[#This Row],[Product_ID]],Product_DB[Product_ID],Product_DB[Cost])</f>
        <v>60.65</v>
      </c>
      <c r="T1610">
        <f>_xlfn.XLOOKUP(Sales_DB[[#This Row],[Product_ID]],Product_DB[Product_ID],Product_DB[Stock])</f>
        <v>75</v>
      </c>
      <c r="U1610" t="str">
        <f>_xlfn.XLOOKUP(Sales_DB[[#This Row],[Customer_ID]],Final_Cust_db[Customer_ID],Final_Cust_db[Name])</f>
        <v>Kristine Higgins</v>
      </c>
      <c r="V1610">
        <f>_xlfn.XLOOKUP(Sales_DB[[#This Row],[Customer_ID]],Final_Cust_db[Customer_ID],Final_Cust_db[Age])</f>
        <v>27</v>
      </c>
      <c r="W1610" t="str">
        <f>_xlfn.XLOOKUP(Sales_DB[[#This Row],[Customer_ID]],Final_Cust_db[Customer_ID],Final_Cust_db[Gender])</f>
        <v>Female</v>
      </c>
      <c r="X1610" t="str">
        <f>_xlfn.XLOOKUP(Sales_DB[[#This Row],[Customer_ID]],Final_Cust_db[Customer_ID],Final_Cust_db[City])</f>
        <v>Jennifertown</v>
      </c>
      <c r="Y1610" t="str">
        <f>_xlfn.XLOOKUP(Sales_DB[[#This Row],[Customer_ID]],Final_Cust_db[Customer_ID],Final_Cust_db[State])</f>
        <v>South Carolina</v>
      </c>
      <c r="Z1610" t="str">
        <f>_xlfn.XLOOKUP(Sales_DB[[#This Row],[Customer_ID]],Final_Cust_db[Customer_ID],Final_Cust_db[Country])</f>
        <v>USA</v>
      </c>
      <c r="AA1610" t="str">
        <f>_xlfn.XLOOKUP(Sales_DB[[#This Row],[Customer_ID]],Final_Cust_db[Customer_ID],Final_Cust_db[Loyality_Level])</f>
        <v>Silver</v>
      </c>
      <c r="AB1610" s="8">
        <f>Sales_DB[[#This Row],[Cost]]*Sales_DB[[#This Row],[Quantity]]</f>
        <v>60.65</v>
      </c>
      <c r="AC1610" s="8">
        <f>Sales_DB[[#This Row],[Total_Amount]]-Sales_DB[[#This Row],[Spend]]</f>
        <v>450.70000000000005</v>
      </c>
      <c r="AD1610" s="8">
        <f>MONTH(Sales_DB[[#This Row],[Order_Date]])</f>
        <v>4</v>
      </c>
    </row>
    <row r="1611" spans="1:30" x14ac:dyDescent="0.35">
      <c r="A1611" t="s">
        <v>3568</v>
      </c>
      <c r="B1611" s="2">
        <v>45803</v>
      </c>
      <c r="C1611" t="s">
        <v>78</v>
      </c>
      <c r="D1611" t="s">
        <v>1872</v>
      </c>
      <c r="E1611" t="s">
        <v>1899</v>
      </c>
      <c r="F1611">
        <v>4</v>
      </c>
      <c r="G1611" s="5">
        <v>44.07</v>
      </c>
      <c r="H1611">
        <v>0.28999999999999998</v>
      </c>
      <c r="I1611" t="s">
        <v>1962</v>
      </c>
      <c r="J1611">
        <v>125.1588</v>
      </c>
      <c r="K1611" t="str">
        <f>_xlfn.XLOOKUP(Sales_DB[[#This Row],[Store_ID]],Store_DB[Store_ID],Store_DB[Region])</f>
        <v>North</v>
      </c>
      <c r="L1611" t="str">
        <f>_xlfn.XLOOKUP(Sales_DB[[#This Row],[Store_ID]],Store_DB[Store_ID],Store_DB[Store_Name])</f>
        <v>Johnson-Wright</v>
      </c>
      <c r="M1611" t="str">
        <f>_xlfn.XLOOKUP(Sales_DB[[#This Row],[Store_ID]],Store_DB[Store_ID],Store_DB[City])</f>
        <v>Hoodberg</v>
      </c>
      <c r="N1611" t="str">
        <f>_xlfn.XLOOKUP(Sales_DB[[#This Row],[Store_ID]],Store_DB[Store_ID],Store_DB[Store_Type])</f>
        <v>Outlet</v>
      </c>
      <c r="O1611" t="str">
        <f>_xlfn.XLOOKUP(Sales_DB[[#This Row],[Product_ID]],Product_DB[Product_ID],Product_DB[Product_Name])</f>
        <v>Cricket Bat</v>
      </c>
      <c r="P1611" t="str">
        <f>_xlfn.XLOOKUP(Sales_DB[[#This Row],[Product_ID]],Product_DB[Product_ID],Product_DB[Category])</f>
        <v>Sports</v>
      </c>
      <c r="Q1611" t="str">
        <f>_xlfn.XLOOKUP(Sales_DB[[#This Row],[Product_ID]],Product_DB[Product_ID],Product_DB[Sub_Category])</f>
        <v>Team Sports</v>
      </c>
      <c r="R1611" t="str">
        <f>_xlfn.XLOOKUP(Sales_DB[[#This Row],[Product_ID]],Product_DB[Product_ID],Product_DB[Brand])</f>
        <v>Khan LLC</v>
      </c>
      <c r="S1611">
        <f>_xlfn.XLOOKUP(Sales_DB[[#This Row],[Product_ID]],Product_DB[Product_ID],Product_DB[Cost])</f>
        <v>245.98</v>
      </c>
      <c r="T1611">
        <f>_xlfn.XLOOKUP(Sales_DB[[#This Row],[Product_ID]],Product_DB[Product_ID],Product_DB[Stock])</f>
        <v>471</v>
      </c>
      <c r="U1611" t="str">
        <f>_xlfn.XLOOKUP(Sales_DB[[#This Row],[Customer_ID]],Final_Cust_db[Customer_ID],Final_Cust_db[Name])</f>
        <v>John Scott</v>
      </c>
      <c r="V1611">
        <f>_xlfn.XLOOKUP(Sales_DB[[#This Row],[Customer_ID]],Final_Cust_db[Customer_ID],Final_Cust_db[Age])</f>
        <v>24</v>
      </c>
      <c r="W1611" t="str">
        <f>_xlfn.XLOOKUP(Sales_DB[[#This Row],[Customer_ID]],Final_Cust_db[Customer_ID],Final_Cust_db[Gender])</f>
        <v>Female</v>
      </c>
      <c r="X1611" t="str">
        <f>_xlfn.XLOOKUP(Sales_DB[[#This Row],[Customer_ID]],Final_Cust_db[Customer_ID],Final_Cust_db[City])</f>
        <v>South Christopher</v>
      </c>
      <c r="Y1611" t="str">
        <f>_xlfn.XLOOKUP(Sales_DB[[#This Row],[Customer_ID]],Final_Cust_db[Customer_ID],Final_Cust_db[State])</f>
        <v>Pennsylvania</v>
      </c>
      <c r="Z1611" t="str">
        <f>_xlfn.XLOOKUP(Sales_DB[[#This Row],[Customer_ID]],Final_Cust_db[Customer_ID],Final_Cust_db[Country])</f>
        <v>USA</v>
      </c>
      <c r="AA1611" t="str">
        <f>_xlfn.XLOOKUP(Sales_DB[[#This Row],[Customer_ID]],Final_Cust_db[Customer_ID],Final_Cust_db[Loyality_Level])</f>
        <v>Bronze</v>
      </c>
      <c r="AB1611" s="8">
        <f>Sales_DB[[#This Row],[Cost]]*Sales_DB[[#This Row],[Quantity]]</f>
        <v>983.92</v>
      </c>
      <c r="AC1611" s="8">
        <f>Sales_DB[[#This Row],[Total_Amount]]-Sales_DB[[#This Row],[Spend]]</f>
        <v>-858.76119999999992</v>
      </c>
      <c r="AD1611" s="8">
        <f>MONTH(Sales_DB[[#This Row],[Order_Date]])</f>
        <v>5</v>
      </c>
    </row>
    <row r="1612" spans="1:30" x14ac:dyDescent="0.35">
      <c r="A1612" t="s">
        <v>3569</v>
      </c>
      <c r="B1612" s="2">
        <v>45320</v>
      </c>
      <c r="C1612" t="s">
        <v>652</v>
      </c>
      <c r="D1612" t="s">
        <v>1788</v>
      </c>
      <c r="E1612" t="s">
        <v>1925</v>
      </c>
      <c r="F1612">
        <v>2</v>
      </c>
      <c r="G1612" s="5">
        <v>895.92</v>
      </c>
      <c r="H1612">
        <v>0.15</v>
      </c>
      <c r="I1612" t="s">
        <v>1957</v>
      </c>
      <c r="J1612">
        <v>1523.0640000000001</v>
      </c>
      <c r="K1612" t="str">
        <f>_xlfn.XLOOKUP(Sales_DB[[#This Row],[Store_ID]],Store_DB[Store_ID],Store_DB[Region])</f>
        <v>South</v>
      </c>
      <c r="L1612" t="str">
        <f>_xlfn.XLOOKUP(Sales_DB[[#This Row],[Store_ID]],Store_DB[Store_ID],Store_DB[Store_Name])</f>
        <v>Aguirre-Keller</v>
      </c>
      <c r="M1612" t="str">
        <f>_xlfn.XLOOKUP(Sales_DB[[#This Row],[Store_ID]],Store_DB[Store_ID],Store_DB[City])</f>
        <v>Lake Michael</v>
      </c>
      <c r="N1612" t="str">
        <f>_xlfn.XLOOKUP(Sales_DB[[#This Row],[Store_ID]],Store_DB[Store_ID],Store_DB[Store_Type])</f>
        <v>Online</v>
      </c>
      <c r="O1612" t="str">
        <f>_xlfn.XLOOKUP(Sales_DB[[#This Row],[Product_ID]],Product_DB[Product_ID],Product_DB[Product_Name])</f>
        <v>Men'S Sports Shorts</v>
      </c>
      <c r="P1612" t="str">
        <f>_xlfn.XLOOKUP(Sales_DB[[#This Row],[Product_ID]],Product_DB[Product_ID],Product_DB[Category])</f>
        <v>Clothing</v>
      </c>
      <c r="Q1612" t="str">
        <f>_xlfn.XLOOKUP(Sales_DB[[#This Row],[Product_ID]],Product_DB[Product_ID],Product_DB[Sub_Category])</f>
        <v>Bottoms</v>
      </c>
      <c r="R1612" t="str">
        <f>_xlfn.XLOOKUP(Sales_DB[[#This Row],[Product_ID]],Product_DB[Product_ID],Product_DB[Brand])</f>
        <v>Fitzpatrick Ltd</v>
      </c>
      <c r="S1612">
        <f>_xlfn.XLOOKUP(Sales_DB[[#This Row],[Product_ID]],Product_DB[Product_ID],Product_DB[Cost])</f>
        <v>218.22</v>
      </c>
      <c r="T1612">
        <f>_xlfn.XLOOKUP(Sales_DB[[#This Row],[Product_ID]],Product_DB[Product_ID],Product_DB[Stock])</f>
        <v>224</v>
      </c>
      <c r="U1612" t="str">
        <f>_xlfn.XLOOKUP(Sales_DB[[#This Row],[Customer_ID]],Final_Cust_db[Customer_ID],Final_Cust_db[Name])</f>
        <v>Andrea Jacobs</v>
      </c>
      <c r="V1612">
        <f>_xlfn.XLOOKUP(Sales_DB[[#This Row],[Customer_ID]],Final_Cust_db[Customer_ID],Final_Cust_db[Age])</f>
        <v>45</v>
      </c>
      <c r="W1612" t="str">
        <f>_xlfn.XLOOKUP(Sales_DB[[#This Row],[Customer_ID]],Final_Cust_db[Customer_ID],Final_Cust_db[Gender])</f>
        <v>Female</v>
      </c>
      <c r="X1612" t="str">
        <f>_xlfn.XLOOKUP(Sales_DB[[#This Row],[Customer_ID]],Final_Cust_db[Customer_ID],Final_Cust_db[City])</f>
        <v>Christopherland</v>
      </c>
      <c r="Y1612" t="str">
        <f>_xlfn.XLOOKUP(Sales_DB[[#This Row],[Customer_ID]],Final_Cust_db[Customer_ID],Final_Cust_db[State])</f>
        <v>Minnesota</v>
      </c>
      <c r="Z1612" t="str">
        <f>_xlfn.XLOOKUP(Sales_DB[[#This Row],[Customer_ID]],Final_Cust_db[Customer_ID],Final_Cust_db[Country])</f>
        <v>USA</v>
      </c>
      <c r="AA1612" t="str">
        <f>_xlfn.XLOOKUP(Sales_DB[[#This Row],[Customer_ID]],Final_Cust_db[Customer_ID],Final_Cust_db[Loyality_Level])</f>
        <v>Platinum</v>
      </c>
      <c r="AB1612" s="8">
        <f>Sales_DB[[#This Row],[Cost]]*Sales_DB[[#This Row],[Quantity]]</f>
        <v>436.44</v>
      </c>
      <c r="AC1612" s="8">
        <f>Sales_DB[[#This Row],[Total_Amount]]-Sales_DB[[#This Row],[Spend]]</f>
        <v>1086.624</v>
      </c>
      <c r="AD1612" s="8">
        <f>MONTH(Sales_DB[[#This Row],[Order_Date]])</f>
        <v>1</v>
      </c>
    </row>
    <row r="1613" spans="1:30" x14ac:dyDescent="0.35">
      <c r="A1613" t="s">
        <v>3570</v>
      </c>
      <c r="B1613" s="2">
        <v>45619</v>
      </c>
      <c r="C1613" t="s">
        <v>972</v>
      </c>
      <c r="D1613" t="s">
        <v>1739</v>
      </c>
      <c r="E1613" t="s">
        <v>1894</v>
      </c>
      <c r="F1613">
        <v>4</v>
      </c>
      <c r="G1613" s="5">
        <v>456.32</v>
      </c>
      <c r="H1613">
        <v>0.22</v>
      </c>
      <c r="I1613" t="s">
        <v>1962</v>
      </c>
      <c r="J1613">
        <v>1423.7184</v>
      </c>
      <c r="K1613" t="str">
        <f>_xlfn.XLOOKUP(Sales_DB[[#This Row],[Store_ID]],Store_DB[Store_ID],Store_DB[Region])</f>
        <v>South</v>
      </c>
      <c r="L1613" t="str">
        <f>_xlfn.XLOOKUP(Sales_DB[[#This Row],[Store_ID]],Store_DB[Store_ID],Store_DB[Store_Name])</f>
        <v>Black-Horn</v>
      </c>
      <c r="M1613" t="str">
        <f>_xlfn.XLOOKUP(Sales_DB[[#This Row],[Store_ID]],Store_DB[Store_ID],Store_DB[City])</f>
        <v>North Nancyview</v>
      </c>
      <c r="N1613" t="str">
        <f>_xlfn.XLOOKUP(Sales_DB[[#This Row],[Store_ID]],Store_DB[Store_ID],Store_DB[Store_Type])</f>
        <v>Outlet</v>
      </c>
      <c r="O1613" t="str">
        <f>_xlfn.XLOOKUP(Sales_DB[[#This Row],[Product_ID]],Product_DB[Product_ID],Product_DB[Product_Name])</f>
        <v>Men'S Track Pants</v>
      </c>
      <c r="P1613" t="str">
        <f>_xlfn.XLOOKUP(Sales_DB[[#This Row],[Product_ID]],Product_DB[Product_ID],Product_DB[Category])</f>
        <v>Clothing</v>
      </c>
      <c r="Q1613" t="str">
        <f>_xlfn.XLOOKUP(Sales_DB[[#This Row],[Product_ID]],Product_DB[Product_ID],Product_DB[Sub_Category])</f>
        <v>Bottoms</v>
      </c>
      <c r="R1613" t="str">
        <f>_xlfn.XLOOKUP(Sales_DB[[#This Row],[Product_ID]],Product_DB[Product_ID],Product_DB[Brand])</f>
        <v>Hamilton, Woods and Walker</v>
      </c>
      <c r="S1613">
        <f>_xlfn.XLOOKUP(Sales_DB[[#This Row],[Product_ID]],Product_DB[Product_ID],Product_DB[Cost])</f>
        <v>386.56</v>
      </c>
      <c r="T1613">
        <f>_xlfn.XLOOKUP(Sales_DB[[#This Row],[Product_ID]],Product_DB[Product_ID],Product_DB[Stock])</f>
        <v>125</v>
      </c>
      <c r="U1613" t="str">
        <f>_xlfn.XLOOKUP(Sales_DB[[#This Row],[Customer_ID]],Final_Cust_db[Customer_ID],Final_Cust_db[Name])</f>
        <v>Roberta Green</v>
      </c>
      <c r="V1613">
        <f>_xlfn.XLOOKUP(Sales_DB[[#This Row],[Customer_ID]],Final_Cust_db[Customer_ID],Final_Cust_db[Age])</f>
        <v>64</v>
      </c>
      <c r="W1613" t="str">
        <f>_xlfn.XLOOKUP(Sales_DB[[#This Row],[Customer_ID]],Final_Cust_db[Customer_ID],Final_Cust_db[Gender])</f>
        <v>Male</v>
      </c>
      <c r="X1613" t="str">
        <f>_xlfn.XLOOKUP(Sales_DB[[#This Row],[Customer_ID]],Final_Cust_db[Customer_ID],Final_Cust_db[City])</f>
        <v>West Joseph</v>
      </c>
      <c r="Y1613" t="str">
        <f>_xlfn.XLOOKUP(Sales_DB[[#This Row],[Customer_ID]],Final_Cust_db[Customer_ID],Final_Cust_db[State])</f>
        <v>Washington</v>
      </c>
      <c r="Z1613" t="str">
        <f>_xlfn.XLOOKUP(Sales_DB[[#This Row],[Customer_ID]],Final_Cust_db[Customer_ID],Final_Cust_db[Country])</f>
        <v>USA</v>
      </c>
      <c r="AA1613" t="str">
        <f>_xlfn.XLOOKUP(Sales_DB[[#This Row],[Customer_ID]],Final_Cust_db[Customer_ID],Final_Cust_db[Loyality_Level])</f>
        <v>Platinum</v>
      </c>
      <c r="AB1613" s="8">
        <f>Sales_DB[[#This Row],[Cost]]*Sales_DB[[#This Row],[Quantity]]</f>
        <v>1546.24</v>
      </c>
      <c r="AC1613" s="8">
        <f>Sales_DB[[#This Row],[Total_Amount]]-Sales_DB[[#This Row],[Spend]]</f>
        <v>-122.52160000000003</v>
      </c>
      <c r="AD1613" s="8">
        <f>MONTH(Sales_DB[[#This Row],[Order_Date]])</f>
        <v>11</v>
      </c>
    </row>
    <row r="1614" spans="1:30" x14ac:dyDescent="0.35">
      <c r="A1614" t="s">
        <v>3571</v>
      </c>
      <c r="B1614" s="2">
        <v>45777</v>
      </c>
      <c r="C1614" t="s">
        <v>1314</v>
      </c>
      <c r="D1614" t="s">
        <v>1678</v>
      </c>
      <c r="E1614" t="s">
        <v>1885</v>
      </c>
      <c r="F1614">
        <v>1</v>
      </c>
      <c r="G1614" s="5">
        <v>905.5</v>
      </c>
      <c r="H1614">
        <v>0.28999999999999998</v>
      </c>
      <c r="I1614" t="s">
        <v>1962</v>
      </c>
      <c r="J1614">
        <v>642.90499999999997</v>
      </c>
      <c r="K1614" t="str">
        <f>_xlfn.XLOOKUP(Sales_DB[[#This Row],[Store_ID]],Store_DB[Store_ID],Store_DB[Region])</f>
        <v>East</v>
      </c>
      <c r="L1614" t="str">
        <f>_xlfn.XLOOKUP(Sales_DB[[#This Row],[Store_ID]],Store_DB[Store_ID],Store_DB[Store_Name])</f>
        <v>Rivera-Warner</v>
      </c>
      <c r="M1614" t="str">
        <f>_xlfn.XLOOKUP(Sales_DB[[#This Row],[Store_ID]],Store_DB[Store_ID],Store_DB[City])</f>
        <v>Washingtonfurt</v>
      </c>
      <c r="N1614" t="str">
        <f>_xlfn.XLOOKUP(Sales_DB[[#This Row],[Store_ID]],Store_DB[Store_ID],Store_DB[Store_Type])</f>
        <v>Flagship</v>
      </c>
      <c r="O1614" t="str">
        <f>_xlfn.XLOOKUP(Sales_DB[[#This Row],[Product_ID]],Product_DB[Product_ID],Product_DB[Product_Name])</f>
        <v>Gaming Mechanical Keyboard</v>
      </c>
      <c r="P1614" t="str">
        <f>_xlfn.XLOOKUP(Sales_DB[[#This Row],[Product_ID]],Product_DB[Product_ID],Product_DB[Category])</f>
        <v>Electronics</v>
      </c>
      <c r="Q1614" t="str">
        <f>_xlfn.XLOOKUP(Sales_DB[[#This Row],[Product_ID]],Product_DB[Product_ID],Product_DB[Sub_Category])</f>
        <v>Computer</v>
      </c>
      <c r="R1614" t="str">
        <f>_xlfn.XLOOKUP(Sales_DB[[#This Row],[Product_ID]],Product_DB[Product_ID],Product_DB[Brand])</f>
        <v>Lucero LLC</v>
      </c>
      <c r="S1614">
        <f>_xlfn.XLOOKUP(Sales_DB[[#This Row],[Product_ID]],Product_DB[Product_ID],Product_DB[Cost])</f>
        <v>419.28</v>
      </c>
      <c r="T1614">
        <f>_xlfn.XLOOKUP(Sales_DB[[#This Row],[Product_ID]],Product_DB[Product_ID],Product_DB[Stock])</f>
        <v>86</v>
      </c>
      <c r="U1614" t="str">
        <f>_xlfn.XLOOKUP(Sales_DB[[#This Row],[Customer_ID]],Final_Cust_db[Customer_ID],Final_Cust_db[Name])</f>
        <v>Dr.Tamara White Md</v>
      </c>
      <c r="V1614">
        <f>_xlfn.XLOOKUP(Sales_DB[[#This Row],[Customer_ID]],Final_Cust_db[Customer_ID],Final_Cust_db[Age])</f>
        <v>60</v>
      </c>
      <c r="W1614" t="str">
        <f>_xlfn.XLOOKUP(Sales_DB[[#This Row],[Customer_ID]],Final_Cust_db[Customer_ID],Final_Cust_db[Gender])</f>
        <v>Male</v>
      </c>
      <c r="X1614" t="str">
        <f>_xlfn.XLOOKUP(Sales_DB[[#This Row],[Customer_ID]],Final_Cust_db[Customer_ID],Final_Cust_db[City])</f>
        <v>New Benjamin</v>
      </c>
      <c r="Y1614" t="str">
        <f>_xlfn.XLOOKUP(Sales_DB[[#This Row],[Customer_ID]],Final_Cust_db[Customer_ID],Final_Cust_db[State])</f>
        <v>North Carolina</v>
      </c>
      <c r="Z1614" t="str">
        <f>_xlfn.XLOOKUP(Sales_DB[[#This Row],[Customer_ID]],Final_Cust_db[Customer_ID],Final_Cust_db[Country])</f>
        <v>USA</v>
      </c>
      <c r="AA1614" t="str">
        <f>_xlfn.XLOOKUP(Sales_DB[[#This Row],[Customer_ID]],Final_Cust_db[Customer_ID],Final_Cust_db[Loyality_Level])</f>
        <v>Bronze</v>
      </c>
      <c r="AB1614" s="8">
        <f>Sales_DB[[#This Row],[Cost]]*Sales_DB[[#This Row],[Quantity]]</f>
        <v>419.28</v>
      </c>
      <c r="AC1614" s="8">
        <f>Sales_DB[[#This Row],[Total_Amount]]-Sales_DB[[#This Row],[Spend]]</f>
        <v>223.625</v>
      </c>
      <c r="AD1614" s="8">
        <f>MONTH(Sales_DB[[#This Row],[Order_Date]])</f>
        <v>4</v>
      </c>
    </row>
    <row r="1615" spans="1:30" x14ac:dyDescent="0.35">
      <c r="A1615" t="s">
        <v>3572</v>
      </c>
      <c r="B1615" s="2">
        <v>45523</v>
      </c>
      <c r="C1615" t="s">
        <v>672</v>
      </c>
      <c r="D1615" t="s">
        <v>1619</v>
      </c>
      <c r="E1615" t="s">
        <v>1930</v>
      </c>
      <c r="F1615">
        <v>3</v>
      </c>
      <c r="G1615" s="5">
        <v>63.19</v>
      </c>
      <c r="H1615">
        <v>0.08</v>
      </c>
      <c r="I1615" t="s">
        <v>1957</v>
      </c>
      <c r="J1615">
        <v>174.40440000000001</v>
      </c>
      <c r="K1615" t="str">
        <f>_xlfn.XLOOKUP(Sales_DB[[#This Row],[Store_ID]],Store_DB[Store_ID],Store_DB[Region])</f>
        <v>East</v>
      </c>
      <c r="L1615" t="str">
        <f>_xlfn.XLOOKUP(Sales_DB[[#This Row],[Store_ID]],Store_DB[Store_ID],Store_DB[Store_Name])</f>
        <v>Gardner, Humphrey and Contreras</v>
      </c>
      <c r="M1615" t="str">
        <f>_xlfn.XLOOKUP(Sales_DB[[#This Row],[Store_ID]],Store_DB[Store_ID],Store_DB[City])</f>
        <v>Johnsonville</v>
      </c>
      <c r="N1615" t="str">
        <f>_xlfn.XLOOKUP(Sales_DB[[#This Row],[Store_ID]],Store_DB[Store_ID],Store_DB[Store_Type])</f>
        <v>Flagship</v>
      </c>
      <c r="O1615" t="str">
        <f>_xlfn.XLOOKUP(Sales_DB[[#This Row],[Product_ID]],Product_DB[Product_ID],Product_DB[Product_Name])</f>
        <v>Beard Grooming Kit</v>
      </c>
      <c r="P1615" t="str">
        <f>_xlfn.XLOOKUP(Sales_DB[[#This Row],[Product_ID]],Product_DB[Product_ID],Product_DB[Category])</f>
        <v>Beauty</v>
      </c>
      <c r="Q1615" t="str">
        <f>_xlfn.XLOOKUP(Sales_DB[[#This Row],[Product_ID]],Product_DB[Product_ID],Product_DB[Sub_Category])</f>
        <v>Grooming</v>
      </c>
      <c r="R1615" t="str">
        <f>_xlfn.XLOOKUP(Sales_DB[[#This Row],[Product_ID]],Product_DB[Product_ID],Product_DB[Brand])</f>
        <v>Erickson-Green</v>
      </c>
      <c r="S1615">
        <f>_xlfn.XLOOKUP(Sales_DB[[#This Row],[Product_ID]],Product_DB[Product_ID],Product_DB[Cost])</f>
        <v>337.42</v>
      </c>
      <c r="T1615">
        <f>_xlfn.XLOOKUP(Sales_DB[[#This Row],[Product_ID]],Product_DB[Product_ID],Product_DB[Stock])</f>
        <v>256</v>
      </c>
      <c r="U1615" t="str">
        <f>_xlfn.XLOOKUP(Sales_DB[[#This Row],[Customer_ID]],Final_Cust_db[Customer_ID],Final_Cust_db[Name])</f>
        <v>Tiffany Herrera</v>
      </c>
      <c r="V1615">
        <f>_xlfn.XLOOKUP(Sales_DB[[#This Row],[Customer_ID]],Final_Cust_db[Customer_ID],Final_Cust_db[Age])</f>
        <v>52</v>
      </c>
      <c r="W1615" t="str">
        <f>_xlfn.XLOOKUP(Sales_DB[[#This Row],[Customer_ID]],Final_Cust_db[Customer_ID],Final_Cust_db[Gender])</f>
        <v>Male</v>
      </c>
      <c r="X1615" t="str">
        <f>_xlfn.XLOOKUP(Sales_DB[[#This Row],[Customer_ID]],Final_Cust_db[Customer_ID],Final_Cust_db[City])</f>
        <v>New Dianebury</v>
      </c>
      <c r="Y1615" t="str">
        <f>_xlfn.XLOOKUP(Sales_DB[[#This Row],[Customer_ID]],Final_Cust_db[Customer_ID],Final_Cust_db[State])</f>
        <v>Virginia</v>
      </c>
      <c r="Z1615" t="str">
        <f>_xlfn.XLOOKUP(Sales_DB[[#This Row],[Customer_ID]],Final_Cust_db[Customer_ID],Final_Cust_db[Country])</f>
        <v>USA</v>
      </c>
      <c r="AA1615" t="str">
        <f>_xlfn.XLOOKUP(Sales_DB[[#This Row],[Customer_ID]],Final_Cust_db[Customer_ID],Final_Cust_db[Loyality_Level])</f>
        <v>Platinum</v>
      </c>
      <c r="AB1615" s="8">
        <f>Sales_DB[[#This Row],[Cost]]*Sales_DB[[#This Row],[Quantity]]</f>
        <v>1012.26</v>
      </c>
      <c r="AC1615" s="8">
        <f>Sales_DB[[#This Row],[Total_Amount]]-Sales_DB[[#This Row],[Spend]]</f>
        <v>-837.85559999999998</v>
      </c>
      <c r="AD1615" s="8">
        <f>MONTH(Sales_DB[[#This Row],[Order_Date]])</f>
        <v>8</v>
      </c>
    </row>
    <row r="1616" spans="1:30" x14ac:dyDescent="0.35">
      <c r="A1616" t="s">
        <v>3573</v>
      </c>
      <c r="B1616" s="2">
        <v>45628</v>
      </c>
      <c r="C1616" t="s">
        <v>195</v>
      </c>
      <c r="D1616" t="s">
        <v>1791</v>
      </c>
      <c r="E1616" t="s">
        <v>1912</v>
      </c>
      <c r="F1616">
        <v>3</v>
      </c>
      <c r="G1616" s="5">
        <v>687.66</v>
      </c>
      <c r="H1616">
        <v>0.06</v>
      </c>
      <c r="I1616" t="s">
        <v>1959</v>
      </c>
      <c r="J1616">
        <v>1939.2012</v>
      </c>
      <c r="K1616" t="str">
        <f>_xlfn.XLOOKUP(Sales_DB[[#This Row],[Store_ID]],Store_DB[Store_ID],Store_DB[Region])</f>
        <v>South</v>
      </c>
      <c r="L1616" t="str">
        <f>_xlfn.XLOOKUP(Sales_DB[[#This Row],[Store_ID]],Store_DB[Store_ID],Store_DB[Store_Name])</f>
        <v>Martinez-Mullins</v>
      </c>
      <c r="M1616" t="str">
        <f>_xlfn.XLOOKUP(Sales_DB[[#This Row],[Store_ID]],Store_DB[Store_ID],Store_DB[City])</f>
        <v>Williamsfurt</v>
      </c>
      <c r="N1616" t="str">
        <f>_xlfn.XLOOKUP(Sales_DB[[#This Row],[Store_ID]],Store_DB[Store_ID],Store_DB[Store_Type])</f>
        <v>Online</v>
      </c>
      <c r="O1616" t="str">
        <f>_xlfn.XLOOKUP(Sales_DB[[#This Row],[Product_ID]],Product_DB[Product_ID],Product_DB[Product_Name])</f>
        <v>Kitchen Storage Rack</v>
      </c>
      <c r="P1616" t="str">
        <f>_xlfn.XLOOKUP(Sales_DB[[#This Row],[Product_ID]],Product_DB[Product_ID],Product_DB[Category])</f>
        <v>Home</v>
      </c>
      <c r="Q1616" t="str">
        <f>_xlfn.XLOOKUP(Sales_DB[[#This Row],[Product_ID]],Product_DB[Product_ID],Product_DB[Sub_Category])</f>
        <v>Storage</v>
      </c>
      <c r="R1616" t="str">
        <f>_xlfn.XLOOKUP(Sales_DB[[#This Row],[Product_ID]],Product_DB[Product_ID],Product_DB[Brand])</f>
        <v>Duran Group</v>
      </c>
      <c r="S1616">
        <f>_xlfn.XLOOKUP(Sales_DB[[#This Row],[Product_ID]],Product_DB[Product_ID],Product_DB[Cost])</f>
        <v>138.05000000000001</v>
      </c>
      <c r="T1616">
        <f>_xlfn.XLOOKUP(Sales_DB[[#This Row],[Product_ID]],Product_DB[Product_ID],Product_DB[Stock])</f>
        <v>89</v>
      </c>
      <c r="U1616" t="str">
        <f>_xlfn.XLOOKUP(Sales_DB[[#This Row],[Customer_ID]],Final_Cust_db[Customer_ID],Final_Cust_db[Name])</f>
        <v>Matthew Hunter Jr.</v>
      </c>
      <c r="V1616">
        <f>_xlfn.XLOOKUP(Sales_DB[[#This Row],[Customer_ID]],Final_Cust_db[Customer_ID],Final_Cust_db[Age])</f>
        <v>61</v>
      </c>
      <c r="W1616" t="str">
        <f>_xlfn.XLOOKUP(Sales_DB[[#This Row],[Customer_ID]],Final_Cust_db[Customer_ID],Final_Cust_db[Gender])</f>
        <v>Female</v>
      </c>
      <c r="X1616" t="str">
        <f>_xlfn.XLOOKUP(Sales_DB[[#This Row],[Customer_ID]],Final_Cust_db[Customer_ID],Final_Cust_db[City])</f>
        <v>Gregoryview</v>
      </c>
      <c r="Y1616" t="str">
        <f>_xlfn.XLOOKUP(Sales_DB[[#This Row],[Customer_ID]],Final_Cust_db[Customer_ID],Final_Cust_db[State])</f>
        <v>Illinois</v>
      </c>
      <c r="Z1616" t="str">
        <f>_xlfn.XLOOKUP(Sales_DB[[#This Row],[Customer_ID]],Final_Cust_db[Customer_ID],Final_Cust_db[Country])</f>
        <v>USA</v>
      </c>
      <c r="AA1616" t="str">
        <f>_xlfn.XLOOKUP(Sales_DB[[#This Row],[Customer_ID]],Final_Cust_db[Customer_ID],Final_Cust_db[Loyality_Level])</f>
        <v>Gold</v>
      </c>
      <c r="AB1616" s="8">
        <f>Sales_DB[[#This Row],[Cost]]*Sales_DB[[#This Row],[Quantity]]</f>
        <v>414.15000000000003</v>
      </c>
      <c r="AC1616" s="8">
        <f>Sales_DB[[#This Row],[Total_Amount]]-Sales_DB[[#This Row],[Spend]]</f>
        <v>1525.0511999999999</v>
      </c>
      <c r="AD1616" s="8">
        <f>MONTH(Sales_DB[[#This Row],[Order_Date]])</f>
        <v>12</v>
      </c>
    </row>
    <row r="1617" spans="1:30" x14ac:dyDescent="0.35">
      <c r="A1617" t="s">
        <v>3574</v>
      </c>
      <c r="B1617" s="2">
        <v>45742</v>
      </c>
      <c r="C1617" t="s">
        <v>717</v>
      </c>
      <c r="D1617" t="s">
        <v>1707</v>
      </c>
      <c r="E1617" t="s">
        <v>1919</v>
      </c>
      <c r="F1617">
        <v>4</v>
      </c>
      <c r="G1617" s="5">
        <v>639.05999999999995</v>
      </c>
      <c r="H1617">
        <v>0.12</v>
      </c>
      <c r="I1617" t="s">
        <v>1959</v>
      </c>
      <c r="J1617">
        <v>2249.4911999999999</v>
      </c>
      <c r="K1617" t="str">
        <f>_xlfn.XLOOKUP(Sales_DB[[#This Row],[Store_ID]],Store_DB[Store_ID],Store_DB[Region])</f>
        <v>South</v>
      </c>
      <c r="L1617" t="str">
        <f>_xlfn.XLOOKUP(Sales_DB[[#This Row],[Store_ID]],Store_DB[Store_ID],Store_DB[Store_Name])</f>
        <v>Moore, Padilla and Butler</v>
      </c>
      <c r="M1617" t="str">
        <f>_xlfn.XLOOKUP(Sales_DB[[#This Row],[Store_ID]],Store_DB[Store_ID],Store_DB[City])</f>
        <v>East Johnstad</v>
      </c>
      <c r="N1617" t="str">
        <f>_xlfn.XLOOKUP(Sales_DB[[#This Row],[Store_ID]],Store_DB[Store_ID],Store_DB[Store_Type])</f>
        <v>Flagship</v>
      </c>
      <c r="O1617" t="str">
        <f>_xlfn.XLOOKUP(Sales_DB[[#This Row],[Product_ID]],Product_DB[Product_ID],Product_DB[Product_Name])</f>
        <v>Usb External Hard Drive</v>
      </c>
      <c r="P1617" t="str">
        <f>_xlfn.XLOOKUP(Sales_DB[[#This Row],[Product_ID]],Product_DB[Product_ID],Product_DB[Category])</f>
        <v>Electronics</v>
      </c>
      <c r="Q1617" t="str">
        <f>_xlfn.XLOOKUP(Sales_DB[[#This Row],[Product_ID]],Product_DB[Product_ID],Product_DB[Sub_Category])</f>
        <v>Computer</v>
      </c>
      <c r="R1617" t="str">
        <f>_xlfn.XLOOKUP(Sales_DB[[#This Row],[Product_ID]],Product_DB[Product_ID],Product_DB[Brand])</f>
        <v>Robinson Inc</v>
      </c>
      <c r="S1617">
        <f>_xlfn.XLOOKUP(Sales_DB[[#This Row],[Product_ID]],Product_DB[Product_ID],Product_DB[Cost])</f>
        <v>253.33</v>
      </c>
      <c r="T1617">
        <f>_xlfn.XLOOKUP(Sales_DB[[#This Row],[Product_ID]],Product_DB[Product_ID],Product_DB[Stock])</f>
        <v>266</v>
      </c>
      <c r="U1617" t="str">
        <f>_xlfn.XLOOKUP(Sales_DB[[#This Row],[Customer_ID]],Final_Cust_db[Customer_ID],Final_Cust_db[Name])</f>
        <v>Jordan Wells</v>
      </c>
      <c r="V1617">
        <f>_xlfn.XLOOKUP(Sales_DB[[#This Row],[Customer_ID]],Final_Cust_db[Customer_ID],Final_Cust_db[Age])</f>
        <v>47</v>
      </c>
      <c r="W1617" t="str">
        <f>_xlfn.XLOOKUP(Sales_DB[[#This Row],[Customer_ID]],Final_Cust_db[Customer_ID],Final_Cust_db[Gender])</f>
        <v>Female</v>
      </c>
      <c r="X1617" t="str">
        <f>_xlfn.XLOOKUP(Sales_DB[[#This Row],[Customer_ID]],Final_Cust_db[Customer_ID],Final_Cust_db[City])</f>
        <v xml:space="preserve">Phillipschester   </v>
      </c>
      <c r="Y1617" t="str">
        <f>_xlfn.XLOOKUP(Sales_DB[[#This Row],[Customer_ID]],Final_Cust_db[Customer_ID],Final_Cust_db[State])</f>
        <v>New Jersey</v>
      </c>
      <c r="Z1617" t="str">
        <f>_xlfn.XLOOKUP(Sales_DB[[#This Row],[Customer_ID]],Final_Cust_db[Customer_ID],Final_Cust_db[Country])</f>
        <v>USA</v>
      </c>
      <c r="AA1617" t="str">
        <f>_xlfn.XLOOKUP(Sales_DB[[#This Row],[Customer_ID]],Final_Cust_db[Customer_ID],Final_Cust_db[Loyality_Level])</f>
        <v>Gold</v>
      </c>
      <c r="AB1617" s="8">
        <f>Sales_DB[[#This Row],[Cost]]*Sales_DB[[#This Row],[Quantity]]</f>
        <v>1013.32</v>
      </c>
      <c r="AC1617" s="8">
        <f>Sales_DB[[#This Row],[Total_Amount]]-Sales_DB[[#This Row],[Spend]]</f>
        <v>1236.1711999999998</v>
      </c>
      <c r="AD1617" s="8">
        <f>MONTH(Sales_DB[[#This Row],[Order_Date]])</f>
        <v>3</v>
      </c>
    </row>
    <row r="1618" spans="1:30" x14ac:dyDescent="0.35">
      <c r="A1618" t="s">
        <v>3575</v>
      </c>
      <c r="B1618" s="2">
        <v>45456</v>
      </c>
      <c r="C1618" t="s">
        <v>251</v>
      </c>
      <c r="D1618" t="s">
        <v>1794</v>
      </c>
      <c r="E1618" t="s">
        <v>1912</v>
      </c>
      <c r="F1618">
        <v>1</v>
      </c>
      <c r="G1618" s="5">
        <v>475.15</v>
      </c>
      <c r="H1618">
        <v>0.04</v>
      </c>
      <c r="I1618" t="s">
        <v>1962</v>
      </c>
      <c r="J1618">
        <v>456.14399999999989</v>
      </c>
      <c r="K1618" t="str">
        <f>_xlfn.XLOOKUP(Sales_DB[[#This Row],[Store_ID]],Store_DB[Store_ID],Store_DB[Region])</f>
        <v>South</v>
      </c>
      <c r="L1618" t="str">
        <f>_xlfn.XLOOKUP(Sales_DB[[#This Row],[Store_ID]],Store_DB[Store_ID],Store_DB[Store_Name])</f>
        <v>Martinez-Mullins</v>
      </c>
      <c r="M1618" t="str">
        <f>_xlfn.XLOOKUP(Sales_DB[[#This Row],[Store_ID]],Store_DB[Store_ID],Store_DB[City])</f>
        <v>Williamsfurt</v>
      </c>
      <c r="N1618" t="str">
        <f>_xlfn.XLOOKUP(Sales_DB[[#This Row],[Store_ID]],Store_DB[Store_ID],Store_DB[Store_Type])</f>
        <v>Online</v>
      </c>
      <c r="O1618" t="str">
        <f>_xlfn.XLOOKUP(Sales_DB[[#This Row],[Product_ID]],Product_DB[Product_ID],Product_DB[Product_Name])</f>
        <v>Hair Repair Oil Treatment</v>
      </c>
      <c r="P1618" t="str">
        <f>_xlfn.XLOOKUP(Sales_DB[[#This Row],[Product_ID]],Product_DB[Product_ID],Product_DB[Category])</f>
        <v>Beauty</v>
      </c>
      <c r="Q1618" t="str">
        <f>_xlfn.XLOOKUP(Sales_DB[[#This Row],[Product_ID]],Product_DB[Product_ID],Product_DB[Sub_Category])</f>
        <v>Haircare</v>
      </c>
      <c r="R1618" t="str">
        <f>_xlfn.XLOOKUP(Sales_DB[[#This Row],[Product_ID]],Product_DB[Product_ID],Product_DB[Brand])</f>
        <v>Hopkins Ltd</v>
      </c>
      <c r="S1618">
        <f>_xlfn.XLOOKUP(Sales_DB[[#This Row],[Product_ID]],Product_DB[Product_ID],Product_DB[Cost])</f>
        <v>214.32</v>
      </c>
      <c r="T1618">
        <f>_xlfn.XLOOKUP(Sales_DB[[#This Row],[Product_ID]],Product_DB[Product_ID],Product_DB[Stock])</f>
        <v>383</v>
      </c>
      <c r="U1618" t="str">
        <f>_xlfn.XLOOKUP(Sales_DB[[#This Row],[Customer_ID]],Final_Cust_db[Customer_ID],Final_Cust_db[Name])</f>
        <v>Amber Mcclain</v>
      </c>
      <c r="V1618">
        <f>_xlfn.XLOOKUP(Sales_DB[[#This Row],[Customer_ID]],Final_Cust_db[Customer_ID],Final_Cust_db[Age])</f>
        <v>58</v>
      </c>
      <c r="W1618" t="str">
        <f>_xlfn.XLOOKUP(Sales_DB[[#This Row],[Customer_ID]],Final_Cust_db[Customer_ID],Final_Cust_db[Gender])</f>
        <v>Male</v>
      </c>
      <c r="X1618" t="str">
        <f>_xlfn.XLOOKUP(Sales_DB[[#This Row],[Customer_ID]],Final_Cust_db[Customer_ID],Final_Cust_db[City])</f>
        <v>Brendaburgh</v>
      </c>
      <c r="Y1618" t="str">
        <f>_xlfn.XLOOKUP(Sales_DB[[#This Row],[Customer_ID]],Final_Cust_db[Customer_ID],Final_Cust_db[State])</f>
        <v>Florida</v>
      </c>
      <c r="Z1618" t="str">
        <f>_xlfn.XLOOKUP(Sales_DB[[#This Row],[Customer_ID]],Final_Cust_db[Customer_ID],Final_Cust_db[Country])</f>
        <v>USA</v>
      </c>
      <c r="AA1618" t="str">
        <f>_xlfn.XLOOKUP(Sales_DB[[#This Row],[Customer_ID]],Final_Cust_db[Customer_ID],Final_Cust_db[Loyality_Level])</f>
        <v>Silver</v>
      </c>
      <c r="AB1618" s="8">
        <f>Sales_DB[[#This Row],[Cost]]*Sales_DB[[#This Row],[Quantity]]</f>
        <v>214.32</v>
      </c>
      <c r="AC1618" s="8">
        <f>Sales_DB[[#This Row],[Total_Amount]]-Sales_DB[[#This Row],[Spend]]</f>
        <v>241.8239999999999</v>
      </c>
      <c r="AD1618" s="8">
        <f>MONTH(Sales_DB[[#This Row],[Order_Date]])</f>
        <v>6</v>
      </c>
    </row>
    <row r="1619" spans="1:30" x14ac:dyDescent="0.35">
      <c r="A1619" t="s">
        <v>3576</v>
      </c>
      <c r="B1619" s="2">
        <v>45534</v>
      </c>
      <c r="C1619" t="s">
        <v>631</v>
      </c>
      <c r="D1619" t="s">
        <v>1710</v>
      </c>
      <c r="E1619" t="s">
        <v>1909</v>
      </c>
      <c r="F1619">
        <v>1</v>
      </c>
      <c r="G1619" s="5">
        <v>62.38</v>
      </c>
      <c r="H1619">
        <v>0.08</v>
      </c>
      <c r="I1619" t="s">
        <v>1962</v>
      </c>
      <c r="J1619">
        <v>57.389600000000002</v>
      </c>
      <c r="K1619" t="str">
        <f>_xlfn.XLOOKUP(Sales_DB[[#This Row],[Store_ID]],Store_DB[Store_ID],Store_DB[Region])</f>
        <v>East</v>
      </c>
      <c r="L1619" t="str">
        <f>_xlfn.XLOOKUP(Sales_DB[[#This Row],[Store_ID]],Store_DB[Store_ID],Store_DB[Store_Name])</f>
        <v>Benson-Elliott</v>
      </c>
      <c r="M1619" t="str">
        <f>_xlfn.XLOOKUP(Sales_DB[[#This Row],[Store_ID]],Store_DB[Store_ID],Store_DB[City])</f>
        <v>Port Josephberg</v>
      </c>
      <c r="N1619" t="str">
        <f>_xlfn.XLOOKUP(Sales_DB[[#This Row],[Store_ID]],Store_DB[Store_ID],Store_DB[Store_Type])</f>
        <v>Online</v>
      </c>
      <c r="O1619" t="str">
        <f>_xlfn.XLOOKUP(Sales_DB[[#This Row],[Product_ID]],Product_DB[Product_ID],Product_DB[Product_Name])</f>
        <v>Adjustable Jump Rope</v>
      </c>
      <c r="P1619" t="str">
        <f>_xlfn.XLOOKUP(Sales_DB[[#This Row],[Product_ID]],Product_DB[Product_ID],Product_DB[Category])</f>
        <v>Sports</v>
      </c>
      <c r="Q1619" t="str">
        <f>_xlfn.XLOOKUP(Sales_DB[[#This Row],[Product_ID]],Product_DB[Product_ID],Product_DB[Sub_Category])</f>
        <v>Fitness</v>
      </c>
      <c r="R1619" t="str">
        <f>_xlfn.XLOOKUP(Sales_DB[[#This Row],[Product_ID]],Product_DB[Product_ID],Product_DB[Brand])</f>
        <v>Cox Inc</v>
      </c>
      <c r="S1619">
        <f>_xlfn.XLOOKUP(Sales_DB[[#This Row],[Product_ID]],Product_DB[Product_ID],Product_DB[Cost])</f>
        <v>167.12</v>
      </c>
      <c r="T1619">
        <f>_xlfn.XLOOKUP(Sales_DB[[#This Row],[Product_ID]],Product_DB[Product_ID],Product_DB[Stock])</f>
        <v>316</v>
      </c>
      <c r="U1619" t="str">
        <f>_xlfn.XLOOKUP(Sales_DB[[#This Row],[Customer_ID]],Final_Cust_db[Customer_ID],Final_Cust_db[Name])</f>
        <v>Christopher Stewart</v>
      </c>
      <c r="V1619">
        <f>_xlfn.XLOOKUP(Sales_DB[[#This Row],[Customer_ID]],Final_Cust_db[Customer_ID],Final_Cust_db[Age])</f>
        <v>21</v>
      </c>
      <c r="W1619" t="str">
        <f>_xlfn.XLOOKUP(Sales_DB[[#This Row],[Customer_ID]],Final_Cust_db[Customer_ID],Final_Cust_db[Gender])</f>
        <v>Male</v>
      </c>
      <c r="X1619" t="str">
        <f>_xlfn.XLOOKUP(Sales_DB[[#This Row],[Customer_ID]],Final_Cust_db[Customer_ID],Final_Cust_db[City])</f>
        <v>Amandaside</v>
      </c>
      <c r="Y1619" t="str">
        <f>_xlfn.XLOOKUP(Sales_DB[[#This Row],[Customer_ID]],Final_Cust_db[Customer_ID],Final_Cust_db[State])</f>
        <v>New York</v>
      </c>
      <c r="Z1619" t="str">
        <f>_xlfn.XLOOKUP(Sales_DB[[#This Row],[Customer_ID]],Final_Cust_db[Customer_ID],Final_Cust_db[Country])</f>
        <v>USA</v>
      </c>
      <c r="AA1619" t="str">
        <f>_xlfn.XLOOKUP(Sales_DB[[#This Row],[Customer_ID]],Final_Cust_db[Customer_ID],Final_Cust_db[Loyality_Level])</f>
        <v>Bronze</v>
      </c>
      <c r="AB1619" s="8">
        <f>Sales_DB[[#This Row],[Cost]]*Sales_DB[[#This Row],[Quantity]]</f>
        <v>167.12</v>
      </c>
      <c r="AC1619" s="8">
        <f>Sales_DB[[#This Row],[Total_Amount]]-Sales_DB[[#This Row],[Spend]]</f>
        <v>-109.7304</v>
      </c>
      <c r="AD1619" s="8">
        <f>MONTH(Sales_DB[[#This Row],[Order_Date]])</f>
        <v>8</v>
      </c>
    </row>
    <row r="1620" spans="1:30" x14ac:dyDescent="0.35">
      <c r="A1620" t="s">
        <v>3577</v>
      </c>
      <c r="B1620" s="2">
        <v>45375</v>
      </c>
      <c r="C1620" t="s">
        <v>1119</v>
      </c>
      <c r="D1620" t="s">
        <v>1615</v>
      </c>
      <c r="E1620" t="s">
        <v>1912</v>
      </c>
      <c r="F1620">
        <v>1</v>
      </c>
      <c r="G1620" s="5">
        <v>977.02</v>
      </c>
      <c r="H1620">
        <v>0.2</v>
      </c>
      <c r="I1620" t="s">
        <v>1962</v>
      </c>
      <c r="J1620">
        <v>781.61599999999999</v>
      </c>
      <c r="K1620" t="str">
        <f>_xlfn.XLOOKUP(Sales_DB[[#This Row],[Store_ID]],Store_DB[Store_ID],Store_DB[Region])</f>
        <v>South</v>
      </c>
      <c r="L1620" t="str">
        <f>_xlfn.XLOOKUP(Sales_DB[[#This Row],[Store_ID]],Store_DB[Store_ID],Store_DB[Store_Name])</f>
        <v>Martinez-Mullins</v>
      </c>
      <c r="M1620" t="str">
        <f>_xlfn.XLOOKUP(Sales_DB[[#This Row],[Store_ID]],Store_DB[Store_ID],Store_DB[City])</f>
        <v>Williamsfurt</v>
      </c>
      <c r="N1620" t="str">
        <f>_xlfn.XLOOKUP(Sales_DB[[#This Row],[Store_ID]],Store_DB[Store_ID],Store_DB[Store_Type])</f>
        <v>Online</v>
      </c>
      <c r="O1620" t="str">
        <f>_xlfn.XLOOKUP(Sales_DB[[#This Row],[Product_ID]],Product_DB[Product_ID],Product_DB[Product_Name])</f>
        <v>4K Home Projector</v>
      </c>
      <c r="P1620" t="str">
        <f>_xlfn.XLOOKUP(Sales_DB[[#This Row],[Product_ID]],Product_DB[Product_ID],Product_DB[Category])</f>
        <v>Electronics</v>
      </c>
      <c r="Q1620" t="str">
        <f>_xlfn.XLOOKUP(Sales_DB[[#This Row],[Product_ID]],Product_DB[Product_ID],Product_DB[Sub_Category])</f>
        <v>Appliances</v>
      </c>
      <c r="R1620" t="str">
        <f>_xlfn.XLOOKUP(Sales_DB[[#This Row],[Product_ID]],Product_DB[Product_ID],Product_DB[Brand])</f>
        <v>Thomas LLC</v>
      </c>
      <c r="S1620">
        <f>_xlfn.XLOOKUP(Sales_DB[[#This Row],[Product_ID]],Product_DB[Product_ID],Product_DB[Cost])</f>
        <v>465.34</v>
      </c>
      <c r="T1620">
        <f>_xlfn.XLOOKUP(Sales_DB[[#This Row],[Product_ID]],Product_DB[Product_ID],Product_DB[Stock])</f>
        <v>301</v>
      </c>
      <c r="U1620" t="str">
        <f>_xlfn.XLOOKUP(Sales_DB[[#This Row],[Customer_ID]],Final_Cust_db[Customer_ID],Final_Cust_db[Name])</f>
        <v>Ryan Torres</v>
      </c>
      <c r="V1620">
        <f>_xlfn.XLOOKUP(Sales_DB[[#This Row],[Customer_ID]],Final_Cust_db[Customer_ID],Final_Cust_db[Age])</f>
        <v>38</v>
      </c>
      <c r="W1620" t="str">
        <f>_xlfn.XLOOKUP(Sales_DB[[#This Row],[Customer_ID]],Final_Cust_db[Customer_ID],Final_Cust_db[Gender])</f>
        <v>Male</v>
      </c>
      <c r="X1620" t="str">
        <f>_xlfn.XLOOKUP(Sales_DB[[#This Row],[Customer_ID]],Final_Cust_db[Customer_ID],Final_Cust_db[City])</f>
        <v>Guerreroport</v>
      </c>
      <c r="Y1620" t="str">
        <f>_xlfn.XLOOKUP(Sales_DB[[#This Row],[Customer_ID]],Final_Cust_db[Customer_ID],Final_Cust_db[State])</f>
        <v>Connecticut</v>
      </c>
      <c r="Z1620" t="str">
        <f>_xlfn.XLOOKUP(Sales_DB[[#This Row],[Customer_ID]],Final_Cust_db[Customer_ID],Final_Cust_db[Country])</f>
        <v>USA</v>
      </c>
      <c r="AA1620" t="str">
        <f>_xlfn.XLOOKUP(Sales_DB[[#This Row],[Customer_ID]],Final_Cust_db[Customer_ID],Final_Cust_db[Loyality_Level])</f>
        <v>Silver</v>
      </c>
      <c r="AB1620" s="8">
        <f>Sales_DB[[#This Row],[Cost]]*Sales_DB[[#This Row],[Quantity]]</f>
        <v>465.34</v>
      </c>
      <c r="AC1620" s="8">
        <f>Sales_DB[[#This Row],[Total_Amount]]-Sales_DB[[#This Row],[Spend]]</f>
        <v>316.27600000000001</v>
      </c>
      <c r="AD1620" s="8">
        <f>MONTH(Sales_DB[[#This Row],[Order_Date]])</f>
        <v>3</v>
      </c>
    </row>
    <row r="1621" spans="1:30" x14ac:dyDescent="0.35">
      <c r="A1621" t="s">
        <v>3578</v>
      </c>
      <c r="B1621" s="2">
        <v>45546</v>
      </c>
      <c r="C1621" t="s">
        <v>275</v>
      </c>
      <c r="D1621" t="s">
        <v>1830</v>
      </c>
      <c r="E1621" t="s">
        <v>1902</v>
      </c>
      <c r="F1621">
        <v>2</v>
      </c>
      <c r="G1621" s="5">
        <v>898.81</v>
      </c>
      <c r="H1621">
        <v>0.25</v>
      </c>
      <c r="I1621" t="s">
        <v>1957</v>
      </c>
      <c r="J1621">
        <v>1348.2149999999999</v>
      </c>
      <c r="K1621" t="str">
        <f>_xlfn.XLOOKUP(Sales_DB[[#This Row],[Store_ID]],Store_DB[Store_ID],Store_DB[Region])</f>
        <v>South</v>
      </c>
      <c r="L1621" t="str">
        <f>_xlfn.XLOOKUP(Sales_DB[[#This Row],[Store_ID]],Store_DB[Store_ID],Store_DB[Store_Name])</f>
        <v>Alexander Group</v>
      </c>
      <c r="M1621" t="str">
        <f>_xlfn.XLOOKUP(Sales_DB[[#This Row],[Store_ID]],Store_DB[Store_ID],Store_DB[City])</f>
        <v>Port Sharon</v>
      </c>
      <c r="N1621" t="str">
        <f>_xlfn.XLOOKUP(Sales_DB[[#This Row],[Store_ID]],Store_DB[Store_ID],Store_DB[Store_Type])</f>
        <v>Online</v>
      </c>
      <c r="O1621" t="str">
        <f>_xlfn.XLOOKUP(Sales_DB[[#This Row],[Product_ID]],Product_DB[Product_ID],Product_DB[Product_Name])</f>
        <v>Hydrating Face Cleanser</v>
      </c>
      <c r="P1621" t="str">
        <f>_xlfn.XLOOKUP(Sales_DB[[#This Row],[Product_ID]],Product_DB[Product_ID],Product_DB[Category])</f>
        <v>Beauty</v>
      </c>
      <c r="Q1621" t="str">
        <f>_xlfn.XLOOKUP(Sales_DB[[#This Row],[Product_ID]],Product_DB[Product_ID],Product_DB[Sub_Category])</f>
        <v>Skincare</v>
      </c>
      <c r="R1621" t="str">
        <f>_xlfn.XLOOKUP(Sales_DB[[#This Row],[Product_ID]],Product_DB[Product_ID],Product_DB[Brand])</f>
        <v>Butler Group</v>
      </c>
      <c r="S1621">
        <f>_xlfn.XLOOKUP(Sales_DB[[#This Row],[Product_ID]],Product_DB[Product_ID],Product_DB[Cost])</f>
        <v>238.8</v>
      </c>
      <c r="T1621">
        <f>_xlfn.XLOOKUP(Sales_DB[[#This Row],[Product_ID]],Product_DB[Product_ID],Product_DB[Stock])</f>
        <v>159</v>
      </c>
      <c r="U1621" t="str">
        <f>_xlfn.XLOOKUP(Sales_DB[[#This Row],[Customer_ID]],Final_Cust_db[Customer_ID],Final_Cust_db[Name])</f>
        <v>John Mayer</v>
      </c>
      <c r="V1621">
        <f>_xlfn.XLOOKUP(Sales_DB[[#This Row],[Customer_ID]],Final_Cust_db[Customer_ID],Final_Cust_db[Age])</f>
        <v>58</v>
      </c>
      <c r="W1621" t="str">
        <f>_xlfn.XLOOKUP(Sales_DB[[#This Row],[Customer_ID]],Final_Cust_db[Customer_ID],Final_Cust_db[Gender])</f>
        <v>Male</v>
      </c>
      <c r="X1621" t="str">
        <f>_xlfn.XLOOKUP(Sales_DB[[#This Row],[Customer_ID]],Final_Cust_db[Customer_ID],Final_Cust_db[City])</f>
        <v>Longport</v>
      </c>
      <c r="Y1621" t="str">
        <f>_xlfn.XLOOKUP(Sales_DB[[#This Row],[Customer_ID]],Final_Cust_db[Customer_ID],Final_Cust_db[State])</f>
        <v>Colorado</v>
      </c>
      <c r="Z1621" t="str">
        <f>_xlfn.XLOOKUP(Sales_DB[[#This Row],[Customer_ID]],Final_Cust_db[Customer_ID],Final_Cust_db[Country])</f>
        <v>USA</v>
      </c>
      <c r="AA1621" t="str">
        <f>_xlfn.XLOOKUP(Sales_DB[[#This Row],[Customer_ID]],Final_Cust_db[Customer_ID],Final_Cust_db[Loyality_Level])</f>
        <v>Bronze</v>
      </c>
      <c r="AB1621" s="8">
        <f>Sales_DB[[#This Row],[Cost]]*Sales_DB[[#This Row],[Quantity]]</f>
        <v>477.6</v>
      </c>
      <c r="AC1621" s="8">
        <f>Sales_DB[[#This Row],[Total_Amount]]-Sales_DB[[#This Row],[Spend]]</f>
        <v>870.6149999999999</v>
      </c>
      <c r="AD1621" s="8">
        <f>MONTH(Sales_DB[[#This Row],[Order_Date]])</f>
        <v>9</v>
      </c>
    </row>
    <row r="1622" spans="1:30" x14ac:dyDescent="0.35">
      <c r="A1622" t="s">
        <v>3579</v>
      </c>
      <c r="B1622" s="2">
        <v>45769</v>
      </c>
      <c r="C1622" t="s">
        <v>1110</v>
      </c>
      <c r="D1622" t="s">
        <v>1751</v>
      </c>
      <c r="E1622" t="s">
        <v>1899</v>
      </c>
      <c r="F1622">
        <v>2</v>
      </c>
      <c r="G1622" s="5">
        <v>422.13</v>
      </c>
      <c r="H1622">
        <v>0.28000000000000003</v>
      </c>
      <c r="I1622" t="s">
        <v>1957</v>
      </c>
      <c r="J1622">
        <v>607.86720000000003</v>
      </c>
      <c r="K1622" t="str">
        <f>_xlfn.XLOOKUP(Sales_DB[[#This Row],[Store_ID]],Store_DB[Store_ID],Store_DB[Region])</f>
        <v>North</v>
      </c>
      <c r="L1622" t="str">
        <f>_xlfn.XLOOKUP(Sales_DB[[#This Row],[Store_ID]],Store_DB[Store_ID],Store_DB[Store_Name])</f>
        <v>Johnson-Wright</v>
      </c>
      <c r="M1622" t="str">
        <f>_xlfn.XLOOKUP(Sales_DB[[#This Row],[Store_ID]],Store_DB[Store_ID],Store_DB[City])</f>
        <v>Hoodberg</v>
      </c>
      <c r="N1622" t="str">
        <f>_xlfn.XLOOKUP(Sales_DB[[#This Row],[Store_ID]],Store_DB[Store_ID],Store_DB[Store_Type])</f>
        <v>Outlet</v>
      </c>
      <c r="O1622" t="str">
        <f>_xlfn.XLOOKUP(Sales_DB[[#This Row],[Product_ID]],Product_DB[Product_ID],Product_DB[Product_Name])</f>
        <v>Foam Roller</v>
      </c>
      <c r="P1622" t="str">
        <f>_xlfn.XLOOKUP(Sales_DB[[#This Row],[Product_ID]],Product_DB[Product_ID],Product_DB[Category])</f>
        <v>Sports</v>
      </c>
      <c r="Q1622" t="str">
        <f>_xlfn.XLOOKUP(Sales_DB[[#This Row],[Product_ID]],Product_DB[Product_ID],Product_DB[Sub_Category])</f>
        <v>Fitness</v>
      </c>
      <c r="R1622" t="str">
        <f>_xlfn.XLOOKUP(Sales_DB[[#This Row],[Product_ID]],Product_DB[Product_ID],Product_DB[Brand])</f>
        <v>Atkinson, Camacho and Oliver</v>
      </c>
      <c r="S1622">
        <f>_xlfn.XLOOKUP(Sales_DB[[#This Row],[Product_ID]],Product_DB[Product_ID],Product_DB[Cost])</f>
        <v>30.62</v>
      </c>
      <c r="T1622">
        <f>_xlfn.XLOOKUP(Sales_DB[[#This Row],[Product_ID]],Product_DB[Product_ID],Product_DB[Stock])</f>
        <v>138</v>
      </c>
      <c r="U1622" t="str">
        <f>_xlfn.XLOOKUP(Sales_DB[[#This Row],[Customer_ID]],Final_Cust_db[Customer_ID],Final_Cust_db[Name])</f>
        <v>Jeffrey Mccarthy</v>
      </c>
      <c r="V1622">
        <f>_xlfn.XLOOKUP(Sales_DB[[#This Row],[Customer_ID]],Final_Cust_db[Customer_ID],Final_Cust_db[Age])</f>
        <v>25</v>
      </c>
      <c r="W1622" t="str">
        <f>_xlfn.XLOOKUP(Sales_DB[[#This Row],[Customer_ID]],Final_Cust_db[Customer_ID],Final_Cust_db[Gender])</f>
        <v>Female</v>
      </c>
      <c r="X1622" t="str">
        <f>_xlfn.XLOOKUP(Sales_DB[[#This Row],[Customer_ID]],Final_Cust_db[Customer_ID],Final_Cust_db[City])</f>
        <v>North Samuel</v>
      </c>
      <c r="Y1622" t="str">
        <f>_xlfn.XLOOKUP(Sales_DB[[#This Row],[Customer_ID]],Final_Cust_db[Customer_ID],Final_Cust_db[State])</f>
        <v>Nebraska</v>
      </c>
      <c r="Z1622" t="str">
        <f>_xlfn.XLOOKUP(Sales_DB[[#This Row],[Customer_ID]],Final_Cust_db[Customer_ID],Final_Cust_db[Country])</f>
        <v>USA</v>
      </c>
      <c r="AA1622" t="str">
        <f>_xlfn.XLOOKUP(Sales_DB[[#This Row],[Customer_ID]],Final_Cust_db[Customer_ID],Final_Cust_db[Loyality_Level])</f>
        <v>Bronze</v>
      </c>
      <c r="AB1622" s="8">
        <f>Sales_DB[[#This Row],[Cost]]*Sales_DB[[#This Row],[Quantity]]</f>
        <v>61.24</v>
      </c>
      <c r="AC1622" s="8">
        <f>Sales_DB[[#This Row],[Total_Amount]]-Sales_DB[[#This Row],[Spend]]</f>
        <v>546.62720000000002</v>
      </c>
      <c r="AD1622" s="8">
        <f>MONTH(Sales_DB[[#This Row],[Order_Date]])</f>
        <v>4</v>
      </c>
    </row>
    <row r="1623" spans="1:30" x14ac:dyDescent="0.35">
      <c r="A1623" t="s">
        <v>3580</v>
      </c>
      <c r="B1623" s="2">
        <v>45524</v>
      </c>
      <c r="C1623" t="s">
        <v>195</v>
      </c>
      <c r="D1623" t="s">
        <v>1678</v>
      </c>
      <c r="E1623" t="s">
        <v>1925</v>
      </c>
      <c r="F1623">
        <v>1</v>
      </c>
      <c r="G1623" s="5">
        <v>324.56</v>
      </c>
      <c r="H1623">
        <v>0.03</v>
      </c>
      <c r="I1623" t="s">
        <v>1962</v>
      </c>
      <c r="J1623">
        <v>314.82319999999999</v>
      </c>
      <c r="K1623" t="str">
        <f>_xlfn.XLOOKUP(Sales_DB[[#This Row],[Store_ID]],Store_DB[Store_ID],Store_DB[Region])</f>
        <v>South</v>
      </c>
      <c r="L1623" t="str">
        <f>_xlfn.XLOOKUP(Sales_DB[[#This Row],[Store_ID]],Store_DB[Store_ID],Store_DB[Store_Name])</f>
        <v>Aguirre-Keller</v>
      </c>
      <c r="M1623" t="str">
        <f>_xlfn.XLOOKUP(Sales_DB[[#This Row],[Store_ID]],Store_DB[Store_ID],Store_DB[City])</f>
        <v>Lake Michael</v>
      </c>
      <c r="N1623" t="str">
        <f>_xlfn.XLOOKUP(Sales_DB[[#This Row],[Store_ID]],Store_DB[Store_ID],Store_DB[Store_Type])</f>
        <v>Online</v>
      </c>
      <c r="O1623" t="str">
        <f>_xlfn.XLOOKUP(Sales_DB[[#This Row],[Product_ID]],Product_DB[Product_ID],Product_DB[Product_Name])</f>
        <v>Gaming Mechanical Keyboard</v>
      </c>
      <c r="P1623" t="str">
        <f>_xlfn.XLOOKUP(Sales_DB[[#This Row],[Product_ID]],Product_DB[Product_ID],Product_DB[Category])</f>
        <v>Electronics</v>
      </c>
      <c r="Q1623" t="str">
        <f>_xlfn.XLOOKUP(Sales_DB[[#This Row],[Product_ID]],Product_DB[Product_ID],Product_DB[Sub_Category])</f>
        <v>Computer</v>
      </c>
      <c r="R1623" t="str">
        <f>_xlfn.XLOOKUP(Sales_DB[[#This Row],[Product_ID]],Product_DB[Product_ID],Product_DB[Brand])</f>
        <v>Lucero LLC</v>
      </c>
      <c r="S1623">
        <f>_xlfn.XLOOKUP(Sales_DB[[#This Row],[Product_ID]],Product_DB[Product_ID],Product_DB[Cost])</f>
        <v>419.28</v>
      </c>
      <c r="T1623">
        <f>_xlfn.XLOOKUP(Sales_DB[[#This Row],[Product_ID]],Product_DB[Product_ID],Product_DB[Stock])</f>
        <v>86</v>
      </c>
      <c r="U1623" t="str">
        <f>_xlfn.XLOOKUP(Sales_DB[[#This Row],[Customer_ID]],Final_Cust_db[Customer_ID],Final_Cust_db[Name])</f>
        <v>Matthew Hunter Jr.</v>
      </c>
      <c r="V1623">
        <f>_xlfn.XLOOKUP(Sales_DB[[#This Row],[Customer_ID]],Final_Cust_db[Customer_ID],Final_Cust_db[Age])</f>
        <v>61</v>
      </c>
      <c r="W1623" t="str">
        <f>_xlfn.XLOOKUP(Sales_DB[[#This Row],[Customer_ID]],Final_Cust_db[Customer_ID],Final_Cust_db[Gender])</f>
        <v>Female</v>
      </c>
      <c r="X1623" t="str">
        <f>_xlfn.XLOOKUP(Sales_DB[[#This Row],[Customer_ID]],Final_Cust_db[Customer_ID],Final_Cust_db[City])</f>
        <v>Gregoryview</v>
      </c>
      <c r="Y1623" t="str">
        <f>_xlfn.XLOOKUP(Sales_DB[[#This Row],[Customer_ID]],Final_Cust_db[Customer_ID],Final_Cust_db[State])</f>
        <v>Illinois</v>
      </c>
      <c r="Z1623" t="str">
        <f>_xlfn.XLOOKUP(Sales_DB[[#This Row],[Customer_ID]],Final_Cust_db[Customer_ID],Final_Cust_db[Country])</f>
        <v>USA</v>
      </c>
      <c r="AA1623" t="str">
        <f>_xlfn.XLOOKUP(Sales_DB[[#This Row],[Customer_ID]],Final_Cust_db[Customer_ID],Final_Cust_db[Loyality_Level])</f>
        <v>Gold</v>
      </c>
      <c r="AB1623" s="8">
        <f>Sales_DB[[#This Row],[Cost]]*Sales_DB[[#This Row],[Quantity]]</f>
        <v>419.28</v>
      </c>
      <c r="AC1623" s="8">
        <f>Sales_DB[[#This Row],[Total_Amount]]-Sales_DB[[#This Row],[Spend]]</f>
        <v>-104.45679999999999</v>
      </c>
      <c r="AD1623" s="8">
        <f>MONTH(Sales_DB[[#This Row],[Order_Date]])</f>
        <v>8</v>
      </c>
    </row>
    <row r="1624" spans="1:30" x14ac:dyDescent="0.35">
      <c r="A1624" t="s">
        <v>3581</v>
      </c>
      <c r="B1624" s="2">
        <v>45531</v>
      </c>
      <c r="C1624" t="s">
        <v>1453</v>
      </c>
      <c r="D1624" t="s">
        <v>1745</v>
      </c>
      <c r="E1624" t="s">
        <v>1937</v>
      </c>
      <c r="F1624">
        <v>4</v>
      </c>
      <c r="G1624" s="5">
        <v>570.38</v>
      </c>
      <c r="H1624">
        <v>0.26</v>
      </c>
      <c r="I1624" t="s">
        <v>1959</v>
      </c>
      <c r="J1624">
        <v>1688.3248000000001</v>
      </c>
      <c r="K1624" t="str">
        <f>_xlfn.XLOOKUP(Sales_DB[[#This Row],[Store_ID]],Store_DB[Store_ID],Store_DB[Region])</f>
        <v>West</v>
      </c>
      <c r="L1624" t="str">
        <f>_xlfn.XLOOKUP(Sales_DB[[#This Row],[Store_ID]],Store_DB[Store_ID],Store_DB[Store_Name])</f>
        <v>Frederick-Wright</v>
      </c>
      <c r="M1624" t="str">
        <f>_xlfn.XLOOKUP(Sales_DB[[#This Row],[Store_ID]],Store_DB[Store_ID],Store_DB[City])</f>
        <v>New Jimmymouth</v>
      </c>
      <c r="N1624" t="str">
        <f>_xlfn.XLOOKUP(Sales_DB[[#This Row],[Store_ID]],Store_DB[Store_ID],Store_DB[Store_Type])</f>
        <v>Flagship</v>
      </c>
      <c r="O1624" t="str">
        <f>_xlfn.XLOOKUP(Sales_DB[[#This Row],[Product_ID]],Product_DB[Product_ID],Product_DB[Product_Name])</f>
        <v>Ceramic Plant Pot</v>
      </c>
      <c r="P1624" t="str">
        <f>_xlfn.XLOOKUP(Sales_DB[[#This Row],[Product_ID]],Product_DB[Product_ID],Product_DB[Category])</f>
        <v>Home</v>
      </c>
      <c r="Q1624" t="str">
        <f>_xlfn.XLOOKUP(Sales_DB[[#This Row],[Product_ID]],Product_DB[Product_ID],Product_DB[Sub_Category])</f>
        <v>Decor</v>
      </c>
      <c r="R1624" t="str">
        <f>_xlfn.XLOOKUP(Sales_DB[[#This Row],[Product_ID]],Product_DB[Product_ID],Product_DB[Brand])</f>
        <v>Hatfield, Baird and Torres</v>
      </c>
      <c r="S1624">
        <f>_xlfn.XLOOKUP(Sales_DB[[#This Row],[Product_ID]],Product_DB[Product_ID],Product_DB[Cost])</f>
        <v>81.75</v>
      </c>
      <c r="T1624">
        <f>_xlfn.XLOOKUP(Sales_DB[[#This Row],[Product_ID]],Product_DB[Product_ID],Product_DB[Stock])</f>
        <v>265</v>
      </c>
      <c r="U1624" t="str">
        <f>_xlfn.XLOOKUP(Sales_DB[[#This Row],[Customer_ID]],Final_Cust_db[Customer_ID],Final_Cust_db[Name])</f>
        <v>Gregory Curtis</v>
      </c>
      <c r="V1624">
        <f>_xlfn.XLOOKUP(Sales_DB[[#This Row],[Customer_ID]],Final_Cust_db[Customer_ID],Final_Cust_db[Age])</f>
        <v>45</v>
      </c>
      <c r="W1624" t="str">
        <f>_xlfn.XLOOKUP(Sales_DB[[#This Row],[Customer_ID]],Final_Cust_db[Customer_ID],Final_Cust_db[Gender])</f>
        <v>Male</v>
      </c>
      <c r="X1624" t="str">
        <f>_xlfn.XLOOKUP(Sales_DB[[#This Row],[Customer_ID]],Final_Cust_db[Customer_ID],Final_Cust_db[City])</f>
        <v>Bergermouth</v>
      </c>
      <c r="Y1624" t="str">
        <f>_xlfn.XLOOKUP(Sales_DB[[#This Row],[Customer_ID]],Final_Cust_db[Customer_ID],Final_Cust_db[State])</f>
        <v>Vermont</v>
      </c>
      <c r="Z1624" t="str">
        <f>_xlfn.XLOOKUP(Sales_DB[[#This Row],[Customer_ID]],Final_Cust_db[Customer_ID],Final_Cust_db[Country])</f>
        <v>USA</v>
      </c>
      <c r="AA1624" t="str">
        <f>_xlfn.XLOOKUP(Sales_DB[[#This Row],[Customer_ID]],Final_Cust_db[Customer_ID],Final_Cust_db[Loyality_Level])</f>
        <v>Bronze</v>
      </c>
      <c r="AB1624" s="8">
        <f>Sales_DB[[#This Row],[Cost]]*Sales_DB[[#This Row],[Quantity]]</f>
        <v>327</v>
      </c>
      <c r="AC1624" s="8">
        <f>Sales_DB[[#This Row],[Total_Amount]]-Sales_DB[[#This Row],[Spend]]</f>
        <v>1361.3248000000001</v>
      </c>
      <c r="AD1624" s="8">
        <f>MONTH(Sales_DB[[#This Row],[Order_Date]])</f>
        <v>8</v>
      </c>
    </row>
    <row r="1625" spans="1:30" x14ac:dyDescent="0.35">
      <c r="A1625" t="s">
        <v>3582</v>
      </c>
      <c r="B1625" s="2">
        <v>45479</v>
      </c>
      <c r="C1625" t="s">
        <v>1239</v>
      </c>
      <c r="D1625" t="s">
        <v>1678</v>
      </c>
      <c r="E1625" t="s">
        <v>1934</v>
      </c>
      <c r="F1625">
        <v>2</v>
      </c>
      <c r="G1625" s="5">
        <v>223.73</v>
      </c>
      <c r="H1625">
        <v>0.11</v>
      </c>
      <c r="I1625" t="s">
        <v>1959</v>
      </c>
      <c r="J1625">
        <v>398.23939999999999</v>
      </c>
      <c r="K1625" t="str">
        <f>_xlfn.XLOOKUP(Sales_DB[[#This Row],[Store_ID]],Store_DB[Store_ID],Store_DB[Region])</f>
        <v>North</v>
      </c>
      <c r="L1625" t="str">
        <f>_xlfn.XLOOKUP(Sales_DB[[#This Row],[Store_ID]],Store_DB[Store_ID],Store_DB[Store_Name])</f>
        <v>Shelton PLC</v>
      </c>
      <c r="M1625" t="str">
        <f>_xlfn.XLOOKUP(Sales_DB[[#This Row],[Store_ID]],Store_DB[Store_ID],Store_DB[City])</f>
        <v>East Jenniferstad</v>
      </c>
      <c r="N1625" t="str">
        <f>_xlfn.XLOOKUP(Sales_DB[[#This Row],[Store_ID]],Store_DB[Store_ID],Store_DB[Store_Type])</f>
        <v>Flagship</v>
      </c>
      <c r="O1625" t="str">
        <f>_xlfn.XLOOKUP(Sales_DB[[#This Row],[Product_ID]],Product_DB[Product_ID],Product_DB[Product_Name])</f>
        <v>Gaming Mechanical Keyboard</v>
      </c>
      <c r="P1625" t="str">
        <f>_xlfn.XLOOKUP(Sales_DB[[#This Row],[Product_ID]],Product_DB[Product_ID],Product_DB[Category])</f>
        <v>Electronics</v>
      </c>
      <c r="Q1625" t="str">
        <f>_xlfn.XLOOKUP(Sales_DB[[#This Row],[Product_ID]],Product_DB[Product_ID],Product_DB[Sub_Category])</f>
        <v>Computer</v>
      </c>
      <c r="R1625" t="str">
        <f>_xlfn.XLOOKUP(Sales_DB[[#This Row],[Product_ID]],Product_DB[Product_ID],Product_DB[Brand])</f>
        <v>Lucero LLC</v>
      </c>
      <c r="S1625">
        <f>_xlfn.XLOOKUP(Sales_DB[[#This Row],[Product_ID]],Product_DB[Product_ID],Product_DB[Cost])</f>
        <v>419.28</v>
      </c>
      <c r="T1625">
        <f>_xlfn.XLOOKUP(Sales_DB[[#This Row],[Product_ID]],Product_DB[Product_ID],Product_DB[Stock])</f>
        <v>86</v>
      </c>
      <c r="U1625" t="str">
        <f>_xlfn.XLOOKUP(Sales_DB[[#This Row],[Customer_ID]],Final_Cust_db[Customer_ID],Final_Cust_db[Name])</f>
        <v>Alejandro Evans</v>
      </c>
      <c r="V1625">
        <f>_xlfn.XLOOKUP(Sales_DB[[#This Row],[Customer_ID]],Final_Cust_db[Customer_ID],Final_Cust_db[Age])</f>
        <v>43</v>
      </c>
      <c r="W1625" t="str">
        <f>_xlfn.XLOOKUP(Sales_DB[[#This Row],[Customer_ID]],Final_Cust_db[Customer_ID],Final_Cust_db[Gender])</f>
        <v>Female</v>
      </c>
      <c r="X1625" t="str">
        <f>_xlfn.XLOOKUP(Sales_DB[[#This Row],[Customer_ID]],Final_Cust_db[Customer_ID],Final_Cust_db[City])</f>
        <v>Cannonberg</v>
      </c>
      <c r="Y1625" t="str">
        <f>_xlfn.XLOOKUP(Sales_DB[[#This Row],[Customer_ID]],Final_Cust_db[Customer_ID],Final_Cust_db[State])</f>
        <v>Connecticut</v>
      </c>
      <c r="Z1625" t="str">
        <f>_xlfn.XLOOKUP(Sales_DB[[#This Row],[Customer_ID]],Final_Cust_db[Customer_ID],Final_Cust_db[Country])</f>
        <v>USA</v>
      </c>
      <c r="AA1625" t="str">
        <f>_xlfn.XLOOKUP(Sales_DB[[#This Row],[Customer_ID]],Final_Cust_db[Customer_ID],Final_Cust_db[Loyality_Level])</f>
        <v>Bronze</v>
      </c>
      <c r="AB1625" s="8">
        <f>Sales_DB[[#This Row],[Cost]]*Sales_DB[[#This Row],[Quantity]]</f>
        <v>838.56</v>
      </c>
      <c r="AC1625" s="8">
        <f>Sales_DB[[#This Row],[Total_Amount]]-Sales_DB[[#This Row],[Spend]]</f>
        <v>-440.32059999999996</v>
      </c>
      <c r="AD1625" s="8">
        <f>MONTH(Sales_DB[[#This Row],[Order_Date]])</f>
        <v>7</v>
      </c>
    </row>
    <row r="1626" spans="1:30" x14ac:dyDescent="0.35">
      <c r="A1626" t="s">
        <v>3583</v>
      </c>
      <c r="B1626" s="2">
        <v>45868</v>
      </c>
      <c r="C1626" t="s">
        <v>1110</v>
      </c>
      <c r="D1626" t="s">
        <v>1839</v>
      </c>
      <c r="E1626" t="s">
        <v>1937</v>
      </c>
      <c r="F1626">
        <v>4</v>
      </c>
      <c r="G1626" s="5">
        <v>164.93</v>
      </c>
      <c r="H1626">
        <v>0.11</v>
      </c>
      <c r="I1626" t="s">
        <v>1957</v>
      </c>
      <c r="J1626">
        <v>587.1508</v>
      </c>
      <c r="K1626" t="str">
        <f>_xlfn.XLOOKUP(Sales_DB[[#This Row],[Store_ID]],Store_DB[Store_ID],Store_DB[Region])</f>
        <v>West</v>
      </c>
      <c r="L1626" t="str">
        <f>_xlfn.XLOOKUP(Sales_DB[[#This Row],[Store_ID]],Store_DB[Store_ID],Store_DB[Store_Name])</f>
        <v>Frederick-Wright</v>
      </c>
      <c r="M1626" t="str">
        <f>_xlfn.XLOOKUP(Sales_DB[[#This Row],[Store_ID]],Store_DB[Store_ID],Store_DB[City])</f>
        <v>New Jimmymouth</v>
      </c>
      <c r="N1626" t="str">
        <f>_xlfn.XLOOKUP(Sales_DB[[#This Row],[Store_ID]],Store_DB[Store_ID],Store_DB[Store_Type])</f>
        <v>Flagship</v>
      </c>
      <c r="O1626" t="str">
        <f>_xlfn.XLOOKUP(Sales_DB[[#This Row],[Product_ID]],Product_DB[Product_ID],Product_DB[Product_Name])</f>
        <v>Kitchen Cutting Board</v>
      </c>
      <c r="P1626" t="str">
        <f>_xlfn.XLOOKUP(Sales_DB[[#This Row],[Product_ID]],Product_DB[Product_ID],Product_DB[Category])</f>
        <v>Home</v>
      </c>
      <c r="Q1626" t="str">
        <f>_xlfn.XLOOKUP(Sales_DB[[#This Row],[Product_ID]],Product_DB[Product_ID],Product_DB[Sub_Category])</f>
        <v>Kitchen</v>
      </c>
      <c r="R1626" t="str">
        <f>_xlfn.XLOOKUP(Sales_DB[[#This Row],[Product_ID]],Product_DB[Product_ID],Product_DB[Brand])</f>
        <v>Taylor, Dodson and Johnston</v>
      </c>
      <c r="S1626">
        <f>_xlfn.XLOOKUP(Sales_DB[[#This Row],[Product_ID]],Product_DB[Product_ID],Product_DB[Cost])</f>
        <v>176.07</v>
      </c>
      <c r="T1626">
        <f>_xlfn.XLOOKUP(Sales_DB[[#This Row],[Product_ID]],Product_DB[Product_ID],Product_DB[Stock])</f>
        <v>82</v>
      </c>
      <c r="U1626" t="str">
        <f>_xlfn.XLOOKUP(Sales_DB[[#This Row],[Customer_ID]],Final_Cust_db[Customer_ID],Final_Cust_db[Name])</f>
        <v>Jeffrey Mccarthy</v>
      </c>
      <c r="V1626">
        <f>_xlfn.XLOOKUP(Sales_DB[[#This Row],[Customer_ID]],Final_Cust_db[Customer_ID],Final_Cust_db[Age])</f>
        <v>25</v>
      </c>
      <c r="W1626" t="str">
        <f>_xlfn.XLOOKUP(Sales_DB[[#This Row],[Customer_ID]],Final_Cust_db[Customer_ID],Final_Cust_db[Gender])</f>
        <v>Female</v>
      </c>
      <c r="X1626" t="str">
        <f>_xlfn.XLOOKUP(Sales_DB[[#This Row],[Customer_ID]],Final_Cust_db[Customer_ID],Final_Cust_db[City])</f>
        <v>North Samuel</v>
      </c>
      <c r="Y1626" t="str">
        <f>_xlfn.XLOOKUP(Sales_DB[[#This Row],[Customer_ID]],Final_Cust_db[Customer_ID],Final_Cust_db[State])</f>
        <v>Nebraska</v>
      </c>
      <c r="Z1626" t="str">
        <f>_xlfn.XLOOKUP(Sales_DB[[#This Row],[Customer_ID]],Final_Cust_db[Customer_ID],Final_Cust_db[Country])</f>
        <v>USA</v>
      </c>
      <c r="AA1626" t="str">
        <f>_xlfn.XLOOKUP(Sales_DB[[#This Row],[Customer_ID]],Final_Cust_db[Customer_ID],Final_Cust_db[Loyality_Level])</f>
        <v>Bronze</v>
      </c>
      <c r="AB1626" s="8">
        <f>Sales_DB[[#This Row],[Cost]]*Sales_DB[[#This Row],[Quantity]]</f>
        <v>704.28</v>
      </c>
      <c r="AC1626" s="8">
        <f>Sales_DB[[#This Row],[Total_Amount]]-Sales_DB[[#This Row],[Spend]]</f>
        <v>-117.12919999999997</v>
      </c>
      <c r="AD1626" s="8">
        <f>MONTH(Sales_DB[[#This Row],[Order_Date]])</f>
        <v>7</v>
      </c>
    </row>
    <row r="1627" spans="1:30" x14ac:dyDescent="0.35">
      <c r="A1627" t="s">
        <v>3584</v>
      </c>
      <c r="B1627" s="2">
        <v>45569</v>
      </c>
      <c r="C1627" t="s">
        <v>806</v>
      </c>
      <c r="D1627" t="s">
        <v>1615</v>
      </c>
      <c r="E1627" t="s">
        <v>1912</v>
      </c>
      <c r="F1627">
        <v>3</v>
      </c>
      <c r="G1627" s="5">
        <v>326.66000000000003</v>
      </c>
      <c r="H1627">
        <v>0.28000000000000003</v>
      </c>
      <c r="I1627" t="s">
        <v>1962</v>
      </c>
      <c r="J1627">
        <v>705.5856</v>
      </c>
      <c r="K1627" t="str">
        <f>_xlfn.XLOOKUP(Sales_DB[[#This Row],[Store_ID]],Store_DB[Store_ID],Store_DB[Region])</f>
        <v>South</v>
      </c>
      <c r="L1627" t="str">
        <f>_xlfn.XLOOKUP(Sales_DB[[#This Row],[Store_ID]],Store_DB[Store_ID],Store_DB[Store_Name])</f>
        <v>Martinez-Mullins</v>
      </c>
      <c r="M1627" t="str">
        <f>_xlfn.XLOOKUP(Sales_DB[[#This Row],[Store_ID]],Store_DB[Store_ID],Store_DB[City])</f>
        <v>Williamsfurt</v>
      </c>
      <c r="N1627" t="str">
        <f>_xlfn.XLOOKUP(Sales_DB[[#This Row],[Store_ID]],Store_DB[Store_ID],Store_DB[Store_Type])</f>
        <v>Online</v>
      </c>
      <c r="O1627" t="str">
        <f>_xlfn.XLOOKUP(Sales_DB[[#This Row],[Product_ID]],Product_DB[Product_ID],Product_DB[Product_Name])</f>
        <v>4K Home Projector</v>
      </c>
      <c r="P1627" t="str">
        <f>_xlfn.XLOOKUP(Sales_DB[[#This Row],[Product_ID]],Product_DB[Product_ID],Product_DB[Category])</f>
        <v>Electronics</v>
      </c>
      <c r="Q1627" t="str">
        <f>_xlfn.XLOOKUP(Sales_DB[[#This Row],[Product_ID]],Product_DB[Product_ID],Product_DB[Sub_Category])</f>
        <v>Appliances</v>
      </c>
      <c r="R1627" t="str">
        <f>_xlfn.XLOOKUP(Sales_DB[[#This Row],[Product_ID]],Product_DB[Product_ID],Product_DB[Brand])</f>
        <v>Thomas LLC</v>
      </c>
      <c r="S1627">
        <f>_xlfn.XLOOKUP(Sales_DB[[#This Row],[Product_ID]],Product_DB[Product_ID],Product_DB[Cost])</f>
        <v>465.34</v>
      </c>
      <c r="T1627">
        <f>_xlfn.XLOOKUP(Sales_DB[[#This Row],[Product_ID]],Product_DB[Product_ID],Product_DB[Stock])</f>
        <v>301</v>
      </c>
      <c r="U1627" t="str">
        <f>_xlfn.XLOOKUP(Sales_DB[[#This Row],[Customer_ID]],Final_Cust_db[Customer_ID],Final_Cust_db[Name])</f>
        <v>Lauren George</v>
      </c>
      <c r="V1627">
        <f>_xlfn.XLOOKUP(Sales_DB[[#This Row],[Customer_ID]],Final_Cust_db[Customer_ID],Final_Cust_db[Age])</f>
        <v>41</v>
      </c>
      <c r="W1627" t="str">
        <f>_xlfn.XLOOKUP(Sales_DB[[#This Row],[Customer_ID]],Final_Cust_db[Customer_ID],Final_Cust_db[Gender])</f>
        <v>Female</v>
      </c>
      <c r="X1627" t="str">
        <f>_xlfn.XLOOKUP(Sales_DB[[#This Row],[Customer_ID]],Final_Cust_db[Customer_ID],Final_Cust_db[City])</f>
        <v>Garciamouth</v>
      </c>
      <c r="Y1627" t="str">
        <f>_xlfn.XLOOKUP(Sales_DB[[#This Row],[Customer_ID]],Final_Cust_db[Customer_ID],Final_Cust_db[State])</f>
        <v>New York</v>
      </c>
      <c r="Z1627" t="str">
        <f>_xlfn.XLOOKUP(Sales_DB[[#This Row],[Customer_ID]],Final_Cust_db[Customer_ID],Final_Cust_db[Country])</f>
        <v>USA</v>
      </c>
      <c r="AA1627" t="str">
        <f>_xlfn.XLOOKUP(Sales_DB[[#This Row],[Customer_ID]],Final_Cust_db[Customer_ID],Final_Cust_db[Loyality_Level])</f>
        <v>Gold</v>
      </c>
      <c r="AB1627" s="8">
        <f>Sales_DB[[#This Row],[Cost]]*Sales_DB[[#This Row],[Quantity]]</f>
        <v>1396.02</v>
      </c>
      <c r="AC1627" s="8">
        <f>Sales_DB[[#This Row],[Total_Amount]]-Sales_DB[[#This Row],[Spend]]</f>
        <v>-690.43439999999998</v>
      </c>
      <c r="AD1627" s="8">
        <f>MONTH(Sales_DB[[#This Row],[Order_Date]])</f>
        <v>10</v>
      </c>
    </row>
    <row r="1628" spans="1:30" x14ac:dyDescent="0.35">
      <c r="A1628" t="s">
        <v>3585</v>
      </c>
      <c r="B1628" s="2">
        <v>45382</v>
      </c>
      <c r="C1628" t="s">
        <v>607</v>
      </c>
      <c r="D1628" t="s">
        <v>1558</v>
      </c>
      <c r="E1628" t="s">
        <v>1934</v>
      </c>
      <c r="F1628">
        <v>2</v>
      </c>
      <c r="G1628" s="5">
        <v>462.93</v>
      </c>
      <c r="H1628">
        <v>0.17</v>
      </c>
      <c r="I1628" t="s">
        <v>1959</v>
      </c>
      <c r="J1628">
        <v>768.46379999999999</v>
      </c>
      <c r="K1628" t="str">
        <f>_xlfn.XLOOKUP(Sales_DB[[#This Row],[Store_ID]],Store_DB[Store_ID],Store_DB[Region])</f>
        <v>North</v>
      </c>
      <c r="L1628" t="str">
        <f>_xlfn.XLOOKUP(Sales_DB[[#This Row],[Store_ID]],Store_DB[Store_ID],Store_DB[Store_Name])</f>
        <v>Shelton PLC</v>
      </c>
      <c r="M1628" t="str">
        <f>_xlfn.XLOOKUP(Sales_DB[[#This Row],[Store_ID]],Store_DB[Store_ID],Store_DB[City])</f>
        <v>East Jenniferstad</v>
      </c>
      <c r="N1628" t="str">
        <f>_xlfn.XLOOKUP(Sales_DB[[#This Row],[Store_ID]],Store_DB[Store_ID],Store_DB[Store_Type])</f>
        <v>Flagship</v>
      </c>
      <c r="O1628" t="str">
        <f>_xlfn.XLOOKUP(Sales_DB[[#This Row],[Product_ID]],Product_DB[Product_ID],Product_DB[Product_Name])</f>
        <v>Men'S Graphic T-Shirt</v>
      </c>
      <c r="P1628" t="str">
        <f>_xlfn.XLOOKUP(Sales_DB[[#This Row],[Product_ID]],Product_DB[Product_ID],Product_DB[Category])</f>
        <v>Clothing</v>
      </c>
      <c r="Q1628" t="str">
        <f>_xlfn.XLOOKUP(Sales_DB[[#This Row],[Product_ID]],Product_DB[Product_ID],Product_DB[Sub_Category])</f>
        <v>Tops</v>
      </c>
      <c r="R1628" t="str">
        <f>_xlfn.XLOOKUP(Sales_DB[[#This Row],[Product_ID]],Product_DB[Product_ID],Product_DB[Brand])</f>
        <v>Terry-Moore</v>
      </c>
      <c r="S1628">
        <f>_xlfn.XLOOKUP(Sales_DB[[#This Row],[Product_ID]],Product_DB[Product_ID],Product_DB[Cost])</f>
        <v>342.56</v>
      </c>
      <c r="T1628">
        <f>_xlfn.XLOOKUP(Sales_DB[[#This Row],[Product_ID]],Product_DB[Product_ID],Product_DB[Stock])</f>
        <v>181</v>
      </c>
      <c r="U1628" t="str">
        <f>_xlfn.XLOOKUP(Sales_DB[[#This Row],[Customer_ID]],Final_Cust_db[Customer_ID],Final_Cust_db[Name])</f>
        <v>Melissa Hamilton</v>
      </c>
      <c r="V1628">
        <f>_xlfn.XLOOKUP(Sales_DB[[#This Row],[Customer_ID]],Final_Cust_db[Customer_ID],Final_Cust_db[Age])</f>
        <v>23</v>
      </c>
      <c r="W1628" t="str">
        <f>_xlfn.XLOOKUP(Sales_DB[[#This Row],[Customer_ID]],Final_Cust_db[Customer_ID],Final_Cust_db[Gender])</f>
        <v>Female</v>
      </c>
      <c r="X1628" t="str">
        <f>_xlfn.XLOOKUP(Sales_DB[[#This Row],[Customer_ID]],Final_Cust_db[Customer_ID],Final_Cust_db[City])</f>
        <v>Hutchinsonville</v>
      </c>
      <c r="Y1628" t="str">
        <f>_xlfn.XLOOKUP(Sales_DB[[#This Row],[Customer_ID]],Final_Cust_db[Customer_ID],Final_Cust_db[State])</f>
        <v>Oklahoma</v>
      </c>
      <c r="Z1628" t="str">
        <f>_xlfn.XLOOKUP(Sales_DB[[#This Row],[Customer_ID]],Final_Cust_db[Customer_ID],Final_Cust_db[Country])</f>
        <v>USA</v>
      </c>
      <c r="AA1628" t="str">
        <f>_xlfn.XLOOKUP(Sales_DB[[#This Row],[Customer_ID]],Final_Cust_db[Customer_ID],Final_Cust_db[Loyality_Level])</f>
        <v>Silver</v>
      </c>
      <c r="AB1628" s="8">
        <f>Sales_DB[[#This Row],[Cost]]*Sales_DB[[#This Row],[Quantity]]</f>
        <v>685.12</v>
      </c>
      <c r="AC1628" s="8">
        <f>Sales_DB[[#This Row],[Total_Amount]]-Sales_DB[[#This Row],[Spend]]</f>
        <v>83.343799999999987</v>
      </c>
      <c r="AD1628" s="8">
        <f>MONTH(Sales_DB[[#This Row],[Order_Date]])</f>
        <v>3</v>
      </c>
    </row>
    <row r="1629" spans="1:30" x14ac:dyDescent="0.35">
      <c r="A1629" t="s">
        <v>3586</v>
      </c>
      <c r="B1629" s="2">
        <v>45885</v>
      </c>
      <c r="C1629" t="s">
        <v>502</v>
      </c>
      <c r="D1629" t="s">
        <v>1553</v>
      </c>
      <c r="E1629" t="s">
        <v>1937</v>
      </c>
      <c r="F1629">
        <v>3</v>
      </c>
      <c r="G1629" s="5">
        <v>60.26</v>
      </c>
      <c r="H1629">
        <v>0.04</v>
      </c>
      <c r="I1629" t="s">
        <v>1957</v>
      </c>
      <c r="J1629">
        <v>173.5488</v>
      </c>
      <c r="K1629" t="str">
        <f>_xlfn.XLOOKUP(Sales_DB[[#This Row],[Store_ID]],Store_DB[Store_ID],Store_DB[Region])</f>
        <v>West</v>
      </c>
      <c r="L1629" t="str">
        <f>_xlfn.XLOOKUP(Sales_DB[[#This Row],[Store_ID]],Store_DB[Store_ID],Store_DB[Store_Name])</f>
        <v>Frederick-Wright</v>
      </c>
      <c r="M1629" t="str">
        <f>_xlfn.XLOOKUP(Sales_DB[[#This Row],[Store_ID]],Store_DB[Store_ID],Store_DB[City])</f>
        <v>New Jimmymouth</v>
      </c>
      <c r="N1629" t="str">
        <f>_xlfn.XLOOKUP(Sales_DB[[#This Row],[Store_ID]],Store_DB[Store_ID],Store_DB[Store_Type])</f>
        <v>Flagship</v>
      </c>
      <c r="O1629" t="str">
        <f>_xlfn.XLOOKUP(Sales_DB[[#This Row],[Product_ID]],Product_DB[Product_ID],Product_DB[Product_Name])</f>
        <v>Brother Laser Printer</v>
      </c>
      <c r="P1629" t="str">
        <f>_xlfn.XLOOKUP(Sales_DB[[#This Row],[Product_ID]],Product_DB[Product_ID],Product_DB[Category])</f>
        <v>Electronics</v>
      </c>
      <c r="Q1629" t="str">
        <f>_xlfn.XLOOKUP(Sales_DB[[#This Row],[Product_ID]],Product_DB[Product_ID],Product_DB[Sub_Category])</f>
        <v>Computer</v>
      </c>
      <c r="R1629" t="str">
        <f>_xlfn.XLOOKUP(Sales_DB[[#This Row],[Product_ID]],Product_DB[Product_ID],Product_DB[Brand])</f>
        <v>Hunt Inc</v>
      </c>
      <c r="S1629">
        <f>_xlfn.XLOOKUP(Sales_DB[[#This Row],[Product_ID]],Product_DB[Product_ID],Product_DB[Cost])</f>
        <v>112.42</v>
      </c>
      <c r="T1629">
        <f>_xlfn.XLOOKUP(Sales_DB[[#This Row],[Product_ID]],Product_DB[Product_ID],Product_DB[Stock])</f>
        <v>416</v>
      </c>
      <c r="U1629" t="str">
        <f>_xlfn.XLOOKUP(Sales_DB[[#This Row],[Customer_ID]],Final_Cust_db[Customer_ID],Final_Cust_db[Name])</f>
        <v>Rhonda Young</v>
      </c>
      <c r="V1629">
        <f>_xlfn.XLOOKUP(Sales_DB[[#This Row],[Customer_ID]],Final_Cust_db[Customer_ID],Final_Cust_db[Age])</f>
        <v>49</v>
      </c>
      <c r="W1629" t="str">
        <f>_xlfn.XLOOKUP(Sales_DB[[#This Row],[Customer_ID]],Final_Cust_db[Customer_ID],Final_Cust_db[Gender])</f>
        <v>Female</v>
      </c>
      <c r="X1629" t="str">
        <f>_xlfn.XLOOKUP(Sales_DB[[#This Row],[Customer_ID]],Final_Cust_db[Customer_ID],Final_Cust_db[City])</f>
        <v>Lake Nathanfort</v>
      </c>
      <c r="Y1629" t="str">
        <f>_xlfn.XLOOKUP(Sales_DB[[#This Row],[Customer_ID]],Final_Cust_db[Customer_ID],Final_Cust_db[State])</f>
        <v>Alaska</v>
      </c>
      <c r="Z1629" t="str">
        <f>_xlfn.XLOOKUP(Sales_DB[[#This Row],[Customer_ID]],Final_Cust_db[Customer_ID],Final_Cust_db[Country])</f>
        <v>USA</v>
      </c>
      <c r="AA1629" t="str">
        <f>_xlfn.XLOOKUP(Sales_DB[[#This Row],[Customer_ID]],Final_Cust_db[Customer_ID],Final_Cust_db[Loyality_Level])</f>
        <v>Platinum</v>
      </c>
      <c r="AB1629" s="8">
        <f>Sales_DB[[#This Row],[Cost]]*Sales_DB[[#This Row],[Quantity]]</f>
        <v>337.26</v>
      </c>
      <c r="AC1629" s="8">
        <f>Sales_DB[[#This Row],[Total_Amount]]-Sales_DB[[#This Row],[Spend]]</f>
        <v>-163.71119999999999</v>
      </c>
      <c r="AD1629" s="8">
        <f>MONTH(Sales_DB[[#This Row],[Order_Date]])</f>
        <v>8</v>
      </c>
    </row>
    <row r="1630" spans="1:30" x14ac:dyDescent="0.35">
      <c r="A1630" t="s">
        <v>3587</v>
      </c>
      <c r="B1630" s="2">
        <v>45829</v>
      </c>
      <c r="C1630" t="s">
        <v>265</v>
      </c>
      <c r="D1630" t="s">
        <v>1678</v>
      </c>
      <c r="E1630" t="s">
        <v>1919</v>
      </c>
      <c r="F1630">
        <v>3</v>
      </c>
      <c r="G1630" s="5">
        <v>109.5</v>
      </c>
      <c r="H1630">
        <v>0.06</v>
      </c>
      <c r="I1630" t="s">
        <v>1962</v>
      </c>
      <c r="J1630">
        <v>308.79000000000002</v>
      </c>
      <c r="K1630" t="str">
        <f>_xlfn.XLOOKUP(Sales_DB[[#This Row],[Store_ID]],Store_DB[Store_ID],Store_DB[Region])</f>
        <v>South</v>
      </c>
      <c r="L1630" t="str">
        <f>_xlfn.XLOOKUP(Sales_DB[[#This Row],[Store_ID]],Store_DB[Store_ID],Store_DB[Store_Name])</f>
        <v>Moore, Padilla and Butler</v>
      </c>
      <c r="M1630" t="str">
        <f>_xlfn.XLOOKUP(Sales_DB[[#This Row],[Store_ID]],Store_DB[Store_ID],Store_DB[City])</f>
        <v>East Johnstad</v>
      </c>
      <c r="N1630" t="str">
        <f>_xlfn.XLOOKUP(Sales_DB[[#This Row],[Store_ID]],Store_DB[Store_ID],Store_DB[Store_Type])</f>
        <v>Flagship</v>
      </c>
      <c r="O1630" t="str">
        <f>_xlfn.XLOOKUP(Sales_DB[[#This Row],[Product_ID]],Product_DB[Product_ID],Product_DB[Product_Name])</f>
        <v>Gaming Mechanical Keyboard</v>
      </c>
      <c r="P1630" t="str">
        <f>_xlfn.XLOOKUP(Sales_DB[[#This Row],[Product_ID]],Product_DB[Product_ID],Product_DB[Category])</f>
        <v>Electronics</v>
      </c>
      <c r="Q1630" t="str">
        <f>_xlfn.XLOOKUP(Sales_DB[[#This Row],[Product_ID]],Product_DB[Product_ID],Product_DB[Sub_Category])</f>
        <v>Computer</v>
      </c>
      <c r="R1630" t="str">
        <f>_xlfn.XLOOKUP(Sales_DB[[#This Row],[Product_ID]],Product_DB[Product_ID],Product_DB[Brand])</f>
        <v>Lucero LLC</v>
      </c>
      <c r="S1630">
        <f>_xlfn.XLOOKUP(Sales_DB[[#This Row],[Product_ID]],Product_DB[Product_ID],Product_DB[Cost])</f>
        <v>419.28</v>
      </c>
      <c r="T1630">
        <f>_xlfn.XLOOKUP(Sales_DB[[#This Row],[Product_ID]],Product_DB[Product_ID],Product_DB[Stock])</f>
        <v>86</v>
      </c>
      <c r="U1630" t="str">
        <f>_xlfn.XLOOKUP(Sales_DB[[#This Row],[Customer_ID]],Final_Cust_db[Customer_ID],Final_Cust_db[Name])</f>
        <v>Andrea Perez</v>
      </c>
      <c r="V1630">
        <f>_xlfn.XLOOKUP(Sales_DB[[#This Row],[Customer_ID]],Final_Cust_db[Customer_ID],Final_Cust_db[Age])</f>
        <v>61</v>
      </c>
      <c r="W1630" t="str">
        <f>_xlfn.XLOOKUP(Sales_DB[[#This Row],[Customer_ID]],Final_Cust_db[Customer_ID],Final_Cust_db[Gender])</f>
        <v>Female</v>
      </c>
      <c r="X1630" t="str">
        <f>_xlfn.XLOOKUP(Sales_DB[[#This Row],[Customer_ID]],Final_Cust_db[Customer_ID],Final_Cust_db[City])</f>
        <v>South Shaun</v>
      </c>
      <c r="Y1630" t="str">
        <f>_xlfn.XLOOKUP(Sales_DB[[#This Row],[Customer_ID]],Final_Cust_db[Customer_ID],Final_Cust_db[State])</f>
        <v>New Mexico</v>
      </c>
      <c r="Z1630" t="str">
        <f>_xlfn.XLOOKUP(Sales_DB[[#This Row],[Customer_ID]],Final_Cust_db[Customer_ID],Final_Cust_db[Country])</f>
        <v>USA</v>
      </c>
      <c r="AA1630" t="str">
        <f>_xlfn.XLOOKUP(Sales_DB[[#This Row],[Customer_ID]],Final_Cust_db[Customer_ID],Final_Cust_db[Loyality_Level])</f>
        <v>Gold</v>
      </c>
      <c r="AB1630" s="8">
        <f>Sales_DB[[#This Row],[Cost]]*Sales_DB[[#This Row],[Quantity]]</f>
        <v>1257.8399999999999</v>
      </c>
      <c r="AC1630" s="8">
        <f>Sales_DB[[#This Row],[Total_Amount]]-Sales_DB[[#This Row],[Spend]]</f>
        <v>-949.05</v>
      </c>
      <c r="AD1630" s="8">
        <f>MONTH(Sales_DB[[#This Row],[Order_Date]])</f>
        <v>6</v>
      </c>
    </row>
    <row r="1631" spans="1:30" x14ac:dyDescent="0.35">
      <c r="A1631" t="s">
        <v>3588</v>
      </c>
      <c r="B1631" s="2">
        <v>45721</v>
      </c>
      <c r="C1631" t="s">
        <v>1203</v>
      </c>
      <c r="D1631" t="s">
        <v>1791</v>
      </c>
      <c r="E1631" t="s">
        <v>1937</v>
      </c>
      <c r="F1631">
        <v>1</v>
      </c>
      <c r="G1631" s="5">
        <v>505.83</v>
      </c>
      <c r="H1631">
        <v>0.14000000000000001</v>
      </c>
      <c r="I1631" t="s">
        <v>1962</v>
      </c>
      <c r="J1631">
        <v>435.0138</v>
      </c>
      <c r="K1631" t="str">
        <f>_xlfn.XLOOKUP(Sales_DB[[#This Row],[Store_ID]],Store_DB[Store_ID],Store_DB[Region])</f>
        <v>West</v>
      </c>
      <c r="L1631" t="str">
        <f>_xlfn.XLOOKUP(Sales_DB[[#This Row],[Store_ID]],Store_DB[Store_ID],Store_DB[Store_Name])</f>
        <v>Frederick-Wright</v>
      </c>
      <c r="M1631" t="str">
        <f>_xlfn.XLOOKUP(Sales_DB[[#This Row],[Store_ID]],Store_DB[Store_ID],Store_DB[City])</f>
        <v>New Jimmymouth</v>
      </c>
      <c r="N1631" t="str">
        <f>_xlfn.XLOOKUP(Sales_DB[[#This Row],[Store_ID]],Store_DB[Store_ID],Store_DB[Store_Type])</f>
        <v>Flagship</v>
      </c>
      <c r="O1631" t="str">
        <f>_xlfn.XLOOKUP(Sales_DB[[#This Row],[Product_ID]],Product_DB[Product_ID],Product_DB[Product_Name])</f>
        <v>Kitchen Storage Rack</v>
      </c>
      <c r="P1631" t="str">
        <f>_xlfn.XLOOKUP(Sales_DB[[#This Row],[Product_ID]],Product_DB[Product_ID],Product_DB[Category])</f>
        <v>Home</v>
      </c>
      <c r="Q1631" t="str">
        <f>_xlfn.XLOOKUP(Sales_DB[[#This Row],[Product_ID]],Product_DB[Product_ID],Product_DB[Sub_Category])</f>
        <v>Storage</v>
      </c>
      <c r="R1631" t="str">
        <f>_xlfn.XLOOKUP(Sales_DB[[#This Row],[Product_ID]],Product_DB[Product_ID],Product_DB[Brand])</f>
        <v>Duran Group</v>
      </c>
      <c r="S1631">
        <f>_xlfn.XLOOKUP(Sales_DB[[#This Row],[Product_ID]],Product_DB[Product_ID],Product_DB[Cost])</f>
        <v>138.05000000000001</v>
      </c>
      <c r="T1631">
        <f>_xlfn.XLOOKUP(Sales_DB[[#This Row],[Product_ID]],Product_DB[Product_ID],Product_DB[Stock])</f>
        <v>89</v>
      </c>
      <c r="U1631" t="str">
        <f>_xlfn.XLOOKUP(Sales_DB[[#This Row],[Customer_ID]],Final_Cust_db[Customer_ID],Final_Cust_db[Name])</f>
        <v>Martha Brown</v>
      </c>
      <c r="V1631">
        <f>_xlfn.XLOOKUP(Sales_DB[[#This Row],[Customer_ID]],Final_Cust_db[Customer_ID],Final_Cust_db[Age])</f>
        <v>20</v>
      </c>
      <c r="W1631" t="str">
        <f>_xlfn.XLOOKUP(Sales_DB[[#This Row],[Customer_ID]],Final_Cust_db[Customer_ID],Final_Cust_db[Gender])</f>
        <v>Female</v>
      </c>
      <c r="X1631" t="str">
        <f>_xlfn.XLOOKUP(Sales_DB[[#This Row],[Customer_ID]],Final_Cust_db[Customer_ID],Final_Cust_db[City])</f>
        <v>Novakstad</v>
      </c>
      <c r="Y1631" t="str">
        <f>_xlfn.XLOOKUP(Sales_DB[[#This Row],[Customer_ID]],Final_Cust_db[Customer_ID],Final_Cust_db[State])</f>
        <v>California</v>
      </c>
      <c r="Z1631" t="str">
        <f>_xlfn.XLOOKUP(Sales_DB[[#This Row],[Customer_ID]],Final_Cust_db[Customer_ID],Final_Cust_db[Country])</f>
        <v>USA</v>
      </c>
      <c r="AA1631" t="str">
        <f>_xlfn.XLOOKUP(Sales_DB[[#This Row],[Customer_ID]],Final_Cust_db[Customer_ID],Final_Cust_db[Loyality_Level])</f>
        <v>Gold</v>
      </c>
      <c r="AB1631" s="8">
        <f>Sales_DB[[#This Row],[Cost]]*Sales_DB[[#This Row],[Quantity]]</f>
        <v>138.05000000000001</v>
      </c>
      <c r="AC1631" s="8">
        <f>Sales_DB[[#This Row],[Total_Amount]]-Sales_DB[[#This Row],[Spend]]</f>
        <v>296.96379999999999</v>
      </c>
      <c r="AD1631" s="8">
        <f>MONTH(Sales_DB[[#This Row],[Order_Date]])</f>
        <v>3</v>
      </c>
    </row>
    <row r="1632" spans="1:30" x14ac:dyDescent="0.35">
      <c r="A1632" t="s">
        <v>3589</v>
      </c>
      <c r="B1632" s="2">
        <v>45511</v>
      </c>
      <c r="C1632" t="s">
        <v>550</v>
      </c>
      <c r="D1632" t="s">
        <v>1875</v>
      </c>
      <c r="E1632" t="s">
        <v>1922</v>
      </c>
      <c r="F1632">
        <v>2</v>
      </c>
      <c r="G1632" s="5">
        <v>443.15</v>
      </c>
      <c r="H1632">
        <v>0.27</v>
      </c>
      <c r="I1632" t="s">
        <v>1959</v>
      </c>
      <c r="J1632">
        <v>646.99899999999991</v>
      </c>
      <c r="K1632" t="str">
        <f>_xlfn.XLOOKUP(Sales_DB[[#This Row],[Store_ID]],Store_DB[Store_ID],Store_DB[Region])</f>
        <v>East</v>
      </c>
      <c r="L1632" t="str">
        <f>_xlfn.XLOOKUP(Sales_DB[[#This Row],[Store_ID]],Store_DB[Store_ID],Store_DB[Store_Name])</f>
        <v>Hill, Wagner and Ballard</v>
      </c>
      <c r="M1632" t="str">
        <f>_xlfn.XLOOKUP(Sales_DB[[#This Row],[Store_ID]],Store_DB[Store_ID],Store_DB[City])</f>
        <v>East Davidville</v>
      </c>
      <c r="N1632" t="str">
        <f>_xlfn.XLOOKUP(Sales_DB[[#This Row],[Store_ID]],Store_DB[Store_ID],Store_DB[Store_Type])</f>
        <v>Online</v>
      </c>
      <c r="O1632" t="str">
        <f>_xlfn.XLOOKUP(Sales_DB[[#This Row],[Product_ID]],Product_DB[Product_ID],Product_DB[Product_Name])</f>
        <v>Portable Bluetooth Speaker</v>
      </c>
      <c r="P1632" t="str">
        <f>_xlfn.XLOOKUP(Sales_DB[[#This Row],[Product_ID]],Product_DB[Product_ID],Product_DB[Category])</f>
        <v>Electronics</v>
      </c>
      <c r="Q1632" t="str">
        <f>_xlfn.XLOOKUP(Sales_DB[[#This Row],[Product_ID]],Product_DB[Product_ID],Product_DB[Sub_Category])</f>
        <v>Audio</v>
      </c>
      <c r="R1632" t="str">
        <f>_xlfn.XLOOKUP(Sales_DB[[#This Row],[Product_ID]],Product_DB[Product_ID],Product_DB[Brand])</f>
        <v>Flores-King</v>
      </c>
      <c r="S1632">
        <f>_xlfn.XLOOKUP(Sales_DB[[#This Row],[Product_ID]],Product_DB[Product_ID],Product_DB[Cost])</f>
        <v>431.67</v>
      </c>
      <c r="T1632">
        <f>_xlfn.XLOOKUP(Sales_DB[[#This Row],[Product_ID]],Product_DB[Product_ID],Product_DB[Stock])</f>
        <v>73</v>
      </c>
      <c r="U1632" t="str">
        <f>_xlfn.XLOOKUP(Sales_DB[[#This Row],[Customer_ID]],Final_Cust_db[Customer_ID],Final_Cust_db[Name])</f>
        <v>Joseph Jones</v>
      </c>
      <c r="V1632">
        <f>_xlfn.XLOOKUP(Sales_DB[[#This Row],[Customer_ID]],Final_Cust_db[Customer_ID],Final_Cust_db[Age])</f>
        <v>21</v>
      </c>
      <c r="W1632" t="str">
        <f>_xlfn.XLOOKUP(Sales_DB[[#This Row],[Customer_ID]],Final_Cust_db[Customer_ID],Final_Cust_db[Gender])</f>
        <v>Male</v>
      </c>
      <c r="X1632" t="str">
        <f>_xlfn.XLOOKUP(Sales_DB[[#This Row],[Customer_ID]],Final_Cust_db[Customer_ID],Final_Cust_db[City])</f>
        <v>North Matthew</v>
      </c>
      <c r="Y1632" t="str">
        <f>_xlfn.XLOOKUP(Sales_DB[[#This Row],[Customer_ID]],Final_Cust_db[Customer_ID],Final_Cust_db[State])</f>
        <v>Illinois</v>
      </c>
      <c r="Z1632" t="str">
        <f>_xlfn.XLOOKUP(Sales_DB[[#This Row],[Customer_ID]],Final_Cust_db[Customer_ID],Final_Cust_db[Country])</f>
        <v>USA</v>
      </c>
      <c r="AA1632" t="str">
        <f>_xlfn.XLOOKUP(Sales_DB[[#This Row],[Customer_ID]],Final_Cust_db[Customer_ID],Final_Cust_db[Loyality_Level])</f>
        <v>Bronze</v>
      </c>
      <c r="AB1632" s="8">
        <f>Sales_DB[[#This Row],[Cost]]*Sales_DB[[#This Row],[Quantity]]</f>
        <v>863.34</v>
      </c>
      <c r="AC1632" s="8">
        <f>Sales_DB[[#This Row],[Total_Amount]]-Sales_DB[[#This Row],[Spend]]</f>
        <v>-216.34100000000012</v>
      </c>
      <c r="AD1632" s="8">
        <f>MONTH(Sales_DB[[#This Row],[Order_Date]])</f>
        <v>8</v>
      </c>
    </row>
    <row r="1633" spans="1:30" x14ac:dyDescent="0.35">
      <c r="A1633" t="s">
        <v>3590</v>
      </c>
      <c r="B1633" s="2">
        <v>45739</v>
      </c>
      <c r="C1633" t="s">
        <v>1537</v>
      </c>
      <c r="D1633" t="s">
        <v>1583</v>
      </c>
      <c r="E1633" t="s">
        <v>1912</v>
      </c>
      <c r="F1633">
        <v>2</v>
      </c>
      <c r="G1633" s="5">
        <v>784.26</v>
      </c>
      <c r="H1633">
        <v>0.23</v>
      </c>
      <c r="I1633" t="s">
        <v>1959</v>
      </c>
      <c r="J1633">
        <v>1207.7603999999999</v>
      </c>
      <c r="K1633" t="str">
        <f>_xlfn.XLOOKUP(Sales_DB[[#This Row],[Store_ID]],Store_DB[Store_ID],Store_DB[Region])</f>
        <v>South</v>
      </c>
      <c r="L1633" t="str">
        <f>_xlfn.XLOOKUP(Sales_DB[[#This Row],[Store_ID]],Store_DB[Store_ID],Store_DB[Store_Name])</f>
        <v>Martinez-Mullins</v>
      </c>
      <c r="M1633" t="str">
        <f>_xlfn.XLOOKUP(Sales_DB[[#This Row],[Store_ID]],Store_DB[Store_ID],Store_DB[City])</f>
        <v>Williamsfurt</v>
      </c>
      <c r="N1633" t="str">
        <f>_xlfn.XLOOKUP(Sales_DB[[#This Row],[Store_ID]],Store_DB[Store_ID],Store_DB[Store_Type])</f>
        <v>Online</v>
      </c>
      <c r="O1633" t="str">
        <f>_xlfn.XLOOKUP(Sales_DB[[#This Row],[Product_ID]],Product_DB[Product_ID],Product_DB[Product_Name])</f>
        <v>Led Table Lamp</v>
      </c>
      <c r="P1633" t="str">
        <f>_xlfn.XLOOKUP(Sales_DB[[#This Row],[Product_ID]],Product_DB[Product_ID],Product_DB[Category])</f>
        <v>Home</v>
      </c>
      <c r="Q1633" t="str">
        <f>_xlfn.XLOOKUP(Sales_DB[[#This Row],[Product_ID]],Product_DB[Product_ID],Product_DB[Sub_Category])</f>
        <v>Lighting</v>
      </c>
      <c r="R1633" t="str">
        <f>_xlfn.XLOOKUP(Sales_DB[[#This Row],[Product_ID]],Product_DB[Product_ID],Product_DB[Brand])</f>
        <v>Harrell LLC</v>
      </c>
      <c r="S1633">
        <f>_xlfn.XLOOKUP(Sales_DB[[#This Row],[Product_ID]],Product_DB[Product_ID],Product_DB[Cost])</f>
        <v>218.86</v>
      </c>
      <c r="T1633">
        <f>_xlfn.XLOOKUP(Sales_DB[[#This Row],[Product_ID]],Product_DB[Product_ID],Product_DB[Stock])</f>
        <v>170</v>
      </c>
      <c r="U1633" t="str">
        <f>_xlfn.XLOOKUP(Sales_DB[[#This Row],[Customer_ID]],Final_Cust_db[Customer_ID],Final_Cust_db[Name])</f>
        <v>Sarah Marsh</v>
      </c>
      <c r="V1633">
        <f>_xlfn.XLOOKUP(Sales_DB[[#This Row],[Customer_ID]],Final_Cust_db[Customer_ID],Final_Cust_db[Age])</f>
        <v>47</v>
      </c>
      <c r="W1633" t="str">
        <f>_xlfn.XLOOKUP(Sales_DB[[#This Row],[Customer_ID]],Final_Cust_db[Customer_ID],Final_Cust_db[Gender])</f>
        <v>Female</v>
      </c>
      <c r="X1633" t="str">
        <f>_xlfn.XLOOKUP(Sales_DB[[#This Row],[Customer_ID]],Final_Cust_db[Customer_ID],Final_Cust_db[City])</f>
        <v>Port William</v>
      </c>
      <c r="Y1633" t="str">
        <f>_xlfn.XLOOKUP(Sales_DB[[#This Row],[Customer_ID]],Final_Cust_db[Customer_ID],Final_Cust_db[State])</f>
        <v>New York</v>
      </c>
      <c r="Z1633" t="str">
        <f>_xlfn.XLOOKUP(Sales_DB[[#This Row],[Customer_ID]],Final_Cust_db[Customer_ID],Final_Cust_db[Country])</f>
        <v>USA</v>
      </c>
      <c r="AA1633" t="str">
        <f>_xlfn.XLOOKUP(Sales_DB[[#This Row],[Customer_ID]],Final_Cust_db[Customer_ID],Final_Cust_db[Loyality_Level])</f>
        <v>Gold</v>
      </c>
      <c r="AB1633" s="8">
        <f>Sales_DB[[#This Row],[Cost]]*Sales_DB[[#This Row],[Quantity]]</f>
        <v>437.72</v>
      </c>
      <c r="AC1633" s="8">
        <f>Sales_DB[[#This Row],[Total_Amount]]-Sales_DB[[#This Row],[Spend]]</f>
        <v>770.04039999999986</v>
      </c>
      <c r="AD1633" s="8">
        <f>MONTH(Sales_DB[[#This Row],[Order_Date]])</f>
        <v>3</v>
      </c>
    </row>
    <row r="1634" spans="1:30" x14ac:dyDescent="0.35">
      <c r="A1634" t="s">
        <v>3591</v>
      </c>
      <c r="B1634" s="2">
        <v>45533</v>
      </c>
      <c r="C1634" t="s">
        <v>1415</v>
      </c>
      <c r="D1634" t="s">
        <v>1694</v>
      </c>
      <c r="E1634" t="s">
        <v>1925</v>
      </c>
      <c r="F1634">
        <v>3</v>
      </c>
      <c r="G1634" s="5">
        <v>590.30999999999995</v>
      </c>
      <c r="H1634">
        <v>0.17</v>
      </c>
      <c r="I1634" t="s">
        <v>1959</v>
      </c>
      <c r="J1634">
        <v>1469.8719000000001</v>
      </c>
      <c r="K1634" t="str">
        <f>_xlfn.XLOOKUP(Sales_DB[[#This Row],[Store_ID]],Store_DB[Store_ID],Store_DB[Region])</f>
        <v>South</v>
      </c>
      <c r="L1634" t="str">
        <f>_xlfn.XLOOKUP(Sales_DB[[#This Row],[Store_ID]],Store_DB[Store_ID],Store_DB[Store_Name])</f>
        <v>Aguirre-Keller</v>
      </c>
      <c r="M1634" t="str">
        <f>_xlfn.XLOOKUP(Sales_DB[[#This Row],[Store_ID]],Store_DB[Store_ID],Store_DB[City])</f>
        <v>Lake Michael</v>
      </c>
      <c r="N1634" t="str">
        <f>_xlfn.XLOOKUP(Sales_DB[[#This Row],[Store_ID]],Store_DB[Store_ID],Store_DB[Store_Type])</f>
        <v>Online</v>
      </c>
      <c r="O1634" t="str">
        <f>_xlfn.XLOOKUP(Sales_DB[[#This Row],[Product_ID]],Product_DB[Product_ID],Product_DB[Product_Name])</f>
        <v>Portable Power Bank</v>
      </c>
      <c r="P1634" t="str">
        <f>_xlfn.XLOOKUP(Sales_DB[[#This Row],[Product_ID]],Product_DB[Product_ID],Product_DB[Category])</f>
        <v>Electronics</v>
      </c>
      <c r="Q1634" t="str">
        <f>_xlfn.XLOOKUP(Sales_DB[[#This Row],[Product_ID]],Product_DB[Product_ID],Product_DB[Sub_Category])</f>
        <v>Mobile</v>
      </c>
      <c r="R1634" t="str">
        <f>_xlfn.XLOOKUP(Sales_DB[[#This Row],[Product_ID]],Product_DB[Product_ID],Product_DB[Brand])</f>
        <v>Cummings and Sons</v>
      </c>
      <c r="S1634">
        <f>_xlfn.XLOOKUP(Sales_DB[[#This Row],[Product_ID]],Product_DB[Product_ID],Product_DB[Cost])</f>
        <v>326.06</v>
      </c>
      <c r="T1634">
        <f>_xlfn.XLOOKUP(Sales_DB[[#This Row],[Product_ID]],Product_DB[Product_ID],Product_DB[Stock])</f>
        <v>301</v>
      </c>
      <c r="U1634" t="str">
        <f>_xlfn.XLOOKUP(Sales_DB[[#This Row],[Customer_ID]],Final_Cust_db[Customer_ID],Final_Cust_db[Name])</f>
        <v>Tyler Weber</v>
      </c>
      <c r="V1634">
        <f>_xlfn.XLOOKUP(Sales_DB[[#This Row],[Customer_ID]],Final_Cust_db[Customer_ID],Final_Cust_db[Age])</f>
        <v>54</v>
      </c>
      <c r="W1634" t="str">
        <f>_xlfn.XLOOKUP(Sales_DB[[#This Row],[Customer_ID]],Final_Cust_db[Customer_ID],Final_Cust_db[Gender])</f>
        <v>Male</v>
      </c>
      <c r="X1634" t="str">
        <f>_xlfn.XLOOKUP(Sales_DB[[#This Row],[Customer_ID]],Final_Cust_db[Customer_ID],Final_Cust_db[City])</f>
        <v>East Yvette</v>
      </c>
      <c r="Y1634" t="str">
        <f>_xlfn.XLOOKUP(Sales_DB[[#This Row],[Customer_ID]],Final_Cust_db[Customer_ID],Final_Cust_db[State])</f>
        <v>Illinois</v>
      </c>
      <c r="Z1634" t="str">
        <f>_xlfn.XLOOKUP(Sales_DB[[#This Row],[Customer_ID]],Final_Cust_db[Customer_ID],Final_Cust_db[Country])</f>
        <v>USA</v>
      </c>
      <c r="AA1634" t="str">
        <f>_xlfn.XLOOKUP(Sales_DB[[#This Row],[Customer_ID]],Final_Cust_db[Customer_ID],Final_Cust_db[Loyality_Level])</f>
        <v>Gold</v>
      </c>
      <c r="AB1634" s="8">
        <f>Sales_DB[[#This Row],[Cost]]*Sales_DB[[#This Row],[Quantity]]</f>
        <v>978.18000000000006</v>
      </c>
      <c r="AC1634" s="8">
        <f>Sales_DB[[#This Row],[Total_Amount]]-Sales_DB[[#This Row],[Spend]]</f>
        <v>491.69190000000003</v>
      </c>
      <c r="AD1634" s="8">
        <f>MONTH(Sales_DB[[#This Row],[Order_Date]])</f>
        <v>8</v>
      </c>
    </row>
    <row r="1635" spans="1:30" x14ac:dyDescent="0.35">
      <c r="A1635" t="s">
        <v>3592</v>
      </c>
      <c r="B1635" s="2">
        <v>45553</v>
      </c>
      <c r="C1635" t="s">
        <v>421</v>
      </c>
      <c r="D1635" t="s">
        <v>1788</v>
      </c>
      <c r="E1635" t="s">
        <v>1937</v>
      </c>
      <c r="F1635">
        <v>1</v>
      </c>
      <c r="G1635" s="5">
        <v>696.13</v>
      </c>
      <c r="H1635">
        <v>0.06</v>
      </c>
      <c r="I1635" t="s">
        <v>1962</v>
      </c>
      <c r="J1635">
        <v>654.36219999999992</v>
      </c>
      <c r="K1635" t="str">
        <f>_xlfn.XLOOKUP(Sales_DB[[#This Row],[Store_ID]],Store_DB[Store_ID],Store_DB[Region])</f>
        <v>West</v>
      </c>
      <c r="L1635" t="str">
        <f>_xlfn.XLOOKUP(Sales_DB[[#This Row],[Store_ID]],Store_DB[Store_ID],Store_DB[Store_Name])</f>
        <v>Frederick-Wright</v>
      </c>
      <c r="M1635" t="str">
        <f>_xlfn.XLOOKUP(Sales_DB[[#This Row],[Store_ID]],Store_DB[Store_ID],Store_DB[City])</f>
        <v>New Jimmymouth</v>
      </c>
      <c r="N1635" t="str">
        <f>_xlfn.XLOOKUP(Sales_DB[[#This Row],[Store_ID]],Store_DB[Store_ID],Store_DB[Store_Type])</f>
        <v>Flagship</v>
      </c>
      <c r="O1635" t="str">
        <f>_xlfn.XLOOKUP(Sales_DB[[#This Row],[Product_ID]],Product_DB[Product_ID],Product_DB[Product_Name])</f>
        <v>Men'S Sports Shorts</v>
      </c>
      <c r="P1635" t="str">
        <f>_xlfn.XLOOKUP(Sales_DB[[#This Row],[Product_ID]],Product_DB[Product_ID],Product_DB[Category])</f>
        <v>Clothing</v>
      </c>
      <c r="Q1635" t="str">
        <f>_xlfn.XLOOKUP(Sales_DB[[#This Row],[Product_ID]],Product_DB[Product_ID],Product_DB[Sub_Category])</f>
        <v>Bottoms</v>
      </c>
      <c r="R1635" t="str">
        <f>_xlfn.XLOOKUP(Sales_DB[[#This Row],[Product_ID]],Product_DB[Product_ID],Product_DB[Brand])</f>
        <v>Fitzpatrick Ltd</v>
      </c>
      <c r="S1635">
        <f>_xlfn.XLOOKUP(Sales_DB[[#This Row],[Product_ID]],Product_DB[Product_ID],Product_DB[Cost])</f>
        <v>218.22</v>
      </c>
      <c r="T1635">
        <f>_xlfn.XLOOKUP(Sales_DB[[#This Row],[Product_ID]],Product_DB[Product_ID],Product_DB[Stock])</f>
        <v>224</v>
      </c>
      <c r="U1635" t="str">
        <f>_xlfn.XLOOKUP(Sales_DB[[#This Row],[Customer_ID]],Final_Cust_db[Customer_ID],Final_Cust_db[Name])</f>
        <v>Jacob Hopkins</v>
      </c>
      <c r="V1635">
        <f>_xlfn.XLOOKUP(Sales_DB[[#This Row],[Customer_ID]],Final_Cust_db[Customer_ID],Final_Cust_db[Age])</f>
        <v>44</v>
      </c>
      <c r="W1635" t="str">
        <f>_xlfn.XLOOKUP(Sales_DB[[#This Row],[Customer_ID]],Final_Cust_db[Customer_ID],Final_Cust_db[Gender])</f>
        <v>Female</v>
      </c>
      <c r="X1635" t="str">
        <f>_xlfn.XLOOKUP(Sales_DB[[#This Row],[Customer_ID]],Final_Cust_db[Customer_ID],Final_Cust_db[City])</f>
        <v>Lake Tylerfort</v>
      </c>
      <c r="Y1635" t="str">
        <f>_xlfn.XLOOKUP(Sales_DB[[#This Row],[Customer_ID]],Final_Cust_db[Customer_ID],Final_Cust_db[State])</f>
        <v>Pennsylvania</v>
      </c>
      <c r="Z1635" t="str">
        <f>_xlfn.XLOOKUP(Sales_DB[[#This Row],[Customer_ID]],Final_Cust_db[Customer_ID],Final_Cust_db[Country])</f>
        <v>USA</v>
      </c>
      <c r="AA1635" t="str">
        <f>_xlfn.XLOOKUP(Sales_DB[[#This Row],[Customer_ID]],Final_Cust_db[Customer_ID],Final_Cust_db[Loyality_Level])</f>
        <v>Platinum</v>
      </c>
      <c r="AB1635" s="8">
        <f>Sales_DB[[#This Row],[Cost]]*Sales_DB[[#This Row],[Quantity]]</f>
        <v>218.22</v>
      </c>
      <c r="AC1635" s="8">
        <f>Sales_DB[[#This Row],[Total_Amount]]-Sales_DB[[#This Row],[Spend]]</f>
        <v>436.14219999999989</v>
      </c>
      <c r="AD1635" s="8">
        <f>MONTH(Sales_DB[[#This Row],[Order_Date]])</f>
        <v>9</v>
      </c>
    </row>
    <row r="1636" spans="1:30" x14ac:dyDescent="0.35">
      <c r="A1636" t="s">
        <v>3593</v>
      </c>
      <c r="B1636" s="2">
        <v>45341</v>
      </c>
      <c r="C1636" t="s">
        <v>373</v>
      </c>
      <c r="D1636" t="s">
        <v>1733</v>
      </c>
      <c r="E1636" t="s">
        <v>1909</v>
      </c>
      <c r="F1636">
        <v>4</v>
      </c>
      <c r="G1636" s="5">
        <v>194.39</v>
      </c>
      <c r="H1636">
        <v>0.25</v>
      </c>
      <c r="I1636" t="s">
        <v>1957</v>
      </c>
      <c r="J1636">
        <v>583.16999999999996</v>
      </c>
      <c r="K1636" t="str">
        <f>_xlfn.XLOOKUP(Sales_DB[[#This Row],[Store_ID]],Store_DB[Store_ID],Store_DB[Region])</f>
        <v>East</v>
      </c>
      <c r="L1636" t="str">
        <f>_xlfn.XLOOKUP(Sales_DB[[#This Row],[Store_ID]],Store_DB[Store_ID],Store_DB[Store_Name])</f>
        <v>Benson-Elliott</v>
      </c>
      <c r="M1636" t="str">
        <f>_xlfn.XLOOKUP(Sales_DB[[#This Row],[Store_ID]],Store_DB[Store_ID],Store_DB[City])</f>
        <v>Port Josephberg</v>
      </c>
      <c r="N1636" t="str">
        <f>_xlfn.XLOOKUP(Sales_DB[[#This Row],[Store_ID]],Store_DB[Store_ID],Store_DB[Store_Type])</f>
        <v>Online</v>
      </c>
      <c r="O1636" t="str">
        <f>_xlfn.XLOOKUP(Sales_DB[[#This Row],[Product_ID]],Product_DB[Product_ID],Product_DB[Product_Name])</f>
        <v>Hdmi Cable – 2M</v>
      </c>
      <c r="P1636" t="str">
        <f>_xlfn.XLOOKUP(Sales_DB[[#This Row],[Product_ID]],Product_DB[Product_ID],Product_DB[Category])</f>
        <v>Electronics</v>
      </c>
      <c r="Q1636" t="str">
        <f>_xlfn.XLOOKUP(Sales_DB[[#This Row],[Product_ID]],Product_DB[Product_ID],Product_DB[Sub_Category])</f>
        <v>Accessories</v>
      </c>
      <c r="R1636" t="str">
        <f>_xlfn.XLOOKUP(Sales_DB[[#This Row],[Product_ID]],Product_DB[Product_ID],Product_DB[Brand])</f>
        <v>Bautista, Green and Hale</v>
      </c>
      <c r="S1636">
        <f>_xlfn.XLOOKUP(Sales_DB[[#This Row],[Product_ID]],Product_DB[Product_ID],Product_DB[Cost])</f>
        <v>88.49</v>
      </c>
      <c r="T1636">
        <f>_xlfn.XLOOKUP(Sales_DB[[#This Row],[Product_ID]],Product_DB[Product_ID],Product_DB[Stock])</f>
        <v>246</v>
      </c>
      <c r="U1636" t="str">
        <f>_xlfn.XLOOKUP(Sales_DB[[#This Row],[Customer_ID]],Final_Cust_db[Customer_ID],Final_Cust_db[Name])</f>
        <v>Christopher Lester</v>
      </c>
      <c r="V1636">
        <f>_xlfn.XLOOKUP(Sales_DB[[#This Row],[Customer_ID]],Final_Cust_db[Customer_ID],Final_Cust_db[Age])</f>
        <v>64</v>
      </c>
      <c r="W1636" t="str">
        <f>_xlfn.XLOOKUP(Sales_DB[[#This Row],[Customer_ID]],Final_Cust_db[Customer_ID],Final_Cust_db[Gender])</f>
        <v>Male</v>
      </c>
      <c r="X1636" t="str">
        <f>_xlfn.XLOOKUP(Sales_DB[[#This Row],[Customer_ID]],Final_Cust_db[Customer_ID],Final_Cust_db[City])</f>
        <v>South Jenniferville</v>
      </c>
      <c r="Y1636" t="str">
        <f>_xlfn.XLOOKUP(Sales_DB[[#This Row],[Customer_ID]],Final_Cust_db[Customer_ID],Final_Cust_db[State])</f>
        <v>Georgia</v>
      </c>
      <c r="Z1636" t="str">
        <f>_xlfn.XLOOKUP(Sales_DB[[#This Row],[Customer_ID]],Final_Cust_db[Customer_ID],Final_Cust_db[Country])</f>
        <v>USA</v>
      </c>
      <c r="AA1636" t="str">
        <f>_xlfn.XLOOKUP(Sales_DB[[#This Row],[Customer_ID]],Final_Cust_db[Customer_ID],Final_Cust_db[Loyality_Level])</f>
        <v>Silver</v>
      </c>
      <c r="AB1636" s="8">
        <f>Sales_DB[[#This Row],[Cost]]*Sales_DB[[#This Row],[Quantity]]</f>
        <v>353.96</v>
      </c>
      <c r="AC1636" s="8">
        <f>Sales_DB[[#This Row],[Total_Amount]]-Sales_DB[[#This Row],[Spend]]</f>
        <v>229.20999999999998</v>
      </c>
      <c r="AD1636" s="8">
        <f>MONTH(Sales_DB[[#This Row],[Order_Date]])</f>
        <v>2</v>
      </c>
    </row>
    <row r="1637" spans="1:30" x14ac:dyDescent="0.35">
      <c r="A1637" t="s">
        <v>3594</v>
      </c>
      <c r="B1637" s="2">
        <v>45430</v>
      </c>
      <c r="C1637" t="s">
        <v>1047</v>
      </c>
      <c r="D1637" t="s">
        <v>1675</v>
      </c>
      <c r="E1637" t="s">
        <v>1890</v>
      </c>
      <c r="F1637">
        <v>1</v>
      </c>
      <c r="G1637" s="5">
        <v>339.7</v>
      </c>
      <c r="H1637">
        <v>0.1</v>
      </c>
      <c r="I1637" t="s">
        <v>1957</v>
      </c>
      <c r="J1637">
        <v>305.73</v>
      </c>
      <c r="K1637" t="str">
        <f>_xlfn.XLOOKUP(Sales_DB[[#This Row],[Store_ID]],Store_DB[Store_ID],Store_DB[Region])</f>
        <v>North</v>
      </c>
      <c r="L1637" t="str">
        <f>_xlfn.XLOOKUP(Sales_DB[[#This Row],[Store_ID]],Store_DB[Store_ID],Store_DB[Store_Name])</f>
        <v>Martinez, Adkins and Johnson</v>
      </c>
      <c r="M1637" t="str">
        <f>_xlfn.XLOOKUP(Sales_DB[[#This Row],[Store_ID]],Store_DB[Store_ID],Store_DB[City])</f>
        <v>Danielmouth</v>
      </c>
      <c r="N1637" t="str">
        <f>_xlfn.XLOOKUP(Sales_DB[[#This Row],[Store_ID]],Store_DB[Store_ID],Store_DB[Store_Type])</f>
        <v>Flagship</v>
      </c>
      <c r="O1637" t="str">
        <f>_xlfn.XLOOKUP(Sales_DB[[#This Row],[Product_ID]],Product_DB[Product_ID],Product_DB[Product_Name])</f>
        <v>Modern Wall Clock</v>
      </c>
      <c r="P1637" t="str">
        <f>_xlfn.XLOOKUP(Sales_DB[[#This Row],[Product_ID]],Product_DB[Product_ID],Product_DB[Category])</f>
        <v>Home</v>
      </c>
      <c r="Q1637" t="str">
        <f>_xlfn.XLOOKUP(Sales_DB[[#This Row],[Product_ID]],Product_DB[Product_ID],Product_DB[Sub_Category])</f>
        <v>Decor</v>
      </c>
      <c r="R1637" t="str">
        <f>_xlfn.XLOOKUP(Sales_DB[[#This Row],[Product_ID]],Product_DB[Product_ID],Product_DB[Brand])</f>
        <v>Weiss-Watson</v>
      </c>
      <c r="S1637">
        <f>_xlfn.XLOOKUP(Sales_DB[[#This Row],[Product_ID]],Product_DB[Product_ID],Product_DB[Cost])</f>
        <v>179.77</v>
      </c>
      <c r="T1637">
        <f>_xlfn.XLOOKUP(Sales_DB[[#This Row],[Product_ID]],Product_DB[Product_ID],Product_DB[Stock])</f>
        <v>305</v>
      </c>
      <c r="U1637" t="str">
        <f>_xlfn.XLOOKUP(Sales_DB[[#This Row],[Customer_ID]],Final_Cust_db[Customer_ID],Final_Cust_db[Name])</f>
        <v>Pamela Mcguire</v>
      </c>
      <c r="V1637">
        <f>_xlfn.XLOOKUP(Sales_DB[[#This Row],[Customer_ID]],Final_Cust_db[Customer_ID],Final_Cust_db[Age])</f>
        <v>54</v>
      </c>
      <c r="W1637" t="str">
        <f>_xlfn.XLOOKUP(Sales_DB[[#This Row],[Customer_ID]],Final_Cust_db[Customer_ID],Final_Cust_db[Gender])</f>
        <v>Male</v>
      </c>
      <c r="X1637" t="str">
        <f>_xlfn.XLOOKUP(Sales_DB[[#This Row],[Customer_ID]],Final_Cust_db[Customer_ID],Final_Cust_db[City])</f>
        <v>South Jasontown</v>
      </c>
      <c r="Y1637" t="str">
        <f>_xlfn.XLOOKUP(Sales_DB[[#This Row],[Customer_ID]],Final_Cust_db[Customer_ID],Final_Cust_db[State])</f>
        <v>Illinois</v>
      </c>
      <c r="Z1637" t="str">
        <f>_xlfn.XLOOKUP(Sales_DB[[#This Row],[Customer_ID]],Final_Cust_db[Customer_ID],Final_Cust_db[Country])</f>
        <v>USA</v>
      </c>
      <c r="AA1637" t="str">
        <f>_xlfn.XLOOKUP(Sales_DB[[#This Row],[Customer_ID]],Final_Cust_db[Customer_ID],Final_Cust_db[Loyality_Level])</f>
        <v>Platinum</v>
      </c>
      <c r="AB1637" s="8">
        <f>Sales_DB[[#This Row],[Cost]]*Sales_DB[[#This Row],[Quantity]]</f>
        <v>179.77</v>
      </c>
      <c r="AC1637" s="8">
        <f>Sales_DB[[#This Row],[Total_Amount]]-Sales_DB[[#This Row],[Spend]]</f>
        <v>125.96000000000001</v>
      </c>
      <c r="AD1637" s="8">
        <f>MONTH(Sales_DB[[#This Row],[Order_Date]])</f>
        <v>5</v>
      </c>
    </row>
    <row r="1638" spans="1:30" x14ac:dyDescent="0.35">
      <c r="A1638" t="s">
        <v>3595</v>
      </c>
      <c r="B1638" s="2">
        <v>45912</v>
      </c>
      <c r="C1638" t="s">
        <v>189</v>
      </c>
      <c r="D1638" t="s">
        <v>1784</v>
      </c>
      <c r="E1638" t="s">
        <v>1930</v>
      </c>
      <c r="F1638">
        <v>4</v>
      </c>
      <c r="G1638" s="5">
        <v>463.16</v>
      </c>
      <c r="H1638">
        <v>0.27</v>
      </c>
      <c r="I1638" t="s">
        <v>1959</v>
      </c>
      <c r="J1638">
        <v>1352.4272000000001</v>
      </c>
      <c r="K1638" t="str">
        <f>_xlfn.XLOOKUP(Sales_DB[[#This Row],[Store_ID]],Store_DB[Store_ID],Store_DB[Region])</f>
        <v>East</v>
      </c>
      <c r="L1638" t="str">
        <f>_xlfn.XLOOKUP(Sales_DB[[#This Row],[Store_ID]],Store_DB[Store_ID],Store_DB[Store_Name])</f>
        <v>Gardner, Humphrey and Contreras</v>
      </c>
      <c r="M1638" t="str">
        <f>_xlfn.XLOOKUP(Sales_DB[[#This Row],[Store_ID]],Store_DB[Store_ID],Store_DB[City])</f>
        <v>Johnsonville</v>
      </c>
      <c r="N1638" t="str">
        <f>_xlfn.XLOOKUP(Sales_DB[[#This Row],[Store_ID]],Store_DB[Store_ID],Store_DB[Store_Type])</f>
        <v>Flagship</v>
      </c>
      <c r="O1638" t="str">
        <f>_xlfn.XLOOKUP(Sales_DB[[#This Row],[Product_ID]],Product_DB[Product_ID],Product_DB[Product_Name])</f>
        <v>Wooden Nightstand</v>
      </c>
      <c r="P1638" t="str">
        <f>_xlfn.XLOOKUP(Sales_DB[[#This Row],[Product_ID]],Product_DB[Product_ID],Product_DB[Category])</f>
        <v>Home</v>
      </c>
      <c r="Q1638" t="str">
        <f>_xlfn.XLOOKUP(Sales_DB[[#This Row],[Product_ID]],Product_DB[Product_ID],Product_DB[Sub_Category])</f>
        <v>Furniture</v>
      </c>
      <c r="R1638" t="str">
        <f>_xlfn.XLOOKUP(Sales_DB[[#This Row],[Product_ID]],Product_DB[Product_ID],Product_DB[Brand])</f>
        <v>Wolfe, Ross and Hester</v>
      </c>
      <c r="S1638">
        <f>_xlfn.XLOOKUP(Sales_DB[[#This Row],[Product_ID]],Product_DB[Product_ID],Product_DB[Cost])</f>
        <v>243.7</v>
      </c>
      <c r="T1638">
        <f>_xlfn.XLOOKUP(Sales_DB[[#This Row],[Product_ID]],Product_DB[Product_ID],Product_DB[Stock])</f>
        <v>130</v>
      </c>
      <c r="U1638" t="str">
        <f>_xlfn.XLOOKUP(Sales_DB[[#This Row],[Customer_ID]],Final_Cust_db[Customer_ID],Final_Cust_db[Name])</f>
        <v>April Mullins</v>
      </c>
      <c r="V1638">
        <f>_xlfn.XLOOKUP(Sales_DB[[#This Row],[Customer_ID]],Final_Cust_db[Customer_ID],Final_Cust_db[Age])</f>
        <v>54</v>
      </c>
      <c r="W1638" t="str">
        <f>_xlfn.XLOOKUP(Sales_DB[[#This Row],[Customer_ID]],Final_Cust_db[Customer_ID],Final_Cust_db[Gender])</f>
        <v>Male</v>
      </c>
      <c r="X1638" t="str">
        <f>_xlfn.XLOOKUP(Sales_DB[[#This Row],[Customer_ID]],Final_Cust_db[Customer_ID],Final_Cust_db[City])</f>
        <v>Dawsonbury</v>
      </c>
      <c r="Y1638" t="str">
        <f>_xlfn.XLOOKUP(Sales_DB[[#This Row],[Customer_ID]],Final_Cust_db[Customer_ID],Final_Cust_db[State])</f>
        <v>North Carolina</v>
      </c>
      <c r="Z1638" t="str">
        <f>_xlfn.XLOOKUP(Sales_DB[[#This Row],[Customer_ID]],Final_Cust_db[Customer_ID],Final_Cust_db[Country])</f>
        <v>USA</v>
      </c>
      <c r="AA1638" t="str">
        <f>_xlfn.XLOOKUP(Sales_DB[[#This Row],[Customer_ID]],Final_Cust_db[Customer_ID],Final_Cust_db[Loyality_Level])</f>
        <v>Platinum</v>
      </c>
      <c r="AB1638" s="8">
        <f>Sales_DB[[#This Row],[Cost]]*Sales_DB[[#This Row],[Quantity]]</f>
        <v>974.8</v>
      </c>
      <c r="AC1638" s="8">
        <f>Sales_DB[[#This Row],[Total_Amount]]-Sales_DB[[#This Row],[Spend]]</f>
        <v>377.62720000000013</v>
      </c>
      <c r="AD1638" s="8">
        <f>MONTH(Sales_DB[[#This Row],[Order_Date]])</f>
        <v>9</v>
      </c>
    </row>
    <row r="1639" spans="1:30" x14ac:dyDescent="0.35">
      <c r="A1639" t="s">
        <v>3596</v>
      </c>
      <c r="B1639" s="2">
        <v>45709</v>
      </c>
      <c r="C1639" t="s">
        <v>382</v>
      </c>
      <c r="D1639" t="s">
        <v>1574</v>
      </c>
      <c r="E1639" t="s">
        <v>1922</v>
      </c>
      <c r="F1639">
        <v>2</v>
      </c>
      <c r="G1639" s="5">
        <v>824.91</v>
      </c>
      <c r="H1639">
        <v>0.09</v>
      </c>
      <c r="I1639" t="s">
        <v>1957</v>
      </c>
      <c r="J1639">
        <v>1501.3362</v>
      </c>
      <c r="K1639" t="str">
        <f>_xlfn.XLOOKUP(Sales_DB[[#This Row],[Store_ID]],Store_DB[Store_ID],Store_DB[Region])</f>
        <v>East</v>
      </c>
      <c r="L1639" t="str">
        <f>_xlfn.XLOOKUP(Sales_DB[[#This Row],[Store_ID]],Store_DB[Store_ID],Store_DB[Store_Name])</f>
        <v>Hill, Wagner and Ballard</v>
      </c>
      <c r="M1639" t="str">
        <f>_xlfn.XLOOKUP(Sales_DB[[#This Row],[Store_ID]],Store_DB[Store_ID],Store_DB[City])</f>
        <v>East Davidville</v>
      </c>
      <c r="N1639" t="str">
        <f>_xlfn.XLOOKUP(Sales_DB[[#This Row],[Store_ID]],Store_DB[Store_ID],Store_DB[Store_Type])</f>
        <v>Online</v>
      </c>
      <c r="O1639" t="str">
        <f>_xlfn.XLOOKUP(Sales_DB[[#This Row],[Product_ID]],Product_DB[Product_ID],Product_DB[Product_Name])</f>
        <v>Men'S Leather Belt</v>
      </c>
      <c r="P1639" t="str">
        <f>_xlfn.XLOOKUP(Sales_DB[[#This Row],[Product_ID]],Product_DB[Product_ID],Product_DB[Category])</f>
        <v>Clothing</v>
      </c>
      <c r="Q1639" t="str">
        <f>_xlfn.XLOOKUP(Sales_DB[[#This Row],[Product_ID]],Product_DB[Product_ID],Product_DB[Sub_Category])</f>
        <v>Accessories</v>
      </c>
      <c r="R1639" t="str">
        <f>_xlfn.XLOOKUP(Sales_DB[[#This Row],[Product_ID]],Product_DB[Product_ID],Product_DB[Brand])</f>
        <v>Baldwin, Garza and Gonzalez</v>
      </c>
      <c r="S1639">
        <f>_xlfn.XLOOKUP(Sales_DB[[#This Row],[Product_ID]],Product_DB[Product_ID],Product_DB[Cost])</f>
        <v>261</v>
      </c>
      <c r="T1639">
        <f>_xlfn.XLOOKUP(Sales_DB[[#This Row],[Product_ID]],Product_DB[Product_ID],Product_DB[Stock])</f>
        <v>59</v>
      </c>
      <c r="U1639" t="str">
        <f>_xlfn.XLOOKUP(Sales_DB[[#This Row],[Customer_ID]],Final_Cust_db[Customer_ID],Final_Cust_db[Name])</f>
        <v>Erica Carney</v>
      </c>
      <c r="V1639">
        <f>_xlfn.XLOOKUP(Sales_DB[[#This Row],[Customer_ID]],Final_Cust_db[Customer_ID],Final_Cust_db[Age])</f>
        <v>62</v>
      </c>
      <c r="W1639" t="str">
        <f>_xlfn.XLOOKUP(Sales_DB[[#This Row],[Customer_ID]],Final_Cust_db[Customer_ID],Final_Cust_db[Gender])</f>
        <v>Female</v>
      </c>
      <c r="X1639" t="str">
        <f>_xlfn.XLOOKUP(Sales_DB[[#This Row],[Customer_ID]],Final_Cust_db[Customer_ID],Final_Cust_db[City])</f>
        <v>North Justin</v>
      </c>
      <c r="Y1639" t="str">
        <f>_xlfn.XLOOKUP(Sales_DB[[#This Row],[Customer_ID]],Final_Cust_db[Customer_ID],Final_Cust_db[State])</f>
        <v>North Dakota</v>
      </c>
      <c r="Z1639" t="str">
        <f>_xlfn.XLOOKUP(Sales_DB[[#This Row],[Customer_ID]],Final_Cust_db[Customer_ID],Final_Cust_db[Country])</f>
        <v>USA</v>
      </c>
      <c r="AA1639" t="str">
        <f>_xlfn.XLOOKUP(Sales_DB[[#This Row],[Customer_ID]],Final_Cust_db[Customer_ID],Final_Cust_db[Loyality_Level])</f>
        <v>Platinum</v>
      </c>
      <c r="AB1639" s="8">
        <f>Sales_DB[[#This Row],[Cost]]*Sales_DB[[#This Row],[Quantity]]</f>
        <v>522</v>
      </c>
      <c r="AC1639" s="8">
        <f>Sales_DB[[#This Row],[Total_Amount]]-Sales_DB[[#This Row],[Spend]]</f>
        <v>979.33619999999996</v>
      </c>
      <c r="AD1639" s="8">
        <f>MONTH(Sales_DB[[#This Row],[Order_Date]])</f>
        <v>2</v>
      </c>
    </row>
    <row r="1640" spans="1:30" x14ac:dyDescent="0.35">
      <c r="A1640" t="s">
        <v>3597</v>
      </c>
      <c r="B1640" s="2">
        <v>45520</v>
      </c>
      <c r="C1640" t="s">
        <v>262</v>
      </c>
      <c r="D1640" t="s">
        <v>1574</v>
      </c>
      <c r="E1640" t="s">
        <v>1894</v>
      </c>
      <c r="F1640">
        <v>4</v>
      </c>
      <c r="G1640" s="5">
        <v>796.89</v>
      </c>
      <c r="H1640">
        <v>0.17</v>
      </c>
      <c r="I1640" t="s">
        <v>1957</v>
      </c>
      <c r="J1640">
        <v>2645.6747999999998</v>
      </c>
      <c r="K1640" t="str">
        <f>_xlfn.XLOOKUP(Sales_DB[[#This Row],[Store_ID]],Store_DB[Store_ID],Store_DB[Region])</f>
        <v>South</v>
      </c>
      <c r="L1640" t="str">
        <f>_xlfn.XLOOKUP(Sales_DB[[#This Row],[Store_ID]],Store_DB[Store_ID],Store_DB[Store_Name])</f>
        <v>Black-Horn</v>
      </c>
      <c r="M1640" t="str">
        <f>_xlfn.XLOOKUP(Sales_DB[[#This Row],[Store_ID]],Store_DB[Store_ID],Store_DB[City])</f>
        <v>North Nancyview</v>
      </c>
      <c r="N1640" t="str">
        <f>_xlfn.XLOOKUP(Sales_DB[[#This Row],[Store_ID]],Store_DB[Store_ID],Store_DB[Store_Type])</f>
        <v>Outlet</v>
      </c>
      <c r="O1640" t="str">
        <f>_xlfn.XLOOKUP(Sales_DB[[#This Row],[Product_ID]],Product_DB[Product_ID],Product_DB[Product_Name])</f>
        <v>Men'S Leather Belt</v>
      </c>
      <c r="P1640" t="str">
        <f>_xlfn.XLOOKUP(Sales_DB[[#This Row],[Product_ID]],Product_DB[Product_ID],Product_DB[Category])</f>
        <v>Clothing</v>
      </c>
      <c r="Q1640" t="str">
        <f>_xlfn.XLOOKUP(Sales_DB[[#This Row],[Product_ID]],Product_DB[Product_ID],Product_DB[Sub_Category])</f>
        <v>Accessories</v>
      </c>
      <c r="R1640" t="str">
        <f>_xlfn.XLOOKUP(Sales_DB[[#This Row],[Product_ID]],Product_DB[Product_ID],Product_DB[Brand])</f>
        <v>Baldwin, Garza and Gonzalez</v>
      </c>
      <c r="S1640">
        <f>_xlfn.XLOOKUP(Sales_DB[[#This Row],[Product_ID]],Product_DB[Product_ID],Product_DB[Cost])</f>
        <v>261</v>
      </c>
      <c r="T1640">
        <f>_xlfn.XLOOKUP(Sales_DB[[#This Row],[Product_ID]],Product_DB[Product_ID],Product_DB[Stock])</f>
        <v>59</v>
      </c>
      <c r="U1640" t="str">
        <f>_xlfn.XLOOKUP(Sales_DB[[#This Row],[Customer_ID]],Final_Cust_db[Customer_ID],Final_Cust_db[Name])</f>
        <v>Eric Singh</v>
      </c>
      <c r="V1640">
        <f>_xlfn.XLOOKUP(Sales_DB[[#This Row],[Customer_ID]],Final_Cust_db[Customer_ID],Final_Cust_db[Age])</f>
        <v>29</v>
      </c>
      <c r="W1640" t="str">
        <f>_xlfn.XLOOKUP(Sales_DB[[#This Row],[Customer_ID]],Final_Cust_db[Customer_ID],Final_Cust_db[Gender])</f>
        <v>Female</v>
      </c>
      <c r="X1640" t="str">
        <f>_xlfn.XLOOKUP(Sales_DB[[#This Row],[Customer_ID]],Final_Cust_db[Customer_ID],Final_Cust_db[City])</f>
        <v>Port Lisa</v>
      </c>
      <c r="Y1640" t="str">
        <f>_xlfn.XLOOKUP(Sales_DB[[#This Row],[Customer_ID]],Final_Cust_db[Customer_ID],Final_Cust_db[State])</f>
        <v>New Mexico</v>
      </c>
      <c r="Z1640" t="str">
        <f>_xlfn.XLOOKUP(Sales_DB[[#This Row],[Customer_ID]],Final_Cust_db[Customer_ID],Final_Cust_db[Country])</f>
        <v>USA</v>
      </c>
      <c r="AA1640" t="str">
        <f>_xlfn.XLOOKUP(Sales_DB[[#This Row],[Customer_ID]],Final_Cust_db[Customer_ID],Final_Cust_db[Loyality_Level])</f>
        <v>Gold</v>
      </c>
      <c r="AB1640" s="8">
        <f>Sales_DB[[#This Row],[Cost]]*Sales_DB[[#This Row],[Quantity]]</f>
        <v>1044</v>
      </c>
      <c r="AC1640" s="8">
        <f>Sales_DB[[#This Row],[Total_Amount]]-Sales_DB[[#This Row],[Spend]]</f>
        <v>1601.6747999999998</v>
      </c>
      <c r="AD1640" s="8">
        <f>MONTH(Sales_DB[[#This Row],[Order_Date]])</f>
        <v>8</v>
      </c>
    </row>
    <row r="1641" spans="1:30" x14ac:dyDescent="0.35">
      <c r="A1641" t="s">
        <v>3598</v>
      </c>
      <c r="B1641" s="2">
        <v>45478</v>
      </c>
      <c r="C1641" t="s">
        <v>779</v>
      </c>
      <c r="D1641" t="s">
        <v>1653</v>
      </c>
      <c r="E1641" t="s">
        <v>1940</v>
      </c>
      <c r="F1641">
        <v>3</v>
      </c>
      <c r="G1641" s="5">
        <v>543.92999999999995</v>
      </c>
      <c r="H1641">
        <v>0.3</v>
      </c>
      <c r="I1641" t="s">
        <v>1962</v>
      </c>
      <c r="J1641">
        <v>1142.2529999999999</v>
      </c>
      <c r="K1641" t="str">
        <f>_xlfn.XLOOKUP(Sales_DB[[#This Row],[Store_ID]],Store_DB[Store_ID],Store_DB[Region])</f>
        <v>North</v>
      </c>
      <c r="L1641" t="str">
        <f>_xlfn.XLOOKUP(Sales_DB[[#This Row],[Store_ID]],Store_DB[Store_ID],Store_DB[Store_Name])</f>
        <v>Holloway Ltd</v>
      </c>
      <c r="M1641" t="str">
        <f>_xlfn.XLOOKUP(Sales_DB[[#This Row],[Store_ID]],Store_DB[Store_ID],Store_DB[City])</f>
        <v>Bensonhaven</v>
      </c>
      <c r="N1641" t="str">
        <f>_xlfn.XLOOKUP(Sales_DB[[#This Row],[Store_ID]],Store_DB[Store_ID],Store_DB[Store_Type])</f>
        <v>Flagship</v>
      </c>
      <c r="O1641" t="str">
        <f>_xlfn.XLOOKUP(Sales_DB[[#This Row],[Product_ID]],Product_DB[Product_ID],Product_DB[Product_Name])</f>
        <v>Wireless Bluetooth Speaker</v>
      </c>
      <c r="P1641" t="str">
        <f>_xlfn.XLOOKUP(Sales_DB[[#This Row],[Product_ID]],Product_DB[Product_ID],Product_DB[Category])</f>
        <v>Electronics</v>
      </c>
      <c r="Q1641" t="str">
        <f>_xlfn.XLOOKUP(Sales_DB[[#This Row],[Product_ID]],Product_DB[Product_ID],Product_DB[Sub_Category])</f>
        <v>Audio</v>
      </c>
      <c r="R1641" t="str">
        <f>_xlfn.XLOOKUP(Sales_DB[[#This Row],[Product_ID]],Product_DB[Product_ID],Product_DB[Brand])</f>
        <v>Reed-Schmidt</v>
      </c>
      <c r="S1641">
        <f>_xlfn.XLOOKUP(Sales_DB[[#This Row],[Product_ID]],Product_DB[Product_ID],Product_DB[Cost])</f>
        <v>322.41000000000003</v>
      </c>
      <c r="T1641">
        <f>_xlfn.XLOOKUP(Sales_DB[[#This Row],[Product_ID]],Product_DB[Product_ID],Product_DB[Stock])</f>
        <v>213</v>
      </c>
      <c r="U1641" t="str">
        <f>_xlfn.XLOOKUP(Sales_DB[[#This Row],[Customer_ID]],Final_Cust_db[Customer_ID],Final_Cust_db[Name])</f>
        <v>William Hull</v>
      </c>
      <c r="V1641">
        <f>_xlfn.XLOOKUP(Sales_DB[[#This Row],[Customer_ID]],Final_Cust_db[Customer_ID],Final_Cust_db[Age])</f>
        <v>59</v>
      </c>
      <c r="W1641" t="str">
        <f>_xlfn.XLOOKUP(Sales_DB[[#This Row],[Customer_ID]],Final_Cust_db[Customer_ID],Final_Cust_db[Gender])</f>
        <v>Female</v>
      </c>
      <c r="X1641" t="str">
        <f>_xlfn.XLOOKUP(Sales_DB[[#This Row],[Customer_ID]],Final_Cust_db[Customer_ID],Final_Cust_db[City])</f>
        <v>Heathfort</v>
      </c>
      <c r="Y1641" t="str">
        <f>_xlfn.XLOOKUP(Sales_DB[[#This Row],[Customer_ID]],Final_Cust_db[Customer_ID],Final_Cust_db[State])</f>
        <v>Michigan</v>
      </c>
      <c r="Z1641" t="str">
        <f>_xlfn.XLOOKUP(Sales_DB[[#This Row],[Customer_ID]],Final_Cust_db[Customer_ID],Final_Cust_db[Country])</f>
        <v>USA</v>
      </c>
      <c r="AA1641" t="str">
        <f>_xlfn.XLOOKUP(Sales_DB[[#This Row],[Customer_ID]],Final_Cust_db[Customer_ID],Final_Cust_db[Loyality_Level])</f>
        <v>Platinum</v>
      </c>
      <c r="AB1641" s="8">
        <f>Sales_DB[[#This Row],[Cost]]*Sales_DB[[#This Row],[Quantity]]</f>
        <v>967.23</v>
      </c>
      <c r="AC1641" s="8">
        <f>Sales_DB[[#This Row],[Total_Amount]]-Sales_DB[[#This Row],[Spend]]</f>
        <v>175.02299999999991</v>
      </c>
      <c r="AD1641" s="8">
        <f>MONTH(Sales_DB[[#This Row],[Order_Date]])</f>
        <v>7</v>
      </c>
    </row>
    <row r="1642" spans="1:30" x14ac:dyDescent="0.35">
      <c r="A1642" t="s">
        <v>3599</v>
      </c>
      <c r="B1642" s="2">
        <v>45496</v>
      </c>
      <c r="C1642" t="s">
        <v>580</v>
      </c>
      <c r="D1642" t="s">
        <v>1611</v>
      </c>
      <c r="E1642" t="s">
        <v>1912</v>
      </c>
      <c r="F1642">
        <v>2</v>
      </c>
      <c r="G1642" s="5">
        <v>44.65</v>
      </c>
      <c r="H1642">
        <v>0.03</v>
      </c>
      <c r="I1642" t="s">
        <v>1959</v>
      </c>
      <c r="J1642">
        <v>86.620999999999995</v>
      </c>
      <c r="K1642" t="str">
        <f>_xlfn.XLOOKUP(Sales_DB[[#This Row],[Store_ID]],Store_DB[Store_ID],Store_DB[Region])</f>
        <v>South</v>
      </c>
      <c r="L1642" t="str">
        <f>_xlfn.XLOOKUP(Sales_DB[[#This Row],[Store_ID]],Store_DB[Store_ID],Store_DB[Store_Name])</f>
        <v>Martinez-Mullins</v>
      </c>
      <c r="M1642" t="str">
        <f>_xlfn.XLOOKUP(Sales_DB[[#This Row],[Store_ID]],Store_DB[Store_ID],Store_DB[City])</f>
        <v>Williamsfurt</v>
      </c>
      <c r="N1642" t="str">
        <f>_xlfn.XLOOKUP(Sales_DB[[#This Row],[Store_ID]],Store_DB[Store_ID],Store_DB[Store_Type])</f>
        <v>Online</v>
      </c>
      <c r="O1642" t="str">
        <f>_xlfn.XLOOKUP(Sales_DB[[#This Row],[Product_ID]],Product_DB[Product_ID],Product_DB[Product_Name])</f>
        <v>Decorative Wall Mirror</v>
      </c>
      <c r="P1642" t="str">
        <f>_xlfn.XLOOKUP(Sales_DB[[#This Row],[Product_ID]],Product_DB[Product_ID],Product_DB[Category])</f>
        <v>Home</v>
      </c>
      <c r="Q1642" t="str">
        <f>_xlfn.XLOOKUP(Sales_DB[[#This Row],[Product_ID]],Product_DB[Product_ID],Product_DB[Sub_Category])</f>
        <v>Decor</v>
      </c>
      <c r="R1642" t="str">
        <f>_xlfn.XLOOKUP(Sales_DB[[#This Row],[Product_ID]],Product_DB[Product_ID],Product_DB[Brand])</f>
        <v>Luna, Anderson and Bowman</v>
      </c>
      <c r="S1642">
        <f>_xlfn.XLOOKUP(Sales_DB[[#This Row],[Product_ID]],Product_DB[Product_ID],Product_DB[Cost])</f>
        <v>48.01</v>
      </c>
      <c r="T1642">
        <f>_xlfn.XLOOKUP(Sales_DB[[#This Row],[Product_ID]],Product_DB[Product_ID],Product_DB[Stock])</f>
        <v>439</v>
      </c>
      <c r="U1642" t="str">
        <f>_xlfn.XLOOKUP(Sales_DB[[#This Row],[Customer_ID]],Final_Cust_db[Customer_ID],Final_Cust_db[Name])</f>
        <v>Teresa Stokes</v>
      </c>
      <c r="V1642">
        <f>_xlfn.XLOOKUP(Sales_DB[[#This Row],[Customer_ID]],Final_Cust_db[Customer_ID],Final_Cust_db[Age])</f>
        <v>41</v>
      </c>
      <c r="W1642" t="str">
        <f>_xlfn.XLOOKUP(Sales_DB[[#This Row],[Customer_ID]],Final_Cust_db[Customer_ID],Final_Cust_db[Gender])</f>
        <v>Female</v>
      </c>
      <c r="X1642" t="str">
        <f>_xlfn.XLOOKUP(Sales_DB[[#This Row],[Customer_ID]],Final_Cust_db[Customer_ID],Final_Cust_db[City])</f>
        <v>New William</v>
      </c>
      <c r="Y1642" t="str">
        <f>_xlfn.XLOOKUP(Sales_DB[[#This Row],[Customer_ID]],Final_Cust_db[Customer_ID],Final_Cust_db[State])</f>
        <v>Iowa</v>
      </c>
      <c r="Z1642" t="str">
        <f>_xlfn.XLOOKUP(Sales_DB[[#This Row],[Customer_ID]],Final_Cust_db[Customer_ID],Final_Cust_db[Country])</f>
        <v>USA</v>
      </c>
      <c r="AA1642" t="str">
        <f>_xlfn.XLOOKUP(Sales_DB[[#This Row],[Customer_ID]],Final_Cust_db[Customer_ID],Final_Cust_db[Loyality_Level])</f>
        <v>Platinum</v>
      </c>
      <c r="AB1642" s="8">
        <f>Sales_DB[[#This Row],[Cost]]*Sales_DB[[#This Row],[Quantity]]</f>
        <v>96.02</v>
      </c>
      <c r="AC1642" s="8">
        <f>Sales_DB[[#This Row],[Total_Amount]]-Sales_DB[[#This Row],[Spend]]</f>
        <v>-9.3990000000000009</v>
      </c>
      <c r="AD1642" s="8">
        <f>MONTH(Sales_DB[[#This Row],[Order_Date]])</f>
        <v>7</v>
      </c>
    </row>
    <row r="1643" spans="1:30" x14ac:dyDescent="0.35">
      <c r="A1643" t="s">
        <v>3600</v>
      </c>
      <c r="B1643" s="2">
        <v>45742</v>
      </c>
      <c r="C1643" t="s">
        <v>809</v>
      </c>
      <c r="D1643" t="s">
        <v>1748</v>
      </c>
      <c r="E1643" t="s">
        <v>1885</v>
      </c>
      <c r="F1643">
        <v>4</v>
      </c>
      <c r="G1643" s="5">
        <v>827.39</v>
      </c>
      <c r="H1643">
        <v>0.06</v>
      </c>
      <c r="I1643" t="s">
        <v>1962</v>
      </c>
      <c r="J1643">
        <v>3110.9863999999998</v>
      </c>
      <c r="K1643" t="str">
        <f>_xlfn.XLOOKUP(Sales_DB[[#This Row],[Store_ID]],Store_DB[Store_ID],Store_DB[Region])</f>
        <v>East</v>
      </c>
      <c r="L1643" t="str">
        <f>_xlfn.XLOOKUP(Sales_DB[[#This Row],[Store_ID]],Store_DB[Store_ID],Store_DB[Store_Name])</f>
        <v>Rivera-Warner</v>
      </c>
      <c r="M1643" t="str">
        <f>_xlfn.XLOOKUP(Sales_DB[[#This Row],[Store_ID]],Store_DB[Store_ID],Store_DB[City])</f>
        <v>Washingtonfurt</v>
      </c>
      <c r="N1643" t="str">
        <f>_xlfn.XLOOKUP(Sales_DB[[#This Row],[Store_ID]],Store_DB[Store_ID],Store_DB[Store_Type])</f>
        <v>Flagship</v>
      </c>
      <c r="O1643" t="str">
        <f>_xlfn.XLOOKUP(Sales_DB[[#This Row],[Product_ID]],Product_DB[Product_ID],Product_DB[Product_Name])</f>
        <v>Premium Blanket Throw</v>
      </c>
      <c r="P1643" t="str">
        <f>_xlfn.XLOOKUP(Sales_DB[[#This Row],[Product_ID]],Product_DB[Product_ID],Product_DB[Category])</f>
        <v>Home</v>
      </c>
      <c r="Q1643" t="str">
        <f>_xlfn.XLOOKUP(Sales_DB[[#This Row],[Product_ID]],Product_DB[Product_ID],Product_DB[Sub_Category])</f>
        <v>Decor</v>
      </c>
      <c r="R1643" t="str">
        <f>_xlfn.XLOOKUP(Sales_DB[[#This Row],[Product_ID]],Product_DB[Product_ID],Product_DB[Brand])</f>
        <v>Hernandez, Kennedy and Porter</v>
      </c>
      <c r="S1643">
        <f>_xlfn.XLOOKUP(Sales_DB[[#This Row],[Product_ID]],Product_DB[Product_ID],Product_DB[Cost])</f>
        <v>461.47</v>
      </c>
      <c r="T1643">
        <f>_xlfn.XLOOKUP(Sales_DB[[#This Row],[Product_ID]],Product_DB[Product_ID],Product_DB[Stock])</f>
        <v>190</v>
      </c>
      <c r="U1643" t="str">
        <f>_xlfn.XLOOKUP(Sales_DB[[#This Row],[Customer_ID]],Final_Cust_db[Customer_ID],Final_Cust_db[Name])</f>
        <v>Veronica Newman</v>
      </c>
      <c r="V1643">
        <f>_xlfn.XLOOKUP(Sales_DB[[#This Row],[Customer_ID]],Final_Cust_db[Customer_ID],Final_Cust_db[Age])</f>
        <v>48</v>
      </c>
      <c r="W1643" t="str">
        <f>_xlfn.XLOOKUP(Sales_DB[[#This Row],[Customer_ID]],Final_Cust_db[Customer_ID],Final_Cust_db[Gender])</f>
        <v>Male</v>
      </c>
      <c r="X1643" t="str">
        <f>_xlfn.XLOOKUP(Sales_DB[[#This Row],[Customer_ID]],Final_Cust_db[Customer_ID],Final_Cust_db[City])</f>
        <v>New Daniel</v>
      </c>
      <c r="Y1643" t="str">
        <f>_xlfn.XLOOKUP(Sales_DB[[#This Row],[Customer_ID]],Final_Cust_db[Customer_ID],Final_Cust_db[State])</f>
        <v>Delaware</v>
      </c>
      <c r="Z1643" t="str">
        <f>_xlfn.XLOOKUP(Sales_DB[[#This Row],[Customer_ID]],Final_Cust_db[Customer_ID],Final_Cust_db[Country])</f>
        <v>USA</v>
      </c>
      <c r="AA1643" t="str">
        <f>_xlfn.XLOOKUP(Sales_DB[[#This Row],[Customer_ID]],Final_Cust_db[Customer_ID],Final_Cust_db[Loyality_Level])</f>
        <v>Platinum</v>
      </c>
      <c r="AB1643" s="8">
        <f>Sales_DB[[#This Row],[Cost]]*Sales_DB[[#This Row],[Quantity]]</f>
        <v>1845.88</v>
      </c>
      <c r="AC1643" s="8">
        <f>Sales_DB[[#This Row],[Total_Amount]]-Sales_DB[[#This Row],[Spend]]</f>
        <v>1265.1063999999997</v>
      </c>
      <c r="AD1643" s="8">
        <f>MONTH(Sales_DB[[#This Row],[Order_Date]])</f>
        <v>3</v>
      </c>
    </row>
    <row r="1644" spans="1:30" x14ac:dyDescent="0.35">
      <c r="A1644" t="s">
        <v>3601</v>
      </c>
      <c r="B1644" s="2">
        <v>45301</v>
      </c>
      <c r="C1644" t="s">
        <v>981</v>
      </c>
      <c r="D1644" t="s">
        <v>1611</v>
      </c>
      <c r="E1644" t="s">
        <v>1927</v>
      </c>
      <c r="F1644">
        <v>2</v>
      </c>
      <c r="G1644" s="5">
        <v>403.2</v>
      </c>
      <c r="H1644">
        <v>0.21</v>
      </c>
      <c r="I1644" t="s">
        <v>1959</v>
      </c>
      <c r="J1644">
        <v>637.05600000000004</v>
      </c>
      <c r="K1644" t="str">
        <f>_xlfn.XLOOKUP(Sales_DB[[#This Row],[Store_ID]],Store_DB[Store_ID],Store_DB[Region])</f>
        <v>North</v>
      </c>
      <c r="L1644" t="str">
        <f>_xlfn.XLOOKUP(Sales_DB[[#This Row],[Store_ID]],Store_DB[Store_ID],Store_DB[Store_Name])</f>
        <v>Thomas, Bridges and Harris</v>
      </c>
      <c r="M1644" t="str">
        <f>_xlfn.XLOOKUP(Sales_DB[[#This Row],[Store_ID]],Store_DB[Store_ID],Store_DB[City])</f>
        <v>Sabrinatown</v>
      </c>
      <c r="N1644" t="str">
        <f>_xlfn.XLOOKUP(Sales_DB[[#This Row],[Store_ID]],Store_DB[Store_ID],Store_DB[Store_Type])</f>
        <v>Online</v>
      </c>
      <c r="O1644" t="str">
        <f>_xlfn.XLOOKUP(Sales_DB[[#This Row],[Product_ID]],Product_DB[Product_ID],Product_DB[Product_Name])</f>
        <v>Decorative Wall Mirror</v>
      </c>
      <c r="P1644" t="str">
        <f>_xlfn.XLOOKUP(Sales_DB[[#This Row],[Product_ID]],Product_DB[Product_ID],Product_DB[Category])</f>
        <v>Home</v>
      </c>
      <c r="Q1644" t="str">
        <f>_xlfn.XLOOKUP(Sales_DB[[#This Row],[Product_ID]],Product_DB[Product_ID],Product_DB[Sub_Category])</f>
        <v>Decor</v>
      </c>
      <c r="R1644" t="str">
        <f>_xlfn.XLOOKUP(Sales_DB[[#This Row],[Product_ID]],Product_DB[Product_ID],Product_DB[Brand])</f>
        <v>Luna, Anderson and Bowman</v>
      </c>
      <c r="S1644">
        <f>_xlfn.XLOOKUP(Sales_DB[[#This Row],[Product_ID]],Product_DB[Product_ID],Product_DB[Cost])</f>
        <v>48.01</v>
      </c>
      <c r="T1644">
        <f>_xlfn.XLOOKUP(Sales_DB[[#This Row],[Product_ID]],Product_DB[Product_ID],Product_DB[Stock])</f>
        <v>439</v>
      </c>
      <c r="U1644" t="str">
        <f>_xlfn.XLOOKUP(Sales_DB[[#This Row],[Customer_ID]],Final_Cust_db[Customer_ID],Final_Cust_db[Name])</f>
        <v>Jennifer Zamora</v>
      </c>
      <c r="V1644">
        <f>_xlfn.XLOOKUP(Sales_DB[[#This Row],[Customer_ID]],Final_Cust_db[Customer_ID],Final_Cust_db[Age])</f>
        <v>60</v>
      </c>
      <c r="W1644" t="str">
        <f>_xlfn.XLOOKUP(Sales_DB[[#This Row],[Customer_ID]],Final_Cust_db[Customer_ID],Final_Cust_db[Gender])</f>
        <v>Female</v>
      </c>
      <c r="X1644" t="str">
        <f>_xlfn.XLOOKUP(Sales_DB[[#This Row],[Customer_ID]],Final_Cust_db[Customer_ID],Final_Cust_db[City])</f>
        <v>Sarahland</v>
      </c>
      <c r="Y1644" t="str">
        <f>_xlfn.XLOOKUP(Sales_DB[[#This Row],[Customer_ID]],Final_Cust_db[Customer_ID],Final_Cust_db[State])</f>
        <v>Iowa</v>
      </c>
      <c r="Z1644" t="str">
        <f>_xlfn.XLOOKUP(Sales_DB[[#This Row],[Customer_ID]],Final_Cust_db[Customer_ID],Final_Cust_db[Country])</f>
        <v>USA</v>
      </c>
      <c r="AA1644" t="str">
        <f>_xlfn.XLOOKUP(Sales_DB[[#This Row],[Customer_ID]],Final_Cust_db[Customer_ID],Final_Cust_db[Loyality_Level])</f>
        <v>Gold</v>
      </c>
      <c r="AB1644" s="8">
        <f>Sales_DB[[#This Row],[Cost]]*Sales_DB[[#This Row],[Quantity]]</f>
        <v>96.02</v>
      </c>
      <c r="AC1644" s="8">
        <f>Sales_DB[[#This Row],[Total_Amount]]-Sales_DB[[#This Row],[Spend]]</f>
        <v>541.03600000000006</v>
      </c>
      <c r="AD1644" s="8">
        <f>MONTH(Sales_DB[[#This Row],[Order_Date]])</f>
        <v>1</v>
      </c>
    </row>
    <row r="1645" spans="1:30" x14ac:dyDescent="0.35">
      <c r="A1645" t="s">
        <v>3602</v>
      </c>
      <c r="B1645" s="2">
        <v>45547</v>
      </c>
      <c r="C1645" t="s">
        <v>81</v>
      </c>
      <c r="D1645" t="s">
        <v>1839</v>
      </c>
      <c r="E1645" t="s">
        <v>1930</v>
      </c>
      <c r="F1645">
        <v>4</v>
      </c>
      <c r="G1645" s="5">
        <v>292.31</v>
      </c>
      <c r="H1645">
        <v>0.27</v>
      </c>
      <c r="I1645" t="s">
        <v>1959</v>
      </c>
      <c r="J1645">
        <v>853.54520000000002</v>
      </c>
      <c r="K1645" t="str">
        <f>_xlfn.XLOOKUP(Sales_DB[[#This Row],[Store_ID]],Store_DB[Store_ID],Store_DB[Region])</f>
        <v>East</v>
      </c>
      <c r="L1645" t="str">
        <f>_xlfn.XLOOKUP(Sales_DB[[#This Row],[Store_ID]],Store_DB[Store_ID],Store_DB[Store_Name])</f>
        <v>Gardner, Humphrey and Contreras</v>
      </c>
      <c r="M1645" t="str">
        <f>_xlfn.XLOOKUP(Sales_DB[[#This Row],[Store_ID]],Store_DB[Store_ID],Store_DB[City])</f>
        <v>Johnsonville</v>
      </c>
      <c r="N1645" t="str">
        <f>_xlfn.XLOOKUP(Sales_DB[[#This Row],[Store_ID]],Store_DB[Store_ID],Store_DB[Store_Type])</f>
        <v>Flagship</v>
      </c>
      <c r="O1645" t="str">
        <f>_xlfn.XLOOKUP(Sales_DB[[#This Row],[Product_ID]],Product_DB[Product_ID],Product_DB[Product_Name])</f>
        <v>Kitchen Cutting Board</v>
      </c>
      <c r="P1645" t="str">
        <f>_xlfn.XLOOKUP(Sales_DB[[#This Row],[Product_ID]],Product_DB[Product_ID],Product_DB[Category])</f>
        <v>Home</v>
      </c>
      <c r="Q1645" t="str">
        <f>_xlfn.XLOOKUP(Sales_DB[[#This Row],[Product_ID]],Product_DB[Product_ID],Product_DB[Sub_Category])</f>
        <v>Kitchen</v>
      </c>
      <c r="R1645" t="str">
        <f>_xlfn.XLOOKUP(Sales_DB[[#This Row],[Product_ID]],Product_DB[Product_ID],Product_DB[Brand])</f>
        <v>Taylor, Dodson and Johnston</v>
      </c>
      <c r="S1645">
        <f>_xlfn.XLOOKUP(Sales_DB[[#This Row],[Product_ID]],Product_DB[Product_ID],Product_DB[Cost])</f>
        <v>176.07</v>
      </c>
      <c r="T1645">
        <f>_xlfn.XLOOKUP(Sales_DB[[#This Row],[Product_ID]],Product_DB[Product_ID],Product_DB[Stock])</f>
        <v>82</v>
      </c>
      <c r="U1645" t="str">
        <f>_xlfn.XLOOKUP(Sales_DB[[#This Row],[Customer_ID]],Final_Cust_db[Customer_ID],Final_Cust_db[Name])</f>
        <v>Adam Cruz</v>
      </c>
      <c r="V1645">
        <f>_xlfn.XLOOKUP(Sales_DB[[#This Row],[Customer_ID]],Final_Cust_db[Customer_ID],Final_Cust_db[Age])</f>
        <v>60</v>
      </c>
      <c r="W1645" t="str">
        <f>_xlfn.XLOOKUP(Sales_DB[[#This Row],[Customer_ID]],Final_Cust_db[Customer_ID],Final_Cust_db[Gender])</f>
        <v>Female</v>
      </c>
      <c r="X1645" t="str">
        <f>_xlfn.XLOOKUP(Sales_DB[[#This Row],[Customer_ID]],Final_Cust_db[Customer_ID],Final_Cust_db[City])</f>
        <v>Brandonville</v>
      </c>
      <c r="Y1645" t="str">
        <f>_xlfn.XLOOKUP(Sales_DB[[#This Row],[Customer_ID]],Final_Cust_db[Customer_ID],Final_Cust_db[State])</f>
        <v>Georgia</v>
      </c>
      <c r="Z1645" t="str">
        <f>_xlfn.XLOOKUP(Sales_DB[[#This Row],[Customer_ID]],Final_Cust_db[Customer_ID],Final_Cust_db[Country])</f>
        <v>USA</v>
      </c>
      <c r="AA1645" t="str">
        <f>_xlfn.XLOOKUP(Sales_DB[[#This Row],[Customer_ID]],Final_Cust_db[Customer_ID],Final_Cust_db[Loyality_Level])</f>
        <v>Platinum</v>
      </c>
      <c r="AB1645" s="8">
        <f>Sales_DB[[#This Row],[Cost]]*Sales_DB[[#This Row],[Quantity]]</f>
        <v>704.28</v>
      </c>
      <c r="AC1645" s="8">
        <f>Sales_DB[[#This Row],[Total_Amount]]-Sales_DB[[#This Row],[Spend]]</f>
        <v>149.26520000000005</v>
      </c>
      <c r="AD1645" s="8">
        <f>MONTH(Sales_DB[[#This Row],[Order_Date]])</f>
        <v>9</v>
      </c>
    </row>
    <row r="1646" spans="1:30" x14ac:dyDescent="0.35">
      <c r="A1646" t="s">
        <v>3603</v>
      </c>
      <c r="B1646" s="2">
        <v>45806</v>
      </c>
      <c r="C1646" t="s">
        <v>1523</v>
      </c>
      <c r="D1646" t="s">
        <v>1563</v>
      </c>
      <c r="E1646" t="s">
        <v>1922</v>
      </c>
      <c r="F1646">
        <v>1</v>
      </c>
      <c r="G1646" s="5">
        <v>948.33</v>
      </c>
      <c r="H1646">
        <v>0.11</v>
      </c>
      <c r="I1646" t="s">
        <v>1957</v>
      </c>
      <c r="J1646">
        <v>844.01370000000009</v>
      </c>
      <c r="K1646" t="str">
        <f>_xlfn.XLOOKUP(Sales_DB[[#This Row],[Store_ID]],Store_DB[Store_ID],Store_DB[Region])</f>
        <v>East</v>
      </c>
      <c r="L1646" t="str">
        <f>_xlfn.XLOOKUP(Sales_DB[[#This Row],[Store_ID]],Store_DB[Store_ID],Store_DB[Store_Name])</f>
        <v>Hill, Wagner and Ballard</v>
      </c>
      <c r="M1646" t="str">
        <f>_xlfn.XLOOKUP(Sales_DB[[#This Row],[Store_ID]],Store_DB[Store_ID],Store_DB[City])</f>
        <v>East Davidville</v>
      </c>
      <c r="N1646" t="str">
        <f>_xlfn.XLOOKUP(Sales_DB[[#This Row],[Store_ID]],Store_DB[Store_ID],Store_DB[Store_Type])</f>
        <v>Online</v>
      </c>
      <c r="O1646" t="str">
        <f>_xlfn.XLOOKUP(Sales_DB[[#This Row],[Product_ID]],Product_DB[Product_ID],Product_DB[Product_Name])</f>
        <v>Women'S Casual Hoodie</v>
      </c>
      <c r="P1646" t="str">
        <f>_xlfn.XLOOKUP(Sales_DB[[#This Row],[Product_ID]],Product_DB[Product_ID],Product_DB[Category])</f>
        <v>Clothing</v>
      </c>
      <c r="Q1646" t="str">
        <f>_xlfn.XLOOKUP(Sales_DB[[#This Row],[Product_ID]],Product_DB[Product_ID],Product_DB[Sub_Category])</f>
        <v>Outerwear</v>
      </c>
      <c r="R1646" t="str">
        <f>_xlfn.XLOOKUP(Sales_DB[[#This Row],[Product_ID]],Product_DB[Product_ID],Product_DB[Brand])</f>
        <v>Sims Inc</v>
      </c>
      <c r="S1646">
        <f>_xlfn.XLOOKUP(Sales_DB[[#This Row],[Product_ID]],Product_DB[Product_ID],Product_DB[Cost])</f>
        <v>238.8</v>
      </c>
      <c r="T1646">
        <f>_xlfn.XLOOKUP(Sales_DB[[#This Row],[Product_ID]],Product_DB[Product_ID],Product_DB[Stock])</f>
        <v>352</v>
      </c>
      <c r="U1646" t="str">
        <f>_xlfn.XLOOKUP(Sales_DB[[#This Row],[Customer_ID]],Final_Cust_db[Customer_ID],Final_Cust_db[Name])</f>
        <v>Darrell Miller</v>
      </c>
      <c r="V1646">
        <f>_xlfn.XLOOKUP(Sales_DB[[#This Row],[Customer_ID]],Final_Cust_db[Customer_ID],Final_Cust_db[Age])</f>
        <v>59</v>
      </c>
      <c r="W1646" t="str">
        <f>_xlfn.XLOOKUP(Sales_DB[[#This Row],[Customer_ID]],Final_Cust_db[Customer_ID],Final_Cust_db[Gender])</f>
        <v>Female</v>
      </c>
      <c r="X1646" t="str">
        <f>_xlfn.XLOOKUP(Sales_DB[[#This Row],[Customer_ID]],Final_Cust_db[Customer_ID],Final_Cust_db[City])</f>
        <v>Port Carol</v>
      </c>
      <c r="Y1646" t="str">
        <f>_xlfn.XLOOKUP(Sales_DB[[#This Row],[Customer_ID]],Final_Cust_db[Customer_ID],Final_Cust_db[State])</f>
        <v>Florida</v>
      </c>
      <c r="Z1646" t="str">
        <f>_xlfn.XLOOKUP(Sales_DB[[#This Row],[Customer_ID]],Final_Cust_db[Customer_ID],Final_Cust_db[Country])</f>
        <v>USA</v>
      </c>
      <c r="AA1646" t="str">
        <f>_xlfn.XLOOKUP(Sales_DB[[#This Row],[Customer_ID]],Final_Cust_db[Customer_ID],Final_Cust_db[Loyality_Level])</f>
        <v>Platinum</v>
      </c>
      <c r="AB1646" s="8">
        <f>Sales_DB[[#This Row],[Cost]]*Sales_DB[[#This Row],[Quantity]]</f>
        <v>238.8</v>
      </c>
      <c r="AC1646" s="8">
        <f>Sales_DB[[#This Row],[Total_Amount]]-Sales_DB[[#This Row],[Spend]]</f>
        <v>605.21370000000002</v>
      </c>
      <c r="AD1646" s="8">
        <f>MONTH(Sales_DB[[#This Row],[Order_Date]])</f>
        <v>5</v>
      </c>
    </row>
    <row r="1647" spans="1:30" x14ac:dyDescent="0.35">
      <c r="A1647" t="s">
        <v>3604</v>
      </c>
      <c r="B1647" s="2">
        <v>45294</v>
      </c>
      <c r="C1647" t="s">
        <v>1086</v>
      </c>
      <c r="D1647" t="s">
        <v>1694</v>
      </c>
      <c r="E1647" t="s">
        <v>1906</v>
      </c>
      <c r="F1647">
        <v>1</v>
      </c>
      <c r="G1647" s="5">
        <v>702.27</v>
      </c>
      <c r="H1647">
        <v>0.17</v>
      </c>
      <c r="I1647" t="s">
        <v>1962</v>
      </c>
      <c r="J1647">
        <v>582.88409999999999</v>
      </c>
      <c r="K1647" t="str">
        <f>_xlfn.XLOOKUP(Sales_DB[[#This Row],[Store_ID]],Store_DB[Store_ID],Store_DB[Region])</f>
        <v>North</v>
      </c>
      <c r="L1647" t="str">
        <f>_xlfn.XLOOKUP(Sales_DB[[#This Row],[Store_ID]],Store_DB[Store_ID],Store_DB[Store_Name])</f>
        <v>Gray Ltd</v>
      </c>
      <c r="M1647" t="str">
        <f>_xlfn.XLOOKUP(Sales_DB[[#This Row],[Store_ID]],Store_DB[Store_ID],Store_DB[City])</f>
        <v>New Michaelchester</v>
      </c>
      <c r="N1647" t="str">
        <f>_xlfn.XLOOKUP(Sales_DB[[#This Row],[Store_ID]],Store_DB[Store_ID],Store_DB[Store_Type])</f>
        <v>Outlet</v>
      </c>
      <c r="O1647" t="str">
        <f>_xlfn.XLOOKUP(Sales_DB[[#This Row],[Product_ID]],Product_DB[Product_ID],Product_DB[Product_Name])</f>
        <v>Portable Power Bank</v>
      </c>
      <c r="P1647" t="str">
        <f>_xlfn.XLOOKUP(Sales_DB[[#This Row],[Product_ID]],Product_DB[Product_ID],Product_DB[Category])</f>
        <v>Electronics</v>
      </c>
      <c r="Q1647" t="str">
        <f>_xlfn.XLOOKUP(Sales_DB[[#This Row],[Product_ID]],Product_DB[Product_ID],Product_DB[Sub_Category])</f>
        <v>Mobile</v>
      </c>
      <c r="R1647" t="str">
        <f>_xlfn.XLOOKUP(Sales_DB[[#This Row],[Product_ID]],Product_DB[Product_ID],Product_DB[Brand])</f>
        <v>Cummings and Sons</v>
      </c>
      <c r="S1647">
        <f>_xlfn.XLOOKUP(Sales_DB[[#This Row],[Product_ID]],Product_DB[Product_ID],Product_DB[Cost])</f>
        <v>326.06</v>
      </c>
      <c r="T1647">
        <f>_xlfn.XLOOKUP(Sales_DB[[#This Row],[Product_ID]],Product_DB[Product_ID],Product_DB[Stock])</f>
        <v>301</v>
      </c>
      <c r="U1647" t="str">
        <f>_xlfn.XLOOKUP(Sales_DB[[#This Row],[Customer_ID]],Final_Cust_db[Customer_ID],Final_Cust_db[Name])</f>
        <v>Ryan Moore</v>
      </c>
      <c r="V1647">
        <f>_xlfn.XLOOKUP(Sales_DB[[#This Row],[Customer_ID]],Final_Cust_db[Customer_ID],Final_Cust_db[Age])</f>
        <v>38</v>
      </c>
      <c r="W1647" t="str">
        <f>_xlfn.XLOOKUP(Sales_DB[[#This Row],[Customer_ID]],Final_Cust_db[Customer_ID],Final_Cust_db[Gender])</f>
        <v>Male</v>
      </c>
      <c r="X1647" t="str">
        <f>_xlfn.XLOOKUP(Sales_DB[[#This Row],[Customer_ID]],Final_Cust_db[Customer_ID],Final_Cust_db[City])</f>
        <v>Cartershire</v>
      </c>
      <c r="Y1647" t="str">
        <f>_xlfn.XLOOKUP(Sales_DB[[#This Row],[Customer_ID]],Final_Cust_db[Customer_ID],Final_Cust_db[State])</f>
        <v>Virginia</v>
      </c>
      <c r="Z1647" t="str">
        <f>_xlfn.XLOOKUP(Sales_DB[[#This Row],[Customer_ID]],Final_Cust_db[Customer_ID],Final_Cust_db[Country])</f>
        <v>USA</v>
      </c>
      <c r="AA1647" t="str">
        <f>_xlfn.XLOOKUP(Sales_DB[[#This Row],[Customer_ID]],Final_Cust_db[Customer_ID],Final_Cust_db[Loyality_Level])</f>
        <v>Bronze</v>
      </c>
      <c r="AB1647" s="8">
        <f>Sales_DB[[#This Row],[Cost]]*Sales_DB[[#This Row],[Quantity]]</f>
        <v>326.06</v>
      </c>
      <c r="AC1647" s="8">
        <f>Sales_DB[[#This Row],[Total_Amount]]-Sales_DB[[#This Row],[Spend]]</f>
        <v>256.82409999999999</v>
      </c>
      <c r="AD1647" s="8">
        <f>MONTH(Sales_DB[[#This Row],[Order_Date]])</f>
        <v>1</v>
      </c>
    </row>
    <row r="1648" spans="1:30" x14ac:dyDescent="0.35">
      <c r="A1648" t="s">
        <v>3605</v>
      </c>
      <c r="B1648" s="2">
        <v>45875</v>
      </c>
      <c r="C1648" t="s">
        <v>164</v>
      </c>
      <c r="D1648" t="s">
        <v>1665</v>
      </c>
      <c r="E1648" t="s">
        <v>1899</v>
      </c>
      <c r="F1648">
        <v>2</v>
      </c>
      <c r="G1648" s="5">
        <v>379.28</v>
      </c>
      <c r="H1648">
        <v>0.26</v>
      </c>
      <c r="I1648" t="s">
        <v>1957</v>
      </c>
      <c r="J1648">
        <v>561.33439999999996</v>
      </c>
      <c r="K1648" t="str">
        <f>_xlfn.XLOOKUP(Sales_DB[[#This Row],[Store_ID]],Store_DB[Store_ID],Store_DB[Region])</f>
        <v>North</v>
      </c>
      <c r="L1648" t="str">
        <f>_xlfn.XLOOKUP(Sales_DB[[#This Row],[Store_ID]],Store_DB[Store_ID],Store_DB[Store_Name])</f>
        <v>Johnson-Wright</v>
      </c>
      <c r="M1648" t="str">
        <f>_xlfn.XLOOKUP(Sales_DB[[#This Row],[Store_ID]],Store_DB[Store_ID],Store_DB[City])</f>
        <v>Hoodberg</v>
      </c>
      <c r="N1648" t="str">
        <f>_xlfn.XLOOKUP(Sales_DB[[#This Row],[Store_ID]],Store_DB[Store_ID],Store_DB[Store_Type])</f>
        <v>Outlet</v>
      </c>
      <c r="O1648" t="str">
        <f>_xlfn.XLOOKUP(Sales_DB[[#This Row],[Product_ID]],Product_DB[Product_ID],Product_DB[Product_Name])</f>
        <v>Stainless Steel Cutlery Set</v>
      </c>
      <c r="P1648" t="str">
        <f>_xlfn.XLOOKUP(Sales_DB[[#This Row],[Product_ID]],Product_DB[Product_ID],Product_DB[Category])</f>
        <v>Home</v>
      </c>
      <c r="Q1648" t="str">
        <f>_xlfn.XLOOKUP(Sales_DB[[#This Row],[Product_ID]],Product_DB[Product_ID],Product_DB[Sub_Category])</f>
        <v>Kitchen</v>
      </c>
      <c r="R1648" t="str">
        <f>_xlfn.XLOOKUP(Sales_DB[[#This Row],[Product_ID]],Product_DB[Product_ID],Product_DB[Brand])</f>
        <v>Stevens, Fernandez and Martin</v>
      </c>
      <c r="S1648">
        <f>_xlfn.XLOOKUP(Sales_DB[[#This Row],[Product_ID]],Product_DB[Product_ID],Product_DB[Cost])</f>
        <v>19.52</v>
      </c>
      <c r="T1648">
        <f>_xlfn.XLOOKUP(Sales_DB[[#This Row],[Product_ID]],Product_DB[Product_ID],Product_DB[Stock])</f>
        <v>57</v>
      </c>
      <c r="U1648" t="str">
        <f>_xlfn.XLOOKUP(Sales_DB[[#This Row],[Customer_ID]],Final_Cust_db[Customer_ID],Final_Cust_db[Name])</f>
        <v>James Gibbs</v>
      </c>
      <c r="V1648">
        <f>_xlfn.XLOOKUP(Sales_DB[[#This Row],[Customer_ID]],Final_Cust_db[Customer_ID],Final_Cust_db[Age])</f>
        <v>21</v>
      </c>
      <c r="W1648" t="str">
        <f>_xlfn.XLOOKUP(Sales_DB[[#This Row],[Customer_ID]],Final_Cust_db[Customer_ID],Final_Cust_db[Gender])</f>
        <v>Male</v>
      </c>
      <c r="X1648" t="str">
        <f>_xlfn.XLOOKUP(Sales_DB[[#This Row],[Customer_ID]],Final_Cust_db[Customer_ID],Final_Cust_db[City])</f>
        <v>Mooneyshire</v>
      </c>
      <c r="Y1648" t="str">
        <f>_xlfn.XLOOKUP(Sales_DB[[#This Row],[Customer_ID]],Final_Cust_db[Customer_ID],Final_Cust_db[State])</f>
        <v>Alaska</v>
      </c>
      <c r="Z1648" t="str">
        <f>_xlfn.XLOOKUP(Sales_DB[[#This Row],[Customer_ID]],Final_Cust_db[Customer_ID],Final_Cust_db[Country])</f>
        <v>USA</v>
      </c>
      <c r="AA1648" t="str">
        <f>_xlfn.XLOOKUP(Sales_DB[[#This Row],[Customer_ID]],Final_Cust_db[Customer_ID],Final_Cust_db[Loyality_Level])</f>
        <v>Platinum</v>
      </c>
      <c r="AB1648" s="8">
        <f>Sales_DB[[#This Row],[Cost]]*Sales_DB[[#This Row],[Quantity]]</f>
        <v>39.04</v>
      </c>
      <c r="AC1648" s="8">
        <f>Sales_DB[[#This Row],[Total_Amount]]-Sales_DB[[#This Row],[Spend]]</f>
        <v>522.2944</v>
      </c>
      <c r="AD1648" s="8">
        <f>MONTH(Sales_DB[[#This Row],[Order_Date]])</f>
        <v>8</v>
      </c>
    </row>
    <row r="1649" spans="1:30" x14ac:dyDescent="0.35">
      <c r="A1649" t="s">
        <v>3606</v>
      </c>
      <c r="B1649" s="2">
        <v>45669</v>
      </c>
      <c r="C1649" t="s">
        <v>458</v>
      </c>
      <c r="D1649" t="s">
        <v>1719</v>
      </c>
      <c r="E1649" t="s">
        <v>1885</v>
      </c>
      <c r="F1649">
        <v>4</v>
      </c>
      <c r="G1649" s="5">
        <v>92.35</v>
      </c>
      <c r="H1649">
        <v>0.15</v>
      </c>
      <c r="I1649" t="s">
        <v>1957</v>
      </c>
      <c r="J1649">
        <v>313.99</v>
      </c>
      <c r="K1649" t="str">
        <f>_xlfn.XLOOKUP(Sales_DB[[#This Row],[Store_ID]],Store_DB[Store_ID],Store_DB[Region])</f>
        <v>East</v>
      </c>
      <c r="L1649" t="str">
        <f>_xlfn.XLOOKUP(Sales_DB[[#This Row],[Store_ID]],Store_DB[Store_ID],Store_DB[Store_Name])</f>
        <v>Rivera-Warner</v>
      </c>
      <c r="M1649" t="str">
        <f>_xlfn.XLOOKUP(Sales_DB[[#This Row],[Store_ID]],Store_DB[Store_ID],Store_DB[City])</f>
        <v>Washingtonfurt</v>
      </c>
      <c r="N1649" t="str">
        <f>_xlfn.XLOOKUP(Sales_DB[[#This Row],[Store_ID]],Store_DB[Store_ID],Store_DB[Store_Type])</f>
        <v>Flagship</v>
      </c>
      <c r="O1649" t="str">
        <f>_xlfn.XLOOKUP(Sales_DB[[#This Row],[Product_ID]],Product_DB[Product_ID],Product_DB[Product_Name])</f>
        <v>Makeup Brush Set</v>
      </c>
      <c r="P1649" t="str">
        <f>_xlfn.XLOOKUP(Sales_DB[[#This Row],[Product_ID]],Product_DB[Product_ID],Product_DB[Category])</f>
        <v>Beauty</v>
      </c>
      <c r="Q1649" t="str">
        <f>_xlfn.XLOOKUP(Sales_DB[[#This Row],[Product_ID]],Product_DB[Product_ID],Product_DB[Sub_Category])</f>
        <v>Makeup</v>
      </c>
      <c r="R1649" t="str">
        <f>_xlfn.XLOOKUP(Sales_DB[[#This Row],[Product_ID]],Product_DB[Product_ID],Product_DB[Brand])</f>
        <v>Cook Inc</v>
      </c>
      <c r="S1649">
        <f>_xlfn.XLOOKUP(Sales_DB[[#This Row],[Product_ID]],Product_DB[Product_ID],Product_DB[Cost])</f>
        <v>238.8</v>
      </c>
      <c r="T1649">
        <f>_xlfn.XLOOKUP(Sales_DB[[#This Row],[Product_ID]],Product_DB[Product_ID],Product_DB[Stock])</f>
        <v>431</v>
      </c>
      <c r="U1649" t="str">
        <f>_xlfn.XLOOKUP(Sales_DB[[#This Row],[Customer_ID]],Final_Cust_db[Customer_ID],Final_Cust_db[Name])</f>
        <v>Miguel Reynolds</v>
      </c>
      <c r="V1649">
        <f>_xlfn.XLOOKUP(Sales_DB[[#This Row],[Customer_ID]],Final_Cust_db[Customer_ID],Final_Cust_db[Age])</f>
        <v>57</v>
      </c>
      <c r="W1649" t="str">
        <f>_xlfn.XLOOKUP(Sales_DB[[#This Row],[Customer_ID]],Final_Cust_db[Customer_ID],Final_Cust_db[Gender])</f>
        <v>Female</v>
      </c>
      <c r="X1649" t="str">
        <f>_xlfn.XLOOKUP(Sales_DB[[#This Row],[Customer_ID]],Final_Cust_db[Customer_ID],Final_Cust_db[City])</f>
        <v>Taylorberg</v>
      </c>
      <c r="Y1649" t="str">
        <f>_xlfn.XLOOKUP(Sales_DB[[#This Row],[Customer_ID]],Final_Cust_db[Customer_ID],Final_Cust_db[State])</f>
        <v>Ohio</v>
      </c>
      <c r="Z1649" t="str">
        <f>_xlfn.XLOOKUP(Sales_DB[[#This Row],[Customer_ID]],Final_Cust_db[Customer_ID],Final_Cust_db[Country])</f>
        <v>USA</v>
      </c>
      <c r="AA1649" t="str">
        <f>_xlfn.XLOOKUP(Sales_DB[[#This Row],[Customer_ID]],Final_Cust_db[Customer_ID],Final_Cust_db[Loyality_Level])</f>
        <v>Gold</v>
      </c>
      <c r="AB1649" s="8">
        <f>Sales_DB[[#This Row],[Cost]]*Sales_DB[[#This Row],[Quantity]]</f>
        <v>955.2</v>
      </c>
      <c r="AC1649" s="8">
        <f>Sales_DB[[#This Row],[Total_Amount]]-Sales_DB[[#This Row],[Spend]]</f>
        <v>-641.21</v>
      </c>
      <c r="AD1649" s="8">
        <f>MONTH(Sales_DB[[#This Row],[Order_Date]])</f>
        <v>1</v>
      </c>
    </row>
    <row r="1650" spans="1:30" x14ac:dyDescent="0.35">
      <c r="A1650" t="s">
        <v>3607</v>
      </c>
      <c r="B1650" s="2">
        <v>45606</v>
      </c>
      <c r="C1650" t="s">
        <v>717</v>
      </c>
      <c r="D1650" t="s">
        <v>1694</v>
      </c>
      <c r="E1650" t="s">
        <v>1927</v>
      </c>
      <c r="F1650">
        <v>4</v>
      </c>
      <c r="G1650" s="5">
        <v>721.54</v>
      </c>
      <c r="H1650">
        <v>0.21</v>
      </c>
      <c r="I1650" t="s">
        <v>1957</v>
      </c>
      <c r="J1650">
        <v>2280.0664000000002</v>
      </c>
      <c r="K1650" t="str">
        <f>_xlfn.XLOOKUP(Sales_DB[[#This Row],[Store_ID]],Store_DB[Store_ID],Store_DB[Region])</f>
        <v>North</v>
      </c>
      <c r="L1650" t="str">
        <f>_xlfn.XLOOKUP(Sales_DB[[#This Row],[Store_ID]],Store_DB[Store_ID],Store_DB[Store_Name])</f>
        <v>Thomas, Bridges and Harris</v>
      </c>
      <c r="M1650" t="str">
        <f>_xlfn.XLOOKUP(Sales_DB[[#This Row],[Store_ID]],Store_DB[Store_ID],Store_DB[City])</f>
        <v>Sabrinatown</v>
      </c>
      <c r="N1650" t="str">
        <f>_xlfn.XLOOKUP(Sales_DB[[#This Row],[Store_ID]],Store_DB[Store_ID],Store_DB[Store_Type])</f>
        <v>Online</v>
      </c>
      <c r="O1650" t="str">
        <f>_xlfn.XLOOKUP(Sales_DB[[#This Row],[Product_ID]],Product_DB[Product_ID],Product_DB[Product_Name])</f>
        <v>Portable Power Bank</v>
      </c>
      <c r="P1650" t="str">
        <f>_xlfn.XLOOKUP(Sales_DB[[#This Row],[Product_ID]],Product_DB[Product_ID],Product_DB[Category])</f>
        <v>Electronics</v>
      </c>
      <c r="Q1650" t="str">
        <f>_xlfn.XLOOKUP(Sales_DB[[#This Row],[Product_ID]],Product_DB[Product_ID],Product_DB[Sub_Category])</f>
        <v>Mobile</v>
      </c>
      <c r="R1650" t="str">
        <f>_xlfn.XLOOKUP(Sales_DB[[#This Row],[Product_ID]],Product_DB[Product_ID],Product_DB[Brand])</f>
        <v>Cummings and Sons</v>
      </c>
      <c r="S1650">
        <f>_xlfn.XLOOKUP(Sales_DB[[#This Row],[Product_ID]],Product_DB[Product_ID],Product_DB[Cost])</f>
        <v>326.06</v>
      </c>
      <c r="T1650">
        <f>_xlfn.XLOOKUP(Sales_DB[[#This Row],[Product_ID]],Product_DB[Product_ID],Product_DB[Stock])</f>
        <v>301</v>
      </c>
      <c r="U1650" t="str">
        <f>_xlfn.XLOOKUP(Sales_DB[[#This Row],[Customer_ID]],Final_Cust_db[Customer_ID],Final_Cust_db[Name])</f>
        <v>Jordan Wells</v>
      </c>
      <c r="V1650">
        <f>_xlfn.XLOOKUP(Sales_DB[[#This Row],[Customer_ID]],Final_Cust_db[Customer_ID],Final_Cust_db[Age])</f>
        <v>47</v>
      </c>
      <c r="W1650" t="str">
        <f>_xlfn.XLOOKUP(Sales_DB[[#This Row],[Customer_ID]],Final_Cust_db[Customer_ID],Final_Cust_db[Gender])</f>
        <v>Female</v>
      </c>
      <c r="X1650" t="str">
        <f>_xlfn.XLOOKUP(Sales_DB[[#This Row],[Customer_ID]],Final_Cust_db[Customer_ID],Final_Cust_db[City])</f>
        <v xml:space="preserve">Phillipschester   </v>
      </c>
      <c r="Y1650" t="str">
        <f>_xlfn.XLOOKUP(Sales_DB[[#This Row],[Customer_ID]],Final_Cust_db[Customer_ID],Final_Cust_db[State])</f>
        <v>New Jersey</v>
      </c>
      <c r="Z1650" t="str">
        <f>_xlfn.XLOOKUP(Sales_DB[[#This Row],[Customer_ID]],Final_Cust_db[Customer_ID],Final_Cust_db[Country])</f>
        <v>USA</v>
      </c>
      <c r="AA1650" t="str">
        <f>_xlfn.XLOOKUP(Sales_DB[[#This Row],[Customer_ID]],Final_Cust_db[Customer_ID],Final_Cust_db[Loyality_Level])</f>
        <v>Gold</v>
      </c>
      <c r="AB1650" s="8">
        <f>Sales_DB[[#This Row],[Cost]]*Sales_DB[[#This Row],[Quantity]]</f>
        <v>1304.24</v>
      </c>
      <c r="AC1650" s="8">
        <f>Sales_DB[[#This Row],[Total_Amount]]-Sales_DB[[#This Row],[Spend]]</f>
        <v>975.82640000000015</v>
      </c>
      <c r="AD1650" s="8">
        <f>MONTH(Sales_DB[[#This Row],[Order_Date]])</f>
        <v>11</v>
      </c>
    </row>
    <row r="1651" spans="1:30" x14ac:dyDescent="0.35">
      <c r="A1651" t="s">
        <v>3608</v>
      </c>
      <c r="B1651" s="2">
        <v>45787</v>
      </c>
      <c r="C1651" t="s">
        <v>206</v>
      </c>
      <c r="D1651" t="s">
        <v>1691</v>
      </c>
      <c r="E1651" t="s">
        <v>1919</v>
      </c>
      <c r="F1651">
        <v>1</v>
      </c>
      <c r="G1651" s="5">
        <v>228.69</v>
      </c>
      <c r="H1651">
        <v>0.14000000000000001</v>
      </c>
      <c r="I1651" t="s">
        <v>1957</v>
      </c>
      <c r="J1651">
        <v>196.67339999999999</v>
      </c>
      <c r="K1651" t="str">
        <f>_xlfn.XLOOKUP(Sales_DB[[#This Row],[Store_ID]],Store_DB[Store_ID],Store_DB[Region])</f>
        <v>South</v>
      </c>
      <c r="L1651" t="str">
        <f>_xlfn.XLOOKUP(Sales_DB[[#This Row],[Store_ID]],Store_DB[Store_ID],Store_DB[Store_Name])</f>
        <v>Moore, Padilla and Butler</v>
      </c>
      <c r="M1651" t="str">
        <f>_xlfn.XLOOKUP(Sales_DB[[#This Row],[Store_ID]],Store_DB[Store_ID],Store_DB[City])</f>
        <v>East Johnstad</v>
      </c>
      <c r="N1651" t="str">
        <f>_xlfn.XLOOKUP(Sales_DB[[#This Row],[Store_ID]],Store_DB[Store_ID],Store_DB[Store_Type])</f>
        <v>Flagship</v>
      </c>
      <c r="O1651" t="str">
        <f>_xlfn.XLOOKUP(Sales_DB[[#This Row],[Product_ID]],Product_DB[Product_ID],Product_DB[Product_Name])</f>
        <v>Sports Water Hydration Pack</v>
      </c>
      <c r="P1651" t="str">
        <f>_xlfn.XLOOKUP(Sales_DB[[#This Row],[Product_ID]],Product_DB[Product_ID],Product_DB[Category])</f>
        <v>Sports</v>
      </c>
      <c r="Q1651" t="str">
        <f>_xlfn.XLOOKUP(Sales_DB[[#This Row],[Product_ID]],Product_DB[Product_ID],Product_DB[Sub_Category])</f>
        <v>Outdoor</v>
      </c>
      <c r="R1651" t="str">
        <f>_xlfn.XLOOKUP(Sales_DB[[#This Row],[Product_ID]],Product_DB[Product_ID],Product_DB[Brand])</f>
        <v>Sims-Smith</v>
      </c>
      <c r="S1651">
        <f>_xlfn.XLOOKUP(Sales_DB[[#This Row],[Product_ID]],Product_DB[Product_ID],Product_DB[Cost])</f>
        <v>135.61000000000001</v>
      </c>
      <c r="T1651">
        <f>_xlfn.XLOOKUP(Sales_DB[[#This Row],[Product_ID]],Product_DB[Product_ID],Product_DB[Stock])</f>
        <v>394</v>
      </c>
      <c r="U1651" t="str">
        <f>_xlfn.XLOOKUP(Sales_DB[[#This Row],[Customer_ID]],Final_Cust_db[Customer_ID],Final_Cust_db[Name])</f>
        <v>Sharon Brown</v>
      </c>
      <c r="V1651">
        <f>_xlfn.XLOOKUP(Sales_DB[[#This Row],[Customer_ID]],Final_Cust_db[Customer_ID],Final_Cust_db[Age])</f>
        <v>37</v>
      </c>
      <c r="W1651" t="str">
        <f>_xlfn.XLOOKUP(Sales_DB[[#This Row],[Customer_ID]],Final_Cust_db[Customer_ID],Final_Cust_db[Gender])</f>
        <v>Female</v>
      </c>
      <c r="X1651" t="str">
        <f>_xlfn.XLOOKUP(Sales_DB[[#This Row],[Customer_ID]],Final_Cust_db[Customer_ID],Final_Cust_db[City])</f>
        <v>East Andrea</v>
      </c>
      <c r="Y1651" t="str">
        <f>_xlfn.XLOOKUP(Sales_DB[[#This Row],[Customer_ID]],Final_Cust_db[Customer_ID],Final_Cust_db[State])</f>
        <v>Michigan</v>
      </c>
      <c r="Z1651" t="str">
        <f>_xlfn.XLOOKUP(Sales_DB[[#This Row],[Customer_ID]],Final_Cust_db[Customer_ID],Final_Cust_db[Country])</f>
        <v>USA</v>
      </c>
      <c r="AA1651" t="str">
        <f>_xlfn.XLOOKUP(Sales_DB[[#This Row],[Customer_ID]],Final_Cust_db[Customer_ID],Final_Cust_db[Loyality_Level])</f>
        <v>Gold</v>
      </c>
      <c r="AB1651" s="8">
        <f>Sales_DB[[#This Row],[Cost]]*Sales_DB[[#This Row],[Quantity]]</f>
        <v>135.61000000000001</v>
      </c>
      <c r="AC1651" s="8">
        <f>Sales_DB[[#This Row],[Total_Amount]]-Sales_DB[[#This Row],[Spend]]</f>
        <v>61.063399999999973</v>
      </c>
      <c r="AD1651" s="8">
        <f>MONTH(Sales_DB[[#This Row],[Order_Date]])</f>
        <v>5</v>
      </c>
    </row>
    <row r="1652" spans="1:30" x14ac:dyDescent="0.35">
      <c r="A1652" t="s">
        <v>3609</v>
      </c>
      <c r="B1652" s="2">
        <v>45929</v>
      </c>
      <c r="C1652" t="s">
        <v>1122</v>
      </c>
      <c r="D1652" t="s">
        <v>1739</v>
      </c>
      <c r="E1652" t="s">
        <v>1922</v>
      </c>
      <c r="F1652">
        <v>1</v>
      </c>
      <c r="G1652" s="5">
        <v>899.09</v>
      </c>
      <c r="H1652">
        <v>0.2</v>
      </c>
      <c r="I1652" t="s">
        <v>1959</v>
      </c>
      <c r="J1652">
        <v>719.27200000000005</v>
      </c>
      <c r="K1652" t="str">
        <f>_xlfn.XLOOKUP(Sales_DB[[#This Row],[Store_ID]],Store_DB[Store_ID],Store_DB[Region])</f>
        <v>East</v>
      </c>
      <c r="L1652" t="str">
        <f>_xlfn.XLOOKUP(Sales_DB[[#This Row],[Store_ID]],Store_DB[Store_ID],Store_DB[Store_Name])</f>
        <v>Hill, Wagner and Ballard</v>
      </c>
      <c r="M1652" t="str">
        <f>_xlfn.XLOOKUP(Sales_DB[[#This Row],[Store_ID]],Store_DB[Store_ID],Store_DB[City])</f>
        <v>East Davidville</v>
      </c>
      <c r="N1652" t="str">
        <f>_xlfn.XLOOKUP(Sales_DB[[#This Row],[Store_ID]],Store_DB[Store_ID],Store_DB[Store_Type])</f>
        <v>Online</v>
      </c>
      <c r="O1652" t="str">
        <f>_xlfn.XLOOKUP(Sales_DB[[#This Row],[Product_ID]],Product_DB[Product_ID],Product_DB[Product_Name])</f>
        <v>Men'S Track Pants</v>
      </c>
      <c r="P1652" t="str">
        <f>_xlfn.XLOOKUP(Sales_DB[[#This Row],[Product_ID]],Product_DB[Product_ID],Product_DB[Category])</f>
        <v>Clothing</v>
      </c>
      <c r="Q1652" t="str">
        <f>_xlfn.XLOOKUP(Sales_DB[[#This Row],[Product_ID]],Product_DB[Product_ID],Product_DB[Sub_Category])</f>
        <v>Bottoms</v>
      </c>
      <c r="R1652" t="str">
        <f>_xlfn.XLOOKUP(Sales_DB[[#This Row],[Product_ID]],Product_DB[Product_ID],Product_DB[Brand])</f>
        <v>Hamilton, Woods and Walker</v>
      </c>
      <c r="S1652">
        <f>_xlfn.XLOOKUP(Sales_DB[[#This Row],[Product_ID]],Product_DB[Product_ID],Product_DB[Cost])</f>
        <v>386.56</v>
      </c>
      <c r="T1652">
        <f>_xlfn.XLOOKUP(Sales_DB[[#This Row],[Product_ID]],Product_DB[Product_ID],Product_DB[Stock])</f>
        <v>125</v>
      </c>
      <c r="U1652" t="str">
        <f>_xlfn.XLOOKUP(Sales_DB[[#This Row],[Customer_ID]],Final_Cust_db[Customer_ID],Final_Cust_db[Name])</f>
        <v>Carlos Flores</v>
      </c>
      <c r="V1652">
        <f>_xlfn.XLOOKUP(Sales_DB[[#This Row],[Customer_ID]],Final_Cust_db[Customer_ID],Final_Cust_db[Age])</f>
        <v>20</v>
      </c>
      <c r="W1652" t="str">
        <f>_xlfn.XLOOKUP(Sales_DB[[#This Row],[Customer_ID]],Final_Cust_db[Customer_ID],Final_Cust_db[Gender])</f>
        <v>Male</v>
      </c>
      <c r="X1652" t="str">
        <f>_xlfn.XLOOKUP(Sales_DB[[#This Row],[Customer_ID]],Final_Cust_db[Customer_ID],Final_Cust_db[City])</f>
        <v>North Johnfurt</v>
      </c>
      <c r="Y1652" t="str">
        <f>_xlfn.XLOOKUP(Sales_DB[[#This Row],[Customer_ID]],Final_Cust_db[Customer_ID],Final_Cust_db[State])</f>
        <v>Washington</v>
      </c>
      <c r="Z1652" t="str">
        <f>_xlfn.XLOOKUP(Sales_DB[[#This Row],[Customer_ID]],Final_Cust_db[Customer_ID],Final_Cust_db[Country])</f>
        <v>USA</v>
      </c>
      <c r="AA1652" t="str">
        <f>_xlfn.XLOOKUP(Sales_DB[[#This Row],[Customer_ID]],Final_Cust_db[Customer_ID],Final_Cust_db[Loyality_Level])</f>
        <v>Gold</v>
      </c>
      <c r="AB1652" s="8">
        <f>Sales_DB[[#This Row],[Cost]]*Sales_DB[[#This Row],[Quantity]]</f>
        <v>386.56</v>
      </c>
      <c r="AC1652" s="8">
        <f>Sales_DB[[#This Row],[Total_Amount]]-Sales_DB[[#This Row],[Spend]]</f>
        <v>332.71200000000005</v>
      </c>
      <c r="AD1652" s="8">
        <f>MONTH(Sales_DB[[#This Row],[Order_Date]])</f>
        <v>9</v>
      </c>
    </row>
    <row r="1653" spans="1:30" x14ac:dyDescent="0.35">
      <c r="A1653" t="s">
        <v>3610</v>
      </c>
      <c r="B1653" s="2">
        <v>45379</v>
      </c>
      <c r="C1653" t="s">
        <v>1209</v>
      </c>
      <c r="D1653" t="s">
        <v>1588</v>
      </c>
      <c r="E1653" t="s">
        <v>1915</v>
      </c>
      <c r="F1653">
        <v>4</v>
      </c>
      <c r="G1653" s="5">
        <v>195.75</v>
      </c>
      <c r="H1653">
        <v>0.17</v>
      </c>
      <c r="I1653" t="s">
        <v>1957</v>
      </c>
      <c r="J1653">
        <v>649.89</v>
      </c>
      <c r="K1653" t="str">
        <f>_xlfn.XLOOKUP(Sales_DB[[#This Row],[Store_ID]],Store_DB[Store_ID],Store_DB[Region])</f>
        <v>West</v>
      </c>
      <c r="L1653" t="str">
        <f>_xlfn.XLOOKUP(Sales_DB[[#This Row],[Store_ID]],Store_DB[Store_ID],Store_DB[Store_Name])</f>
        <v>Bean, Jones and Park</v>
      </c>
      <c r="M1653" t="str">
        <f>_xlfn.XLOOKUP(Sales_DB[[#This Row],[Store_ID]],Store_DB[Store_ID],Store_DB[City])</f>
        <v>Thompsonborough</v>
      </c>
      <c r="N1653" t="str">
        <f>_xlfn.XLOOKUP(Sales_DB[[#This Row],[Store_ID]],Store_DB[Store_ID],Store_DB[Store_Type])</f>
        <v>Online</v>
      </c>
      <c r="O1653" t="str">
        <f>_xlfn.XLOOKUP(Sales_DB[[#This Row],[Product_ID]],Product_DB[Product_ID],Product_DB[Product_Name])</f>
        <v>Wireless Bluetooth Earbuds</v>
      </c>
      <c r="P1653" t="str">
        <f>_xlfn.XLOOKUP(Sales_DB[[#This Row],[Product_ID]],Product_DB[Product_ID],Product_DB[Category])</f>
        <v>Electronics</v>
      </c>
      <c r="Q1653" t="str">
        <f>_xlfn.XLOOKUP(Sales_DB[[#This Row],[Product_ID]],Product_DB[Product_ID],Product_DB[Sub_Category])</f>
        <v>Audio</v>
      </c>
      <c r="R1653" t="str">
        <f>_xlfn.XLOOKUP(Sales_DB[[#This Row],[Product_ID]],Product_DB[Product_ID],Product_DB[Brand])</f>
        <v>Perez-Johnston</v>
      </c>
      <c r="S1653">
        <f>_xlfn.XLOOKUP(Sales_DB[[#This Row],[Product_ID]],Product_DB[Product_ID],Product_DB[Cost])</f>
        <v>439.07</v>
      </c>
      <c r="T1653">
        <f>_xlfn.XLOOKUP(Sales_DB[[#This Row],[Product_ID]],Product_DB[Product_ID],Product_DB[Stock])</f>
        <v>142</v>
      </c>
      <c r="U1653" t="str">
        <f>_xlfn.XLOOKUP(Sales_DB[[#This Row],[Customer_ID]],Final_Cust_db[Customer_ID],Final_Cust_db[Name])</f>
        <v>Andrew Mason</v>
      </c>
      <c r="V1653">
        <f>_xlfn.XLOOKUP(Sales_DB[[#This Row],[Customer_ID]],Final_Cust_db[Customer_ID],Final_Cust_db[Age])</f>
        <v>52</v>
      </c>
      <c r="W1653" t="str">
        <f>_xlfn.XLOOKUP(Sales_DB[[#This Row],[Customer_ID]],Final_Cust_db[Customer_ID],Final_Cust_db[Gender])</f>
        <v>Female</v>
      </c>
      <c r="X1653" t="str">
        <f>_xlfn.XLOOKUP(Sales_DB[[#This Row],[Customer_ID]],Final_Cust_db[Customer_ID],Final_Cust_db[City])</f>
        <v>North Michael</v>
      </c>
      <c r="Y1653" t="str">
        <f>_xlfn.XLOOKUP(Sales_DB[[#This Row],[Customer_ID]],Final_Cust_db[Customer_ID],Final_Cust_db[State])</f>
        <v>Iowa</v>
      </c>
      <c r="Z1653" t="str">
        <f>_xlfn.XLOOKUP(Sales_DB[[#This Row],[Customer_ID]],Final_Cust_db[Customer_ID],Final_Cust_db[Country])</f>
        <v>USA</v>
      </c>
      <c r="AA1653" t="str">
        <f>_xlfn.XLOOKUP(Sales_DB[[#This Row],[Customer_ID]],Final_Cust_db[Customer_ID],Final_Cust_db[Loyality_Level])</f>
        <v>Bronze</v>
      </c>
      <c r="AB1653" s="8">
        <f>Sales_DB[[#This Row],[Cost]]*Sales_DB[[#This Row],[Quantity]]</f>
        <v>1756.28</v>
      </c>
      <c r="AC1653" s="8">
        <f>Sales_DB[[#This Row],[Total_Amount]]-Sales_DB[[#This Row],[Spend]]</f>
        <v>-1106.3899999999999</v>
      </c>
      <c r="AD1653" s="8">
        <f>MONTH(Sales_DB[[#This Row],[Order_Date]])</f>
        <v>3</v>
      </c>
    </row>
    <row r="1654" spans="1:30" x14ac:dyDescent="0.35">
      <c r="A1654" t="s">
        <v>3611</v>
      </c>
      <c r="B1654" s="2">
        <v>45532</v>
      </c>
      <c r="C1654" t="s">
        <v>1332</v>
      </c>
      <c r="D1654" t="s">
        <v>1860</v>
      </c>
      <c r="E1654" t="s">
        <v>1934</v>
      </c>
      <c r="F1654">
        <v>3</v>
      </c>
      <c r="G1654" s="5">
        <v>199.13</v>
      </c>
      <c r="H1654">
        <v>0.24</v>
      </c>
      <c r="I1654" t="s">
        <v>1957</v>
      </c>
      <c r="J1654">
        <v>454.01639999999998</v>
      </c>
      <c r="K1654" t="str">
        <f>_xlfn.XLOOKUP(Sales_DB[[#This Row],[Store_ID]],Store_DB[Store_ID],Store_DB[Region])</f>
        <v>North</v>
      </c>
      <c r="L1654" t="str">
        <f>_xlfn.XLOOKUP(Sales_DB[[#This Row],[Store_ID]],Store_DB[Store_ID],Store_DB[Store_Name])</f>
        <v>Shelton PLC</v>
      </c>
      <c r="M1654" t="str">
        <f>_xlfn.XLOOKUP(Sales_DB[[#This Row],[Store_ID]],Store_DB[Store_ID],Store_DB[City])</f>
        <v>East Jenniferstad</v>
      </c>
      <c r="N1654" t="str">
        <f>_xlfn.XLOOKUP(Sales_DB[[#This Row],[Store_ID]],Store_DB[Store_ID],Store_DB[Store_Type])</f>
        <v>Flagship</v>
      </c>
      <c r="O1654" t="str">
        <f>_xlfn.XLOOKUP(Sales_DB[[#This Row],[Product_ID]],Product_DB[Product_ID],Product_DB[Product_Name])</f>
        <v>Usb-C Laptop Charger</v>
      </c>
      <c r="P1654" t="str">
        <f>_xlfn.XLOOKUP(Sales_DB[[#This Row],[Product_ID]],Product_DB[Product_ID],Product_DB[Category])</f>
        <v>Electronics</v>
      </c>
      <c r="Q1654" t="str">
        <f>_xlfn.XLOOKUP(Sales_DB[[#This Row],[Product_ID]],Product_DB[Product_ID],Product_DB[Sub_Category])</f>
        <v>Computer</v>
      </c>
      <c r="R1654" t="str">
        <f>_xlfn.XLOOKUP(Sales_DB[[#This Row],[Product_ID]],Product_DB[Product_ID],Product_DB[Brand])</f>
        <v>Martin LLC</v>
      </c>
      <c r="S1654">
        <f>_xlfn.XLOOKUP(Sales_DB[[#This Row],[Product_ID]],Product_DB[Product_ID],Product_DB[Cost])</f>
        <v>377.52</v>
      </c>
      <c r="T1654">
        <f>_xlfn.XLOOKUP(Sales_DB[[#This Row],[Product_ID]],Product_DB[Product_ID],Product_DB[Stock])</f>
        <v>485</v>
      </c>
      <c r="U1654" t="str">
        <f>_xlfn.XLOOKUP(Sales_DB[[#This Row],[Customer_ID]],Final_Cust_db[Customer_ID],Final_Cust_db[Name])</f>
        <v>Jeanette Nichols</v>
      </c>
      <c r="V1654">
        <f>_xlfn.XLOOKUP(Sales_DB[[#This Row],[Customer_ID]],Final_Cust_db[Customer_ID],Final_Cust_db[Age])</f>
        <v>28</v>
      </c>
      <c r="W1654" t="str">
        <f>_xlfn.XLOOKUP(Sales_DB[[#This Row],[Customer_ID]],Final_Cust_db[Customer_ID],Final_Cust_db[Gender])</f>
        <v>Male</v>
      </c>
      <c r="X1654" t="str">
        <f>_xlfn.XLOOKUP(Sales_DB[[#This Row],[Customer_ID]],Final_Cust_db[Customer_ID],Final_Cust_db[City])</f>
        <v>Aguilarland</v>
      </c>
      <c r="Y1654" t="str">
        <f>_xlfn.XLOOKUP(Sales_DB[[#This Row],[Customer_ID]],Final_Cust_db[Customer_ID],Final_Cust_db[State])</f>
        <v>North Carolina</v>
      </c>
      <c r="Z1654" t="str">
        <f>_xlfn.XLOOKUP(Sales_DB[[#This Row],[Customer_ID]],Final_Cust_db[Customer_ID],Final_Cust_db[Country])</f>
        <v>USA</v>
      </c>
      <c r="AA1654" t="str">
        <f>_xlfn.XLOOKUP(Sales_DB[[#This Row],[Customer_ID]],Final_Cust_db[Customer_ID],Final_Cust_db[Loyality_Level])</f>
        <v>Platinum</v>
      </c>
      <c r="AB1654" s="8">
        <f>Sales_DB[[#This Row],[Cost]]*Sales_DB[[#This Row],[Quantity]]</f>
        <v>1132.56</v>
      </c>
      <c r="AC1654" s="8">
        <f>Sales_DB[[#This Row],[Total_Amount]]-Sales_DB[[#This Row],[Spend]]</f>
        <v>-678.54359999999997</v>
      </c>
      <c r="AD1654" s="8">
        <f>MONTH(Sales_DB[[#This Row],[Order_Date]])</f>
        <v>8</v>
      </c>
    </row>
    <row r="1655" spans="1:30" x14ac:dyDescent="0.35">
      <c r="A1655" t="s">
        <v>3612</v>
      </c>
      <c r="B1655" s="2">
        <v>45466</v>
      </c>
      <c r="C1655" t="s">
        <v>541</v>
      </c>
      <c r="D1655" t="s">
        <v>1640</v>
      </c>
      <c r="E1655" t="s">
        <v>1932</v>
      </c>
      <c r="F1655">
        <v>2</v>
      </c>
      <c r="G1655" s="5">
        <v>833.62</v>
      </c>
      <c r="H1655">
        <v>0.18</v>
      </c>
      <c r="I1655" t="s">
        <v>1957</v>
      </c>
      <c r="J1655">
        <v>1367.1368</v>
      </c>
      <c r="K1655" t="str">
        <f>_xlfn.XLOOKUP(Sales_DB[[#This Row],[Store_ID]],Store_DB[Store_ID],Store_DB[Region])</f>
        <v>South</v>
      </c>
      <c r="L1655" t="str">
        <f>_xlfn.XLOOKUP(Sales_DB[[#This Row],[Store_ID]],Store_DB[Store_ID],Store_DB[Store_Name])</f>
        <v>Mcdonald Inc</v>
      </c>
      <c r="M1655" t="str">
        <f>_xlfn.XLOOKUP(Sales_DB[[#This Row],[Store_ID]],Store_DB[Store_ID],Store_DB[City])</f>
        <v>Christopherland</v>
      </c>
      <c r="N1655" t="str">
        <f>_xlfn.XLOOKUP(Sales_DB[[#This Row],[Store_ID]],Store_DB[Store_ID],Store_DB[Store_Type])</f>
        <v>Outlet</v>
      </c>
      <c r="O1655" t="str">
        <f>_xlfn.XLOOKUP(Sales_DB[[#This Row],[Product_ID]],Product_DB[Product_ID],Product_DB[Product_Name])</f>
        <v>Carbon Fiber Tennis Racket</v>
      </c>
      <c r="P1655" t="str">
        <f>_xlfn.XLOOKUP(Sales_DB[[#This Row],[Product_ID]],Product_DB[Product_ID],Product_DB[Category])</f>
        <v>Sports</v>
      </c>
      <c r="Q1655" t="str">
        <f>_xlfn.XLOOKUP(Sales_DB[[#This Row],[Product_ID]],Product_DB[Product_ID],Product_DB[Sub_Category])</f>
        <v>Equipment</v>
      </c>
      <c r="R1655" t="str">
        <f>_xlfn.XLOOKUP(Sales_DB[[#This Row],[Product_ID]],Product_DB[Product_ID],Product_DB[Brand])</f>
        <v>Flores, Pineda and Rodriguez</v>
      </c>
      <c r="S1655">
        <f>_xlfn.XLOOKUP(Sales_DB[[#This Row],[Product_ID]],Product_DB[Product_ID],Product_DB[Cost])</f>
        <v>484.62</v>
      </c>
      <c r="T1655">
        <f>_xlfn.XLOOKUP(Sales_DB[[#This Row],[Product_ID]],Product_DB[Product_ID],Product_DB[Stock])</f>
        <v>432</v>
      </c>
      <c r="U1655" t="str">
        <f>_xlfn.XLOOKUP(Sales_DB[[#This Row],[Customer_ID]],Final_Cust_db[Customer_ID],Final_Cust_db[Name])</f>
        <v>John Lawson</v>
      </c>
      <c r="V1655">
        <f>_xlfn.XLOOKUP(Sales_DB[[#This Row],[Customer_ID]],Final_Cust_db[Customer_ID],Final_Cust_db[Age])</f>
        <v>41</v>
      </c>
      <c r="W1655" t="str">
        <f>_xlfn.XLOOKUP(Sales_DB[[#This Row],[Customer_ID]],Final_Cust_db[Customer_ID],Final_Cust_db[Gender])</f>
        <v>Female</v>
      </c>
      <c r="X1655" t="str">
        <f>_xlfn.XLOOKUP(Sales_DB[[#This Row],[Customer_ID]],Final_Cust_db[Customer_ID],Final_Cust_db[City])</f>
        <v>New Juliemouth</v>
      </c>
      <c r="Y1655" t="str">
        <f>_xlfn.XLOOKUP(Sales_DB[[#This Row],[Customer_ID]],Final_Cust_db[Customer_ID],Final_Cust_db[State])</f>
        <v>North Carolina</v>
      </c>
      <c r="Z1655" t="str">
        <f>_xlfn.XLOOKUP(Sales_DB[[#This Row],[Customer_ID]],Final_Cust_db[Customer_ID],Final_Cust_db[Country])</f>
        <v>USA</v>
      </c>
      <c r="AA1655" t="str">
        <f>_xlfn.XLOOKUP(Sales_DB[[#This Row],[Customer_ID]],Final_Cust_db[Customer_ID],Final_Cust_db[Loyality_Level])</f>
        <v>Platinum</v>
      </c>
      <c r="AB1655" s="8">
        <f>Sales_DB[[#This Row],[Cost]]*Sales_DB[[#This Row],[Quantity]]</f>
        <v>969.24</v>
      </c>
      <c r="AC1655" s="8">
        <f>Sales_DB[[#This Row],[Total_Amount]]-Sales_DB[[#This Row],[Spend]]</f>
        <v>397.89679999999998</v>
      </c>
      <c r="AD1655" s="8">
        <f>MONTH(Sales_DB[[#This Row],[Order_Date]])</f>
        <v>6</v>
      </c>
    </row>
    <row r="1656" spans="1:30" x14ac:dyDescent="0.35">
      <c r="A1656" t="s">
        <v>3613</v>
      </c>
      <c r="B1656" s="2">
        <v>45395</v>
      </c>
      <c r="C1656" t="s">
        <v>1499</v>
      </c>
      <c r="D1656" t="s">
        <v>1806</v>
      </c>
      <c r="E1656" t="s">
        <v>1885</v>
      </c>
      <c r="F1656">
        <v>1</v>
      </c>
      <c r="G1656" s="5">
        <v>676.26</v>
      </c>
      <c r="H1656">
        <v>0.14000000000000001</v>
      </c>
      <c r="I1656" t="s">
        <v>1957</v>
      </c>
      <c r="J1656">
        <v>581.58359999999993</v>
      </c>
      <c r="K1656" t="str">
        <f>_xlfn.XLOOKUP(Sales_DB[[#This Row],[Store_ID]],Store_DB[Store_ID],Store_DB[Region])</f>
        <v>East</v>
      </c>
      <c r="L1656" t="str">
        <f>_xlfn.XLOOKUP(Sales_DB[[#This Row],[Store_ID]],Store_DB[Store_ID],Store_DB[Store_Name])</f>
        <v>Rivera-Warner</v>
      </c>
      <c r="M1656" t="str">
        <f>_xlfn.XLOOKUP(Sales_DB[[#This Row],[Store_ID]],Store_DB[Store_ID],Store_DB[City])</f>
        <v>Washingtonfurt</v>
      </c>
      <c r="N1656" t="str">
        <f>_xlfn.XLOOKUP(Sales_DB[[#This Row],[Store_ID]],Store_DB[Store_ID],Store_DB[Store_Type])</f>
        <v>Flagship</v>
      </c>
      <c r="O1656" t="str">
        <f>_xlfn.XLOOKUP(Sales_DB[[#This Row],[Product_ID]],Product_DB[Product_ID],Product_DB[Product_Name])</f>
        <v>Women'S Ankle Boots</v>
      </c>
      <c r="P1656" t="str">
        <f>_xlfn.XLOOKUP(Sales_DB[[#This Row],[Product_ID]],Product_DB[Product_ID],Product_DB[Category])</f>
        <v>Clothing</v>
      </c>
      <c r="Q1656" t="str">
        <f>_xlfn.XLOOKUP(Sales_DB[[#This Row],[Product_ID]],Product_DB[Product_ID],Product_DB[Sub_Category])</f>
        <v>Footwear</v>
      </c>
      <c r="R1656" t="str">
        <f>_xlfn.XLOOKUP(Sales_DB[[#This Row],[Product_ID]],Product_DB[Product_ID],Product_DB[Brand])</f>
        <v>Poole PLC</v>
      </c>
      <c r="S1656">
        <f>_xlfn.XLOOKUP(Sales_DB[[#This Row],[Product_ID]],Product_DB[Product_ID],Product_DB[Cost])</f>
        <v>158.13999999999999</v>
      </c>
      <c r="T1656">
        <f>_xlfn.XLOOKUP(Sales_DB[[#This Row],[Product_ID]],Product_DB[Product_ID],Product_DB[Stock])</f>
        <v>82</v>
      </c>
      <c r="U1656" t="str">
        <f>_xlfn.XLOOKUP(Sales_DB[[#This Row],[Customer_ID]],Final_Cust_db[Customer_ID],Final_Cust_db[Name])</f>
        <v>Jessica Castro</v>
      </c>
      <c r="V1656">
        <f>_xlfn.XLOOKUP(Sales_DB[[#This Row],[Customer_ID]],Final_Cust_db[Customer_ID],Final_Cust_db[Age])</f>
        <v>32</v>
      </c>
      <c r="W1656" t="str">
        <f>_xlfn.XLOOKUP(Sales_DB[[#This Row],[Customer_ID]],Final_Cust_db[Customer_ID],Final_Cust_db[Gender])</f>
        <v>Male</v>
      </c>
      <c r="X1656" t="str">
        <f>_xlfn.XLOOKUP(Sales_DB[[#This Row],[Customer_ID]],Final_Cust_db[Customer_ID],Final_Cust_db[City])</f>
        <v>West Markton</v>
      </c>
      <c r="Y1656" t="str">
        <f>_xlfn.XLOOKUP(Sales_DB[[#This Row],[Customer_ID]],Final_Cust_db[Customer_ID],Final_Cust_db[State])</f>
        <v>Massachusetts</v>
      </c>
      <c r="Z1656" t="str">
        <f>_xlfn.XLOOKUP(Sales_DB[[#This Row],[Customer_ID]],Final_Cust_db[Customer_ID],Final_Cust_db[Country])</f>
        <v>USA</v>
      </c>
      <c r="AA1656" t="str">
        <f>_xlfn.XLOOKUP(Sales_DB[[#This Row],[Customer_ID]],Final_Cust_db[Customer_ID],Final_Cust_db[Loyality_Level])</f>
        <v>Bronze</v>
      </c>
      <c r="AB1656" s="8">
        <f>Sales_DB[[#This Row],[Cost]]*Sales_DB[[#This Row],[Quantity]]</f>
        <v>158.13999999999999</v>
      </c>
      <c r="AC1656" s="8">
        <f>Sales_DB[[#This Row],[Total_Amount]]-Sales_DB[[#This Row],[Spend]]</f>
        <v>423.44359999999995</v>
      </c>
      <c r="AD1656" s="8">
        <f>MONTH(Sales_DB[[#This Row],[Order_Date]])</f>
        <v>4</v>
      </c>
    </row>
    <row r="1657" spans="1:30" x14ac:dyDescent="0.35">
      <c r="A1657" t="s">
        <v>3614</v>
      </c>
      <c r="B1657" s="2">
        <v>45708</v>
      </c>
      <c r="C1657" t="s">
        <v>134</v>
      </c>
      <c r="D1657" t="s">
        <v>1760</v>
      </c>
      <c r="E1657" t="s">
        <v>1919</v>
      </c>
      <c r="F1657">
        <v>2</v>
      </c>
      <c r="G1657" s="5">
        <v>666.49</v>
      </c>
      <c r="H1657">
        <v>0.06</v>
      </c>
      <c r="I1657" t="s">
        <v>1957</v>
      </c>
      <c r="J1657">
        <v>1253.0011999999999</v>
      </c>
      <c r="K1657" t="str">
        <f>_xlfn.XLOOKUP(Sales_DB[[#This Row],[Store_ID]],Store_DB[Store_ID],Store_DB[Region])</f>
        <v>South</v>
      </c>
      <c r="L1657" t="str">
        <f>_xlfn.XLOOKUP(Sales_DB[[#This Row],[Store_ID]],Store_DB[Store_ID],Store_DB[Store_Name])</f>
        <v>Moore, Padilla and Butler</v>
      </c>
      <c r="M1657" t="str">
        <f>_xlfn.XLOOKUP(Sales_DB[[#This Row],[Store_ID]],Store_DB[Store_ID],Store_DB[City])</f>
        <v>East Johnstad</v>
      </c>
      <c r="N1657" t="str">
        <f>_xlfn.XLOOKUP(Sales_DB[[#This Row],[Store_ID]],Store_DB[Store_ID],Store_DB[Store_Type])</f>
        <v>Flagship</v>
      </c>
      <c r="O1657" t="str">
        <f>_xlfn.XLOOKUP(Sales_DB[[#This Row],[Product_ID]],Product_DB[Product_ID],Product_DB[Product_Name])</f>
        <v>Luxury Perfume Spray</v>
      </c>
      <c r="P1657" t="str">
        <f>_xlfn.XLOOKUP(Sales_DB[[#This Row],[Product_ID]],Product_DB[Product_ID],Product_DB[Category])</f>
        <v>Beauty</v>
      </c>
      <c r="Q1657" t="str">
        <f>_xlfn.XLOOKUP(Sales_DB[[#This Row],[Product_ID]],Product_DB[Product_ID],Product_DB[Sub_Category])</f>
        <v>Fragrance</v>
      </c>
      <c r="R1657" t="str">
        <f>_xlfn.XLOOKUP(Sales_DB[[#This Row],[Product_ID]],Product_DB[Product_ID],Product_DB[Brand])</f>
        <v>Gibson, Green and Lopez</v>
      </c>
      <c r="S1657">
        <f>_xlfn.XLOOKUP(Sales_DB[[#This Row],[Product_ID]],Product_DB[Product_ID],Product_DB[Cost])</f>
        <v>482.75</v>
      </c>
      <c r="T1657">
        <f>_xlfn.XLOOKUP(Sales_DB[[#This Row],[Product_ID]],Product_DB[Product_ID],Product_DB[Stock])</f>
        <v>444</v>
      </c>
      <c r="U1657" t="str">
        <f>_xlfn.XLOOKUP(Sales_DB[[#This Row],[Customer_ID]],Final_Cust_db[Customer_ID],Final_Cust_db[Name])</f>
        <v>Mike Jennings</v>
      </c>
      <c r="V1657">
        <f>_xlfn.XLOOKUP(Sales_DB[[#This Row],[Customer_ID]],Final_Cust_db[Customer_ID],Final_Cust_db[Age])</f>
        <v>48</v>
      </c>
      <c r="W1657" t="str">
        <f>_xlfn.XLOOKUP(Sales_DB[[#This Row],[Customer_ID]],Final_Cust_db[Customer_ID],Final_Cust_db[Gender])</f>
        <v>Female</v>
      </c>
      <c r="X1657" t="str">
        <f>_xlfn.XLOOKUP(Sales_DB[[#This Row],[Customer_ID]],Final_Cust_db[Customer_ID],Final_Cust_db[City])</f>
        <v>Fostermouth</v>
      </c>
      <c r="Y1657" t="str">
        <f>_xlfn.XLOOKUP(Sales_DB[[#This Row],[Customer_ID]],Final_Cust_db[Customer_ID],Final_Cust_db[State])</f>
        <v>Arizona</v>
      </c>
      <c r="Z1657" t="str">
        <f>_xlfn.XLOOKUP(Sales_DB[[#This Row],[Customer_ID]],Final_Cust_db[Customer_ID],Final_Cust_db[Country])</f>
        <v>USA</v>
      </c>
      <c r="AA1657" t="str">
        <f>_xlfn.XLOOKUP(Sales_DB[[#This Row],[Customer_ID]],Final_Cust_db[Customer_ID],Final_Cust_db[Loyality_Level])</f>
        <v>Gold</v>
      </c>
      <c r="AB1657" s="8">
        <f>Sales_DB[[#This Row],[Cost]]*Sales_DB[[#This Row],[Quantity]]</f>
        <v>965.5</v>
      </c>
      <c r="AC1657" s="8">
        <f>Sales_DB[[#This Row],[Total_Amount]]-Sales_DB[[#This Row],[Spend]]</f>
        <v>287.50119999999993</v>
      </c>
      <c r="AD1657" s="8">
        <f>MONTH(Sales_DB[[#This Row],[Order_Date]])</f>
        <v>2</v>
      </c>
    </row>
    <row r="1658" spans="1:30" x14ac:dyDescent="0.35">
      <c r="A1658" t="s">
        <v>3615</v>
      </c>
      <c r="B1658" s="2">
        <v>45735</v>
      </c>
      <c r="C1658" t="s">
        <v>1429</v>
      </c>
      <c r="D1658" t="s">
        <v>1615</v>
      </c>
      <c r="E1658" t="s">
        <v>1902</v>
      </c>
      <c r="F1658">
        <v>3</v>
      </c>
      <c r="G1658" s="5">
        <v>471.19</v>
      </c>
      <c r="H1658">
        <v>0.28000000000000003</v>
      </c>
      <c r="I1658" t="s">
        <v>1962</v>
      </c>
      <c r="J1658">
        <v>1017.7704</v>
      </c>
      <c r="K1658" t="str">
        <f>_xlfn.XLOOKUP(Sales_DB[[#This Row],[Store_ID]],Store_DB[Store_ID],Store_DB[Region])</f>
        <v>South</v>
      </c>
      <c r="L1658" t="str">
        <f>_xlfn.XLOOKUP(Sales_DB[[#This Row],[Store_ID]],Store_DB[Store_ID],Store_DB[Store_Name])</f>
        <v>Alexander Group</v>
      </c>
      <c r="M1658" t="str">
        <f>_xlfn.XLOOKUP(Sales_DB[[#This Row],[Store_ID]],Store_DB[Store_ID],Store_DB[City])</f>
        <v>Port Sharon</v>
      </c>
      <c r="N1658" t="str">
        <f>_xlfn.XLOOKUP(Sales_DB[[#This Row],[Store_ID]],Store_DB[Store_ID],Store_DB[Store_Type])</f>
        <v>Online</v>
      </c>
      <c r="O1658" t="str">
        <f>_xlfn.XLOOKUP(Sales_DB[[#This Row],[Product_ID]],Product_DB[Product_ID],Product_DB[Product_Name])</f>
        <v>4K Home Projector</v>
      </c>
      <c r="P1658" t="str">
        <f>_xlfn.XLOOKUP(Sales_DB[[#This Row],[Product_ID]],Product_DB[Product_ID],Product_DB[Category])</f>
        <v>Electronics</v>
      </c>
      <c r="Q1658" t="str">
        <f>_xlfn.XLOOKUP(Sales_DB[[#This Row],[Product_ID]],Product_DB[Product_ID],Product_DB[Sub_Category])</f>
        <v>Appliances</v>
      </c>
      <c r="R1658" t="str">
        <f>_xlfn.XLOOKUP(Sales_DB[[#This Row],[Product_ID]],Product_DB[Product_ID],Product_DB[Brand])</f>
        <v>Thomas LLC</v>
      </c>
      <c r="S1658">
        <f>_xlfn.XLOOKUP(Sales_DB[[#This Row],[Product_ID]],Product_DB[Product_ID],Product_DB[Cost])</f>
        <v>465.34</v>
      </c>
      <c r="T1658">
        <f>_xlfn.XLOOKUP(Sales_DB[[#This Row],[Product_ID]],Product_DB[Product_ID],Product_DB[Stock])</f>
        <v>301</v>
      </c>
      <c r="U1658" t="str">
        <f>_xlfn.XLOOKUP(Sales_DB[[#This Row],[Customer_ID]],Final_Cust_db[Customer_ID],Final_Cust_db[Name])</f>
        <v>Justin Johnson</v>
      </c>
      <c r="V1658">
        <f>_xlfn.XLOOKUP(Sales_DB[[#This Row],[Customer_ID]],Final_Cust_db[Customer_ID],Final_Cust_db[Age])</f>
        <v>35</v>
      </c>
      <c r="W1658" t="str">
        <f>_xlfn.XLOOKUP(Sales_DB[[#This Row],[Customer_ID]],Final_Cust_db[Customer_ID],Final_Cust_db[Gender])</f>
        <v>Male</v>
      </c>
      <c r="X1658" t="str">
        <f>_xlfn.XLOOKUP(Sales_DB[[#This Row],[Customer_ID]],Final_Cust_db[Customer_ID],Final_Cust_db[City])</f>
        <v>Hughesview</v>
      </c>
      <c r="Y1658" t="str">
        <f>_xlfn.XLOOKUP(Sales_DB[[#This Row],[Customer_ID]],Final_Cust_db[Customer_ID],Final_Cust_db[State])</f>
        <v>Iowa</v>
      </c>
      <c r="Z1658" t="str">
        <f>_xlfn.XLOOKUP(Sales_DB[[#This Row],[Customer_ID]],Final_Cust_db[Customer_ID],Final_Cust_db[Country])</f>
        <v>USA</v>
      </c>
      <c r="AA1658" t="str">
        <f>_xlfn.XLOOKUP(Sales_DB[[#This Row],[Customer_ID]],Final_Cust_db[Customer_ID],Final_Cust_db[Loyality_Level])</f>
        <v>Gold</v>
      </c>
      <c r="AB1658" s="8">
        <f>Sales_DB[[#This Row],[Cost]]*Sales_DB[[#This Row],[Quantity]]</f>
        <v>1396.02</v>
      </c>
      <c r="AC1658" s="8">
        <f>Sales_DB[[#This Row],[Total_Amount]]-Sales_DB[[#This Row],[Spend]]</f>
        <v>-378.24959999999999</v>
      </c>
      <c r="AD1658" s="8">
        <f>MONTH(Sales_DB[[#This Row],[Order_Date]])</f>
        <v>3</v>
      </c>
    </row>
    <row r="1659" spans="1:30" x14ac:dyDescent="0.35">
      <c r="A1659" t="s">
        <v>3616</v>
      </c>
      <c r="B1659" s="2">
        <v>45237</v>
      </c>
      <c r="C1659" t="s">
        <v>418</v>
      </c>
      <c r="D1659" t="s">
        <v>1588</v>
      </c>
      <c r="E1659" t="s">
        <v>1899</v>
      </c>
      <c r="F1659">
        <v>4</v>
      </c>
      <c r="G1659" s="5">
        <v>555.65</v>
      </c>
      <c r="H1659">
        <v>0.25</v>
      </c>
      <c r="I1659" t="s">
        <v>1962</v>
      </c>
      <c r="J1659">
        <v>1666.95</v>
      </c>
      <c r="K1659" t="str">
        <f>_xlfn.XLOOKUP(Sales_DB[[#This Row],[Store_ID]],Store_DB[Store_ID],Store_DB[Region])</f>
        <v>North</v>
      </c>
      <c r="L1659" t="str">
        <f>_xlfn.XLOOKUP(Sales_DB[[#This Row],[Store_ID]],Store_DB[Store_ID],Store_DB[Store_Name])</f>
        <v>Johnson-Wright</v>
      </c>
      <c r="M1659" t="str">
        <f>_xlfn.XLOOKUP(Sales_DB[[#This Row],[Store_ID]],Store_DB[Store_ID],Store_DB[City])</f>
        <v>Hoodberg</v>
      </c>
      <c r="N1659" t="str">
        <f>_xlfn.XLOOKUP(Sales_DB[[#This Row],[Store_ID]],Store_DB[Store_ID],Store_DB[Store_Type])</f>
        <v>Outlet</v>
      </c>
      <c r="O1659" t="str">
        <f>_xlfn.XLOOKUP(Sales_DB[[#This Row],[Product_ID]],Product_DB[Product_ID],Product_DB[Product_Name])</f>
        <v>Wireless Bluetooth Earbuds</v>
      </c>
      <c r="P1659" t="str">
        <f>_xlfn.XLOOKUP(Sales_DB[[#This Row],[Product_ID]],Product_DB[Product_ID],Product_DB[Category])</f>
        <v>Electronics</v>
      </c>
      <c r="Q1659" t="str">
        <f>_xlfn.XLOOKUP(Sales_DB[[#This Row],[Product_ID]],Product_DB[Product_ID],Product_DB[Sub_Category])</f>
        <v>Audio</v>
      </c>
      <c r="R1659" t="str">
        <f>_xlfn.XLOOKUP(Sales_DB[[#This Row],[Product_ID]],Product_DB[Product_ID],Product_DB[Brand])</f>
        <v>Perez-Johnston</v>
      </c>
      <c r="S1659">
        <f>_xlfn.XLOOKUP(Sales_DB[[#This Row],[Product_ID]],Product_DB[Product_ID],Product_DB[Cost])</f>
        <v>439.07</v>
      </c>
      <c r="T1659">
        <f>_xlfn.XLOOKUP(Sales_DB[[#This Row],[Product_ID]],Product_DB[Product_ID],Product_DB[Stock])</f>
        <v>142</v>
      </c>
      <c r="U1659" t="str">
        <f>_xlfn.XLOOKUP(Sales_DB[[#This Row],[Customer_ID]],Final_Cust_db[Customer_ID],Final_Cust_db[Name])</f>
        <v>Michael Jones</v>
      </c>
      <c r="V1659">
        <f>_xlfn.XLOOKUP(Sales_DB[[#This Row],[Customer_ID]],Final_Cust_db[Customer_ID],Final_Cust_db[Age])</f>
        <v>40</v>
      </c>
      <c r="W1659" t="str">
        <f>_xlfn.XLOOKUP(Sales_DB[[#This Row],[Customer_ID]],Final_Cust_db[Customer_ID],Final_Cust_db[Gender])</f>
        <v>Male</v>
      </c>
      <c r="X1659" t="str">
        <f>_xlfn.XLOOKUP(Sales_DB[[#This Row],[Customer_ID]],Final_Cust_db[Customer_ID],Final_Cust_db[City])</f>
        <v>North Edwardton</v>
      </c>
      <c r="Y1659" t="str">
        <f>_xlfn.XLOOKUP(Sales_DB[[#This Row],[Customer_ID]],Final_Cust_db[Customer_ID],Final_Cust_db[State])</f>
        <v>Tennessee</v>
      </c>
      <c r="Z1659" t="str">
        <f>_xlfn.XLOOKUP(Sales_DB[[#This Row],[Customer_ID]],Final_Cust_db[Customer_ID],Final_Cust_db[Country])</f>
        <v>USA</v>
      </c>
      <c r="AA1659" t="str">
        <f>_xlfn.XLOOKUP(Sales_DB[[#This Row],[Customer_ID]],Final_Cust_db[Customer_ID],Final_Cust_db[Loyality_Level])</f>
        <v>Bronze</v>
      </c>
      <c r="AB1659" s="8">
        <f>Sales_DB[[#This Row],[Cost]]*Sales_DB[[#This Row],[Quantity]]</f>
        <v>1756.28</v>
      </c>
      <c r="AC1659" s="8">
        <f>Sales_DB[[#This Row],[Total_Amount]]-Sales_DB[[#This Row],[Spend]]</f>
        <v>-89.329999999999927</v>
      </c>
      <c r="AD1659" s="8">
        <f>MONTH(Sales_DB[[#This Row],[Order_Date]])</f>
        <v>11</v>
      </c>
    </row>
    <row r="1660" spans="1:30" x14ac:dyDescent="0.35">
      <c r="A1660" t="s">
        <v>3617</v>
      </c>
      <c r="B1660" s="2">
        <v>45282</v>
      </c>
      <c r="C1660" t="s">
        <v>145</v>
      </c>
      <c r="D1660" t="s">
        <v>1866</v>
      </c>
      <c r="E1660" t="s">
        <v>1932</v>
      </c>
      <c r="F1660">
        <v>2</v>
      </c>
      <c r="G1660" s="5">
        <v>100.42</v>
      </c>
      <c r="H1660">
        <v>0.06</v>
      </c>
      <c r="I1660" t="s">
        <v>1957</v>
      </c>
      <c r="J1660">
        <v>188.78960000000001</v>
      </c>
      <c r="K1660" t="str">
        <f>_xlfn.XLOOKUP(Sales_DB[[#This Row],[Store_ID]],Store_DB[Store_ID],Store_DB[Region])</f>
        <v>South</v>
      </c>
      <c r="L1660" t="str">
        <f>_xlfn.XLOOKUP(Sales_DB[[#This Row],[Store_ID]],Store_DB[Store_ID],Store_DB[Store_Name])</f>
        <v>Mcdonald Inc</v>
      </c>
      <c r="M1660" t="str">
        <f>_xlfn.XLOOKUP(Sales_DB[[#This Row],[Store_ID]],Store_DB[Store_ID],Store_DB[City])</f>
        <v>Christopherland</v>
      </c>
      <c r="N1660" t="str">
        <f>_xlfn.XLOOKUP(Sales_DB[[#This Row],[Store_ID]],Store_DB[Store_ID],Store_DB[Store_Type])</f>
        <v>Outlet</v>
      </c>
      <c r="O1660" t="str">
        <f>_xlfn.XLOOKUP(Sales_DB[[#This Row],[Product_ID]],Product_DB[Product_ID],Product_DB[Product_Name])</f>
        <v>Sports Stopwatch Basic</v>
      </c>
      <c r="P1660" t="str">
        <f>_xlfn.XLOOKUP(Sales_DB[[#This Row],[Product_ID]],Product_DB[Product_ID],Product_DB[Category])</f>
        <v>Sports</v>
      </c>
      <c r="Q1660" t="str">
        <f>_xlfn.XLOOKUP(Sales_DB[[#This Row],[Product_ID]],Product_DB[Product_ID],Product_DB[Sub_Category])</f>
        <v>Accessories</v>
      </c>
      <c r="R1660" t="str">
        <f>_xlfn.XLOOKUP(Sales_DB[[#This Row],[Product_ID]],Product_DB[Product_ID],Product_DB[Brand])</f>
        <v>Wilson Group</v>
      </c>
      <c r="S1660">
        <f>_xlfn.XLOOKUP(Sales_DB[[#This Row],[Product_ID]],Product_DB[Product_ID],Product_DB[Cost])</f>
        <v>60.65</v>
      </c>
      <c r="T1660">
        <f>_xlfn.XLOOKUP(Sales_DB[[#This Row],[Product_ID]],Product_DB[Product_ID],Product_DB[Stock])</f>
        <v>75</v>
      </c>
      <c r="U1660" t="str">
        <f>_xlfn.XLOOKUP(Sales_DB[[#This Row],[Customer_ID]],Final_Cust_db[Customer_ID],Final_Cust_db[Name])</f>
        <v>Rachel Myers</v>
      </c>
      <c r="V1660">
        <f>_xlfn.XLOOKUP(Sales_DB[[#This Row],[Customer_ID]],Final_Cust_db[Customer_ID],Final_Cust_db[Age])</f>
        <v>52</v>
      </c>
      <c r="W1660" t="str">
        <f>_xlfn.XLOOKUP(Sales_DB[[#This Row],[Customer_ID]],Final_Cust_db[Customer_ID],Final_Cust_db[Gender])</f>
        <v>Male</v>
      </c>
      <c r="X1660" t="str">
        <f>_xlfn.XLOOKUP(Sales_DB[[#This Row],[Customer_ID]],Final_Cust_db[Customer_ID],Final_Cust_db[City])</f>
        <v>Robertberg</v>
      </c>
      <c r="Y1660" t="str">
        <f>_xlfn.XLOOKUP(Sales_DB[[#This Row],[Customer_ID]],Final_Cust_db[Customer_ID],Final_Cust_db[State])</f>
        <v>North Dakota</v>
      </c>
      <c r="Z1660" t="str">
        <f>_xlfn.XLOOKUP(Sales_DB[[#This Row],[Customer_ID]],Final_Cust_db[Customer_ID],Final_Cust_db[Country])</f>
        <v>USA</v>
      </c>
      <c r="AA1660" t="str">
        <f>_xlfn.XLOOKUP(Sales_DB[[#This Row],[Customer_ID]],Final_Cust_db[Customer_ID],Final_Cust_db[Loyality_Level])</f>
        <v>Silver</v>
      </c>
      <c r="AB1660" s="8">
        <f>Sales_DB[[#This Row],[Cost]]*Sales_DB[[#This Row],[Quantity]]</f>
        <v>121.3</v>
      </c>
      <c r="AC1660" s="8">
        <f>Sales_DB[[#This Row],[Total_Amount]]-Sales_DB[[#This Row],[Spend]]</f>
        <v>67.48960000000001</v>
      </c>
      <c r="AD1660" s="8">
        <f>MONTH(Sales_DB[[#This Row],[Order_Date]])</f>
        <v>12</v>
      </c>
    </row>
    <row r="1661" spans="1:30" x14ac:dyDescent="0.35">
      <c r="A1661" t="s">
        <v>3618</v>
      </c>
      <c r="B1661" s="2">
        <v>45337</v>
      </c>
      <c r="C1661" t="s">
        <v>195</v>
      </c>
      <c r="D1661" t="s">
        <v>1875</v>
      </c>
      <c r="E1661" t="s">
        <v>1943</v>
      </c>
      <c r="F1661">
        <v>3</v>
      </c>
      <c r="G1661" s="5">
        <v>981.69</v>
      </c>
      <c r="H1661">
        <v>0.05</v>
      </c>
      <c r="I1661" t="s">
        <v>1962</v>
      </c>
      <c r="J1661">
        <v>2797.8164999999999</v>
      </c>
      <c r="K1661" t="str">
        <f>_xlfn.XLOOKUP(Sales_DB[[#This Row],[Store_ID]],Store_DB[Store_ID],Store_DB[Region])</f>
        <v>East</v>
      </c>
      <c r="L1661" t="str">
        <f>_xlfn.XLOOKUP(Sales_DB[[#This Row],[Store_ID]],Store_DB[Store_ID],Store_DB[Store_Name])</f>
        <v>Guerrero-Schmitt</v>
      </c>
      <c r="M1661" t="str">
        <f>_xlfn.XLOOKUP(Sales_DB[[#This Row],[Store_ID]],Store_DB[Store_ID],Store_DB[City])</f>
        <v>East Stevechester</v>
      </c>
      <c r="N1661" t="str">
        <f>_xlfn.XLOOKUP(Sales_DB[[#This Row],[Store_ID]],Store_DB[Store_ID],Store_DB[Store_Type])</f>
        <v>Flagship</v>
      </c>
      <c r="O1661" t="str">
        <f>_xlfn.XLOOKUP(Sales_DB[[#This Row],[Product_ID]],Product_DB[Product_ID],Product_DB[Product_Name])</f>
        <v>Portable Bluetooth Speaker</v>
      </c>
      <c r="P1661" t="str">
        <f>_xlfn.XLOOKUP(Sales_DB[[#This Row],[Product_ID]],Product_DB[Product_ID],Product_DB[Category])</f>
        <v>Electronics</v>
      </c>
      <c r="Q1661" t="str">
        <f>_xlfn.XLOOKUP(Sales_DB[[#This Row],[Product_ID]],Product_DB[Product_ID],Product_DB[Sub_Category])</f>
        <v>Audio</v>
      </c>
      <c r="R1661" t="str">
        <f>_xlfn.XLOOKUP(Sales_DB[[#This Row],[Product_ID]],Product_DB[Product_ID],Product_DB[Brand])</f>
        <v>Flores-King</v>
      </c>
      <c r="S1661">
        <f>_xlfn.XLOOKUP(Sales_DB[[#This Row],[Product_ID]],Product_DB[Product_ID],Product_DB[Cost])</f>
        <v>431.67</v>
      </c>
      <c r="T1661">
        <f>_xlfn.XLOOKUP(Sales_DB[[#This Row],[Product_ID]],Product_DB[Product_ID],Product_DB[Stock])</f>
        <v>73</v>
      </c>
      <c r="U1661" t="str">
        <f>_xlfn.XLOOKUP(Sales_DB[[#This Row],[Customer_ID]],Final_Cust_db[Customer_ID],Final_Cust_db[Name])</f>
        <v>Matthew Hunter Jr.</v>
      </c>
      <c r="V1661">
        <f>_xlfn.XLOOKUP(Sales_DB[[#This Row],[Customer_ID]],Final_Cust_db[Customer_ID],Final_Cust_db[Age])</f>
        <v>61</v>
      </c>
      <c r="W1661" t="str">
        <f>_xlfn.XLOOKUP(Sales_DB[[#This Row],[Customer_ID]],Final_Cust_db[Customer_ID],Final_Cust_db[Gender])</f>
        <v>Female</v>
      </c>
      <c r="X1661" t="str">
        <f>_xlfn.XLOOKUP(Sales_DB[[#This Row],[Customer_ID]],Final_Cust_db[Customer_ID],Final_Cust_db[City])</f>
        <v>Gregoryview</v>
      </c>
      <c r="Y1661" t="str">
        <f>_xlfn.XLOOKUP(Sales_DB[[#This Row],[Customer_ID]],Final_Cust_db[Customer_ID],Final_Cust_db[State])</f>
        <v>Illinois</v>
      </c>
      <c r="Z1661" t="str">
        <f>_xlfn.XLOOKUP(Sales_DB[[#This Row],[Customer_ID]],Final_Cust_db[Customer_ID],Final_Cust_db[Country])</f>
        <v>USA</v>
      </c>
      <c r="AA1661" t="str">
        <f>_xlfn.XLOOKUP(Sales_DB[[#This Row],[Customer_ID]],Final_Cust_db[Customer_ID],Final_Cust_db[Loyality_Level])</f>
        <v>Gold</v>
      </c>
      <c r="AB1661" s="8">
        <f>Sales_DB[[#This Row],[Cost]]*Sales_DB[[#This Row],[Quantity]]</f>
        <v>1295.01</v>
      </c>
      <c r="AC1661" s="8">
        <f>Sales_DB[[#This Row],[Total_Amount]]-Sales_DB[[#This Row],[Spend]]</f>
        <v>1502.8064999999999</v>
      </c>
      <c r="AD1661" s="8">
        <f>MONTH(Sales_DB[[#This Row],[Order_Date]])</f>
        <v>2</v>
      </c>
    </row>
    <row r="1662" spans="1:30" x14ac:dyDescent="0.35">
      <c r="A1662" t="s">
        <v>3619</v>
      </c>
      <c r="B1662" s="2">
        <v>45310</v>
      </c>
      <c r="C1662" t="s">
        <v>1038</v>
      </c>
      <c r="D1662" t="s">
        <v>1597</v>
      </c>
      <c r="E1662" t="s">
        <v>1937</v>
      </c>
      <c r="F1662">
        <v>2</v>
      </c>
      <c r="G1662" s="5">
        <v>848.87</v>
      </c>
      <c r="H1662">
        <v>0.09</v>
      </c>
      <c r="I1662" t="s">
        <v>1962</v>
      </c>
      <c r="J1662">
        <v>1544.9434000000001</v>
      </c>
      <c r="K1662" t="str">
        <f>_xlfn.XLOOKUP(Sales_DB[[#This Row],[Store_ID]],Store_DB[Store_ID],Store_DB[Region])</f>
        <v>West</v>
      </c>
      <c r="L1662" t="str">
        <f>_xlfn.XLOOKUP(Sales_DB[[#This Row],[Store_ID]],Store_DB[Store_ID],Store_DB[Store_Name])</f>
        <v>Frederick-Wright</v>
      </c>
      <c r="M1662" t="str">
        <f>_xlfn.XLOOKUP(Sales_DB[[#This Row],[Store_ID]],Store_DB[Store_ID],Store_DB[City])</f>
        <v>New Jimmymouth</v>
      </c>
      <c r="N1662" t="str">
        <f>_xlfn.XLOOKUP(Sales_DB[[#This Row],[Store_ID]],Store_DB[Store_ID],Store_DB[Store_Type])</f>
        <v>Flagship</v>
      </c>
      <c r="O1662" t="str">
        <f>_xlfn.XLOOKUP(Sales_DB[[#This Row],[Product_ID]],Product_DB[Product_ID],Product_DB[Product_Name])</f>
        <v>Ceramic Kitchen Bowl Set</v>
      </c>
      <c r="P1662" t="str">
        <f>_xlfn.XLOOKUP(Sales_DB[[#This Row],[Product_ID]],Product_DB[Product_ID],Product_DB[Category])</f>
        <v>Home</v>
      </c>
      <c r="Q1662" t="str">
        <f>_xlfn.XLOOKUP(Sales_DB[[#This Row],[Product_ID]],Product_DB[Product_ID],Product_DB[Sub_Category])</f>
        <v>Kitchen</v>
      </c>
      <c r="R1662" t="str">
        <f>_xlfn.XLOOKUP(Sales_DB[[#This Row],[Product_ID]],Product_DB[Product_ID],Product_DB[Brand])</f>
        <v>Hamilton Group</v>
      </c>
      <c r="S1662">
        <f>_xlfn.XLOOKUP(Sales_DB[[#This Row],[Product_ID]],Product_DB[Product_ID],Product_DB[Cost])</f>
        <v>298.86</v>
      </c>
      <c r="T1662">
        <f>_xlfn.XLOOKUP(Sales_DB[[#This Row],[Product_ID]],Product_DB[Product_ID],Product_DB[Stock])</f>
        <v>308</v>
      </c>
      <c r="U1662" t="str">
        <f>_xlfn.XLOOKUP(Sales_DB[[#This Row],[Customer_ID]],Final_Cust_db[Customer_ID],Final_Cust_db[Name])</f>
        <v>Reginald Willis</v>
      </c>
      <c r="V1662">
        <f>_xlfn.XLOOKUP(Sales_DB[[#This Row],[Customer_ID]],Final_Cust_db[Customer_ID],Final_Cust_db[Age])</f>
        <v>62</v>
      </c>
      <c r="W1662" t="str">
        <f>_xlfn.XLOOKUP(Sales_DB[[#This Row],[Customer_ID]],Final_Cust_db[Customer_ID],Final_Cust_db[Gender])</f>
        <v>Female</v>
      </c>
      <c r="X1662" t="str">
        <f>_xlfn.XLOOKUP(Sales_DB[[#This Row],[Customer_ID]],Final_Cust_db[Customer_ID],Final_Cust_db[City])</f>
        <v>Kellybury</v>
      </c>
      <c r="Y1662" t="str">
        <f>_xlfn.XLOOKUP(Sales_DB[[#This Row],[Customer_ID]],Final_Cust_db[Customer_ID],Final_Cust_db[State])</f>
        <v>New York</v>
      </c>
      <c r="Z1662" t="str">
        <f>_xlfn.XLOOKUP(Sales_DB[[#This Row],[Customer_ID]],Final_Cust_db[Customer_ID],Final_Cust_db[Country])</f>
        <v>USA</v>
      </c>
      <c r="AA1662" t="str">
        <f>_xlfn.XLOOKUP(Sales_DB[[#This Row],[Customer_ID]],Final_Cust_db[Customer_ID],Final_Cust_db[Loyality_Level])</f>
        <v>Bronze</v>
      </c>
      <c r="AB1662" s="8">
        <f>Sales_DB[[#This Row],[Cost]]*Sales_DB[[#This Row],[Quantity]]</f>
        <v>597.72</v>
      </c>
      <c r="AC1662" s="8">
        <f>Sales_DB[[#This Row],[Total_Amount]]-Sales_DB[[#This Row],[Spend]]</f>
        <v>947.22340000000008</v>
      </c>
      <c r="AD1662" s="8">
        <f>MONTH(Sales_DB[[#This Row],[Order_Date]])</f>
        <v>1</v>
      </c>
    </row>
    <row r="1663" spans="1:30" x14ac:dyDescent="0.35">
      <c r="A1663" t="s">
        <v>3620</v>
      </c>
      <c r="B1663" s="2">
        <v>45230</v>
      </c>
      <c r="C1663" t="s">
        <v>1182</v>
      </c>
      <c r="D1663" t="s">
        <v>1869</v>
      </c>
      <c r="E1663" t="s">
        <v>1922</v>
      </c>
      <c r="F1663">
        <v>3</v>
      </c>
      <c r="G1663" s="5">
        <v>582.32000000000005</v>
      </c>
      <c r="H1663">
        <v>0.02</v>
      </c>
      <c r="I1663" t="s">
        <v>1959</v>
      </c>
      <c r="J1663">
        <v>1746.96</v>
      </c>
      <c r="K1663" t="str">
        <f>_xlfn.XLOOKUP(Sales_DB[[#This Row],[Store_ID]],Store_DB[Store_ID],Store_DB[Region])</f>
        <v>East</v>
      </c>
      <c r="L1663" t="str">
        <f>_xlfn.XLOOKUP(Sales_DB[[#This Row],[Store_ID]],Store_DB[Store_ID],Store_DB[Store_Name])</f>
        <v>Hill, Wagner and Ballard</v>
      </c>
      <c r="M1663" t="str">
        <f>_xlfn.XLOOKUP(Sales_DB[[#This Row],[Store_ID]],Store_DB[Store_ID],Store_DB[City])</f>
        <v>East Davidville</v>
      </c>
      <c r="N1663" t="str">
        <f>_xlfn.XLOOKUP(Sales_DB[[#This Row],[Store_ID]],Store_DB[Store_ID],Store_DB[Store_Type])</f>
        <v>Online</v>
      </c>
      <c r="O1663" t="str">
        <f>_xlfn.XLOOKUP(Sales_DB[[#This Row],[Product_ID]],Product_DB[Product_ID],Product_DB[Product_Name])</f>
        <v>Women'S Formal Blazer</v>
      </c>
      <c r="P1663" t="str">
        <f>_xlfn.XLOOKUP(Sales_DB[[#This Row],[Product_ID]],Product_DB[Product_ID],Product_DB[Category])</f>
        <v>Clothing</v>
      </c>
      <c r="Q1663" t="str">
        <f>_xlfn.XLOOKUP(Sales_DB[[#This Row],[Product_ID]],Product_DB[Product_ID],Product_DB[Sub_Category])</f>
        <v>Outerwear</v>
      </c>
      <c r="R1663" t="str">
        <f>_xlfn.XLOOKUP(Sales_DB[[#This Row],[Product_ID]],Product_DB[Product_ID],Product_DB[Brand])</f>
        <v>Phillips and Sons</v>
      </c>
      <c r="S1663">
        <f>_xlfn.XLOOKUP(Sales_DB[[#This Row],[Product_ID]],Product_DB[Product_ID],Product_DB[Cost])</f>
        <v>358.47</v>
      </c>
      <c r="T1663">
        <f>_xlfn.XLOOKUP(Sales_DB[[#This Row],[Product_ID]],Product_DB[Product_ID],Product_DB[Stock])</f>
        <v>143</v>
      </c>
      <c r="U1663" t="str">
        <f>_xlfn.XLOOKUP(Sales_DB[[#This Row],[Customer_ID]],Final_Cust_db[Customer_ID],Final_Cust_db[Name])</f>
        <v>Joshua Bell</v>
      </c>
      <c r="V1663">
        <f>_xlfn.XLOOKUP(Sales_DB[[#This Row],[Customer_ID]],Final_Cust_db[Customer_ID],Final_Cust_db[Age])</f>
        <v>26</v>
      </c>
      <c r="W1663" t="str">
        <f>_xlfn.XLOOKUP(Sales_DB[[#This Row],[Customer_ID]],Final_Cust_db[Customer_ID],Final_Cust_db[Gender])</f>
        <v>Male</v>
      </c>
      <c r="X1663" t="str">
        <f>_xlfn.XLOOKUP(Sales_DB[[#This Row],[Customer_ID]],Final_Cust_db[Customer_ID],Final_Cust_db[City])</f>
        <v>Port Richardshire</v>
      </c>
      <c r="Y1663" t="str">
        <f>_xlfn.XLOOKUP(Sales_DB[[#This Row],[Customer_ID]],Final_Cust_db[Customer_ID],Final_Cust_db[State])</f>
        <v>Minnesota</v>
      </c>
      <c r="Z1663" t="str">
        <f>_xlfn.XLOOKUP(Sales_DB[[#This Row],[Customer_ID]],Final_Cust_db[Customer_ID],Final_Cust_db[Country])</f>
        <v>USA</v>
      </c>
      <c r="AA1663" t="str">
        <f>_xlfn.XLOOKUP(Sales_DB[[#This Row],[Customer_ID]],Final_Cust_db[Customer_ID],Final_Cust_db[Loyality_Level])</f>
        <v>Platinum</v>
      </c>
      <c r="AB1663" s="8">
        <f>Sales_DB[[#This Row],[Cost]]*Sales_DB[[#This Row],[Quantity]]</f>
        <v>1075.4100000000001</v>
      </c>
      <c r="AC1663" s="8">
        <f>Sales_DB[[#This Row],[Total_Amount]]-Sales_DB[[#This Row],[Spend]]</f>
        <v>671.55</v>
      </c>
      <c r="AD1663" s="8">
        <f>MONTH(Sales_DB[[#This Row],[Order_Date]])</f>
        <v>10</v>
      </c>
    </row>
    <row r="1664" spans="1:30" x14ac:dyDescent="0.35">
      <c r="A1664" t="s">
        <v>3621</v>
      </c>
      <c r="B1664" s="2">
        <v>45341</v>
      </c>
      <c r="C1664" t="s">
        <v>574</v>
      </c>
      <c r="D1664" t="s">
        <v>1726</v>
      </c>
      <c r="E1664" t="s">
        <v>1940</v>
      </c>
      <c r="F1664">
        <v>2</v>
      </c>
      <c r="G1664" s="5">
        <v>869.43</v>
      </c>
      <c r="H1664">
        <v>0.24</v>
      </c>
      <c r="I1664" t="s">
        <v>1962</v>
      </c>
      <c r="J1664">
        <v>1321.5336</v>
      </c>
      <c r="K1664" t="str">
        <f>_xlfn.XLOOKUP(Sales_DB[[#This Row],[Store_ID]],Store_DB[Store_ID],Store_DB[Region])</f>
        <v>North</v>
      </c>
      <c r="L1664" t="str">
        <f>_xlfn.XLOOKUP(Sales_DB[[#This Row],[Store_ID]],Store_DB[Store_ID],Store_DB[Store_Name])</f>
        <v>Holloway Ltd</v>
      </c>
      <c r="M1664" t="str">
        <f>_xlfn.XLOOKUP(Sales_DB[[#This Row],[Store_ID]],Store_DB[Store_ID],Store_DB[City])</f>
        <v>Bensonhaven</v>
      </c>
      <c r="N1664" t="str">
        <f>_xlfn.XLOOKUP(Sales_DB[[#This Row],[Store_ID]],Store_DB[Store_ID],Store_DB[Store_Type])</f>
        <v>Flagship</v>
      </c>
      <c r="O1664" t="str">
        <f>_xlfn.XLOOKUP(Sales_DB[[#This Row],[Product_ID]],Product_DB[Product_ID],Product_DB[Product_Name])</f>
        <v>Men'S Roll-On Perfume</v>
      </c>
      <c r="P1664" t="str">
        <f>_xlfn.XLOOKUP(Sales_DB[[#This Row],[Product_ID]],Product_DB[Product_ID],Product_DB[Category])</f>
        <v>Beauty</v>
      </c>
      <c r="Q1664" t="str">
        <f>_xlfn.XLOOKUP(Sales_DB[[#This Row],[Product_ID]],Product_DB[Product_ID],Product_DB[Sub_Category])</f>
        <v>Fragrance</v>
      </c>
      <c r="R1664" t="str">
        <f>_xlfn.XLOOKUP(Sales_DB[[#This Row],[Product_ID]],Product_DB[Product_ID],Product_DB[Brand])</f>
        <v>Sullivan and Sons</v>
      </c>
      <c r="S1664">
        <f>_xlfn.XLOOKUP(Sales_DB[[#This Row],[Product_ID]],Product_DB[Product_ID],Product_DB[Cost])</f>
        <v>43.29</v>
      </c>
      <c r="T1664">
        <f>_xlfn.XLOOKUP(Sales_DB[[#This Row],[Product_ID]],Product_DB[Product_ID],Product_DB[Stock])</f>
        <v>267</v>
      </c>
      <c r="U1664" t="str">
        <f>_xlfn.XLOOKUP(Sales_DB[[#This Row],[Customer_ID]],Final_Cust_db[Customer_ID],Final_Cust_db[Name])</f>
        <v>Amy Wilson</v>
      </c>
      <c r="V1664">
        <f>_xlfn.XLOOKUP(Sales_DB[[#This Row],[Customer_ID]],Final_Cust_db[Customer_ID],Final_Cust_db[Age])</f>
        <v>44</v>
      </c>
      <c r="W1664" t="str">
        <f>_xlfn.XLOOKUP(Sales_DB[[#This Row],[Customer_ID]],Final_Cust_db[Customer_ID],Final_Cust_db[Gender])</f>
        <v>Female</v>
      </c>
      <c r="X1664" t="str">
        <f>_xlfn.XLOOKUP(Sales_DB[[#This Row],[Customer_ID]],Final_Cust_db[Customer_ID],Final_Cust_db[City])</f>
        <v>Morrisburgh</v>
      </c>
      <c r="Y1664" t="str">
        <f>_xlfn.XLOOKUP(Sales_DB[[#This Row],[Customer_ID]],Final_Cust_db[Customer_ID],Final_Cust_db[State])</f>
        <v>Indiana</v>
      </c>
      <c r="Z1664" t="str">
        <f>_xlfn.XLOOKUP(Sales_DB[[#This Row],[Customer_ID]],Final_Cust_db[Customer_ID],Final_Cust_db[Country])</f>
        <v>USA</v>
      </c>
      <c r="AA1664" t="str">
        <f>_xlfn.XLOOKUP(Sales_DB[[#This Row],[Customer_ID]],Final_Cust_db[Customer_ID],Final_Cust_db[Loyality_Level])</f>
        <v>Platinum</v>
      </c>
      <c r="AB1664" s="8">
        <f>Sales_DB[[#This Row],[Cost]]*Sales_DB[[#This Row],[Quantity]]</f>
        <v>86.58</v>
      </c>
      <c r="AC1664" s="8">
        <f>Sales_DB[[#This Row],[Total_Amount]]-Sales_DB[[#This Row],[Spend]]</f>
        <v>1234.9536000000001</v>
      </c>
      <c r="AD1664" s="8">
        <f>MONTH(Sales_DB[[#This Row],[Order_Date]])</f>
        <v>2</v>
      </c>
    </row>
    <row r="1665" spans="1:30" x14ac:dyDescent="0.35">
      <c r="A1665" t="s">
        <v>3622</v>
      </c>
      <c r="B1665" s="2">
        <v>45440</v>
      </c>
      <c r="C1665" t="s">
        <v>96</v>
      </c>
      <c r="D1665" t="s">
        <v>1742</v>
      </c>
      <c r="E1665" t="s">
        <v>1902</v>
      </c>
      <c r="F1665">
        <v>1</v>
      </c>
      <c r="G1665" s="5">
        <v>62.26</v>
      </c>
      <c r="H1665">
        <v>0.03</v>
      </c>
      <c r="I1665" t="s">
        <v>1962</v>
      </c>
      <c r="J1665">
        <v>60.392200000000003</v>
      </c>
      <c r="K1665" t="str">
        <f>_xlfn.XLOOKUP(Sales_DB[[#This Row],[Store_ID]],Store_DB[Store_ID],Store_DB[Region])</f>
        <v>South</v>
      </c>
      <c r="L1665" t="str">
        <f>_xlfn.XLOOKUP(Sales_DB[[#This Row],[Store_ID]],Store_DB[Store_ID],Store_DB[Store_Name])</f>
        <v>Alexander Group</v>
      </c>
      <c r="M1665" t="str">
        <f>_xlfn.XLOOKUP(Sales_DB[[#This Row],[Store_ID]],Store_DB[Store_ID],Store_DB[City])</f>
        <v>Port Sharon</v>
      </c>
      <c r="N1665" t="str">
        <f>_xlfn.XLOOKUP(Sales_DB[[#This Row],[Store_ID]],Store_DB[Store_ID],Store_DB[Store_Type])</f>
        <v>Online</v>
      </c>
      <c r="O1665" t="str">
        <f>_xlfn.XLOOKUP(Sales_DB[[#This Row],[Product_ID]],Product_DB[Product_ID],Product_DB[Product_Name])</f>
        <v>Sports Stopwatch Pro</v>
      </c>
      <c r="P1665" t="str">
        <f>_xlfn.XLOOKUP(Sales_DB[[#This Row],[Product_ID]],Product_DB[Product_ID],Product_DB[Category])</f>
        <v>Sports</v>
      </c>
      <c r="Q1665" t="str">
        <f>_xlfn.XLOOKUP(Sales_DB[[#This Row],[Product_ID]],Product_DB[Product_ID],Product_DB[Sub_Category])</f>
        <v>Accessories</v>
      </c>
      <c r="R1665" t="str">
        <f>_xlfn.XLOOKUP(Sales_DB[[#This Row],[Product_ID]],Product_DB[Product_ID],Product_DB[Brand])</f>
        <v>Thompson-French</v>
      </c>
      <c r="S1665">
        <f>_xlfn.XLOOKUP(Sales_DB[[#This Row],[Product_ID]],Product_DB[Product_ID],Product_DB[Cost])</f>
        <v>434.84</v>
      </c>
      <c r="T1665">
        <f>_xlfn.XLOOKUP(Sales_DB[[#This Row],[Product_ID]],Product_DB[Product_ID],Product_DB[Stock])</f>
        <v>185</v>
      </c>
      <c r="U1665" t="str">
        <f>_xlfn.XLOOKUP(Sales_DB[[#This Row],[Customer_ID]],Final_Cust_db[Customer_ID],Final_Cust_db[Name])</f>
        <v>Jeff Martinez</v>
      </c>
      <c r="V1665">
        <f>_xlfn.XLOOKUP(Sales_DB[[#This Row],[Customer_ID]],Final_Cust_db[Customer_ID],Final_Cust_db[Age])</f>
        <v>36</v>
      </c>
      <c r="W1665" t="str">
        <f>_xlfn.XLOOKUP(Sales_DB[[#This Row],[Customer_ID]],Final_Cust_db[Customer_ID],Final_Cust_db[Gender])</f>
        <v>Female</v>
      </c>
      <c r="X1665" t="str">
        <f>_xlfn.XLOOKUP(Sales_DB[[#This Row],[Customer_ID]],Final_Cust_db[Customer_ID],Final_Cust_db[City])</f>
        <v>Smithburgh</v>
      </c>
      <c r="Y1665" t="str">
        <f>_xlfn.XLOOKUP(Sales_DB[[#This Row],[Customer_ID]],Final_Cust_db[Customer_ID],Final_Cust_db[State])</f>
        <v>Oklahoma</v>
      </c>
      <c r="Z1665" t="str">
        <f>_xlfn.XLOOKUP(Sales_DB[[#This Row],[Customer_ID]],Final_Cust_db[Customer_ID],Final_Cust_db[Country])</f>
        <v>USA</v>
      </c>
      <c r="AA1665" t="str">
        <f>_xlfn.XLOOKUP(Sales_DB[[#This Row],[Customer_ID]],Final_Cust_db[Customer_ID],Final_Cust_db[Loyality_Level])</f>
        <v>Gold</v>
      </c>
      <c r="AB1665" s="8">
        <f>Sales_DB[[#This Row],[Cost]]*Sales_DB[[#This Row],[Quantity]]</f>
        <v>434.84</v>
      </c>
      <c r="AC1665" s="8">
        <f>Sales_DB[[#This Row],[Total_Amount]]-Sales_DB[[#This Row],[Spend]]</f>
        <v>-374.44779999999997</v>
      </c>
      <c r="AD1665" s="8">
        <f>MONTH(Sales_DB[[#This Row],[Order_Date]])</f>
        <v>5</v>
      </c>
    </row>
    <row r="1666" spans="1:30" x14ac:dyDescent="0.35">
      <c r="A1666" t="s">
        <v>3623</v>
      </c>
      <c r="B1666" s="2">
        <v>45798</v>
      </c>
      <c r="C1666" t="s">
        <v>517</v>
      </c>
      <c r="D1666" t="s">
        <v>1694</v>
      </c>
      <c r="E1666" t="s">
        <v>1932</v>
      </c>
      <c r="F1666">
        <v>3</v>
      </c>
      <c r="G1666" s="5">
        <v>343.97</v>
      </c>
      <c r="H1666">
        <v>0.04</v>
      </c>
      <c r="I1666" t="s">
        <v>1962</v>
      </c>
      <c r="J1666">
        <v>990.6336</v>
      </c>
      <c r="K1666" t="str">
        <f>_xlfn.XLOOKUP(Sales_DB[[#This Row],[Store_ID]],Store_DB[Store_ID],Store_DB[Region])</f>
        <v>South</v>
      </c>
      <c r="L1666" t="str">
        <f>_xlfn.XLOOKUP(Sales_DB[[#This Row],[Store_ID]],Store_DB[Store_ID],Store_DB[Store_Name])</f>
        <v>Mcdonald Inc</v>
      </c>
      <c r="M1666" t="str">
        <f>_xlfn.XLOOKUP(Sales_DB[[#This Row],[Store_ID]],Store_DB[Store_ID],Store_DB[City])</f>
        <v>Christopherland</v>
      </c>
      <c r="N1666" t="str">
        <f>_xlfn.XLOOKUP(Sales_DB[[#This Row],[Store_ID]],Store_DB[Store_ID],Store_DB[Store_Type])</f>
        <v>Outlet</v>
      </c>
      <c r="O1666" t="str">
        <f>_xlfn.XLOOKUP(Sales_DB[[#This Row],[Product_ID]],Product_DB[Product_ID],Product_DB[Product_Name])</f>
        <v>Portable Power Bank</v>
      </c>
      <c r="P1666" t="str">
        <f>_xlfn.XLOOKUP(Sales_DB[[#This Row],[Product_ID]],Product_DB[Product_ID],Product_DB[Category])</f>
        <v>Electronics</v>
      </c>
      <c r="Q1666" t="str">
        <f>_xlfn.XLOOKUP(Sales_DB[[#This Row],[Product_ID]],Product_DB[Product_ID],Product_DB[Sub_Category])</f>
        <v>Mobile</v>
      </c>
      <c r="R1666" t="str">
        <f>_xlfn.XLOOKUP(Sales_DB[[#This Row],[Product_ID]],Product_DB[Product_ID],Product_DB[Brand])</f>
        <v>Cummings and Sons</v>
      </c>
      <c r="S1666">
        <f>_xlfn.XLOOKUP(Sales_DB[[#This Row],[Product_ID]],Product_DB[Product_ID],Product_DB[Cost])</f>
        <v>326.06</v>
      </c>
      <c r="T1666">
        <f>_xlfn.XLOOKUP(Sales_DB[[#This Row],[Product_ID]],Product_DB[Product_ID],Product_DB[Stock])</f>
        <v>301</v>
      </c>
      <c r="U1666" t="str">
        <f>_xlfn.XLOOKUP(Sales_DB[[#This Row],[Customer_ID]],Final_Cust_db[Customer_ID],Final_Cust_db[Name])</f>
        <v>Patrick Roberts</v>
      </c>
      <c r="V1666">
        <f>_xlfn.XLOOKUP(Sales_DB[[#This Row],[Customer_ID]],Final_Cust_db[Customer_ID],Final_Cust_db[Age])</f>
        <v>41</v>
      </c>
      <c r="W1666" t="str">
        <f>_xlfn.XLOOKUP(Sales_DB[[#This Row],[Customer_ID]],Final_Cust_db[Customer_ID],Final_Cust_db[Gender])</f>
        <v>Female</v>
      </c>
      <c r="X1666" t="str">
        <f>_xlfn.XLOOKUP(Sales_DB[[#This Row],[Customer_ID]],Final_Cust_db[Customer_ID],Final_Cust_db[City])</f>
        <v>Jaredville</v>
      </c>
      <c r="Y1666" t="str">
        <f>_xlfn.XLOOKUP(Sales_DB[[#This Row],[Customer_ID]],Final_Cust_db[Customer_ID],Final_Cust_db[State])</f>
        <v>Missouri</v>
      </c>
      <c r="Z1666" t="str">
        <f>_xlfn.XLOOKUP(Sales_DB[[#This Row],[Customer_ID]],Final_Cust_db[Customer_ID],Final_Cust_db[Country])</f>
        <v>USA</v>
      </c>
      <c r="AA1666" t="str">
        <f>_xlfn.XLOOKUP(Sales_DB[[#This Row],[Customer_ID]],Final_Cust_db[Customer_ID],Final_Cust_db[Loyality_Level])</f>
        <v>Platinum</v>
      </c>
      <c r="AB1666" s="8">
        <f>Sales_DB[[#This Row],[Cost]]*Sales_DB[[#This Row],[Quantity]]</f>
        <v>978.18000000000006</v>
      </c>
      <c r="AC1666" s="8">
        <f>Sales_DB[[#This Row],[Total_Amount]]-Sales_DB[[#This Row],[Spend]]</f>
        <v>12.453599999999938</v>
      </c>
      <c r="AD1666" s="8">
        <f>MONTH(Sales_DB[[#This Row],[Order_Date]])</f>
        <v>5</v>
      </c>
    </row>
    <row r="1667" spans="1:30" x14ac:dyDescent="0.35">
      <c r="A1667" t="s">
        <v>3624</v>
      </c>
      <c r="B1667" s="2">
        <v>45293</v>
      </c>
      <c r="C1667" t="s">
        <v>966</v>
      </c>
      <c r="D1667" t="s">
        <v>1646</v>
      </c>
      <c r="E1667" t="s">
        <v>1927</v>
      </c>
      <c r="F1667">
        <v>3</v>
      </c>
      <c r="G1667" s="5">
        <v>304.67</v>
      </c>
      <c r="H1667">
        <v>0.11</v>
      </c>
      <c r="I1667" t="s">
        <v>1957</v>
      </c>
      <c r="J1667">
        <v>813.46889999999996</v>
      </c>
      <c r="K1667" t="str">
        <f>_xlfn.XLOOKUP(Sales_DB[[#This Row],[Store_ID]],Store_DB[Store_ID],Store_DB[Region])</f>
        <v>North</v>
      </c>
      <c r="L1667" t="str">
        <f>_xlfn.XLOOKUP(Sales_DB[[#This Row],[Store_ID]],Store_DB[Store_ID],Store_DB[Store_Name])</f>
        <v>Thomas, Bridges and Harris</v>
      </c>
      <c r="M1667" t="str">
        <f>_xlfn.XLOOKUP(Sales_DB[[#This Row],[Store_ID]],Store_DB[Store_ID],Store_DB[City])</f>
        <v>Sabrinatown</v>
      </c>
      <c r="N1667" t="str">
        <f>_xlfn.XLOOKUP(Sales_DB[[#This Row],[Store_ID]],Store_DB[Store_ID],Store_DB[Store_Type])</f>
        <v>Online</v>
      </c>
      <c r="O1667" t="str">
        <f>_xlfn.XLOOKUP(Sales_DB[[#This Row],[Product_ID]],Product_DB[Product_ID],Product_DB[Product_Name])</f>
        <v>Foldable Camping Chair</v>
      </c>
      <c r="P1667" t="str">
        <f>_xlfn.XLOOKUP(Sales_DB[[#This Row],[Product_ID]],Product_DB[Product_ID],Product_DB[Category])</f>
        <v>Sports</v>
      </c>
      <c r="Q1667" t="str">
        <f>_xlfn.XLOOKUP(Sales_DB[[#This Row],[Product_ID]],Product_DB[Product_ID],Product_DB[Sub_Category])</f>
        <v>Outdoor</v>
      </c>
      <c r="R1667" t="str">
        <f>_xlfn.XLOOKUP(Sales_DB[[#This Row],[Product_ID]],Product_DB[Product_ID],Product_DB[Brand])</f>
        <v>Cook Ltd</v>
      </c>
      <c r="S1667">
        <f>_xlfn.XLOOKUP(Sales_DB[[#This Row],[Product_ID]],Product_DB[Product_ID],Product_DB[Cost])</f>
        <v>166.06</v>
      </c>
      <c r="T1667">
        <f>_xlfn.XLOOKUP(Sales_DB[[#This Row],[Product_ID]],Product_DB[Product_ID],Product_DB[Stock])</f>
        <v>340</v>
      </c>
      <c r="U1667" t="str">
        <f>_xlfn.XLOOKUP(Sales_DB[[#This Row],[Customer_ID]],Final_Cust_db[Customer_ID],Final_Cust_db[Name])</f>
        <v>John Sloan</v>
      </c>
      <c r="V1667">
        <f>_xlfn.XLOOKUP(Sales_DB[[#This Row],[Customer_ID]],Final_Cust_db[Customer_ID],Final_Cust_db[Age])</f>
        <v>23</v>
      </c>
      <c r="W1667" t="str">
        <f>_xlfn.XLOOKUP(Sales_DB[[#This Row],[Customer_ID]],Final_Cust_db[Customer_ID],Final_Cust_db[Gender])</f>
        <v>Female</v>
      </c>
      <c r="X1667" t="str">
        <f>_xlfn.XLOOKUP(Sales_DB[[#This Row],[Customer_ID]],Final_Cust_db[Customer_ID],Final_Cust_db[City])</f>
        <v>East Johntown</v>
      </c>
      <c r="Y1667" t="str">
        <f>_xlfn.XLOOKUP(Sales_DB[[#This Row],[Customer_ID]],Final_Cust_db[Customer_ID],Final_Cust_db[State])</f>
        <v>Delaware</v>
      </c>
      <c r="Z1667" t="str">
        <f>_xlfn.XLOOKUP(Sales_DB[[#This Row],[Customer_ID]],Final_Cust_db[Customer_ID],Final_Cust_db[Country])</f>
        <v>USA</v>
      </c>
      <c r="AA1667" t="str">
        <f>_xlfn.XLOOKUP(Sales_DB[[#This Row],[Customer_ID]],Final_Cust_db[Customer_ID],Final_Cust_db[Loyality_Level])</f>
        <v>Platinum</v>
      </c>
      <c r="AB1667" s="8">
        <f>Sales_DB[[#This Row],[Cost]]*Sales_DB[[#This Row],[Quantity]]</f>
        <v>498.18</v>
      </c>
      <c r="AC1667" s="8">
        <f>Sales_DB[[#This Row],[Total_Amount]]-Sales_DB[[#This Row],[Spend]]</f>
        <v>315.28889999999996</v>
      </c>
      <c r="AD1667" s="8">
        <f>MONTH(Sales_DB[[#This Row],[Order_Date]])</f>
        <v>1</v>
      </c>
    </row>
    <row r="1668" spans="1:30" x14ac:dyDescent="0.35">
      <c r="A1668" t="s">
        <v>3625</v>
      </c>
      <c r="B1668" s="2">
        <v>45296</v>
      </c>
      <c r="C1668" t="s">
        <v>1152</v>
      </c>
      <c r="D1668" t="s">
        <v>1656</v>
      </c>
      <c r="E1668" t="s">
        <v>1919</v>
      </c>
      <c r="F1668">
        <v>4</v>
      </c>
      <c r="G1668" s="5">
        <v>208.34</v>
      </c>
      <c r="H1668">
        <v>0.01</v>
      </c>
      <c r="I1668" t="s">
        <v>1959</v>
      </c>
      <c r="J1668">
        <v>825.02639999999997</v>
      </c>
      <c r="K1668" t="str">
        <f>_xlfn.XLOOKUP(Sales_DB[[#This Row],[Store_ID]],Store_DB[Store_ID],Store_DB[Region])</f>
        <v>South</v>
      </c>
      <c r="L1668" t="str">
        <f>_xlfn.XLOOKUP(Sales_DB[[#This Row],[Store_ID]],Store_DB[Store_ID],Store_DB[Store_Name])</f>
        <v>Moore, Padilla and Butler</v>
      </c>
      <c r="M1668" t="str">
        <f>_xlfn.XLOOKUP(Sales_DB[[#This Row],[Store_ID]],Store_DB[Store_ID],Store_DB[City])</f>
        <v>East Johnstad</v>
      </c>
      <c r="N1668" t="str">
        <f>_xlfn.XLOOKUP(Sales_DB[[#This Row],[Store_ID]],Store_DB[Store_ID],Store_DB[Store_Type])</f>
        <v>Flagship</v>
      </c>
      <c r="O1668" t="str">
        <f>_xlfn.XLOOKUP(Sales_DB[[#This Row],[Product_ID]],Product_DB[Product_ID],Product_DB[Product_Name])</f>
        <v>Decorative Floor Vase</v>
      </c>
      <c r="P1668" t="str">
        <f>_xlfn.XLOOKUP(Sales_DB[[#This Row],[Product_ID]],Product_DB[Product_ID],Product_DB[Category])</f>
        <v>Home</v>
      </c>
      <c r="Q1668" t="str">
        <f>_xlfn.XLOOKUP(Sales_DB[[#This Row],[Product_ID]],Product_DB[Product_ID],Product_DB[Sub_Category])</f>
        <v>Decor</v>
      </c>
      <c r="R1668" t="str">
        <f>_xlfn.XLOOKUP(Sales_DB[[#This Row],[Product_ID]],Product_DB[Product_ID],Product_DB[Brand])</f>
        <v>Khan, Jones and Paul</v>
      </c>
      <c r="S1668">
        <f>_xlfn.XLOOKUP(Sales_DB[[#This Row],[Product_ID]],Product_DB[Product_ID],Product_DB[Cost])</f>
        <v>238.8</v>
      </c>
      <c r="T1668">
        <f>_xlfn.XLOOKUP(Sales_DB[[#This Row],[Product_ID]],Product_DB[Product_ID],Product_DB[Stock])</f>
        <v>378</v>
      </c>
      <c r="U1668" t="str">
        <f>_xlfn.XLOOKUP(Sales_DB[[#This Row],[Customer_ID]],Final_Cust_db[Customer_ID],Final_Cust_db[Name])</f>
        <v>Brandon Mcbride</v>
      </c>
      <c r="V1668">
        <f>_xlfn.XLOOKUP(Sales_DB[[#This Row],[Customer_ID]],Final_Cust_db[Customer_ID],Final_Cust_db[Age])</f>
        <v>63</v>
      </c>
      <c r="W1668" t="str">
        <f>_xlfn.XLOOKUP(Sales_DB[[#This Row],[Customer_ID]],Final_Cust_db[Customer_ID],Final_Cust_db[Gender])</f>
        <v>Female</v>
      </c>
      <c r="X1668" t="str">
        <f>_xlfn.XLOOKUP(Sales_DB[[#This Row],[Customer_ID]],Final_Cust_db[Customer_ID],Final_Cust_db[City])</f>
        <v>Kellyside</v>
      </c>
      <c r="Y1668" t="str">
        <f>_xlfn.XLOOKUP(Sales_DB[[#This Row],[Customer_ID]],Final_Cust_db[Customer_ID],Final_Cust_db[State])</f>
        <v>Alaska</v>
      </c>
      <c r="Z1668" t="str">
        <f>_xlfn.XLOOKUP(Sales_DB[[#This Row],[Customer_ID]],Final_Cust_db[Customer_ID],Final_Cust_db[Country])</f>
        <v>USA</v>
      </c>
      <c r="AA1668" t="str">
        <f>_xlfn.XLOOKUP(Sales_DB[[#This Row],[Customer_ID]],Final_Cust_db[Customer_ID],Final_Cust_db[Loyality_Level])</f>
        <v>Platinum</v>
      </c>
      <c r="AB1668" s="8">
        <f>Sales_DB[[#This Row],[Cost]]*Sales_DB[[#This Row],[Quantity]]</f>
        <v>955.2</v>
      </c>
      <c r="AC1668" s="8">
        <f>Sales_DB[[#This Row],[Total_Amount]]-Sales_DB[[#This Row],[Spend]]</f>
        <v>-130.17360000000008</v>
      </c>
      <c r="AD1668" s="8">
        <f>MONTH(Sales_DB[[#This Row],[Order_Date]])</f>
        <v>1</v>
      </c>
    </row>
    <row r="1669" spans="1:30" x14ac:dyDescent="0.35">
      <c r="A1669" t="s">
        <v>3626</v>
      </c>
      <c r="B1669" s="2">
        <v>45860</v>
      </c>
      <c r="C1669" t="s">
        <v>993</v>
      </c>
      <c r="D1669" t="s">
        <v>1839</v>
      </c>
      <c r="E1669" t="s">
        <v>1890</v>
      </c>
      <c r="F1669">
        <v>1</v>
      </c>
      <c r="G1669" s="5">
        <v>119.04</v>
      </c>
      <c r="H1669">
        <v>0.13</v>
      </c>
      <c r="I1669" t="s">
        <v>1962</v>
      </c>
      <c r="J1669">
        <v>103.56480000000001</v>
      </c>
      <c r="K1669" t="str">
        <f>_xlfn.XLOOKUP(Sales_DB[[#This Row],[Store_ID]],Store_DB[Store_ID],Store_DB[Region])</f>
        <v>North</v>
      </c>
      <c r="L1669" t="str">
        <f>_xlfn.XLOOKUP(Sales_DB[[#This Row],[Store_ID]],Store_DB[Store_ID],Store_DB[Store_Name])</f>
        <v>Martinez, Adkins and Johnson</v>
      </c>
      <c r="M1669" t="str">
        <f>_xlfn.XLOOKUP(Sales_DB[[#This Row],[Store_ID]],Store_DB[Store_ID],Store_DB[City])</f>
        <v>Danielmouth</v>
      </c>
      <c r="N1669" t="str">
        <f>_xlfn.XLOOKUP(Sales_DB[[#This Row],[Store_ID]],Store_DB[Store_ID],Store_DB[Store_Type])</f>
        <v>Flagship</v>
      </c>
      <c r="O1669" t="str">
        <f>_xlfn.XLOOKUP(Sales_DB[[#This Row],[Product_ID]],Product_DB[Product_ID],Product_DB[Product_Name])</f>
        <v>Kitchen Cutting Board</v>
      </c>
      <c r="P1669" t="str">
        <f>_xlfn.XLOOKUP(Sales_DB[[#This Row],[Product_ID]],Product_DB[Product_ID],Product_DB[Category])</f>
        <v>Home</v>
      </c>
      <c r="Q1669" t="str">
        <f>_xlfn.XLOOKUP(Sales_DB[[#This Row],[Product_ID]],Product_DB[Product_ID],Product_DB[Sub_Category])</f>
        <v>Kitchen</v>
      </c>
      <c r="R1669" t="str">
        <f>_xlfn.XLOOKUP(Sales_DB[[#This Row],[Product_ID]],Product_DB[Product_ID],Product_DB[Brand])</f>
        <v>Taylor, Dodson and Johnston</v>
      </c>
      <c r="S1669">
        <f>_xlfn.XLOOKUP(Sales_DB[[#This Row],[Product_ID]],Product_DB[Product_ID],Product_DB[Cost])</f>
        <v>176.07</v>
      </c>
      <c r="T1669">
        <f>_xlfn.XLOOKUP(Sales_DB[[#This Row],[Product_ID]],Product_DB[Product_ID],Product_DB[Stock])</f>
        <v>82</v>
      </c>
      <c r="U1669" t="str">
        <f>_xlfn.XLOOKUP(Sales_DB[[#This Row],[Customer_ID]],Final_Cust_db[Customer_ID],Final_Cust_db[Name])</f>
        <v>Jason Mullins</v>
      </c>
      <c r="V1669">
        <f>_xlfn.XLOOKUP(Sales_DB[[#This Row],[Customer_ID]],Final_Cust_db[Customer_ID],Final_Cust_db[Age])</f>
        <v>47</v>
      </c>
      <c r="W1669" t="str">
        <f>_xlfn.XLOOKUP(Sales_DB[[#This Row],[Customer_ID]],Final_Cust_db[Customer_ID],Final_Cust_db[Gender])</f>
        <v>Female</v>
      </c>
      <c r="X1669" t="str">
        <f>_xlfn.XLOOKUP(Sales_DB[[#This Row],[Customer_ID]],Final_Cust_db[Customer_ID],Final_Cust_db[City])</f>
        <v>Brianchester</v>
      </c>
      <c r="Y1669" t="str">
        <f>_xlfn.XLOOKUP(Sales_DB[[#This Row],[Customer_ID]],Final_Cust_db[Customer_ID],Final_Cust_db[State])</f>
        <v>Delaware</v>
      </c>
      <c r="Z1669" t="str">
        <f>_xlfn.XLOOKUP(Sales_DB[[#This Row],[Customer_ID]],Final_Cust_db[Customer_ID],Final_Cust_db[Country])</f>
        <v>USA</v>
      </c>
      <c r="AA1669" t="str">
        <f>_xlfn.XLOOKUP(Sales_DB[[#This Row],[Customer_ID]],Final_Cust_db[Customer_ID],Final_Cust_db[Loyality_Level])</f>
        <v>Silver</v>
      </c>
      <c r="AB1669" s="8">
        <f>Sales_DB[[#This Row],[Cost]]*Sales_DB[[#This Row],[Quantity]]</f>
        <v>176.07</v>
      </c>
      <c r="AC1669" s="8">
        <f>Sales_DB[[#This Row],[Total_Amount]]-Sales_DB[[#This Row],[Spend]]</f>
        <v>-72.505199999999988</v>
      </c>
      <c r="AD1669" s="8">
        <f>MONTH(Sales_DB[[#This Row],[Order_Date]])</f>
        <v>7</v>
      </c>
    </row>
    <row r="1670" spans="1:30" x14ac:dyDescent="0.35">
      <c r="A1670" t="s">
        <v>3627</v>
      </c>
      <c r="B1670" s="2">
        <v>45843</v>
      </c>
      <c r="C1670" t="s">
        <v>1020</v>
      </c>
      <c r="D1670" t="s">
        <v>1710</v>
      </c>
      <c r="E1670" t="s">
        <v>1919</v>
      </c>
      <c r="F1670">
        <v>4</v>
      </c>
      <c r="G1670" s="5">
        <v>791.65</v>
      </c>
      <c r="H1670">
        <v>0.06</v>
      </c>
      <c r="I1670" t="s">
        <v>1962</v>
      </c>
      <c r="J1670">
        <v>2976.6039999999998</v>
      </c>
      <c r="K1670" t="str">
        <f>_xlfn.XLOOKUP(Sales_DB[[#This Row],[Store_ID]],Store_DB[Store_ID],Store_DB[Region])</f>
        <v>South</v>
      </c>
      <c r="L1670" t="str">
        <f>_xlfn.XLOOKUP(Sales_DB[[#This Row],[Store_ID]],Store_DB[Store_ID],Store_DB[Store_Name])</f>
        <v>Moore, Padilla and Butler</v>
      </c>
      <c r="M1670" t="str">
        <f>_xlfn.XLOOKUP(Sales_DB[[#This Row],[Store_ID]],Store_DB[Store_ID],Store_DB[City])</f>
        <v>East Johnstad</v>
      </c>
      <c r="N1670" t="str">
        <f>_xlfn.XLOOKUP(Sales_DB[[#This Row],[Store_ID]],Store_DB[Store_ID],Store_DB[Store_Type])</f>
        <v>Flagship</v>
      </c>
      <c r="O1670" t="str">
        <f>_xlfn.XLOOKUP(Sales_DB[[#This Row],[Product_ID]],Product_DB[Product_ID],Product_DB[Product_Name])</f>
        <v>Adjustable Jump Rope</v>
      </c>
      <c r="P1670" t="str">
        <f>_xlfn.XLOOKUP(Sales_DB[[#This Row],[Product_ID]],Product_DB[Product_ID],Product_DB[Category])</f>
        <v>Sports</v>
      </c>
      <c r="Q1670" t="str">
        <f>_xlfn.XLOOKUP(Sales_DB[[#This Row],[Product_ID]],Product_DB[Product_ID],Product_DB[Sub_Category])</f>
        <v>Fitness</v>
      </c>
      <c r="R1670" t="str">
        <f>_xlfn.XLOOKUP(Sales_DB[[#This Row],[Product_ID]],Product_DB[Product_ID],Product_DB[Brand])</f>
        <v>Cox Inc</v>
      </c>
      <c r="S1670">
        <f>_xlfn.XLOOKUP(Sales_DB[[#This Row],[Product_ID]],Product_DB[Product_ID],Product_DB[Cost])</f>
        <v>167.12</v>
      </c>
      <c r="T1670">
        <f>_xlfn.XLOOKUP(Sales_DB[[#This Row],[Product_ID]],Product_DB[Product_ID],Product_DB[Stock])</f>
        <v>316</v>
      </c>
      <c r="U1670" t="str">
        <f>_xlfn.XLOOKUP(Sales_DB[[#This Row],[Customer_ID]],Final_Cust_db[Customer_ID],Final_Cust_db[Name])</f>
        <v>Darren Burton</v>
      </c>
      <c r="V1670">
        <f>_xlfn.XLOOKUP(Sales_DB[[#This Row],[Customer_ID]],Final_Cust_db[Customer_ID],Final_Cust_db[Age])</f>
        <v>21</v>
      </c>
      <c r="W1670" t="str">
        <f>_xlfn.XLOOKUP(Sales_DB[[#This Row],[Customer_ID]],Final_Cust_db[Customer_ID],Final_Cust_db[Gender])</f>
        <v>Female</v>
      </c>
      <c r="X1670" t="str">
        <f>_xlfn.XLOOKUP(Sales_DB[[#This Row],[Customer_ID]],Final_Cust_db[Customer_ID],Final_Cust_db[City])</f>
        <v>Lake Alice</v>
      </c>
      <c r="Y1670" t="str">
        <f>_xlfn.XLOOKUP(Sales_DB[[#This Row],[Customer_ID]],Final_Cust_db[Customer_ID],Final_Cust_db[State])</f>
        <v>Tennessee</v>
      </c>
      <c r="Z1670" t="str">
        <f>_xlfn.XLOOKUP(Sales_DB[[#This Row],[Customer_ID]],Final_Cust_db[Customer_ID],Final_Cust_db[Country])</f>
        <v>USA</v>
      </c>
      <c r="AA1670" t="str">
        <f>_xlfn.XLOOKUP(Sales_DB[[#This Row],[Customer_ID]],Final_Cust_db[Customer_ID],Final_Cust_db[Loyality_Level])</f>
        <v>Bronze</v>
      </c>
      <c r="AB1670" s="8">
        <f>Sales_DB[[#This Row],[Cost]]*Sales_DB[[#This Row],[Quantity]]</f>
        <v>668.48</v>
      </c>
      <c r="AC1670" s="8">
        <f>Sales_DB[[#This Row],[Total_Amount]]-Sales_DB[[#This Row],[Spend]]</f>
        <v>2308.1239999999998</v>
      </c>
      <c r="AD1670" s="8">
        <f>MONTH(Sales_DB[[#This Row],[Order_Date]])</f>
        <v>7</v>
      </c>
    </row>
    <row r="1671" spans="1:30" x14ac:dyDescent="0.35">
      <c r="A1671" t="s">
        <v>3628</v>
      </c>
      <c r="B1671" s="2">
        <v>45862</v>
      </c>
      <c r="C1671" t="s">
        <v>202</v>
      </c>
      <c r="D1671" t="s">
        <v>1611</v>
      </c>
      <c r="E1671" t="s">
        <v>1894</v>
      </c>
      <c r="F1671">
        <v>2</v>
      </c>
      <c r="G1671" s="5">
        <v>414.86</v>
      </c>
      <c r="H1671">
        <v>0.23</v>
      </c>
      <c r="I1671" t="s">
        <v>1957</v>
      </c>
      <c r="J1671">
        <v>638.88440000000003</v>
      </c>
      <c r="K1671" t="str">
        <f>_xlfn.XLOOKUP(Sales_DB[[#This Row],[Store_ID]],Store_DB[Store_ID],Store_DB[Region])</f>
        <v>South</v>
      </c>
      <c r="L1671" t="str">
        <f>_xlfn.XLOOKUP(Sales_DB[[#This Row],[Store_ID]],Store_DB[Store_ID],Store_DB[Store_Name])</f>
        <v>Black-Horn</v>
      </c>
      <c r="M1671" t="str">
        <f>_xlfn.XLOOKUP(Sales_DB[[#This Row],[Store_ID]],Store_DB[Store_ID],Store_DB[City])</f>
        <v>North Nancyview</v>
      </c>
      <c r="N1671" t="str">
        <f>_xlfn.XLOOKUP(Sales_DB[[#This Row],[Store_ID]],Store_DB[Store_ID],Store_DB[Store_Type])</f>
        <v>Outlet</v>
      </c>
      <c r="O1671" t="str">
        <f>_xlfn.XLOOKUP(Sales_DB[[#This Row],[Product_ID]],Product_DB[Product_ID],Product_DB[Product_Name])</f>
        <v>Decorative Wall Mirror</v>
      </c>
      <c r="P1671" t="str">
        <f>_xlfn.XLOOKUP(Sales_DB[[#This Row],[Product_ID]],Product_DB[Product_ID],Product_DB[Category])</f>
        <v>Home</v>
      </c>
      <c r="Q1671" t="str">
        <f>_xlfn.XLOOKUP(Sales_DB[[#This Row],[Product_ID]],Product_DB[Product_ID],Product_DB[Sub_Category])</f>
        <v>Decor</v>
      </c>
      <c r="R1671" t="str">
        <f>_xlfn.XLOOKUP(Sales_DB[[#This Row],[Product_ID]],Product_DB[Product_ID],Product_DB[Brand])</f>
        <v>Luna, Anderson and Bowman</v>
      </c>
      <c r="S1671">
        <f>_xlfn.XLOOKUP(Sales_DB[[#This Row],[Product_ID]],Product_DB[Product_ID],Product_DB[Cost])</f>
        <v>48.01</v>
      </c>
      <c r="T1671">
        <f>_xlfn.XLOOKUP(Sales_DB[[#This Row],[Product_ID]],Product_DB[Product_ID],Product_DB[Stock])</f>
        <v>439</v>
      </c>
      <c r="U1671" t="str">
        <f>_xlfn.XLOOKUP(Sales_DB[[#This Row],[Customer_ID]],Final_Cust_db[Customer_ID],Final_Cust_db[Name])</f>
        <v>Debra Liu</v>
      </c>
      <c r="V1671">
        <f>_xlfn.XLOOKUP(Sales_DB[[#This Row],[Customer_ID]],Final_Cust_db[Customer_ID],Final_Cust_db[Age])</f>
        <v>55</v>
      </c>
      <c r="W1671" t="str">
        <f>_xlfn.XLOOKUP(Sales_DB[[#This Row],[Customer_ID]],Final_Cust_db[Customer_ID],Final_Cust_db[Gender])</f>
        <v>Male</v>
      </c>
      <c r="X1671" t="str">
        <f>_xlfn.XLOOKUP(Sales_DB[[#This Row],[Customer_ID]],Final_Cust_db[Customer_ID],Final_Cust_db[City])</f>
        <v>South Timtown</v>
      </c>
      <c r="Y1671" t="str">
        <f>_xlfn.XLOOKUP(Sales_DB[[#This Row],[Customer_ID]],Final_Cust_db[Customer_ID],Final_Cust_db[State])</f>
        <v>Minnesota</v>
      </c>
      <c r="Z1671" t="str">
        <f>_xlfn.XLOOKUP(Sales_DB[[#This Row],[Customer_ID]],Final_Cust_db[Customer_ID],Final_Cust_db[Country])</f>
        <v>USA</v>
      </c>
      <c r="AA1671" t="str">
        <f>_xlfn.XLOOKUP(Sales_DB[[#This Row],[Customer_ID]],Final_Cust_db[Customer_ID],Final_Cust_db[Loyality_Level])</f>
        <v>Bronze</v>
      </c>
      <c r="AB1671" s="8">
        <f>Sales_DB[[#This Row],[Cost]]*Sales_DB[[#This Row],[Quantity]]</f>
        <v>96.02</v>
      </c>
      <c r="AC1671" s="8">
        <f>Sales_DB[[#This Row],[Total_Amount]]-Sales_DB[[#This Row],[Spend]]</f>
        <v>542.86440000000005</v>
      </c>
      <c r="AD1671" s="8">
        <f>MONTH(Sales_DB[[#This Row],[Order_Date]])</f>
        <v>7</v>
      </c>
    </row>
    <row r="1672" spans="1:30" x14ac:dyDescent="0.35">
      <c r="A1672" t="s">
        <v>3629</v>
      </c>
      <c r="B1672" s="2">
        <v>45385</v>
      </c>
      <c r="C1672" t="s">
        <v>1482</v>
      </c>
      <c r="D1672" t="s">
        <v>1691</v>
      </c>
      <c r="E1672" t="s">
        <v>1927</v>
      </c>
      <c r="F1672">
        <v>2</v>
      </c>
      <c r="G1672" s="5">
        <v>960.81</v>
      </c>
      <c r="H1672">
        <v>0.28000000000000003</v>
      </c>
      <c r="I1672" t="s">
        <v>1959</v>
      </c>
      <c r="J1672">
        <v>1383.5663999999999</v>
      </c>
      <c r="K1672" t="str">
        <f>_xlfn.XLOOKUP(Sales_DB[[#This Row],[Store_ID]],Store_DB[Store_ID],Store_DB[Region])</f>
        <v>North</v>
      </c>
      <c r="L1672" t="str">
        <f>_xlfn.XLOOKUP(Sales_DB[[#This Row],[Store_ID]],Store_DB[Store_ID],Store_DB[Store_Name])</f>
        <v>Thomas, Bridges and Harris</v>
      </c>
      <c r="M1672" t="str">
        <f>_xlfn.XLOOKUP(Sales_DB[[#This Row],[Store_ID]],Store_DB[Store_ID],Store_DB[City])</f>
        <v>Sabrinatown</v>
      </c>
      <c r="N1672" t="str">
        <f>_xlfn.XLOOKUP(Sales_DB[[#This Row],[Store_ID]],Store_DB[Store_ID],Store_DB[Store_Type])</f>
        <v>Online</v>
      </c>
      <c r="O1672" t="str">
        <f>_xlfn.XLOOKUP(Sales_DB[[#This Row],[Product_ID]],Product_DB[Product_ID],Product_DB[Product_Name])</f>
        <v>Sports Water Hydration Pack</v>
      </c>
      <c r="P1672" t="str">
        <f>_xlfn.XLOOKUP(Sales_DB[[#This Row],[Product_ID]],Product_DB[Product_ID],Product_DB[Category])</f>
        <v>Sports</v>
      </c>
      <c r="Q1672" t="str">
        <f>_xlfn.XLOOKUP(Sales_DB[[#This Row],[Product_ID]],Product_DB[Product_ID],Product_DB[Sub_Category])</f>
        <v>Outdoor</v>
      </c>
      <c r="R1672" t="str">
        <f>_xlfn.XLOOKUP(Sales_DB[[#This Row],[Product_ID]],Product_DB[Product_ID],Product_DB[Brand])</f>
        <v>Sims-Smith</v>
      </c>
      <c r="S1672">
        <f>_xlfn.XLOOKUP(Sales_DB[[#This Row],[Product_ID]],Product_DB[Product_ID],Product_DB[Cost])</f>
        <v>135.61000000000001</v>
      </c>
      <c r="T1672">
        <f>_xlfn.XLOOKUP(Sales_DB[[#This Row],[Product_ID]],Product_DB[Product_ID],Product_DB[Stock])</f>
        <v>394</v>
      </c>
      <c r="U1672" t="str">
        <f>_xlfn.XLOOKUP(Sales_DB[[#This Row],[Customer_ID]],Final_Cust_db[Customer_ID],Final_Cust_db[Name])</f>
        <v>Earl Smith Dds</v>
      </c>
      <c r="V1672">
        <f>_xlfn.XLOOKUP(Sales_DB[[#This Row],[Customer_ID]],Final_Cust_db[Customer_ID],Final_Cust_db[Age])</f>
        <v>59</v>
      </c>
      <c r="W1672" t="str">
        <f>_xlfn.XLOOKUP(Sales_DB[[#This Row],[Customer_ID]],Final_Cust_db[Customer_ID],Final_Cust_db[Gender])</f>
        <v>Male</v>
      </c>
      <c r="X1672" t="str">
        <f>_xlfn.XLOOKUP(Sales_DB[[#This Row],[Customer_ID]],Final_Cust_db[Customer_ID],Final_Cust_db[City])</f>
        <v>West Sarah</v>
      </c>
      <c r="Y1672" t="str">
        <f>_xlfn.XLOOKUP(Sales_DB[[#This Row],[Customer_ID]],Final_Cust_db[Customer_ID],Final_Cust_db[State])</f>
        <v>South Dakota</v>
      </c>
      <c r="Z1672" t="str">
        <f>_xlfn.XLOOKUP(Sales_DB[[#This Row],[Customer_ID]],Final_Cust_db[Customer_ID],Final_Cust_db[Country])</f>
        <v>USA</v>
      </c>
      <c r="AA1672" t="str">
        <f>_xlfn.XLOOKUP(Sales_DB[[#This Row],[Customer_ID]],Final_Cust_db[Customer_ID],Final_Cust_db[Loyality_Level])</f>
        <v>Gold</v>
      </c>
      <c r="AB1672" s="8">
        <f>Sales_DB[[#This Row],[Cost]]*Sales_DB[[#This Row],[Quantity]]</f>
        <v>271.22000000000003</v>
      </c>
      <c r="AC1672" s="8">
        <f>Sales_DB[[#This Row],[Total_Amount]]-Sales_DB[[#This Row],[Spend]]</f>
        <v>1112.3463999999999</v>
      </c>
      <c r="AD1672" s="8">
        <f>MONTH(Sales_DB[[#This Row],[Order_Date]])</f>
        <v>4</v>
      </c>
    </row>
    <row r="1673" spans="1:30" x14ac:dyDescent="0.35">
      <c r="A1673" t="s">
        <v>3630</v>
      </c>
      <c r="B1673" s="2">
        <v>45668</v>
      </c>
      <c r="C1673" t="s">
        <v>696</v>
      </c>
      <c r="D1673" t="s">
        <v>1730</v>
      </c>
      <c r="E1673" t="s">
        <v>1902</v>
      </c>
      <c r="F1673">
        <v>4</v>
      </c>
      <c r="G1673" s="5">
        <v>943.36</v>
      </c>
      <c r="H1673">
        <v>0.18</v>
      </c>
      <c r="I1673" t="s">
        <v>1959</v>
      </c>
      <c r="J1673">
        <v>3094.2208000000001</v>
      </c>
      <c r="K1673" t="str">
        <f>_xlfn.XLOOKUP(Sales_DB[[#This Row],[Store_ID]],Store_DB[Store_ID],Store_DB[Region])</f>
        <v>South</v>
      </c>
      <c r="L1673" t="str">
        <f>_xlfn.XLOOKUP(Sales_DB[[#This Row],[Store_ID]],Store_DB[Store_ID],Store_DB[Store_Name])</f>
        <v>Alexander Group</v>
      </c>
      <c r="M1673" t="str">
        <f>_xlfn.XLOOKUP(Sales_DB[[#This Row],[Store_ID]],Store_DB[Store_ID],Store_DB[City])</f>
        <v>Port Sharon</v>
      </c>
      <c r="N1673" t="str">
        <f>_xlfn.XLOOKUP(Sales_DB[[#This Row],[Store_ID]],Store_DB[Store_ID],Store_DB[Store_Type])</f>
        <v>Online</v>
      </c>
      <c r="O1673" t="str">
        <f>_xlfn.XLOOKUP(Sales_DB[[#This Row],[Product_ID]],Product_DB[Product_ID],Product_DB[Product_Name])</f>
        <v>Boxing Hand Wraps</v>
      </c>
      <c r="P1673" t="str">
        <f>_xlfn.XLOOKUP(Sales_DB[[#This Row],[Product_ID]],Product_DB[Product_ID],Product_DB[Category])</f>
        <v>Sports</v>
      </c>
      <c r="Q1673" t="str">
        <f>_xlfn.XLOOKUP(Sales_DB[[#This Row],[Product_ID]],Product_DB[Product_ID],Product_DB[Sub_Category])</f>
        <v>Fitness</v>
      </c>
      <c r="R1673" t="str">
        <f>_xlfn.XLOOKUP(Sales_DB[[#This Row],[Product_ID]],Product_DB[Product_ID],Product_DB[Brand])</f>
        <v>Smith-King</v>
      </c>
      <c r="S1673">
        <f>_xlfn.XLOOKUP(Sales_DB[[#This Row],[Product_ID]],Product_DB[Product_ID],Product_DB[Cost])</f>
        <v>190.29</v>
      </c>
      <c r="T1673">
        <f>_xlfn.XLOOKUP(Sales_DB[[#This Row],[Product_ID]],Product_DB[Product_ID],Product_DB[Stock])</f>
        <v>260</v>
      </c>
      <c r="U1673" t="str">
        <f>_xlfn.XLOOKUP(Sales_DB[[#This Row],[Customer_ID]],Final_Cust_db[Customer_ID],Final_Cust_db[Name])</f>
        <v>Blake Harrison</v>
      </c>
      <c r="V1673">
        <f>_xlfn.XLOOKUP(Sales_DB[[#This Row],[Customer_ID]],Final_Cust_db[Customer_ID],Final_Cust_db[Age])</f>
        <v>63</v>
      </c>
      <c r="W1673" t="str">
        <f>_xlfn.XLOOKUP(Sales_DB[[#This Row],[Customer_ID]],Final_Cust_db[Customer_ID],Final_Cust_db[Gender])</f>
        <v>Female</v>
      </c>
      <c r="X1673" t="str">
        <f>_xlfn.XLOOKUP(Sales_DB[[#This Row],[Customer_ID]],Final_Cust_db[Customer_ID],Final_Cust_db[City])</f>
        <v>Lyonsfort</v>
      </c>
      <c r="Y1673" t="str">
        <f>_xlfn.XLOOKUP(Sales_DB[[#This Row],[Customer_ID]],Final_Cust_db[Customer_ID],Final_Cust_db[State])</f>
        <v>Washington</v>
      </c>
      <c r="Z1673" t="str">
        <f>_xlfn.XLOOKUP(Sales_DB[[#This Row],[Customer_ID]],Final_Cust_db[Customer_ID],Final_Cust_db[Country])</f>
        <v>USA</v>
      </c>
      <c r="AA1673" t="str">
        <f>_xlfn.XLOOKUP(Sales_DB[[#This Row],[Customer_ID]],Final_Cust_db[Customer_ID],Final_Cust_db[Loyality_Level])</f>
        <v>Platinum</v>
      </c>
      <c r="AB1673" s="8">
        <f>Sales_DB[[#This Row],[Cost]]*Sales_DB[[#This Row],[Quantity]]</f>
        <v>761.16</v>
      </c>
      <c r="AC1673" s="8">
        <f>Sales_DB[[#This Row],[Total_Amount]]-Sales_DB[[#This Row],[Spend]]</f>
        <v>2333.0608000000002</v>
      </c>
      <c r="AD1673" s="8">
        <f>MONTH(Sales_DB[[#This Row],[Order_Date]])</f>
        <v>1</v>
      </c>
    </row>
    <row r="1674" spans="1:30" x14ac:dyDescent="0.35">
      <c r="A1674" t="s">
        <v>3631</v>
      </c>
      <c r="B1674" s="2">
        <v>45561</v>
      </c>
      <c r="C1674" t="s">
        <v>699</v>
      </c>
      <c r="D1674" t="s">
        <v>1567</v>
      </c>
      <c r="E1674" t="s">
        <v>1930</v>
      </c>
      <c r="F1674">
        <v>1</v>
      </c>
      <c r="G1674" s="5">
        <v>830.42</v>
      </c>
      <c r="H1674">
        <v>0.26</v>
      </c>
      <c r="I1674" t="s">
        <v>1962</v>
      </c>
      <c r="J1674">
        <v>614.51080000000002</v>
      </c>
      <c r="K1674" t="str">
        <f>_xlfn.XLOOKUP(Sales_DB[[#This Row],[Store_ID]],Store_DB[Store_ID],Store_DB[Region])</f>
        <v>East</v>
      </c>
      <c r="L1674" t="str">
        <f>_xlfn.XLOOKUP(Sales_DB[[#This Row],[Store_ID]],Store_DB[Store_ID],Store_DB[Store_Name])</f>
        <v>Gardner, Humphrey and Contreras</v>
      </c>
      <c r="M1674" t="str">
        <f>_xlfn.XLOOKUP(Sales_DB[[#This Row],[Store_ID]],Store_DB[Store_ID],Store_DB[City])</f>
        <v>Johnsonville</v>
      </c>
      <c r="N1674" t="str">
        <f>_xlfn.XLOOKUP(Sales_DB[[#This Row],[Store_ID]],Store_DB[Store_ID],Store_DB[Store_Type])</f>
        <v>Flagship</v>
      </c>
      <c r="O1674" t="str">
        <f>_xlfn.XLOOKUP(Sales_DB[[#This Row],[Product_ID]],Product_DB[Product_ID],Product_DB[Product_Name])</f>
        <v>Men'S Running Jacket</v>
      </c>
      <c r="P1674" t="str">
        <f>_xlfn.XLOOKUP(Sales_DB[[#This Row],[Product_ID]],Product_DB[Product_ID],Product_DB[Category])</f>
        <v>Clothing</v>
      </c>
      <c r="Q1674" t="str">
        <f>_xlfn.XLOOKUP(Sales_DB[[#This Row],[Product_ID]],Product_DB[Product_ID],Product_DB[Sub_Category])</f>
        <v>Outerwear</v>
      </c>
      <c r="R1674" t="str">
        <f>_xlfn.XLOOKUP(Sales_DB[[#This Row],[Product_ID]],Product_DB[Product_ID],Product_DB[Brand])</f>
        <v>Pineda Ltd</v>
      </c>
      <c r="S1674">
        <f>_xlfn.XLOOKUP(Sales_DB[[#This Row],[Product_ID]],Product_DB[Product_ID],Product_DB[Cost])</f>
        <v>364.67</v>
      </c>
      <c r="T1674">
        <f>_xlfn.XLOOKUP(Sales_DB[[#This Row],[Product_ID]],Product_DB[Product_ID],Product_DB[Stock])</f>
        <v>452</v>
      </c>
      <c r="U1674" t="str">
        <f>_xlfn.XLOOKUP(Sales_DB[[#This Row],[Customer_ID]],Final_Cust_db[Customer_ID],Final_Cust_db[Name])</f>
        <v>Stuart Johnson</v>
      </c>
      <c r="V1674">
        <f>_xlfn.XLOOKUP(Sales_DB[[#This Row],[Customer_ID]],Final_Cust_db[Customer_ID],Final_Cust_db[Age])</f>
        <v>42</v>
      </c>
      <c r="W1674" t="str">
        <f>_xlfn.XLOOKUP(Sales_DB[[#This Row],[Customer_ID]],Final_Cust_db[Customer_ID],Final_Cust_db[Gender])</f>
        <v>Female</v>
      </c>
      <c r="X1674" t="str">
        <f>_xlfn.XLOOKUP(Sales_DB[[#This Row],[Customer_ID]],Final_Cust_db[Customer_ID],Final_Cust_db[City])</f>
        <v>West Markport</v>
      </c>
      <c r="Y1674" t="str">
        <f>_xlfn.XLOOKUP(Sales_DB[[#This Row],[Customer_ID]],Final_Cust_db[Customer_ID],Final_Cust_db[State])</f>
        <v>North Dakota</v>
      </c>
      <c r="Z1674" t="str">
        <f>_xlfn.XLOOKUP(Sales_DB[[#This Row],[Customer_ID]],Final_Cust_db[Customer_ID],Final_Cust_db[Country])</f>
        <v>USA</v>
      </c>
      <c r="AA1674" t="str">
        <f>_xlfn.XLOOKUP(Sales_DB[[#This Row],[Customer_ID]],Final_Cust_db[Customer_ID],Final_Cust_db[Loyality_Level])</f>
        <v>Platinum</v>
      </c>
      <c r="AB1674" s="8">
        <f>Sales_DB[[#This Row],[Cost]]*Sales_DB[[#This Row],[Quantity]]</f>
        <v>364.67</v>
      </c>
      <c r="AC1674" s="8">
        <f>Sales_DB[[#This Row],[Total_Amount]]-Sales_DB[[#This Row],[Spend]]</f>
        <v>249.8408</v>
      </c>
      <c r="AD1674" s="8">
        <f>MONTH(Sales_DB[[#This Row],[Order_Date]])</f>
        <v>9</v>
      </c>
    </row>
    <row r="1675" spans="1:30" x14ac:dyDescent="0.35">
      <c r="A1675" t="s">
        <v>3632</v>
      </c>
      <c r="B1675" s="2">
        <v>45637</v>
      </c>
      <c r="C1675" t="s">
        <v>1116</v>
      </c>
      <c r="D1675" t="s">
        <v>1781</v>
      </c>
      <c r="E1675" t="s">
        <v>1940</v>
      </c>
      <c r="F1675">
        <v>1</v>
      </c>
      <c r="G1675" s="5">
        <v>762.55</v>
      </c>
      <c r="H1675">
        <v>0.19</v>
      </c>
      <c r="I1675" t="s">
        <v>1957</v>
      </c>
      <c r="J1675">
        <v>617.66549999999995</v>
      </c>
      <c r="K1675" t="str">
        <f>_xlfn.XLOOKUP(Sales_DB[[#This Row],[Store_ID]],Store_DB[Store_ID],Store_DB[Region])</f>
        <v>North</v>
      </c>
      <c r="L1675" t="str">
        <f>_xlfn.XLOOKUP(Sales_DB[[#This Row],[Store_ID]],Store_DB[Store_ID],Store_DB[Store_Name])</f>
        <v>Holloway Ltd</v>
      </c>
      <c r="M1675" t="str">
        <f>_xlfn.XLOOKUP(Sales_DB[[#This Row],[Store_ID]],Store_DB[Store_ID],Store_DB[City])</f>
        <v>Bensonhaven</v>
      </c>
      <c r="N1675" t="str">
        <f>_xlfn.XLOOKUP(Sales_DB[[#This Row],[Store_ID]],Store_DB[Store_ID],Store_DB[Store_Type])</f>
        <v>Flagship</v>
      </c>
      <c r="O1675" t="str">
        <f>_xlfn.XLOOKUP(Sales_DB[[#This Row],[Product_ID]],Product_DB[Product_ID],Product_DB[Product_Name])</f>
        <v>Smart Led Light Strip</v>
      </c>
      <c r="P1675" t="str">
        <f>_xlfn.XLOOKUP(Sales_DB[[#This Row],[Product_ID]],Product_DB[Product_ID],Product_DB[Category])</f>
        <v>Electronics</v>
      </c>
      <c r="Q1675" t="str">
        <f>_xlfn.XLOOKUP(Sales_DB[[#This Row],[Product_ID]],Product_DB[Product_ID],Product_DB[Sub_Category])</f>
        <v>Accessories</v>
      </c>
      <c r="R1675" t="str">
        <f>_xlfn.XLOOKUP(Sales_DB[[#This Row],[Product_ID]],Product_DB[Product_ID],Product_DB[Brand])</f>
        <v>Flores-Davis</v>
      </c>
      <c r="S1675">
        <f>_xlfn.XLOOKUP(Sales_DB[[#This Row],[Product_ID]],Product_DB[Product_ID],Product_DB[Cost])</f>
        <v>349.17</v>
      </c>
      <c r="T1675">
        <f>_xlfn.XLOOKUP(Sales_DB[[#This Row],[Product_ID]],Product_DB[Product_ID],Product_DB[Stock])</f>
        <v>476</v>
      </c>
      <c r="U1675" t="str">
        <f>_xlfn.XLOOKUP(Sales_DB[[#This Row],[Customer_ID]],Final_Cust_db[Customer_ID],Final_Cust_db[Name])</f>
        <v>Laura Green</v>
      </c>
      <c r="V1675">
        <f>_xlfn.XLOOKUP(Sales_DB[[#This Row],[Customer_ID]],Final_Cust_db[Customer_ID],Final_Cust_db[Age])</f>
        <v>56</v>
      </c>
      <c r="W1675" t="str">
        <f>_xlfn.XLOOKUP(Sales_DB[[#This Row],[Customer_ID]],Final_Cust_db[Customer_ID],Final_Cust_db[Gender])</f>
        <v>Female</v>
      </c>
      <c r="X1675" t="str">
        <f>_xlfn.XLOOKUP(Sales_DB[[#This Row],[Customer_ID]],Final_Cust_db[Customer_ID],Final_Cust_db[City])</f>
        <v>Westbury</v>
      </c>
      <c r="Y1675" t="str">
        <f>_xlfn.XLOOKUP(Sales_DB[[#This Row],[Customer_ID]],Final_Cust_db[Customer_ID],Final_Cust_db[State])</f>
        <v>Oregon</v>
      </c>
      <c r="Z1675" t="str">
        <f>_xlfn.XLOOKUP(Sales_DB[[#This Row],[Customer_ID]],Final_Cust_db[Customer_ID],Final_Cust_db[Country])</f>
        <v>USA</v>
      </c>
      <c r="AA1675" t="str">
        <f>_xlfn.XLOOKUP(Sales_DB[[#This Row],[Customer_ID]],Final_Cust_db[Customer_ID],Final_Cust_db[Loyality_Level])</f>
        <v>Platinum</v>
      </c>
      <c r="AB1675" s="8">
        <f>Sales_DB[[#This Row],[Cost]]*Sales_DB[[#This Row],[Quantity]]</f>
        <v>349.17</v>
      </c>
      <c r="AC1675" s="8">
        <f>Sales_DB[[#This Row],[Total_Amount]]-Sales_DB[[#This Row],[Spend]]</f>
        <v>268.49549999999994</v>
      </c>
      <c r="AD1675" s="8">
        <f>MONTH(Sales_DB[[#This Row],[Order_Date]])</f>
        <v>12</v>
      </c>
    </row>
    <row r="1676" spans="1:30" x14ac:dyDescent="0.35">
      <c r="A1676" t="s">
        <v>3633</v>
      </c>
      <c r="B1676" s="2">
        <v>45839</v>
      </c>
      <c r="C1676" t="s">
        <v>1086</v>
      </c>
      <c r="D1676" t="s">
        <v>1803</v>
      </c>
      <c r="E1676" t="s">
        <v>1943</v>
      </c>
      <c r="F1676">
        <v>2</v>
      </c>
      <c r="G1676" s="5">
        <v>464.43</v>
      </c>
      <c r="H1676">
        <v>0.24</v>
      </c>
      <c r="I1676" t="s">
        <v>1962</v>
      </c>
      <c r="J1676">
        <v>705.93360000000007</v>
      </c>
      <c r="K1676" t="str">
        <f>_xlfn.XLOOKUP(Sales_DB[[#This Row],[Store_ID]],Store_DB[Store_ID],Store_DB[Region])</f>
        <v>East</v>
      </c>
      <c r="L1676" t="str">
        <f>_xlfn.XLOOKUP(Sales_DB[[#This Row],[Store_ID]],Store_DB[Store_ID],Store_DB[Store_Name])</f>
        <v>Guerrero-Schmitt</v>
      </c>
      <c r="M1676" t="str">
        <f>_xlfn.XLOOKUP(Sales_DB[[#This Row],[Store_ID]],Store_DB[Store_ID],Store_DB[City])</f>
        <v>East Stevechester</v>
      </c>
      <c r="N1676" t="str">
        <f>_xlfn.XLOOKUP(Sales_DB[[#This Row],[Store_ID]],Store_DB[Store_ID],Store_DB[Store_Type])</f>
        <v>Flagship</v>
      </c>
      <c r="O1676" t="str">
        <f>_xlfn.XLOOKUP(Sales_DB[[#This Row],[Product_ID]],Product_DB[Product_ID],Product_DB[Product_Name])</f>
        <v>Bluetooth Car Audio System</v>
      </c>
      <c r="P1676" t="str">
        <f>_xlfn.XLOOKUP(Sales_DB[[#This Row],[Product_ID]],Product_DB[Product_ID],Product_DB[Category])</f>
        <v>Electronics</v>
      </c>
      <c r="Q1676" t="str">
        <f>_xlfn.XLOOKUP(Sales_DB[[#This Row],[Product_ID]],Product_DB[Product_ID],Product_DB[Sub_Category])</f>
        <v>Audio</v>
      </c>
      <c r="R1676" t="str">
        <f>_xlfn.XLOOKUP(Sales_DB[[#This Row],[Product_ID]],Product_DB[Product_ID],Product_DB[Brand])</f>
        <v>Bruce-Bowen</v>
      </c>
      <c r="S1676">
        <f>_xlfn.XLOOKUP(Sales_DB[[#This Row],[Product_ID]],Product_DB[Product_ID],Product_DB[Cost])</f>
        <v>403.71</v>
      </c>
      <c r="T1676">
        <f>_xlfn.XLOOKUP(Sales_DB[[#This Row],[Product_ID]],Product_DB[Product_ID],Product_DB[Stock])</f>
        <v>159</v>
      </c>
      <c r="U1676" t="str">
        <f>_xlfn.XLOOKUP(Sales_DB[[#This Row],[Customer_ID]],Final_Cust_db[Customer_ID],Final_Cust_db[Name])</f>
        <v>Ryan Moore</v>
      </c>
      <c r="V1676">
        <f>_xlfn.XLOOKUP(Sales_DB[[#This Row],[Customer_ID]],Final_Cust_db[Customer_ID],Final_Cust_db[Age])</f>
        <v>38</v>
      </c>
      <c r="W1676" t="str">
        <f>_xlfn.XLOOKUP(Sales_DB[[#This Row],[Customer_ID]],Final_Cust_db[Customer_ID],Final_Cust_db[Gender])</f>
        <v>Male</v>
      </c>
      <c r="X1676" t="str">
        <f>_xlfn.XLOOKUP(Sales_DB[[#This Row],[Customer_ID]],Final_Cust_db[Customer_ID],Final_Cust_db[City])</f>
        <v>Cartershire</v>
      </c>
      <c r="Y1676" t="str">
        <f>_xlfn.XLOOKUP(Sales_DB[[#This Row],[Customer_ID]],Final_Cust_db[Customer_ID],Final_Cust_db[State])</f>
        <v>Virginia</v>
      </c>
      <c r="Z1676" t="str">
        <f>_xlfn.XLOOKUP(Sales_DB[[#This Row],[Customer_ID]],Final_Cust_db[Customer_ID],Final_Cust_db[Country])</f>
        <v>USA</v>
      </c>
      <c r="AA1676" t="str">
        <f>_xlfn.XLOOKUP(Sales_DB[[#This Row],[Customer_ID]],Final_Cust_db[Customer_ID],Final_Cust_db[Loyality_Level])</f>
        <v>Bronze</v>
      </c>
      <c r="AB1676" s="8">
        <f>Sales_DB[[#This Row],[Cost]]*Sales_DB[[#This Row],[Quantity]]</f>
        <v>807.42</v>
      </c>
      <c r="AC1676" s="8">
        <f>Sales_DB[[#This Row],[Total_Amount]]-Sales_DB[[#This Row],[Spend]]</f>
        <v>-101.48639999999989</v>
      </c>
      <c r="AD1676" s="8">
        <f>MONTH(Sales_DB[[#This Row],[Order_Date]])</f>
        <v>7</v>
      </c>
    </row>
    <row r="1677" spans="1:30" x14ac:dyDescent="0.35">
      <c r="A1677" t="s">
        <v>3634</v>
      </c>
      <c r="B1677" s="2">
        <v>45851</v>
      </c>
      <c r="C1677" t="s">
        <v>78</v>
      </c>
      <c r="D1677" t="s">
        <v>1772</v>
      </c>
      <c r="E1677" t="s">
        <v>1943</v>
      </c>
      <c r="F1677">
        <v>1</v>
      </c>
      <c r="G1677" s="5">
        <v>711.08</v>
      </c>
      <c r="H1677">
        <v>0.24</v>
      </c>
      <c r="I1677" t="s">
        <v>1959</v>
      </c>
      <c r="J1677">
        <v>540.42079999999999</v>
      </c>
      <c r="K1677" t="str">
        <f>_xlfn.XLOOKUP(Sales_DB[[#This Row],[Store_ID]],Store_DB[Store_ID],Store_DB[Region])</f>
        <v>East</v>
      </c>
      <c r="L1677" t="str">
        <f>_xlfn.XLOOKUP(Sales_DB[[#This Row],[Store_ID]],Store_DB[Store_ID],Store_DB[Store_Name])</f>
        <v>Guerrero-Schmitt</v>
      </c>
      <c r="M1677" t="str">
        <f>_xlfn.XLOOKUP(Sales_DB[[#This Row],[Store_ID]],Store_DB[Store_ID],Store_DB[City])</f>
        <v>East Stevechester</v>
      </c>
      <c r="N1677" t="str">
        <f>_xlfn.XLOOKUP(Sales_DB[[#This Row],[Store_ID]],Store_DB[Store_ID],Store_DB[Store_Type])</f>
        <v>Flagship</v>
      </c>
      <c r="O1677" t="str">
        <f>_xlfn.XLOOKUP(Sales_DB[[#This Row],[Product_ID]],Product_DB[Product_ID],Product_DB[Product_Name])</f>
        <v>Matte Lipstick Set</v>
      </c>
      <c r="P1677" t="str">
        <f>_xlfn.XLOOKUP(Sales_DB[[#This Row],[Product_ID]],Product_DB[Product_ID],Product_DB[Category])</f>
        <v>Beauty</v>
      </c>
      <c r="Q1677" t="str">
        <f>_xlfn.XLOOKUP(Sales_DB[[#This Row],[Product_ID]],Product_DB[Product_ID],Product_DB[Sub_Category])</f>
        <v>Makeup</v>
      </c>
      <c r="R1677" t="str">
        <f>_xlfn.XLOOKUP(Sales_DB[[#This Row],[Product_ID]],Product_DB[Product_ID],Product_DB[Brand])</f>
        <v>Zhang Inc</v>
      </c>
      <c r="S1677">
        <f>_xlfn.XLOOKUP(Sales_DB[[#This Row],[Product_ID]],Product_DB[Product_ID],Product_DB[Cost])</f>
        <v>299.11</v>
      </c>
      <c r="T1677">
        <f>_xlfn.XLOOKUP(Sales_DB[[#This Row],[Product_ID]],Product_DB[Product_ID],Product_DB[Stock])</f>
        <v>118</v>
      </c>
      <c r="U1677" t="str">
        <f>_xlfn.XLOOKUP(Sales_DB[[#This Row],[Customer_ID]],Final_Cust_db[Customer_ID],Final_Cust_db[Name])</f>
        <v>John Scott</v>
      </c>
      <c r="V1677">
        <f>_xlfn.XLOOKUP(Sales_DB[[#This Row],[Customer_ID]],Final_Cust_db[Customer_ID],Final_Cust_db[Age])</f>
        <v>24</v>
      </c>
      <c r="W1677" t="str">
        <f>_xlfn.XLOOKUP(Sales_DB[[#This Row],[Customer_ID]],Final_Cust_db[Customer_ID],Final_Cust_db[Gender])</f>
        <v>Female</v>
      </c>
      <c r="X1677" t="str">
        <f>_xlfn.XLOOKUP(Sales_DB[[#This Row],[Customer_ID]],Final_Cust_db[Customer_ID],Final_Cust_db[City])</f>
        <v>South Christopher</v>
      </c>
      <c r="Y1677" t="str">
        <f>_xlfn.XLOOKUP(Sales_DB[[#This Row],[Customer_ID]],Final_Cust_db[Customer_ID],Final_Cust_db[State])</f>
        <v>Pennsylvania</v>
      </c>
      <c r="Z1677" t="str">
        <f>_xlfn.XLOOKUP(Sales_DB[[#This Row],[Customer_ID]],Final_Cust_db[Customer_ID],Final_Cust_db[Country])</f>
        <v>USA</v>
      </c>
      <c r="AA1677" t="str">
        <f>_xlfn.XLOOKUP(Sales_DB[[#This Row],[Customer_ID]],Final_Cust_db[Customer_ID],Final_Cust_db[Loyality_Level])</f>
        <v>Bronze</v>
      </c>
      <c r="AB1677" s="8">
        <f>Sales_DB[[#This Row],[Cost]]*Sales_DB[[#This Row],[Quantity]]</f>
        <v>299.11</v>
      </c>
      <c r="AC1677" s="8">
        <f>Sales_DB[[#This Row],[Total_Amount]]-Sales_DB[[#This Row],[Spend]]</f>
        <v>241.31079999999997</v>
      </c>
      <c r="AD1677" s="8">
        <f>MONTH(Sales_DB[[#This Row],[Order_Date]])</f>
        <v>7</v>
      </c>
    </row>
    <row r="1678" spans="1:30" x14ac:dyDescent="0.35">
      <c r="A1678" t="s">
        <v>3635</v>
      </c>
      <c r="B1678" s="2">
        <v>45656</v>
      </c>
      <c r="C1678" t="s">
        <v>812</v>
      </c>
      <c r="D1678" t="s">
        <v>1713</v>
      </c>
      <c r="E1678" t="s">
        <v>1932</v>
      </c>
      <c r="F1678">
        <v>2</v>
      </c>
      <c r="G1678" s="5">
        <v>984.96</v>
      </c>
      <c r="H1678">
        <v>0.16</v>
      </c>
      <c r="I1678" t="s">
        <v>1959</v>
      </c>
      <c r="J1678">
        <v>1654.7328</v>
      </c>
      <c r="K1678" t="str">
        <f>_xlfn.XLOOKUP(Sales_DB[[#This Row],[Store_ID]],Store_DB[Store_ID],Store_DB[Region])</f>
        <v>South</v>
      </c>
      <c r="L1678" t="str">
        <f>_xlfn.XLOOKUP(Sales_DB[[#This Row],[Store_ID]],Store_DB[Store_ID],Store_DB[Store_Name])</f>
        <v>Mcdonald Inc</v>
      </c>
      <c r="M1678" t="str">
        <f>_xlfn.XLOOKUP(Sales_DB[[#This Row],[Store_ID]],Store_DB[Store_ID],Store_DB[City])</f>
        <v>Christopherland</v>
      </c>
      <c r="N1678" t="str">
        <f>_xlfn.XLOOKUP(Sales_DB[[#This Row],[Store_ID]],Store_DB[Store_ID],Store_DB[Store_Type])</f>
        <v>Outlet</v>
      </c>
      <c r="O1678" t="str">
        <f>_xlfn.XLOOKUP(Sales_DB[[#This Row],[Product_ID]],Product_DB[Product_ID],Product_DB[Product_Name])</f>
        <v>High-Grip Football</v>
      </c>
      <c r="P1678" t="str">
        <f>_xlfn.XLOOKUP(Sales_DB[[#This Row],[Product_ID]],Product_DB[Product_ID],Product_DB[Category])</f>
        <v>Sports</v>
      </c>
      <c r="Q1678" t="str">
        <f>_xlfn.XLOOKUP(Sales_DB[[#This Row],[Product_ID]],Product_DB[Product_ID],Product_DB[Sub_Category])</f>
        <v>Team Sports</v>
      </c>
      <c r="R1678" t="str">
        <f>_xlfn.XLOOKUP(Sales_DB[[#This Row],[Product_ID]],Product_DB[Product_ID],Product_DB[Brand])</f>
        <v>Bridges, Banks and Cummings</v>
      </c>
      <c r="S1678">
        <f>_xlfn.XLOOKUP(Sales_DB[[#This Row],[Product_ID]],Product_DB[Product_ID],Product_DB[Cost])</f>
        <v>318.91000000000003</v>
      </c>
      <c r="T1678">
        <f>_xlfn.XLOOKUP(Sales_DB[[#This Row],[Product_ID]],Product_DB[Product_ID],Product_DB[Stock])</f>
        <v>114</v>
      </c>
      <c r="U1678" t="str">
        <f>_xlfn.XLOOKUP(Sales_DB[[#This Row],[Customer_ID]],Final_Cust_db[Customer_ID],Final_Cust_db[Name])</f>
        <v>Tyler Garner</v>
      </c>
      <c r="V1678">
        <f>_xlfn.XLOOKUP(Sales_DB[[#This Row],[Customer_ID]],Final_Cust_db[Customer_ID],Final_Cust_db[Age])</f>
        <v>64</v>
      </c>
      <c r="W1678" t="str">
        <f>_xlfn.XLOOKUP(Sales_DB[[#This Row],[Customer_ID]],Final_Cust_db[Customer_ID],Final_Cust_db[Gender])</f>
        <v>Male</v>
      </c>
      <c r="X1678" t="str">
        <f>_xlfn.XLOOKUP(Sales_DB[[#This Row],[Customer_ID]],Final_Cust_db[Customer_ID],Final_Cust_db[City])</f>
        <v>Port Coreyfort</v>
      </c>
      <c r="Y1678" t="str">
        <f>_xlfn.XLOOKUP(Sales_DB[[#This Row],[Customer_ID]],Final_Cust_db[Customer_ID],Final_Cust_db[State])</f>
        <v>Alabama</v>
      </c>
      <c r="Z1678" t="str">
        <f>_xlfn.XLOOKUP(Sales_DB[[#This Row],[Customer_ID]],Final_Cust_db[Customer_ID],Final_Cust_db[Country])</f>
        <v>USA</v>
      </c>
      <c r="AA1678" t="str">
        <f>_xlfn.XLOOKUP(Sales_DB[[#This Row],[Customer_ID]],Final_Cust_db[Customer_ID],Final_Cust_db[Loyality_Level])</f>
        <v>Silver</v>
      </c>
      <c r="AB1678" s="8">
        <f>Sales_DB[[#This Row],[Cost]]*Sales_DB[[#This Row],[Quantity]]</f>
        <v>637.82000000000005</v>
      </c>
      <c r="AC1678" s="8">
        <f>Sales_DB[[#This Row],[Total_Amount]]-Sales_DB[[#This Row],[Spend]]</f>
        <v>1016.9127999999999</v>
      </c>
      <c r="AD1678" s="8">
        <f>MONTH(Sales_DB[[#This Row],[Order_Date]])</f>
        <v>12</v>
      </c>
    </row>
    <row r="1679" spans="1:30" x14ac:dyDescent="0.35">
      <c r="A1679" t="s">
        <v>3636</v>
      </c>
      <c r="B1679" s="2">
        <v>45759</v>
      </c>
      <c r="C1679" t="s">
        <v>1086</v>
      </c>
      <c r="D1679" t="s">
        <v>1691</v>
      </c>
      <c r="E1679" t="s">
        <v>1927</v>
      </c>
      <c r="F1679">
        <v>1</v>
      </c>
      <c r="G1679" s="5">
        <v>21.14</v>
      </c>
      <c r="H1679">
        <v>0.06</v>
      </c>
      <c r="I1679" t="s">
        <v>1962</v>
      </c>
      <c r="J1679">
        <v>19.871600000000001</v>
      </c>
      <c r="K1679" t="str">
        <f>_xlfn.XLOOKUP(Sales_DB[[#This Row],[Store_ID]],Store_DB[Store_ID],Store_DB[Region])</f>
        <v>North</v>
      </c>
      <c r="L1679" t="str">
        <f>_xlfn.XLOOKUP(Sales_DB[[#This Row],[Store_ID]],Store_DB[Store_ID],Store_DB[Store_Name])</f>
        <v>Thomas, Bridges and Harris</v>
      </c>
      <c r="M1679" t="str">
        <f>_xlfn.XLOOKUP(Sales_DB[[#This Row],[Store_ID]],Store_DB[Store_ID],Store_DB[City])</f>
        <v>Sabrinatown</v>
      </c>
      <c r="N1679" t="str">
        <f>_xlfn.XLOOKUP(Sales_DB[[#This Row],[Store_ID]],Store_DB[Store_ID],Store_DB[Store_Type])</f>
        <v>Online</v>
      </c>
      <c r="O1679" t="str">
        <f>_xlfn.XLOOKUP(Sales_DB[[#This Row],[Product_ID]],Product_DB[Product_ID],Product_DB[Product_Name])</f>
        <v>Sports Water Hydration Pack</v>
      </c>
      <c r="P1679" t="str">
        <f>_xlfn.XLOOKUP(Sales_DB[[#This Row],[Product_ID]],Product_DB[Product_ID],Product_DB[Category])</f>
        <v>Sports</v>
      </c>
      <c r="Q1679" t="str">
        <f>_xlfn.XLOOKUP(Sales_DB[[#This Row],[Product_ID]],Product_DB[Product_ID],Product_DB[Sub_Category])</f>
        <v>Outdoor</v>
      </c>
      <c r="R1679" t="str">
        <f>_xlfn.XLOOKUP(Sales_DB[[#This Row],[Product_ID]],Product_DB[Product_ID],Product_DB[Brand])</f>
        <v>Sims-Smith</v>
      </c>
      <c r="S1679">
        <f>_xlfn.XLOOKUP(Sales_DB[[#This Row],[Product_ID]],Product_DB[Product_ID],Product_DB[Cost])</f>
        <v>135.61000000000001</v>
      </c>
      <c r="T1679">
        <f>_xlfn.XLOOKUP(Sales_DB[[#This Row],[Product_ID]],Product_DB[Product_ID],Product_DB[Stock])</f>
        <v>394</v>
      </c>
      <c r="U1679" t="str">
        <f>_xlfn.XLOOKUP(Sales_DB[[#This Row],[Customer_ID]],Final_Cust_db[Customer_ID],Final_Cust_db[Name])</f>
        <v>Ryan Moore</v>
      </c>
      <c r="V1679">
        <f>_xlfn.XLOOKUP(Sales_DB[[#This Row],[Customer_ID]],Final_Cust_db[Customer_ID],Final_Cust_db[Age])</f>
        <v>38</v>
      </c>
      <c r="W1679" t="str">
        <f>_xlfn.XLOOKUP(Sales_DB[[#This Row],[Customer_ID]],Final_Cust_db[Customer_ID],Final_Cust_db[Gender])</f>
        <v>Male</v>
      </c>
      <c r="X1679" t="str">
        <f>_xlfn.XLOOKUP(Sales_DB[[#This Row],[Customer_ID]],Final_Cust_db[Customer_ID],Final_Cust_db[City])</f>
        <v>Cartershire</v>
      </c>
      <c r="Y1679" t="str">
        <f>_xlfn.XLOOKUP(Sales_DB[[#This Row],[Customer_ID]],Final_Cust_db[Customer_ID],Final_Cust_db[State])</f>
        <v>Virginia</v>
      </c>
      <c r="Z1679" t="str">
        <f>_xlfn.XLOOKUP(Sales_DB[[#This Row],[Customer_ID]],Final_Cust_db[Customer_ID],Final_Cust_db[Country])</f>
        <v>USA</v>
      </c>
      <c r="AA1679" t="str">
        <f>_xlfn.XLOOKUP(Sales_DB[[#This Row],[Customer_ID]],Final_Cust_db[Customer_ID],Final_Cust_db[Loyality_Level])</f>
        <v>Bronze</v>
      </c>
      <c r="AB1679" s="8">
        <f>Sales_DB[[#This Row],[Cost]]*Sales_DB[[#This Row],[Quantity]]</f>
        <v>135.61000000000001</v>
      </c>
      <c r="AC1679" s="8">
        <f>Sales_DB[[#This Row],[Total_Amount]]-Sales_DB[[#This Row],[Spend]]</f>
        <v>-115.73840000000001</v>
      </c>
      <c r="AD1679" s="8">
        <f>MONTH(Sales_DB[[#This Row],[Order_Date]])</f>
        <v>4</v>
      </c>
    </row>
    <row r="1680" spans="1:30" x14ac:dyDescent="0.35">
      <c r="A1680" t="s">
        <v>3637</v>
      </c>
      <c r="B1680" s="2">
        <v>45679</v>
      </c>
      <c r="C1680" t="s">
        <v>379</v>
      </c>
      <c r="D1680" t="s">
        <v>1875</v>
      </c>
      <c r="E1680" t="s">
        <v>1915</v>
      </c>
      <c r="F1680">
        <v>1</v>
      </c>
      <c r="G1680" s="5">
        <v>343.03</v>
      </c>
      <c r="H1680">
        <v>0.16</v>
      </c>
      <c r="I1680" t="s">
        <v>1957</v>
      </c>
      <c r="J1680">
        <v>288.14519999999999</v>
      </c>
      <c r="K1680" t="str">
        <f>_xlfn.XLOOKUP(Sales_DB[[#This Row],[Store_ID]],Store_DB[Store_ID],Store_DB[Region])</f>
        <v>West</v>
      </c>
      <c r="L1680" t="str">
        <f>_xlfn.XLOOKUP(Sales_DB[[#This Row],[Store_ID]],Store_DB[Store_ID],Store_DB[Store_Name])</f>
        <v>Bean, Jones and Park</v>
      </c>
      <c r="M1680" t="str">
        <f>_xlfn.XLOOKUP(Sales_DB[[#This Row],[Store_ID]],Store_DB[Store_ID],Store_DB[City])</f>
        <v>Thompsonborough</v>
      </c>
      <c r="N1680" t="str">
        <f>_xlfn.XLOOKUP(Sales_DB[[#This Row],[Store_ID]],Store_DB[Store_ID],Store_DB[Store_Type])</f>
        <v>Online</v>
      </c>
      <c r="O1680" t="str">
        <f>_xlfn.XLOOKUP(Sales_DB[[#This Row],[Product_ID]],Product_DB[Product_ID],Product_DB[Product_Name])</f>
        <v>Portable Bluetooth Speaker</v>
      </c>
      <c r="P1680" t="str">
        <f>_xlfn.XLOOKUP(Sales_DB[[#This Row],[Product_ID]],Product_DB[Product_ID],Product_DB[Category])</f>
        <v>Electronics</v>
      </c>
      <c r="Q1680" t="str">
        <f>_xlfn.XLOOKUP(Sales_DB[[#This Row],[Product_ID]],Product_DB[Product_ID],Product_DB[Sub_Category])</f>
        <v>Audio</v>
      </c>
      <c r="R1680" t="str">
        <f>_xlfn.XLOOKUP(Sales_DB[[#This Row],[Product_ID]],Product_DB[Product_ID],Product_DB[Brand])</f>
        <v>Flores-King</v>
      </c>
      <c r="S1680">
        <f>_xlfn.XLOOKUP(Sales_DB[[#This Row],[Product_ID]],Product_DB[Product_ID],Product_DB[Cost])</f>
        <v>431.67</v>
      </c>
      <c r="T1680">
        <f>_xlfn.XLOOKUP(Sales_DB[[#This Row],[Product_ID]],Product_DB[Product_ID],Product_DB[Stock])</f>
        <v>73</v>
      </c>
      <c r="U1680" t="str">
        <f>_xlfn.XLOOKUP(Sales_DB[[#This Row],[Customer_ID]],Final_Cust_db[Customer_ID],Final_Cust_db[Name])</f>
        <v>Howard Summers</v>
      </c>
      <c r="V1680">
        <f>_xlfn.XLOOKUP(Sales_DB[[#This Row],[Customer_ID]],Final_Cust_db[Customer_ID],Final_Cust_db[Age])</f>
        <v>53</v>
      </c>
      <c r="W1680" t="str">
        <f>_xlfn.XLOOKUP(Sales_DB[[#This Row],[Customer_ID]],Final_Cust_db[Customer_ID],Final_Cust_db[Gender])</f>
        <v>Female</v>
      </c>
      <c r="X1680" t="str">
        <f>_xlfn.XLOOKUP(Sales_DB[[#This Row],[Customer_ID]],Final_Cust_db[Customer_ID],Final_Cust_db[City])</f>
        <v>East Linda</v>
      </c>
      <c r="Y1680" t="str">
        <f>_xlfn.XLOOKUP(Sales_DB[[#This Row],[Customer_ID]],Final_Cust_db[Customer_ID],Final_Cust_db[State])</f>
        <v>Rhode Island</v>
      </c>
      <c r="Z1680" t="str">
        <f>_xlfn.XLOOKUP(Sales_DB[[#This Row],[Customer_ID]],Final_Cust_db[Customer_ID],Final_Cust_db[Country])</f>
        <v>USA</v>
      </c>
      <c r="AA1680" t="str">
        <f>_xlfn.XLOOKUP(Sales_DB[[#This Row],[Customer_ID]],Final_Cust_db[Customer_ID],Final_Cust_db[Loyality_Level])</f>
        <v>Bronze</v>
      </c>
      <c r="AB1680" s="8">
        <f>Sales_DB[[#This Row],[Cost]]*Sales_DB[[#This Row],[Quantity]]</f>
        <v>431.67</v>
      </c>
      <c r="AC1680" s="8">
        <f>Sales_DB[[#This Row],[Total_Amount]]-Sales_DB[[#This Row],[Spend]]</f>
        <v>-143.52480000000003</v>
      </c>
      <c r="AD1680" s="8">
        <f>MONTH(Sales_DB[[#This Row],[Order_Date]])</f>
        <v>1</v>
      </c>
    </row>
    <row r="1681" spans="1:30" x14ac:dyDescent="0.35">
      <c r="A1681" t="s">
        <v>3638</v>
      </c>
      <c r="B1681" s="2">
        <v>45237</v>
      </c>
      <c r="C1681" t="s">
        <v>800</v>
      </c>
      <c r="D1681" t="s">
        <v>1633</v>
      </c>
      <c r="E1681" t="s">
        <v>1943</v>
      </c>
      <c r="F1681">
        <v>3</v>
      </c>
      <c r="G1681" s="5">
        <v>94.83</v>
      </c>
      <c r="H1681">
        <v>0.16</v>
      </c>
      <c r="I1681" t="s">
        <v>1962</v>
      </c>
      <c r="J1681">
        <v>238.9716</v>
      </c>
      <c r="K1681" t="str">
        <f>_xlfn.XLOOKUP(Sales_DB[[#This Row],[Store_ID]],Store_DB[Store_ID],Store_DB[Region])</f>
        <v>East</v>
      </c>
      <c r="L1681" t="str">
        <f>_xlfn.XLOOKUP(Sales_DB[[#This Row],[Store_ID]],Store_DB[Store_ID],Store_DB[Store_Name])</f>
        <v>Guerrero-Schmitt</v>
      </c>
      <c r="M1681" t="str">
        <f>_xlfn.XLOOKUP(Sales_DB[[#This Row],[Store_ID]],Store_DB[Store_ID],Store_DB[City])</f>
        <v>East Stevechester</v>
      </c>
      <c r="N1681" t="str">
        <f>_xlfn.XLOOKUP(Sales_DB[[#This Row],[Store_ID]],Store_DB[Store_ID],Store_DB[Store_Type])</f>
        <v>Flagship</v>
      </c>
      <c r="O1681" t="str">
        <f>_xlfn.XLOOKUP(Sales_DB[[#This Row],[Product_ID]],Product_DB[Product_ID],Product_DB[Product_Name])</f>
        <v>Outdoor Sports Water Bottle</v>
      </c>
      <c r="P1681" t="str">
        <f>_xlfn.XLOOKUP(Sales_DB[[#This Row],[Product_ID]],Product_DB[Product_ID],Product_DB[Category])</f>
        <v>Sports</v>
      </c>
      <c r="Q1681" t="str">
        <f>_xlfn.XLOOKUP(Sales_DB[[#This Row],[Product_ID]],Product_DB[Product_ID],Product_DB[Sub_Category])</f>
        <v>Accessories</v>
      </c>
      <c r="R1681" t="str">
        <f>_xlfn.XLOOKUP(Sales_DB[[#This Row],[Product_ID]],Product_DB[Product_ID],Product_DB[Brand])</f>
        <v>Soto-Ellis</v>
      </c>
      <c r="S1681">
        <f>_xlfn.XLOOKUP(Sales_DB[[#This Row],[Product_ID]],Product_DB[Product_ID],Product_DB[Cost])</f>
        <v>131.51</v>
      </c>
      <c r="T1681">
        <f>_xlfn.XLOOKUP(Sales_DB[[#This Row],[Product_ID]],Product_DB[Product_ID],Product_DB[Stock])</f>
        <v>265</v>
      </c>
      <c r="U1681" t="str">
        <f>_xlfn.XLOOKUP(Sales_DB[[#This Row],[Customer_ID]],Final_Cust_db[Customer_ID],Final_Cust_db[Name])</f>
        <v>Douglas Rhodes</v>
      </c>
      <c r="V1681">
        <f>_xlfn.XLOOKUP(Sales_DB[[#This Row],[Customer_ID]],Final_Cust_db[Customer_ID],Final_Cust_db[Age])</f>
        <v>32</v>
      </c>
      <c r="W1681" t="str">
        <f>_xlfn.XLOOKUP(Sales_DB[[#This Row],[Customer_ID]],Final_Cust_db[Customer_ID],Final_Cust_db[Gender])</f>
        <v>Male</v>
      </c>
      <c r="X1681" t="str">
        <f>_xlfn.XLOOKUP(Sales_DB[[#This Row],[Customer_ID]],Final_Cust_db[Customer_ID],Final_Cust_db[City])</f>
        <v>Mikehaven</v>
      </c>
      <c r="Y1681" t="str">
        <f>_xlfn.XLOOKUP(Sales_DB[[#This Row],[Customer_ID]],Final_Cust_db[Customer_ID],Final_Cust_db[State])</f>
        <v>New Hampshire</v>
      </c>
      <c r="Z1681" t="str">
        <f>_xlfn.XLOOKUP(Sales_DB[[#This Row],[Customer_ID]],Final_Cust_db[Customer_ID],Final_Cust_db[Country])</f>
        <v>USA</v>
      </c>
      <c r="AA1681" t="str">
        <f>_xlfn.XLOOKUP(Sales_DB[[#This Row],[Customer_ID]],Final_Cust_db[Customer_ID],Final_Cust_db[Loyality_Level])</f>
        <v>Platinum</v>
      </c>
      <c r="AB1681" s="8">
        <f>Sales_DB[[#This Row],[Cost]]*Sales_DB[[#This Row],[Quantity]]</f>
        <v>394.53</v>
      </c>
      <c r="AC1681" s="8">
        <f>Sales_DB[[#This Row],[Total_Amount]]-Sales_DB[[#This Row],[Spend]]</f>
        <v>-155.55839999999998</v>
      </c>
      <c r="AD1681" s="8">
        <f>MONTH(Sales_DB[[#This Row],[Order_Date]])</f>
        <v>11</v>
      </c>
    </row>
    <row r="1682" spans="1:30" x14ac:dyDescent="0.35">
      <c r="A1682" t="s">
        <v>3639</v>
      </c>
      <c r="B1682" s="2">
        <v>45790</v>
      </c>
      <c r="C1682" t="s">
        <v>85</v>
      </c>
      <c r="D1682" t="s">
        <v>1788</v>
      </c>
      <c r="E1682" t="s">
        <v>1946</v>
      </c>
      <c r="F1682">
        <v>3</v>
      </c>
      <c r="G1682" s="5">
        <v>74.66</v>
      </c>
      <c r="H1682">
        <v>0.03</v>
      </c>
      <c r="I1682" t="s">
        <v>1959</v>
      </c>
      <c r="J1682">
        <v>217.26060000000001</v>
      </c>
      <c r="K1682" t="str">
        <f>_xlfn.XLOOKUP(Sales_DB[[#This Row],[Store_ID]],Store_DB[Store_ID],Store_DB[Region])</f>
        <v>East</v>
      </c>
      <c r="L1682" t="str">
        <f>_xlfn.XLOOKUP(Sales_DB[[#This Row],[Store_ID]],Store_DB[Store_ID],Store_DB[Store_Name])</f>
        <v>Mann-Austin</v>
      </c>
      <c r="M1682" t="str">
        <f>_xlfn.XLOOKUP(Sales_DB[[#This Row],[Store_ID]],Store_DB[Store_ID],Store_DB[City])</f>
        <v>Vasquezborough</v>
      </c>
      <c r="N1682" t="str">
        <f>_xlfn.XLOOKUP(Sales_DB[[#This Row],[Store_ID]],Store_DB[Store_ID],Store_DB[Store_Type])</f>
        <v>Online</v>
      </c>
      <c r="O1682" t="str">
        <f>_xlfn.XLOOKUP(Sales_DB[[#This Row],[Product_ID]],Product_DB[Product_ID],Product_DB[Product_Name])</f>
        <v>Men'S Sports Shorts</v>
      </c>
      <c r="P1682" t="str">
        <f>_xlfn.XLOOKUP(Sales_DB[[#This Row],[Product_ID]],Product_DB[Product_ID],Product_DB[Category])</f>
        <v>Clothing</v>
      </c>
      <c r="Q1682" t="str">
        <f>_xlfn.XLOOKUP(Sales_DB[[#This Row],[Product_ID]],Product_DB[Product_ID],Product_DB[Sub_Category])</f>
        <v>Bottoms</v>
      </c>
      <c r="R1682" t="str">
        <f>_xlfn.XLOOKUP(Sales_DB[[#This Row],[Product_ID]],Product_DB[Product_ID],Product_DB[Brand])</f>
        <v>Fitzpatrick Ltd</v>
      </c>
      <c r="S1682">
        <f>_xlfn.XLOOKUP(Sales_DB[[#This Row],[Product_ID]],Product_DB[Product_ID],Product_DB[Cost])</f>
        <v>218.22</v>
      </c>
      <c r="T1682">
        <f>_xlfn.XLOOKUP(Sales_DB[[#This Row],[Product_ID]],Product_DB[Product_ID],Product_DB[Stock])</f>
        <v>224</v>
      </c>
      <c r="U1682" t="str">
        <f>_xlfn.XLOOKUP(Sales_DB[[#This Row],[Customer_ID]],Final_Cust_db[Customer_ID],Final_Cust_db[Name])</f>
        <v>Rhonda Moss</v>
      </c>
      <c r="V1682">
        <f>_xlfn.XLOOKUP(Sales_DB[[#This Row],[Customer_ID]],Final_Cust_db[Customer_ID],Final_Cust_db[Age])</f>
        <v>43</v>
      </c>
      <c r="W1682" t="str">
        <f>_xlfn.XLOOKUP(Sales_DB[[#This Row],[Customer_ID]],Final_Cust_db[Customer_ID],Final_Cust_db[Gender])</f>
        <v>Male</v>
      </c>
      <c r="X1682" t="str">
        <f>_xlfn.XLOOKUP(Sales_DB[[#This Row],[Customer_ID]],Final_Cust_db[Customer_ID],Final_Cust_db[City])</f>
        <v>South William</v>
      </c>
      <c r="Y1682" t="str">
        <f>_xlfn.XLOOKUP(Sales_DB[[#This Row],[Customer_ID]],Final_Cust_db[Customer_ID],Final_Cust_db[State])</f>
        <v>Kansas</v>
      </c>
      <c r="Z1682" t="str">
        <f>_xlfn.XLOOKUP(Sales_DB[[#This Row],[Customer_ID]],Final_Cust_db[Customer_ID],Final_Cust_db[Country])</f>
        <v>USA</v>
      </c>
      <c r="AA1682" t="str">
        <f>_xlfn.XLOOKUP(Sales_DB[[#This Row],[Customer_ID]],Final_Cust_db[Customer_ID],Final_Cust_db[Loyality_Level])</f>
        <v>Platinum</v>
      </c>
      <c r="AB1682" s="8">
        <f>Sales_DB[[#This Row],[Cost]]*Sales_DB[[#This Row],[Quantity]]</f>
        <v>654.66</v>
      </c>
      <c r="AC1682" s="8">
        <f>Sales_DB[[#This Row],[Total_Amount]]-Sales_DB[[#This Row],[Spend]]</f>
        <v>-437.39939999999996</v>
      </c>
      <c r="AD1682" s="8">
        <f>MONTH(Sales_DB[[#This Row],[Order_Date]])</f>
        <v>5</v>
      </c>
    </row>
    <row r="1683" spans="1:30" x14ac:dyDescent="0.35">
      <c r="A1683" t="s">
        <v>3640</v>
      </c>
      <c r="B1683" s="2">
        <v>45268</v>
      </c>
      <c r="C1683" t="s">
        <v>470</v>
      </c>
      <c r="D1683" t="s">
        <v>1687</v>
      </c>
      <c r="E1683" t="s">
        <v>1934</v>
      </c>
      <c r="F1683">
        <v>3</v>
      </c>
      <c r="G1683" s="5">
        <v>281.95999999999998</v>
      </c>
      <c r="H1683">
        <v>0.01</v>
      </c>
      <c r="I1683" t="s">
        <v>1962</v>
      </c>
      <c r="J1683">
        <v>837.42119999999989</v>
      </c>
      <c r="K1683" t="str">
        <f>_xlfn.XLOOKUP(Sales_DB[[#This Row],[Store_ID]],Store_DB[Store_ID],Store_DB[Region])</f>
        <v>North</v>
      </c>
      <c r="L1683" t="str">
        <f>_xlfn.XLOOKUP(Sales_DB[[#This Row],[Store_ID]],Store_DB[Store_ID],Store_DB[Store_Name])</f>
        <v>Shelton PLC</v>
      </c>
      <c r="M1683" t="str">
        <f>_xlfn.XLOOKUP(Sales_DB[[#This Row],[Store_ID]],Store_DB[Store_ID],Store_DB[City])</f>
        <v>East Jenniferstad</v>
      </c>
      <c r="N1683" t="str">
        <f>_xlfn.XLOOKUP(Sales_DB[[#This Row],[Store_ID]],Store_DB[Store_ID],Store_DB[Store_Type])</f>
        <v>Flagship</v>
      </c>
      <c r="O1683" t="str">
        <f>_xlfn.XLOOKUP(Sales_DB[[#This Row],[Product_ID]],Product_DB[Product_ID],Product_DB[Product_Name])</f>
        <v>Men'S Casual Sneakers</v>
      </c>
      <c r="P1683" t="str">
        <f>_xlfn.XLOOKUP(Sales_DB[[#This Row],[Product_ID]],Product_DB[Product_ID],Product_DB[Category])</f>
        <v>Clothing</v>
      </c>
      <c r="Q1683" t="str">
        <f>_xlfn.XLOOKUP(Sales_DB[[#This Row],[Product_ID]],Product_DB[Product_ID],Product_DB[Sub_Category])</f>
        <v>Footwear</v>
      </c>
      <c r="R1683" t="str">
        <f>_xlfn.XLOOKUP(Sales_DB[[#This Row],[Product_ID]],Product_DB[Product_ID],Product_DB[Brand])</f>
        <v>Hogan-Lee</v>
      </c>
      <c r="S1683">
        <f>_xlfn.XLOOKUP(Sales_DB[[#This Row],[Product_ID]],Product_DB[Product_ID],Product_DB[Cost])</f>
        <v>353.47</v>
      </c>
      <c r="T1683">
        <f>_xlfn.XLOOKUP(Sales_DB[[#This Row],[Product_ID]],Product_DB[Product_ID],Product_DB[Stock])</f>
        <v>214</v>
      </c>
      <c r="U1683" t="str">
        <f>_xlfn.XLOOKUP(Sales_DB[[#This Row],[Customer_ID]],Final_Cust_db[Customer_ID],Final_Cust_db[Name])</f>
        <v>Patrick Coleman</v>
      </c>
      <c r="V1683">
        <f>_xlfn.XLOOKUP(Sales_DB[[#This Row],[Customer_ID]],Final_Cust_db[Customer_ID],Final_Cust_db[Age])</f>
        <v>29</v>
      </c>
      <c r="W1683" t="str">
        <f>_xlfn.XLOOKUP(Sales_DB[[#This Row],[Customer_ID]],Final_Cust_db[Customer_ID],Final_Cust_db[Gender])</f>
        <v>Male</v>
      </c>
      <c r="X1683" t="str">
        <f>_xlfn.XLOOKUP(Sales_DB[[#This Row],[Customer_ID]],Final_Cust_db[Customer_ID],Final_Cust_db[City])</f>
        <v>New Jeffrey</v>
      </c>
      <c r="Y1683" t="str">
        <f>_xlfn.XLOOKUP(Sales_DB[[#This Row],[Customer_ID]],Final_Cust_db[Customer_ID],Final_Cust_db[State])</f>
        <v>Nebraska</v>
      </c>
      <c r="Z1683" t="str">
        <f>_xlfn.XLOOKUP(Sales_DB[[#This Row],[Customer_ID]],Final_Cust_db[Customer_ID],Final_Cust_db[Country])</f>
        <v>USA</v>
      </c>
      <c r="AA1683" t="str">
        <f>_xlfn.XLOOKUP(Sales_DB[[#This Row],[Customer_ID]],Final_Cust_db[Customer_ID],Final_Cust_db[Loyality_Level])</f>
        <v>Silver</v>
      </c>
      <c r="AB1683" s="8">
        <f>Sales_DB[[#This Row],[Cost]]*Sales_DB[[#This Row],[Quantity]]</f>
        <v>1060.4100000000001</v>
      </c>
      <c r="AC1683" s="8">
        <f>Sales_DB[[#This Row],[Total_Amount]]-Sales_DB[[#This Row],[Spend]]</f>
        <v>-222.9888000000002</v>
      </c>
      <c r="AD1683" s="8">
        <f>MONTH(Sales_DB[[#This Row],[Order_Date]])</f>
        <v>12</v>
      </c>
    </row>
    <row r="1684" spans="1:30" x14ac:dyDescent="0.35">
      <c r="A1684" t="s">
        <v>3641</v>
      </c>
      <c r="B1684" s="2">
        <v>45664</v>
      </c>
      <c r="C1684" t="s">
        <v>767</v>
      </c>
      <c r="D1684" t="s">
        <v>1794</v>
      </c>
      <c r="E1684" t="s">
        <v>1943</v>
      </c>
      <c r="F1684">
        <v>4</v>
      </c>
      <c r="G1684" s="5">
        <v>622.27</v>
      </c>
      <c r="H1684">
        <v>0.02</v>
      </c>
      <c r="I1684" t="s">
        <v>1959</v>
      </c>
      <c r="J1684">
        <v>2439.2984000000001</v>
      </c>
      <c r="K1684" t="str">
        <f>_xlfn.XLOOKUP(Sales_DB[[#This Row],[Store_ID]],Store_DB[Store_ID],Store_DB[Region])</f>
        <v>East</v>
      </c>
      <c r="L1684" t="str">
        <f>_xlfn.XLOOKUP(Sales_DB[[#This Row],[Store_ID]],Store_DB[Store_ID],Store_DB[Store_Name])</f>
        <v>Guerrero-Schmitt</v>
      </c>
      <c r="M1684" t="str">
        <f>_xlfn.XLOOKUP(Sales_DB[[#This Row],[Store_ID]],Store_DB[Store_ID],Store_DB[City])</f>
        <v>East Stevechester</v>
      </c>
      <c r="N1684" t="str">
        <f>_xlfn.XLOOKUP(Sales_DB[[#This Row],[Store_ID]],Store_DB[Store_ID],Store_DB[Store_Type])</f>
        <v>Flagship</v>
      </c>
      <c r="O1684" t="str">
        <f>_xlfn.XLOOKUP(Sales_DB[[#This Row],[Product_ID]],Product_DB[Product_ID],Product_DB[Product_Name])</f>
        <v>Hair Repair Oil Treatment</v>
      </c>
      <c r="P1684" t="str">
        <f>_xlfn.XLOOKUP(Sales_DB[[#This Row],[Product_ID]],Product_DB[Product_ID],Product_DB[Category])</f>
        <v>Beauty</v>
      </c>
      <c r="Q1684" t="str">
        <f>_xlfn.XLOOKUP(Sales_DB[[#This Row],[Product_ID]],Product_DB[Product_ID],Product_DB[Sub_Category])</f>
        <v>Haircare</v>
      </c>
      <c r="R1684" t="str">
        <f>_xlfn.XLOOKUP(Sales_DB[[#This Row],[Product_ID]],Product_DB[Product_ID],Product_DB[Brand])</f>
        <v>Hopkins Ltd</v>
      </c>
      <c r="S1684">
        <f>_xlfn.XLOOKUP(Sales_DB[[#This Row],[Product_ID]],Product_DB[Product_ID],Product_DB[Cost])</f>
        <v>214.32</v>
      </c>
      <c r="T1684">
        <f>_xlfn.XLOOKUP(Sales_DB[[#This Row],[Product_ID]],Product_DB[Product_ID],Product_DB[Stock])</f>
        <v>383</v>
      </c>
      <c r="U1684" t="str">
        <f>_xlfn.XLOOKUP(Sales_DB[[#This Row],[Customer_ID]],Final_Cust_db[Customer_ID],Final_Cust_db[Name])</f>
        <v>Joshua Wilson</v>
      </c>
      <c r="V1684">
        <f>_xlfn.XLOOKUP(Sales_DB[[#This Row],[Customer_ID]],Final_Cust_db[Customer_ID],Final_Cust_db[Age])</f>
        <v>42</v>
      </c>
      <c r="W1684" t="str">
        <f>_xlfn.XLOOKUP(Sales_DB[[#This Row],[Customer_ID]],Final_Cust_db[Customer_ID],Final_Cust_db[Gender])</f>
        <v>Female</v>
      </c>
      <c r="X1684" t="str">
        <f>_xlfn.XLOOKUP(Sales_DB[[#This Row],[Customer_ID]],Final_Cust_db[Customer_ID],Final_Cust_db[City])</f>
        <v>North Larryport</v>
      </c>
      <c r="Y1684" t="str">
        <f>_xlfn.XLOOKUP(Sales_DB[[#This Row],[Customer_ID]],Final_Cust_db[Customer_ID],Final_Cust_db[State])</f>
        <v>Virginia</v>
      </c>
      <c r="Z1684" t="str">
        <f>_xlfn.XLOOKUP(Sales_DB[[#This Row],[Customer_ID]],Final_Cust_db[Customer_ID],Final_Cust_db[Country])</f>
        <v>USA</v>
      </c>
      <c r="AA1684" t="str">
        <f>_xlfn.XLOOKUP(Sales_DB[[#This Row],[Customer_ID]],Final_Cust_db[Customer_ID],Final_Cust_db[Loyality_Level])</f>
        <v>Bronze</v>
      </c>
      <c r="AB1684" s="8">
        <f>Sales_DB[[#This Row],[Cost]]*Sales_DB[[#This Row],[Quantity]]</f>
        <v>857.28</v>
      </c>
      <c r="AC1684" s="8">
        <f>Sales_DB[[#This Row],[Total_Amount]]-Sales_DB[[#This Row],[Spend]]</f>
        <v>1582.0184000000002</v>
      </c>
      <c r="AD1684" s="8">
        <f>MONTH(Sales_DB[[#This Row],[Order_Date]])</f>
        <v>1</v>
      </c>
    </row>
    <row r="1685" spans="1:30" x14ac:dyDescent="0.35">
      <c r="A1685" t="s">
        <v>3642</v>
      </c>
      <c r="B1685" s="2">
        <v>45475</v>
      </c>
      <c r="C1685" t="s">
        <v>367</v>
      </c>
      <c r="D1685" t="s">
        <v>1687</v>
      </c>
      <c r="E1685" t="s">
        <v>1912</v>
      </c>
      <c r="F1685">
        <v>2</v>
      </c>
      <c r="G1685" s="5">
        <v>78.27</v>
      </c>
      <c r="H1685">
        <v>0.28999999999999998</v>
      </c>
      <c r="I1685" t="s">
        <v>1962</v>
      </c>
      <c r="J1685">
        <v>111.1434</v>
      </c>
      <c r="K1685" t="str">
        <f>_xlfn.XLOOKUP(Sales_DB[[#This Row],[Store_ID]],Store_DB[Store_ID],Store_DB[Region])</f>
        <v>South</v>
      </c>
      <c r="L1685" t="str">
        <f>_xlfn.XLOOKUP(Sales_DB[[#This Row],[Store_ID]],Store_DB[Store_ID],Store_DB[Store_Name])</f>
        <v>Martinez-Mullins</v>
      </c>
      <c r="M1685" t="str">
        <f>_xlfn.XLOOKUP(Sales_DB[[#This Row],[Store_ID]],Store_DB[Store_ID],Store_DB[City])</f>
        <v>Williamsfurt</v>
      </c>
      <c r="N1685" t="str">
        <f>_xlfn.XLOOKUP(Sales_DB[[#This Row],[Store_ID]],Store_DB[Store_ID],Store_DB[Store_Type])</f>
        <v>Online</v>
      </c>
      <c r="O1685" t="str">
        <f>_xlfn.XLOOKUP(Sales_DB[[#This Row],[Product_ID]],Product_DB[Product_ID],Product_DB[Product_Name])</f>
        <v>Men'S Casual Sneakers</v>
      </c>
      <c r="P1685" t="str">
        <f>_xlfn.XLOOKUP(Sales_DB[[#This Row],[Product_ID]],Product_DB[Product_ID],Product_DB[Category])</f>
        <v>Clothing</v>
      </c>
      <c r="Q1685" t="str">
        <f>_xlfn.XLOOKUP(Sales_DB[[#This Row],[Product_ID]],Product_DB[Product_ID],Product_DB[Sub_Category])</f>
        <v>Footwear</v>
      </c>
      <c r="R1685" t="str">
        <f>_xlfn.XLOOKUP(Sales_DB[[#This Row],[Product_ID]],Product_DB[Product_ID],Product_DB[Brand])</f>
        <v>Hogan-Lee</v>
      </c>
      <c r="S1685">
        <f>_xlfn.XLOOKUP(Sales_DB[[#This Row],[Product_ID]],Product_DB[Product_ID],Product_DB[Cost])</f>
        <v>353.47</v>
      </c>
      <c r="T1685">
        <f>_xlfn.XLOOKUP(Sales_DB[[#This Row],[Product_ID]],Product_DB[Product_ID],Product_DB[Stock])</f>
        <v>214</v>
      </c>
      <c r="U1685" t="str">
        <f>_xlfn.XLOOKUP(Sales_DB[[#This Row],[Customer_ID]],Final_Cust_db[Customer_ID],Final_Cust_db[Name])</f>
        <v>Sarah Schneider</v>
      </c>
      <c r="V1685">
        <f>_xlfn.XLOOKUP(Sales_DB[[#This Row],[Customer_ID]],Final_Cust_db[Customer_ID],Final_Cust_db[Age])</f>
        <v>34</v>
      </c>
      <c r="W1685" t="str">
        <f>_xlfn.XLOOKUP(Sales_DB[[#This Row],[Customer_ID]],Final_Cust_db[Customer_ID],Final_Cust_db[Gender])</f>
        <v>Female</v>
      </c>
      <c r="X1685" t="str">
        <f>_xlfn.XLOOKUP(Sales_DB[[#This Row],[Customer_ID]],Final_Cust_db[Customer_ID],Final_Cust_db[City])</f>
        <v>Port Joshuachester</v>
      </c>
      <c r="Y1685" t="str">
        <f>_xlfn.XLOOKUP(Sales_DB[[#This Row],[Customer_ID]],Final_Cust_db[Customer_ID],Final_Cust_db[State])</f>
        <v>Pennsylvania</v>
      </c>
      <c r="Z1685" t="str">
        <f>_xlfn.XLOOKUP(Sales_DB[[#This Row],[Customer_ID]],Final_Cust_db[Customer_ID],Final_Cust_db[Country])</f>
        <v>USA</v>
      </c>
      <c r="AA1685" t="str">
        <f>_xlfn.XLOOKUP(Sales_DB[[#This Row],[Customer_ID]],Final_Cust_db[Customer_ID],Final_Cust_db[Loyality_Level])</f>
        <v>Bronze</v>
      </c>
      <c r="AB1685" s="8">
        <f>Sales_DB[[#This Row],[Cost]]*Sales_DB[[#This Row],[Quantity]]</f>
        <v>706.94</v>
      </c>
      <c r="AC1685" s="8">
        <f>Sales_DB[[#This Row],[Total_Amount]]-Sales_DB[[#This Row],[Spend]]</f>
        <v>-595.79660000000001</v>
      </c>
      <c r="AD1685" s="8">
        <f>MONTH(Sales_DB[[#This Row],[Order_Date]])</f>
        <v>7</v>
      </c>
    </row>
    <row r="1686" spans="1:30" x14ac:dyDescent="0.35">
      <c r="A1686" t="s">
        <v>3643</v>
      </c>
      <c r="B1686" s="2">
        <v>45845</v>
      </c>
      <c r="C1686" t="s">
        <v>62</v>
      </c>
      <c r="D1686" t="s">
        <v>1766</v>
      </c>
      <c r="E1686" t="s">
        <v>1930</v>
      </c>
      <c r="F1686">
        <v>4</v>
      </c>
      <c r="G1686" s="5">
        <v>676.58</v>
      </c>
      <c r="H1686">
        <v>0.23</v>
      </c>
      <c r="I1686" t="s">
        <v>1962</v>
      </c>
      <c r="J1686">
        <v>2083.8663999999999</v>
      </c>
      <c r="K1686" t="str">
        <f>_xlfn.XLOOKUP(Sales_DB[[#This Row],[Store_ID]],Store_DB[Store_ID],Store_DB[Region])</f>
        <v>East</v>
      </c>
      <c r="L1686" t="str">
        <f>_xlfn.XLOOKUP(Sales_DB[[#This Row],[Store_ID]],Store_DB[Store_ID],Store_DB[Store_Name])</f>
        <v>Gardner, Humphrey and Contreras</v>
      </c>
      <c r="M1686" t="str">
        <f>_xlfn.XLOOKUP(Sales_DB[[#This Row],[Store_ID]],Store_DB[Store_ID],Store_DB[City])</f>
        <v>Johnsonville</v>
      </c>
      <c r="N1686" t="str">
        <f>_xlfn.XLOOKUP(Sales_DB[[#This Row],[Store_ID]],Store_DB[Store_ID],Store_DB[Store_Type])</f>
        <v>Flagship</v>
      </c>
      <c r="O1686" t="str">
        <f>_xlfn.XLOOKUP(Sales_DB[[#This Row],[Product_ID]],Product_DB[Product_ID],Product_DB[Product_Name])</f>
        <v>Laptop Cooling Pad</v>
      </c>
      <c r="P1686" t="str">
        <f>_xlfn.XLOOKUP(Sales_DB[[#This Row],[Product_ID]],Product_DB[Product_ID],Product_DB[Category])</f>
        <v>Electronics</v>
      </c>
      <c r="Q1686" t="str">
        <f>_xlfn.XLOOKUP(Sales_DB[[#This Row],[Product_ID]],Product_DB[Product_ID],Product_DB[Sub_Category])</f>
        <v>Computer</v>
      </c>
      <c r="R1686" t="str">
        <f>_xlfn.XLOOKUP(Sales_DB[[#This Row],[Product_ID]],Product_DB[Product_ID],Product_DB[Brand])</f>
        <v>Murray, Gould and Ware</v>
      </c>
      <c r="S1686">
        <f>_xlfn.XLOOKUP(Sales_DB[[#This Row],[Product_ID]],Product_DB[Product_ID],Product_DB[Cost])</f>
        <v>86.42</v>
      </c>
      <c r="T1686">
        <f>_xlfn.XLOOKUP(Sales_DB[[#This Row],[Product_ID]],Product_DB[Product_ID],Product_DB[Stock])</f>
        <v>222</v>
      </c>
      <c r="U1686" t="str">
        <f>_xlfn.XLOOKUP(Sales_DB[[#This Row],[Customer_ID]],Final_Cust_db[Customer_ID],Final_Cust_db[Name])</f>
        <v>Kenneth Lambert</v>
      </c>
      <c r="V1686">
        <f>_xlfn.XLOOKUP(Sales_DB[[#This Row],[Customer_ID]],Final_Cust_db[Customer_ID],Final_Cust_db[Age])</f>
        <v>55</v>
      </c>
      <c r="W1686" t="str">
        <f>_xlfn.XLOOKUP(Sales_DB[[#This Row],[Customer_ID]],Final_Cust_db[Customer_ID],Final_Cust_db[Gender])</f>
        <v>Female</v>
      </c>
      <c r="X1686" t="str">
        <f>_xlfn.XLOOKUP(Sales_DB[[#This Row],[Customer_ID]],Final_Cust_db[Customer_ID],Final_Cust_db[City])</f>
        <v>North Kathryn</v>
      </c>
      <c r="Y1686" t="str">
        <f>_xlfn.XLOOKUP(Sales_DB[[#This Row],[Customer_ID]],Final_Cust_db[Customer_ID],Final_Cust_db[State])</f>
        <v>Kansas</v>
      </c>
      <c r="Z1686" t="str">
        <f>_xlfn.XLOOKUP(Sales_DB[[#This Row],[Customer_ID]],Final_Cust_db[Customer_ID],Final_Cust_db[Country])</f>
        <v>USA</v>
      </c>
      <c r="AA1686" t="str">
        <f>_xlfn.XLOOKUP(Sales_DB[[#This Row],[Customer_ID]],Final_Cust_db[Customer_ID],Final_Cust_db[Loyality_Level])</f>
        <v>Platinum</v>
      </c>
      <c r="AB1686" s="8">
        <f>Sales_DB[[#This Row],[Cost]]*Sales_DB[[#This Row],[Quantity]]</f>
        <v>345.68</v>
      </c>
      <c r="AC1686" s="8">
        <f>Sales_DB[[#This Row],[Total_Amount]]-Sales_DB[[#This Row],[Spend]]</f>
        <v>1738.1863999999998</v>
      </c>
      <c r="AD1686" s="8">
        <f>MONTH(Sales_DB[[#This Row],[Order_Date]])</f>
        <v>7</v>
      </c>
    </row>
    <row r="1687" spans="1:30" x14ac:dyDescent="0.35">
      <c r="A1687" t="s">
        <v>3644</v>
      </c>
      <c r="B1687" s="2">
        <v>45446</v>
      </c>
      <c r="C1687" t="s">
        <v>1505</v>
      </c>
      <c r="D1687" t="s">
        <v>1668</v>
      </c>
      <c r="E1687" t="s">
        <v>1890</v>
      </c>
      <c r="F1687">
        <v>2</v>
      </c>
      <c r="G1687" s="5">
        <v>938.6</v>
      </c>
      <c r="H1687">
        <v>0.04</v>
      </c>
      <c r="I1687" t="s">
        <v>1959</v>
      </c>
      <c r="J1687">
        <v>1802.1120000000001</v>
      </c>
      <c r="K1687" t="str">
        <f>_xlfn.XLOOKUP(Sales_DB[[#This Row],[Store_ID]],Store_DB[Store_ID],Store_DB[Region])</f>
        <v>North</v>
      </c>
      <c r="L1687" t="str">
        <f>_xlfn.XLOOKUP(Sales_DB[[#This Row],[Store_ID]],Store_DB[Store_ID],Store_DB[Store_Name])</f>
        <v>Martinez, Adkins and Johnson</v>
      </c>
      <c r="M1687" t="str">
        <f>_xlfn.XLOOKUP(Sales_DB[[#This Row],[Store_ID]],Store_DB[Store_ID],Store_DB[City])</f>
        <v>Danielmouth</v>
      </c>
      <c r="N1687" t="str">
        <f>_xlfn.XLOOKUP(Sales_DB[[#This Row],[Store_ID]],Store_DB[Store_ID],Store_DB[Store_Type])</f>
        <v>Flagship</v>
      </c>
      <c r="O1687" t="str">
        <f>_xlfn.XLOOKUP(Sales_DB[[#This Row],[Product_ID]],Product_DB[Product_ID],Product_DB[Product_Name])</f>
        <v>Basketball</v>
      </c>
      <c r="P1687" t="str">
        <f>_xlfn.XLOOKUP(Sales_DB[[#This Row],[Product_ID]],Product_DB[Product_ID],Product_DB[Category])</f>
        <v>Sports</v>
      </c>
      <c r="Q1687" t="str">
        <f>_xlfn.XLOOKUP(Sales_DB[[#This Row],[Product_ID]],Product_DB[Product_ID],Product_DB[Sub_Category])</f>
        <v>Team Sports</v>
      </c>
      <c r="R1687" t="str">
        <f>_xlfn.XLOOKUP(Sales_DB[[#This Row],[Product_ID]],Product_DB[Product_ID],Product_DB[Brand])</f>
        <v>Nolan-Snow</v>
      </c>
      <c r="S1687">
        <f>_xlfn.XLOOKUP(Sales_DB[[#This Row],[Product_ID]],Product_DB[Product_ID],Product_DB[Cost])</f>
        <v>204.39</v>
      </c>
      <c r="T1687">
        <f>_xlfn.XLOOKUP(Sales_DB[[#This Row],[Product_ID]],Product_DB[Product_ID],Product_DB[Stock])</f>
        <v>281</v>
      </c>
      <c r="U1687" t="str">
        <f>_xlfn.XLOOKUP(Sales_DB[[#This Row],[Customer_ID]],Final_Cust_db[Customer_ID],Final_Cust_db[Name])</f>
        <v>Eric Lee</v>
      </c>
      <c r="V1687">
        <f>_xlfn.XLOOKUP(Sales_DB[[#This Row],[Customer_ID]],Final_Cust_db[Customer_ID],Final_Cust_db[Age])</f>
        <v>22</v>
      </c>
      <c r="W1687" t="str">
        <f>_xlfn.XLOOKUP(Sales_DB[[#This Row],[Customer_ID]],Final_Cust_db[Customer_ID],Final_Cust_db[Gender])</f>
        <v>Female</v>
      </c>
      <c r="X1687" t="str">
        <f>_xlfn.XLOOKUP(Sales_DB[[#This Row],[Customer_ID]],Final_Cust_db[Customer_ID],Final_Cust_db[City])</f>
        <v>Lake April</v>
      </c>
      <c r="Y1687" t="str">
        <f>_xlfn.XLOOKUP(Sales_DB[[#This Row],[Customer_ID]],Final_Cust_db[Customer_ID],Final_Cust_db[State])</f>
        <v>Vermont</v>
      </c>
      <c r="Z1687" t="str">
        <f>_xlfn.XLOOKUP(Sales_DB[[#This Row],[Customer_ID]],Final_Cust_db[Customer_ID],Final_Cust_db[Country])</f>
        <v>USA</v>
      </c>
      <c r="AA1687" t="str">
        <f>_xlfn.XLOOKUP(Sales_DB[[#This Row],[Customer_ID]],Final_Cust_db[Customer_ID],Final_Cust_db[Loyality_Level])</f>
        <v>Bronze</v>
      </c>
      <c r="AB1687" s="8">
        <f>Sales_DB[[#This Row],[Cost]]*Sales_DB[[#This Row],[Quantity]]</f>
        <v>408.78</v>
      </c>
      <c r="AC1687" s="8">
        <f>Sales_DB[[#This Row],[Total_Amount]]-Sales_DB[[#This Row],[Spend]]</f>
        <v>1393.3320000000001</v>
      </c>
      <c r="AD1687" s="8">
        <f>MONTH(Sales_DB[[#This Row],[Order_Date]])</f>
        <v>6</v>
      </c>
    </row>
    <row r="1688" spans="1:30" x14ac:dyDescent="0.35">
      <c r="A1688" t="s">
        <v>3645</v>
      </c>
      <c r="B1688" s="2">
        <v>45761</v>
      </c>
      <c r="C1688" t="s">
        <v>1122</v>
      </c>
      <c r="D1688" t="s">
        <v>1608</v>
      </c>
      <c r="E1688" t="s">
        <v>1932</v>
      </c>
      <c r="F1688">
        <v>2</v>
      </c>
      <c r="G1688" s="5">
        <v>859.47</v>
      </c>
      <c r="H1688">
        <v>0.01</v>
      </c>
      <c r="I1688" t="s">
        <v>1957</v>
      </c>
      <c r="J1688">
        <v>1701.7506000000001</v>
      </c>
      <c r="K1688" t="str">
        <f>_xlfn.XLOOKUP(Sales_DB[[#This Row],[Store_ID]],Store_DB[Store_ID],Store_DB[Region])</f>
        <v>South</v>
      </c>
      <c r="L1688" t="str">
        <f>_xlfn.XLOOKUP(Sales_DB[[#This Row],[Store_ID]],Store_DB[Store_ID],Store_DB[Store_Name])</f>
        <v>Mcdonald Inc</v>
      </c>
      <c r="M1688" t="str">
        <f>_xlfn.XLOOKUP(Sales_DB[[#This Row],[Store_ID]],Store_DB[Store_ID],Store_DB[City])</f>
        <v>Christopherland</v>
      </c>
      <c r="N1688" t="str">
        <f>_xlfn.XLOOKUP(Sales_DB[[#This Row],[Store_ID]],Store_DB[Store_ID],Store_DB[Store_Type])</f>
        <v>Outlet</v>
      </c>
      <c r="O1688" t="str">
        <f>_xlfn.XLOOKUP(Sales_DB[[#This Row],[Product_ID]],Product_DB[Product_ID],Product_DB[Product_Name])</f>
        <v>Usb-C Fast Charger</v>
      </c>
      <c r="P1688" t="str">
        <f>_xlfn.XLOOKUP(Sales_DB[[#This Row],[Product_ID]],Product_DB[Product_ID],Product_DB[Category])</f>
        <v>Electronics</v>
      </c>
      <c r="Q1688" t="str">
        <f>_xlfn.XLOOKUP(Sales_DB[[#This Row],[Product_ID]],Product_DB[Product_ID],Product_DB[Sub_Category])</f>
        <v>Accessories</v>
      </c>
      <c r="R1688" t="str">
        <f>_xlfn.XLOOKUP(Sales_DB[[#This Row],[Product_ID]],Product_DB[Product_ID],Product_DB[Brand])</f>
        <v>Dawson-Perkins</v>
      </c>
      <c r="S1688">
        <f>_xlfn.XLOOKUP(Sales_DB[[#This Row],[Product_ID]],Product_DB[Product_ID],Product_DB[Cost])</f>
        <v>242.23</v>
      </c>
      <c r="T1688">
        <f>_xlfn.XLOOKUP(Sales_DB[[#This Row],[Product_ID]],Product_DB[Product_ID],Product_DB[Stock])</f>
        <v>453</v>
      </c>
      <c r="U1688" t="str">
        <f>_xlfn.XLOOKUP(Sales_DB[[#This Row],[Customer_ID]],Final_Cust_db[Customer_ID],Final_Cust_db[Name])</f>
        <v>Carlos Flores</v>
      </c>
      <c r="V1688">
        <f>_xlfn.XLOOKUP(Sales_DB[[#This Row],[Customer_ID]],Final_Cust_db[Customer_ID],Final_Cust_db[Age])</f>
        <v>20</v>
      </c>
      <c r="W1688" t="str">
        <f>_xlfn.XLOOKUP(Sales_DB[[#This Row],[Customer_ID]],Final_Cust_db[Customer_ID],Final_Cust_db[Gender])</f>
        <v>Male</v>
      </c>
      <c r="X1688" t="str">
        <f>_xlfn.XLOOKUP(Sales_DB[[#This Row],[Customer_ID]],Final_Cust_db[Customer_ID],Final_Cust_db[City])</f>
        <v>North Johnfurt</v>
      </c>
      <c r="Y1688" t="str">
        <f>_xlfn.XLOOKUP(Sales_DB[[#This Row],[Customer_ID]],Final_Cust_db[Customer_ID],Final_Cust_db[State])</f>
        <v>Washington</v>
      </c>
      <c r="Z1688" t="str">
        <f>_xlfn.XLOOKUP(Sales_DB[[#This Row],[Customer_ID]],Final_Cust_db[Customer_ID],Final_Cust_db[Country])</f>
        <v>USA</v>
      </c>
      <c r="AA1688" t="str">
        <f>_xlfn.XLOOKUP(Sales_DB[[#This Row],[Customer_ID]],Final_Cust_db[Customer_ID],Final_Cust_db[Loyality_Level])</f>
        <v>Gold</v>
      </c>
      <c r="AB1688" s="8">
        <f>Sales_DB[[#This Row],[Cost]]*Sales_DB[[#This Row],[Quantity]]</f>
        <v>484.46</v>
      </c>
      <c r="AC1688" s="8">
        <f>Sales_DB[[#This Row],[Total_Amount]]-Sales_DB[[#This Row],[Spend]]</f>
        <v>1217.2906</v>
      </c>
      <c r="AD1688" s="8">
        <f>MONTH(Sales_DB[[#This Row],[Order_Date]])</f>
        <v>4</v>
      </c>
    </row>
    <row r="1689" spans="1:30" x14ac:dyDescent="0.35">
      <c r="A1689" t="s">
        <v>3646</v>
      </c>
      <c r="B1689" s="2">
        <v>45363</v>
      </c>
      <c r="C1689" t="s">
        <v>218</v>
      </c>
      <c r="D1689" t="s">
        <v>1656</v>
      </c>
      <c r="E1689" t="s">
        <v>1932</v>
      </c>
      <c r="F1689">
        <v>3</v>
      </c>
      <c r="G1689" s="5">
        <v>672.98</v>
      </c>
      <c r="H1689">
        <v>0.23</v>
      </c>
      <c r="I1689" t="s">
        <v>1959</v>
      </c>
      <c r="J1689">
        <v>1554.5838000000001</v>
      </c>
      <c r="K1689" t="str">
        <f>_xlfn.XLOOKUP(Sales_DB[[#This Row],[Store_ID]],Store_DB[Store_ID],Store_DB[Region])</f>
        <v>South</v>
      </c>
      <c r="L1689" t="str">
        <f>_xlfn.XLOOKUP(Sales_DB[[#This Row],[Store_ID]],Store_DB[Store_ID],Store_DB[Store_Name])</f>
        <v>Mcdonald Inc</v>
      </c>
      <c r="M1689" t="str">
        <f>_xlfn.XLOOKUP(Sales_DB[[#This Row],[Store_ID]],Store_DB[Store_ID],Store_DB[City])</f>
        <v>Christopherland</v>
      </c>
      <c r="N1689" t="str">
        <f>_xlfn.XLOOKUP(Sales_DB[[#This Row],[Store_ID]],Store_DB[Store_ID],Store_DB[Store_Type])</f>
        <v>Outlet</v>
      </c>
      <c r="O1689" t="str">
        <f>_xlfn.XLOOKUP(Sales_DB[[#This Row],[Product_ID]],Product_DB[Product_ID],Product_DB[Product_Name])</f>
        <v>Decorative Floor Vase</v>
      </c>
      <c r="P1689" t="str">
        <f>_xlfn.XLOOKUP(Sales_DB[[#This Row],[Product_ID]],Product_DB[Product_ID],Product_DB[Category])</f>
        <v>Home</v>
      </c>
      <c r="Q1689" t="str">
        <f>_xlfn.XLOOKUP(Sales_DB[[#This Row],[Product_ID]],Product_DB[Product_ID],Product_DB[Sub_Category])</f>
        <v>Decor</v>
      </c>
      <c r="R1689" t="str">
        <f>_xlfn.XLOOKUP(Sales_DB[[#This Row],[Product_ID]],Product_DB[Product_ID],Product_DB[Brand])</f>
        <v>Khan, Jones and Paul</v>
      </c>
      <c r="S1689">
        <f>_xlfn.XLOOKUP(Sales_DB[[#This Row],[Product_ID]],Product_DB[Product_ID],Product_DB[Cost])</f>
        <v>238.8</v>
      </c>
      <c r="T1689">
        <f>_xlfn.XLOOKUP(Sales_DB[[#This Row],[Product_ID]],Product_DB[Product_ID],Product_DB[Stock])</f>
        <v>378</v>
      </c>
      <c r="U1689" t="str">
        <f>_xlfn.XLOOKUP(Sales_DB[[#This Row],[Customer_ID]],Final_Cust_db[Customer_ID],Final_Cust_db[Name])</f>
        <v>Jay Patel</v>
      </c>
      <c r="V1689">
        <f>_xlfn.XLOOKUP(Sales_DB[[#This Row],[Customer_ID]],Final_Cust_db[Customer_ID],Final_Cust_db[Age])</f>
        <v>43</v>
      </c>
      <c r="W1689" t="str">
        <f>_xlfn.XLOOKUP(Sales_DB[[#This Row],[Customer_ID]],Final_Cust_db[Customer_ID],Final_Cust_db[Gender])</f>
        <v>Female</v>
      </c>
      <c r="X1689" t="str">
        <f>_xlfn.XLOOKUP(Sales_DB[[#This Row],[Customer_ID]],Final_Cust_db[Customer_ID],Final_Cust_db[City])</f>
        <v>Morrisbury</v>
      </c>
      <c r="Y1689" t="str">
        <f>_xlfn.XLOOKUP(Sales_DB[[#This Row],[Customer_ID]],Final_Cust_db[Customer_ID],Final_Cust_db[State])</f>
        <v>Rhode Island</v>
      </c>
      <c r="Z1689" t="str">
        <f>_xlfn.XLOOKUP(Sales_DB[[#This Row],[Customer_ID]],Final_Cust_db[Customer_ID],Final_Cust_db[Country])</f>
        <v>USA</v>
      </c>
      <c r="AA1689" t="str">
        <f>_xlfn.XLOOKUP(Sales_DB[[#This Row],[Customer_ID]],Final_Cust_db[Customer_ID],Final_Cust_db[Loyality_Level])</f>
        <v>Platinum</v>
      </c>
      <c r="AB1689" s="8">
        <f>Sales_DB[[#This Row],[Cost]]*Sales_DB[[#This Row],[Quantity]]</f>
        <v>716.40000000000009</v>
      </c>
      <c r="AC1689" s="8">
        <f>Sales_DB[[#This Row],[Total_Amount]]-Sales_DB[[#This Row],[Spend]]</f>
        <v>838.18380000000002</v>
      </c>
      <c r="AD1689" s="8">
        <f>MONTH(Sales_DB[[#This Row],[Order_Date]])</f>
        <v>3</v>
      </c>
    </row>
    <row r="1690" spans="1:30" x14ac:dyDescent="0.35">
      <c r="A1690" t="s">
        <v>3647</v>
      </c>
      <c r="B1690" s="2">
        <v>45420</v>
      </c>
      <c r="C1690" t="s">
        <v>678</v>
      </c>
      <c r="D1690" t="s">
        <v>1748</v>
      </c>
      <c r="E1690" t="s">
        <v>1943</v>
      </c>
      <c r="F1690">
        <v>1</v>
      </c>
      <c r="G1690" s="5">
        <v>75.8</v>
      </c>
      <c r="H1690">
        <v>0.28999999999999998</v>
      </c>
      <c r="I1690" t="s">
        <v>1959</v>
      </c>
      <c r="J1690">
        <v>53.817999999999998</v>
      </c>
      <c r="K1690" t="str">
        <f>_xlfn.XLOOKUP(Sales_DB[[#This Row],[Store_ID]],Store_DB[Store_ID],Store_DB[Region])</f>
        <v>East</v>
      </c>
      <c r="L1690" t="str">
        <f>_xlfn.XLOOKUP(Sales_DB[[#This Row],[Store_ID]],Store_DB[Store_ID],Store_DB[Store_Name])</f>
        <v>Guerrero-Schmitt</v>
      </c>
      <c r="M1690" t="str">
        <f>_xlfn.XLOOKUP(Sales_DB[[#This Row],[Store_ID]],Store_DB[Store_ID],Store_DB[City])</f>
        <v>East Stevechester</v>
      </c>
      <c r="N1690" t="str">
        <f>_xlfn.XLOOKUP(Sales_DB[[#This Row],[Store_ID]],Store_DB[Store_ID],Store_DB[Store_Type])</f>
        <v>Flagship</v>
      </c>
      <c r="O1690" t="str">
        <f>_xlfn.XLOOKUP(Sales_DB[[#This Row],[Product_ID]],Product_DB[Product_ID],Product_DB[Product_Name])</f>
        <v>Premium Blanket Throw</v>
      </c>
      <c r="P1690" t="str">
        <f>_xlfn.XLOOKUP(Sales_DB[[#This Row],[Product_ID]],Product_DB[Product_ID],Product_DB[Category])</f>
        <v>Home</v>
      </c>
      <c r="Q1690" t="str">
        <f>_xlfn.XLOOKUP(Sales_DB[[#This Row],[Product_ID]],Product_DB[Product_ID],Product_DB[Sub_Category])</f>
        <v>Decor</v>
      </c>
      <c r="R1690" t="str">
        <f>_xlfn.XLOOKUP(Sales_DB[[#This Row],[Product_ID]],Product_DB[Product_ID],Product_DB[Brand])</f>
        <v>Hernandez, Kennedy and Porter</v>
      </c>
      <c r="S1690">
        <f>_xlfn.XLOOKUP(Sales_DB[[#This Row],[Product_ID]],Product_DB[Product_ID],Product_DB[Cost])</f>
        <v>461.47</v>
      </c>
      <c r="T1690">
        <f>_xlfn.XLOOKUP(Sales_DB[[#This Row],[Product_ID]],Product_DB[Product_ID],Product_DB[Stock])</f>
        <v>190</v>
      </c>
      <c r="U1690" t="str">
        <f>_xlfn.XLOOKUP(Sales_DB[[#This Row],[Customer_ID]],Final_Cust_db[Customer_ID],Final_Cust_db[Name])</f>
        <v>Ronald Jones</v>
      </c>
      <c r="V1690">
        <f>_xlfn.XLOOKUP(Sales_DB[[#This Row],[Customer_ID]],Final_Cust_db[Customer_ID],Final_Cust_db[Age])</f>
        <v>26</v>
      </c>
      <c r="W1690" t="str">
        <f>_xlfn.XLOOKUP(Sales_DB[[#This Row],[Customer_ID]],Final_Cust_db[Customer_ID],Final_Cust_db[Gender])</f>
        <v>Female</v>
      </c>
      <c r="X1690" t="str">
        <f>_xlfn.XLOOKUP(Sales_DB[[#This Row],[Customer_ID]],Final_Cust_db[Customer_ID],Final_Cust_db[City])</f>
        <v>Brownshire</v>
      </c>
      <c r="Y1690" t="str">
        <f>_xlfn.XLOOKUP(Sales_DB[[#This Row],[Customer_ID]],Final_Cust_db[Customer_ID],Final_Cust_db[State])</f>
        <v>Tennessee</v>
      </c>
      <c r="Z1690" t="str">
        <f>_xlfn.XLOOKUP(Sales_DB[[#This Row],[Customer_ID]],Final_Cust_db[Customer_ID],Final_Cust_db[Country])</f>
        <v>USA</v>
      </c>
      <c r="AA1690" t="str">
        <f>_xlfn.XLOOKUP(Sales_DB[[#This Row],[Customer_ID]],Final_Cust_db[Customer_ID],Final_Cust_db[Loyality_Level])</f>
        <v>Silver</v>
      </c>
      <c r="AB1690" s="8">
        <f>Sales_DB[[#This Row],[Cost]]*Sales_DB[[#This Row],[Quantity]]</f>
        <v>461.47</v>
      </c>
      <c r="AC1690" s="8">
        <f>Sales_DB[[#This Row],[Total_Amount]]-Sales_DB[[#This Row],[Spend]]</f>
        <v>-407.65200000000004</v>
      </c>
      <c r="AD1690" s="8">
        <f>MONTH(Sales_DB[[#This Row],[Order_Date]])</f>
        <v>5</v>
      </c>
    </row>
    <row r="1691" spans="1:30" x14ac:dyDescent="0.35">
      <c r="A1691" t="s">
        <v>3648</v>
      </c>
      <c r="B1691" s="2">
        <v>45536</v>
      </c>
      <c r="C1691" t="s">
        <v>141</v>
      </c>
      <c r="D1691" t="s">
        <v>1623</v>
      </c>
      <c r="E1691" t="s">
        <v>1934</v>
      </c>
      <c r="F1691">
        <v>4</v>
      </c>
      <c r="G1691" s="5">
        <v>742.15</v>
      </c>
      <c r="H1691">
        <v>0.1</v>
      </c>
      <c r="I1691" t="s">
        <v>1962</v>
      </c>
      <c r="J1691">
        <v>2671.74</v>
      </c>
      <c r="K1691" t="str">
        <f>_xlfn.XLOOKUP(Sales_DB[[#This Row],[Store_ID]],Store_DB[Store_ID],Store_DB[Region])</f>
        <v>North</v>
      </c>
      <c r="L1691" t="str">
        <f>_xlfn.XLOOKUP(Sales_DB[[#This Row],[Store_ID]],Store_DB[Store_ID],Store_DB[Store_Name])</f>
        <v>Shelton PLC</v>
      </c>
      <c r="M1691" t="str">
        <f>_xlfn.XLOOKUP(Sales_DB[[#This Row],[Store_ID]],Store_DB[Store_ID],Store_DB[City])</f>
        <v>East Jenniferstad</v>
      </c>
      <c r="N1691" t="str">
        <f>_xlfn.XLOOKUP(Sales_DB[[#This Row],[Store_ID]],Store_DB[Store_ID],Store_DB[Store_Type])</f>
        <v>Flagship</v>
      </c>
      <c r="O1691" t="str">
        <f>_xlfn.XLOOKUP(Sales_DB[[#This Row],[Product_ID]],Product_DB[Product_ID],Product_DB[Product_Name])</f>
        <v>Soccer Training Cone Set</v>
      </c>
      <c r="P1691" t="str">
        <f>_xlfn.XLOOKUP(Sales_DB[[#This Row],[Product_ID]],Product_DB[Product_ID],Product_DB[Category])</f>
        <v>Sports</v>
      </c>
      <c r="Q1691" t="str">
        <f>_xlfn.XLOOKUP(Sales_DB[[#This Row],[Product_ID]],Product_DB[Product_ID],Product_DB[Sub_Category])</f>
        <v>Accessories</v>
      </c>
      <c r="R1691" t="str">
        <f>_xlfn.XLOOKUP(Sales_DB[[#This Row],[Product_ID]],Product_DB[Product_ID],Product_DB[Brand])</f>
        <v>Ford, Murphy and Wilson</v>
      </c>
      <c r="S1691">
        <f>_xlfn.XLOOKUP(Sales_DB[[#This Row],[Product_ID]],Product_DB[Product_ID],Product_DB[Cost])</f>
        <v>144.53</v>
      </c>
      <c r="T1691">
        <f>_xlfn.XLOOKUP(Sales_DB[[#This Row],[Product_ID]],Product_DB[Product_ID],Product_DB[Stock])</f>
        <v>367</v>
      </c>
      <c r="U1691" t="str">
        <f>_xlfn.XLOOKUP(Sales_DB[[#This Row],[Customer_ID]],Final_Cust_db[Customer_ID],Final_Cust_db[Name])</f>
        <v>Christopher Olson</v>
      </c>
      <c r="V1691">
        <f>_xlfn.XLOOKUP(Sales_DB[[#This Row],[Customer_ID]],Final_Cust_db[Customer_ID],Final_Cust_db[Age])</f>
        <v>27</v>
      </c>
      <c r="W1691" t="str">
        <f>_xlfn.XLOOKUP(Sales_DB[[#This Row],[Customer_ID]],Final_Cust_db[Customer_ID],Final_Cust_db[Gender])</f>
        <v>Female</v>
      </c>
      <c r="X1691" t="str">
        <f>_xlfn.XLOOKUP(Sales_DB[[#This Row],[Customer_ID]],Final_Cust_db[Customer_ID],Final_Cust_db[City])</f>
        <v>West Richard</v>
      </c>
      <c r="Y1691" t="str">
        <f>_xlfn.XLOOKUP(Sales_DB[[#This Row],[Customer_ID]],Final_Cust_db[Customer_ID],Final_Cust_db[State])</f>
        <v>Maryland</v>
      </c>
      <c r="Z1691" t="str">
        <f>_xlfn.XLOOKUP(Sales_DB[[#This Row],[Customer_ID]],Final_Cust_db[Customer_ID],Final_Cust_db[Country])</f>
        <v>USA</v>
      </c>
      <c r="AA1691" t="str">
        <f>_xlfn.XLOOKUP(Sales_DB[[#This Row],[Customer_ID]],Final_Cust_db[Customer_ID],Final_Cust_db[Loyality_Level])</f>
        <v>Platinum</v>
      </c>
      <c r="AB1691" s="8">
        <f>Sales_DB[[#This Row],[Cost]]*Sales_DB[[#This Row],[Quantity]]</f>
        <v>578.12</v>
      </c>
      <c r="AC1691" s="8">
        <f>Sales_DB[[#This Row],[Total_Amount]]-Sales_DB[[#This Row],[Spend]]</f>
        <v>2093.62</v>
      </c>
      <c r="AD1691" s="8">
        <f>MONTH(Sales_DB[[#This Row],[Order_Date]])</f>
        <v>9</v>
      </c>
    </row>
    <row r="1692" spans="1:30" x14ac:dyDescent="0.35">
      <c r="A1692" t="s">
        <v>3649</v>
      </c>
      <c r="B1692" s="2">
        <v>45445</v>
      </c>
      <c r="C1692" t="s">
        <v>268</v>
      </c>
      <c r="D1692" t="s">
        <v>1665</v>
      </c>
      <c r="E1692" t="s">
        <v>1912</v>
      </c>
      <c r="F1692">
        <v>1</v>
      </c>
      <c r="G1692" s="5">
        <v>637.39</v>
      </c>
      <c r="H1692">
        <v>0.22</v>
      </c>
      <c r="I1692" t="s">
        <v>1959</v>
      </c>
      <c r="J1692">
        <v>497.16419999999999</v>
      </c>
      <c r="K1692" t="str">
        <f>_xlfn.XLOOKUP(Sales_DB[[#This Row],[Store_ID]],Store_DB[Store_ID],Store_DB[Region])</f>
        <v>South</v>
      </c>
      <c r="L1692" t="str">
        <f>_xlfn.XLOOKUP(Sales_DB[[#This Row],[Store_ID]],Store_DB[Store_ID],Store_DB[Store_Name])</f>
        <v>Martinez-Mullins</v>
      </c>
      <c r="M1692" t="str">
        <f>_xlfn.XLOOKUP(Sales_DB[[#This Row],[Store_ID]],Store_DB[Store_ID],Store_DB[City])</f>
        <v>Williamsfurt</v>
      </c>
      <c r="N1692" t="str">
        <f>_xlfn.XLOOKUP(Sales_DB[[#This Row],[Store_ID]],Store_DB[Store_ID],Store_DB[Store_Type])</f>
        <v>Online</v>
      </c>
      <c r="O1692" t="str">
        <f>_xlfn.XLOOKUP(Sales_DB[[#This Row],[Product_ID]],Product_DB[Product_ID],Product_DB[Product_Name])</f>
        <v>Stainless Steel Cutlery Set</v>
      </c>
      <c r="P1692" t="str">
        <f>_xlfn.XLOOKUP(Sales_DB[[#This Row],[Product_ID]],Product_DB[Product_ID],Product_DB[Category])</f>
        <v>Home</v>
      </c>
      <c r="Q1692" t="str">
        <f>_xlfn.XLOOKUP(Sales_DB[[#This Row],[Product_ID]],Product_DB[Product_ID],Product_DB[Sub_Category])</f>
        <v>Kitchen</v>
      </c>
      <c r="R1692" t="str">
        <f>_xlfn.XLOOKUP(Sales_DB[[#This Row],[Product_ID]],Product_DB[Product_ID],Product_DB[Brand])</f>
        <v>Stevens, Fernandez and Martin</v>
      </c>
      <c r="S1692">
        <f>_xlfn.XLOOKUP(Sales_DB[[#This Row],[Product_ID]],Product_DB[Product_ID],Product_DB[Cost])</f>
        <v>19.52</v>
      </c>
      <c r="T1692">
        <f>_xlfn.XLOOKUP(Sales_DB[[#This Row],[Product_ID]],Product_DB[Product_ID],Product_DB[Stock])</f>
        <v>57</v>
      </c>
      <c r="U1692" t="str">
        <f>_xlfn.XLOOKUP(Sales_DB[[#This Row],[Customer_ID]],Final_Cust_db[Customer_ID],Final_Cust_db[Name])</f>
        <v>Tonya Burch</v>
      </c>
      <c r="V1692">
        <f>_xlfn.XLOOKUP(Sales_DB[[#This Row],[Customer_ID]],Final_Cust_db[Customer_ID],Final_Cust_db[Age])</f>
        <v>39</v>
      </c>
      <c r="W1692" t="str">
        <f>_xlfn.XLOOKUP(Sales_DB[[#This Row],[Customer_ID]],Final_Cust_db[Customer_ID],Final_Cust_db[Gender])</f>
        <v>Female</v>
      </c>
      <c r="X1692" t="str">
        <f>_xlfn.XLOOKUP(Sales_DB[[#This Row],[Customer_ID]],Final_Cust_db[Customer_ID],Final_Cust_db[City])</f>
        <v>Olsonhaven</v>
      </c>
      <c r="Y1692" t="str">
        <f>_xlfn.XLOOKUP(Sales_DB[[#This Row],[Customer_ID]],Final_Cust_db[Customer_ID],Final_Cust_db[State])</f>
        <v>Iowa</v>
      </c>
      <c r="Z1692" t="str">
        <f>_xlfn.XLOOKUP(Sales_DB[[#This Row],[Customer_ID]],Final_Cust_db[Customer_ID],Final_Cust_db[Country])</f>
        <v>USA</v>
      </c>
      <c r="AA1692" t="str">
        <f>_xlfn.XLOOKUP(Sales_DB[[#This Row],[Customer_ID]],Final_Cust_db[Customer_ID],Final_Cust_db[Loyality_Level])</f>
        <v>Gold</v>
      </c>
      <c r="AB1692" s="8">
        <f>Sales_DB[[#This Row],[Cost]]*Sales_DB[[#This Row],[Quantity]]</f>
        <v>19.52</v>
      </c>
      <c r="AC1692" s="8">
        <f>Sales_DB[[#This Row],[Total_Amount]]-Sales_DB[[#This Row],[Spend]]</f>
        <v>477.64420000000001</v>
      </c>
      <c r="AD1692" s="8">
        <f>MONTH(Sales_DB[[#This Row],[Order_Date]])</f>
        <v>6</v>
      </c>
    </row>
    <row r="1693" spans="1:30" x14ac:dyDescent="0.35">
      <c r="A1693" t="s">
        <v>3650</v>
      </c>
      <c r="B1693" s="2">
        <v>45230</v>
      </c>
      <c r="C1693" t="s">
        <v>1230</v>
      </c>
      <c r="D1693" t="s">
        <v>1578</v>
      </c>
      <c r="E1693" t="s">
        <v>1940</v>
      </c>
      <c r="F1693">
        <v>1</v>
      </c>
      <c r="G1693" s="5">
        <v>631</v>
      </c>
      <c r="H1693">
        <v>0.04</v>
      </c>
      <c r="I1693" t="s">
        <v>1957</v>
      </c>
      <c r="J1693">
        <v>605.76</v>
      </c>
      <c r="K1693" t="str">
        <f>_xlfn.XLOOKUP(Sales_DB[[#This Row],[Store_ID]],Store_DB[Store_ID],Store_DB[Region])</f>
        <v>North</v>
      </c>
      <c r="L1693" t="str">
        <f>_xlfn.XLOOKUP(Sales_DB[[#This Row],[Store_ID]],Store_DB[Store_ID],Store_DB[Store_Name])</f>
        <v>Holloway Ltd</v>
      </c>
      <c r="M1693" t="str">
        <f>_xlfn.XLOOKUP(Sales_DB[[#This Row],[Store_ID]],Store_DB[Store_ID],Store_DB[City])</f>
        <v>Bensonhaven</v>
      </c>
      <c r="N1693" t="str">
        <f>_xlfn.XLOOKUP(Sales_DB[[#This Row],[Store_ID]],Store_DB[Store_ID],Store_DB[Store_Type])</f>
        <v>Flagship</v>
      </c>
      <c r="O1693" t="str">
        <f>_xlfn.XLOOKUP(Sales_DB[[#This Row],[Product_ID]],Product_DB[Product_ID],Product_DB[Product_Name])</f>
        <v>Herbal Face Moisturizer</v>
      </c>
      <c r="P1693" t="str">
        <f>_xlfn.XLOOKUP(Sales_DB[[#This Row],[Product_ID]],Product_DB[Product_ID],Product_DB[Category])</f>
        <v>Beauty</v>
      </c>
      <c r="Q1693" t="str">
        <f>_xlfn.XLOOKUP(Sales_DB[[#This Row],[Product_ID]],Product_DB[Product_ID],Product_DB[Sub_Category])</f>
        <v>Skincare</v>
      </c>
      <c r="R1693" t="str">
        <f>_xlfn.XLOOKUP(Sales_DB[[#This Row],[Product_ID]],Product_DB[Product_ID],Product_DB[Brand])</f>
        <v>Davidson PLC</v>
      </c>
      <c r="S1693">
        <f>_xlfn.XLOOKUP(Sales_DB[[#This Row],[Product_ID]],Product_DB[Product_ID],Product_DB[Cost])</f>
        <v>312.8</v>
      </c>
      <c r="T1693">
        <f>_xlfn.XLOOKUP(Sales_DB[[#This Row],[Product_ID]],Product_DB[Product_ID],Product_DB[Stock])</f>
        <v>350</v>
      </c>
      <c r="U1693" t="str">
        <f>_xlfn.XLOOKUP(Sales_DB[[#This Row],[Customer_ID]],Final_Cust_db[Customer_ID],Final_Cust_db[Name])</f>
        <v>Heidi Tyler</v>
      </c>
      <c r="V1693">
        <f>_xlfn.XLOOKUP(Sales_DB[[#This Row],[Customer_ID]],Final_Cust_db[Customer_ID],Final_Cust_db[Age])</f>
        <v>40</v>
      </c>
      <c r="W1693" t="str">
        <f>_xlfn.XLOOKUP(Sales_DB[[#This Row],[Customer_ID]],Final_Cust_db[Customer_ID],Final_Cust_db[Gender])</f>
        <v>Female</v>
      </c>
      <c r="X1693" t="str">
        <f>_xlfn.XLOOKUP(Sales_DB[[#This Row],[Customer_ID]],Final_Cust_db[Customer_ID],Final_Cust_db[City])</f>
        <v>Dawnstad</v>
      </c>
      <c r="Y1693" t="str">
        <f>_xlfn.XLOOKUP(Sales_DB[[#This Row],[Customer_ID]],Final_Cust_db[Customer_ID],Final_Cust_db[State])</f>
        <v>Oregon</v>
      </c>
      <c r="Z1693" t="str">
        <f>_xlfn.XLOOKUP(Sales_DB[[#This Row],[Customer_ID]],Final_Cust_db[Customer_ID],Final_Cust_db[Country])</f>
        <v>USA</v>
      </c>
      <c r="AA1693" t="str">
        <f>_xlfn.XLOOKUP(Sales_DB[[#This Row],[Customer_ID]],Final_Cust_db[Customer_ID],Final_Cust_db[Loyality_Level])</f>
        <v>Bronze</v>
      </c>
      <c r="AB1693" s="8">
        <f>Sales_DB[[#This Row],[Cost]]*Sales_DB[[#This Row],[Quantity]]</f>
        <v>312.8</v>
      </c>
      <c r="AC1693" s="8">
        <f>Sales_DB[[#This Row],[Total_Amount]]-Sales_DB[[#This Row],[Spend]]</f>
        <v>292.95999999999998</v>
      </c>
      <c r="AD1693" s="8">
        <f>MONTH(Sales_DB[[#This Row],[Order_Date]])</f>
        <v>10</v>
      </c>
    </row>
    <row r="1694" spans="1:30" x14ac:dyDescent="0.35">
      <c r="A1694" t="s">
        <v>3651</v>
      </c>
      <c r="B1694" s="2">
        <v>45916</v>
      </c>
      <c r="C1694" t="s">
        <v>1236</v>
      </c>
      <c r="D1694" t="s">
        <v>1821</v>
      </c>
      <c r="E1694" t="s">
        <v>1899</v>
      </c>
      <c r="F1694">
        <v>4</v>
      </c>
      <c r="G1694" s="5">
        <v>983.98</v>
      </c>
      <c r="H1694">
        <v>0.11</v>
      </c>
      <c r="I1694" t="s">
        <v>1962</v>
      </c>
      <c r="J1694">
        <v>3502.9688000000001</v>
      </c>
      <c r="K1694" t="str">
        <f>_xlfn.XLOOKUP(Sales_DB[[#This Row],[Store_ID]],Store_DB[Store_ID],Store_DB[Region])</f>
        <v>North</v>
      </c>
      <c r="L1694" t="str">
        <f>_xlfn.XLOOKUP(Sales_DB[[#This Row],[Store_ID]],Store_DB[Store_ID],Store_DB[Store_Name])</f>
        <v>Johnson-Wright</v>
      </c>
      <c r="M1694" t="str">
        <f>_xlfn.XLOOKUP(Sales_DB[[#This Row],[Store_ID]],Store_DB[Store_ID],Store_DB[City])</f>
        <v>Hoodberg</v>
      </c>
      <c r="N1694" t="str">
        <f>_xlfn.XLOOKUP(Sales_DB[[#This Row],[Store_ID]],Store_DB[Store_ID],Store_DB[Store_Type])</f>
        <v>Outlet</v>
      </c>
      <c r="O1694" t="str">
        <f>_xlfn.XLOOKUP(Sales_DB[[#This Row],[Product_ID]],Product_DB[Product_ID],Product_DB[Product_Name])</f>
        <v>Wall-Mounted Spice Rack</v>
      </c>
      <c r="P1694" t="str">
        <f>_xlfn.XLOOKUP(Sales_DB[[#This Row],[Product_ID]],Product_DB[Product_ID],Product_DB[Category])</f>
        <v>Home</v>
      </c>
      <c r="Q1694" t="str">
        <f>_xlfn.XLOOKUP(Sales_DB[[#This Row],[Product_ID]],Product_DB[Product_ID],Product_DB[Sub_Category])</f>
        <v>Kitchen</v>
      </c>
      <c r="R1694" t="str">
        <f>_xlfn.XLOOKUP(Sales_DB[[#This Row],[Product_ID]],Product_DB[Product_ID],Product_DB[Brand])</f>
        <v>Allison Ltd</v>
      </c>
      <c r="S1694">
        <f>_xlfn.XLOOKUP(Sales_DB[[#This Row],[Product_ID]],Product_DB[Product_ID],Product_DB[Cost])</f>
        <v>143.43</v>
      </c>
      <c r="T1694">
        <f>_xlfn.XLOOKUP(Sales_DB[[#This Row],[Product_ID]],Product_DB[Product_ID],Product_DB[Stock])</f>
        <v>58</v>
      </c>
      <c r="U1694" t="str">
        <f>_xlfn.XLOOKUP(Sales_DB[[#This Row],[Customer_ID]],Final_Cust_db[Customer_ID],Final_Cust_db[Name])</f>
        <v>Michael Mcneil</v>
      </c>
      <c r="V1694">
        <f>_xlfn.XLOOKUP(Sales_DB[[#This Row],[Customer_ID]],Final_Cust_db[Customer_ID],Final_Cust_db[Age])</f>
        <v>46</v>
      </c>
      <c r="W1694" t="str">
        <f>_xlfn.XLOOKUP(Sales_DB[[#This Row],[Customer_ID]],Final_Cust_db[Customer_ID],Final_Cust_db[Gender])</f>
        <v>Male</v>
      </c>
      <c r="X1694" t="str">
        <f>_xlfn.XLOOKUP(Sales_DB[[#This Row],[Customer_ID]],Final_Cust_db[Customer_ID],Final_Cust_db[City])</f>
        <v>Stewartchester</v>
      </c>
      <c r="Y1694" t="str">
        <f>_xlfn.XLOOKUP(Sales_DB[[#This Row],[Customer_ID]],Final_Cust_db[Customer_ID],Final_Cust_db[State])</f>
        <v>Utah</v>
      </c>
      <c r="Z1694" t="str">
        <f>_xlfn.XLOOKUP(Sales_DB[[#This Row],[Customer_ID]],Final_Cust_db[Customer_ID],Final_Cust_db[Country])</f>
        <v>USA</v>
      </c>
      <c r="AA1694" t="str">
        <f>_xlfn.XLOOKUP(Sales_DB[[#This Row],[Customer_ID]],Final_Cust_db[Customer_ID],Final_Cust_db[Loyality_Level])</f>
        <v>Bronze</v>
      </c>
      <c r="AB1694" s="8">
        <f>Sales_DB[[#This Row],[Cost]]*Sales_DB[[#This Row],[Quantity]]</f>
        <v>573.72</v>
      </c>
      <c r="AC1694" s="8">
        <f>Sales_DB[[#This Row],[Total_Amount]]-Sales_DB[[#This Row],[Spend]]</f>
        <v>2929.2488000000003</v>
      </c>
      <c r="AD1694" s="8">
        <f>MONTH(Sales_DB[[#This Row],[Order_Date]])</f>
        <v>9</v>
      </c>
    </row>
    <row r="1695" spans="1:30" x14ac:dyDescent="0.35">
      <c r="A1695" t="s">
        <v>3652</v>
      </c>
      <c r="B1695" s="2">
        <v>45353</v>
      </c>
      <c r="C1695" t="s">
        <v>209</v>
      </c>
      <c r="D1695" t="s">
        <v>1745</v>
      </c>
      <c r="E1695" t="s">
        <v>1925</v>
      </c>
      <c r="F1695">
        <v>4</v>
      </c>
      <c r="G1695" s="5">
        <v>73.69</v>
      </c>
      <c r="H1695">
        <v>0.08</v>
      </c>
      <c r="I1695" t="s">
        <v>1957</v>
      </c>
      <c r="J1695">
        <v>271.17919999999998</v>
      </c>
      <c r="K1695" t="str">
        <f>_xlfn.XLOOKUP(Sales_DB[[#This Row],[Store_ID]],Store_DB[Store_ID],Store_DB[Region])</f>
        <v>South</v>
      </c>
      <c r="L1695" t="str">
        <f>_xlfn.XLOOKUP(Sales_DB[[#This Row],[Store_ID]],Store_DB[Store_ID],Store_DB[Store_Name])</f>
        <v>Aguirre-Keller</v>
      </c>
      <c r="M1695" t="str">
        <f>_xlfn.XLOOKUP(Sales_DB[[#This Row],[Store_ID]],Store_DB[Store_ID],Store_DB[City])</f>
        <v>Lake Michael</v>
      </c>
      <c r="N1695" t="str">
        <f>_xlfn.XLOOKUP(Sales_DB[[#This Row],[Store_ID]],Store_DB[Store_ID],Store_DB[Store_Type])</f>
        <v>Online</v>
      </c>
      <c r="O1695" t="str">
        <f>_xlfn.XLOOKUP(Sales_DB[[#This Row],[Product_ID]],Product_DB[Product_ID],Product_DB[Product_Name])</f>
        <v>Ceramic Plant Pot</v>
      </c>
      <c r="P1695" t="str">
        <f>_xlfn.XLOOKUP(Sales_DB[[#This Row],[Product_ID]],Product_DB[Product_ID],Product_DB[Category])</f>
        <v>Home</v>
      </c>
      <c r="Q1695" t="str">
        <f>_xlfn.XLOOKUP(Sales_DB[[#This Row],[Product_ID]],Product_DB[Product_ID],Product_DB[Sub_Category])</f>
        <v>Decor</v>
      </c>
      <c r="R1695" t="str">
        <f>_xlfn.XLOOKUP(Sales_DB[[#This Row],[Product_ID]],Product_DB[Product_ID],Product_DB[Brand])</f>
        <v>Hatfield, Baird and Torres</v>
      </c>
      <c r="S1695">
        <f>_xlfn.XLOOKUP(Sales_DB[[#This Row],[Product_ID]],Product_DB[Product_ID],Product_DB[Cost])</f>
        <v>81.75</v>
      </c>
      <c r="T1695">
        <f>_xlfn.XLOOKUP(Sales_DB[[#This Row],[Product_ID]],Product_DB[Product_ID],Product_DB[Stock])</f>
        <v>265</v>
      </c>
      <c r="U1695" t="str">
        <f>_xlfn.XLOOKUP(Sales_DB[[#This Row],[Customer_ID]],Final_Cust_db[Customer_ID],Final_Cust_db[Name])</f>
        <v>Katherine Dorsey</v>
      </c>
      <c r="V1695">
        <f>_xlfn.XLOOKUP(Sales_DB[[#This Row],[Customer_ID]],Final_Cust_db[Customer_ID],Final_Cust_db[Age])</f>
        <v>24</v>
      </c>
      <c r="W1695" t="str">
        <f>_xlfn.XLOOKUP(Sales_DB[[#This Row],[Customer_ID]],Final_Cust_db[Customer_ID],Final_Cust_db[Gender])</f>
        <v>Male</v>
      </c>
      <c r="X1695" t="str">
        <f>_xlfn.XLOOKUP(Sales_DB[[#This Row],[Customer_ID]],Final_Cust_db[Customer_ID],Final_Cust_db[City])</f>
        <v>Christopherland</v>
      </c>
      <c r="Y1695" t="str">
        <f>_xlfn.XLOOKUP(Sales_DB[[#This Row],[Customer_ID]],Final_Cust_db[Customer_ID],Final_Cust_db[State])</f>
        <v>Oklahoma</v>
      </c>
      <c r="Z1695" t="str">
        <f>_xlfn.XLOOKUP(Sales_DB[[#This Row],[Customer_ID]],Final_Cust_db[Customer_ID],Final_Cust_db[Country])</f>
        <v>USA</v>
      </c>
      <c r="AA1695" t="str">
        <f>_xlfn.XLOOKUP(Sales_DB[[#This Row],[Customer_ID]],Final_Cust_db[Customer_ID],Final_Cust_db[Loyality_Level])</f>
        <v>Platinum</v>
      </c>
      <c r="AB1695" s="8">
        <f>Sales_DB[[#This Row],[Cost]]*Sales_DB[[#This Row],[Quantity]]</f>
        <v>327</v>
      </c>
      <c r="AC1695" s="8">
        <f>Sales_DB[[#This Row],[Total_Amount]]-Sales_DB[[#This Row],[Spend]]</f>
        <v>-55.82080000000002</v>
      </c>
      <c r="AD1695" s="8">
        <f>MONTH(Sales_DB[[#This Row],[Order_Date]])</f>
        <v>3</v>
      </c>
    </row>
    <row r="1696" spans="1:30" x14ac:dyDescent="0.35">
      <c r="A1696" t="s">
        <v>3653</v>
      </c>
      <c r="B1696" s="2">
        <v>45490</v>
      </c>
      <c r="C1696" t="s">
        <v>1353</v>
      </c>
      <c r="D1696" t="s">
        <v>1601</v>
      </c>
      <c r="E1696" t="s">
        <v>1912</v>
      </c>
      <c r="F1696">
        <v>3</v>
      </c>
      <c r="G1696" s="5">
        <v>110.99</v>
      </c>
      <c r="H1696">
        <v>0.21</v>
      </c>
      <c r="I1696" t="s">
        <v>1957</v>
      </c>
      <c r="J1696">
        <v>263.04629999999997</v>
      </c>
      <c r="K1696" t="str">
        <f>_xlfn.XLOOKUP(Sales_DB[[#This Row],[Store_ID]],Store_DB[Store_ID],Store_DB[Region])</f>
        <v>South</v>
      </c>
      <c r="L1696" t="str">
        <f>_xlfn.XLOOKUP(Sales_DB[[#This Row],[Store_ID]],Store_DB[Store_ID],Store_DB[Store_Name])</f>
        <v>Martinez-Mullins</v>
      </c>
      <c r="M1696" t="str">
        <f>_xlfn.XLOOKUP(Sales_DB[[#This Row],[Store_ID]],Store_DB[Store_ID],Store_DB[City])</f>
        <v>Williamsfurt</v>
      </c>
      <c r="N1696" t="str">
        <f>_xlfn.XLOOKUP(Sales_DB[[#This Row],[Store_ID]],Store_DB[Store_ID],Store_DB[Store_Type])</f>
        <v>Online</v>
      </c>
      <c r="O1696" t="str">
        <f>_xlfn.XLOOKUP(Sales_DB[[#This Row],[Product_ID]],Product_DB[Product_ID],Product_DB[Product_Name])</f>
        <v>Hd Smart Tv Stick</v>
      </c>
      <c r="P1696" t="str">
        <f>_xlfn.XLOOKUP(Sales_DB[[#This Row],[Product_ID]],Product_DB[Product_ID],Product_DB[Category])</f>
        <v>Electronics</v>
      </c>
      <c r="Q1696" t="str">
        <f>_xlfn.XLOOKUP(Sales_DB[[#This Row],[Product_ID]],Product_DB[Product_ID],Product_DB[Sub_Category])</f>
        <v>Accessories</v>
      </c>
      <c r="R1696" t="str">
        <f>_xlfn.XLOOKUP(Sales_DB[[#This Row],[Product_ID]],Product_DB[Product_ID],Product_DB[Brand])</f>
        <v>Gibson, Hobbs and Weaver</v>
      </c>
      <c r="S1696">
        <f>_xlfn.XLOOKUP(Sales_DB[[#This Row],[Product_ID]],Product_DB[Product_ID],Product_DB[Cost])</f>
        <v>449.4</v>
      </c>
      <c r="T1696">
        <f>_xlfn.XLOOKUP(Sales_DB[[#This Row],[Product_ID]],Product_DB[Product_ID],Product_DB[Stock])</f>
        <v>265</v>
      </c>
      <c r="U1696" t="str">
        <f>_xlfn.XLOOKUP(Sales_DB[[#This Row],[Customer_ID]],Final_Cust_db[Customer_ID],Final_Cust_db[Name])</f>
        <v>Thomas Moore</v>
      </c>
      <c r="V1696">
        <f>_xlfn.XLOOKUP(Sales_DB[[#This Row],[Customer_ID]],Final_Cust_db[Customer_ID],Final_Cust_db[Age])</f>
        <v>51</v>
      </c>
      <c r="W1696" t="str">
        <f>_xlfn.XLOOKUP(Sales_DB[[#This Row],[Customer_ID]],Final_Cust_db[Customer_ID],Final_Cust_db[Gender])</f>
        <v>Female</v>
      </c>
      <c r="X1696" t="str">
        <f>_xlfn.XLOOKUP(Sales_DB[[#This Row],[Customer_ID]],Final_Cust_db[Customer_ID],Final_Cust_db[City])</f>
        <v>Williamsberg</v>
      </c>
      <c r="Y1696" t="str">
        <f>_xlfn.XLOOKUP(Sales_DB[[#This Row],[Customer_ID]],Final_Cust_db[Customer_ID],Final_Cust_db[State])</f>
        <v>New York</v>
      </c>
      <c r="Z1696" t="str">
        <f>_xlfn.XLOOKUP(Sales_DB[[#This Row],[Customer_ID]],Final_Cust_db[Customer_ID],Final_Cust_db[Country])</f>
        <v>USA</v>
      </c>
      <c r="AA1696" t="str">
        <f>_xlfn.XLOOKUP(Sales_DB[[#This Row],[Customer_ID]],Final_Cust_db[Customer_ID],Final_Cust_db[Loyality_Level])</f>
        <v>Silver</v>
      </c>
      <c r="AB1696" s="8">
        <f>Sales_DB[[#This Row],[Cost]]*Sales_DB[[#This Row],[Quantity]]</f>
        <v>1348.1999999999998</v>
      </c>
      <c r="AC1696" s="8">
        <f>Sales_DB[[#This Row],[Total_Amount]]-Sales_DB[[#This Row],[Spend]]</f>
        <v>-1085.1536999999998</v>
      </c>
      <c r="AD1696" s="8">
        <f>MONTH(Sales_DB[[#This Row],[Order_Date]])</f>
        <v>7</v>
      </c>
    </row>
    <row r="1697" spans="1:30" x14ac:dyDescent="0.35">
      <c r="A1697" t="s">
        <v>3654</v>
      </c>
      <c r="B1697" s="2">
        <v>45850</v>
      </c>
      <c r="C1697" t="s">
        <v>305</v>
      </c>
      <c r="D1697" t="s">
        <v>1597</v>
      </c>
      <c r="E1697" t="s">
        <v>1912</v>
      </c>
      <c r="F1697">
        <v>1</v>
      </c>
      <c r="G1697" s="5">
        <v>66.86</v>
      </c>
      <c r="H1697">
        <v>0.22</v>
      </c>
      <c r="I1697" t="s">
        <v>1962</v>
      </c>
      <c r="J1697">
        <v>52.150799999999997</v>
      </c>
      <c r="K1697" t="str">
        <f>_xlfn.XLOOKUP(Sales_DB[[#This Row],[Store_ID]],Store_DB[Store_ID],Store_DB[Region])</f>
        <v>South</v>
      </c>
      <c r="L1697" t="str">
        <f>_xlfn.XLOOKUP(Sales_DB[[#This Row],[Store_ID]],Store_DB[Store_ID],Store_DB[Store_Name])</f>
        <v>Martinez-Mullins</v>
      </c>
      <c r="M1697" t="str">
        <f>_xlfn.XLOOKUP(Sales_DB[[#This Row],[Store_ID]],Store_DB[Store_ID],Store_DB[City])</f>
        <v>Williamsfurt</v>
      </c>
      <c r="N1697" t="str">
        <f>_xlfn.XLOOKUP(Sales_DB[[#This Row],[Store_ID]],Store_DB[Store_ID],Store_DB[Store_Type])</f>
        <v>Online</v>
      </c>
      <c r="O1697" t="str">
        <f>_xlfn.XLOOKUP(Sales_DB[[#This Row],[Product_ID]],Product_DB[Product_ID],Product_DB[Product_Name])</f>
        <v>Ceramic Kitchen Bowl Set</v>
      </c>
      <c r="P1697" t="str">
        <f>_xlfn.XLOOKUP(Sales_DB[[#This Row],[Product_ID]],Product_DB[Product_ID],Product_DB[Category])</f>
        <v>Home</v>
      </c>
      <c r="Q1697" t="str">
        <f>_xlfn.XLOOKUP(Sales_DB[[#This Row],[Product_ID]],Product_DB[Product_ID],Product_DB[Sub_Category])</f>
        <v>Kitchen</v>
      </c>
      <c r="R1697" t="str">
        <f>_xlfn.XLOOKUP(Sales_DB[[#This Row],[Product_ID]],Product_DB[Product_ID],Product_DB[Brand])</f>
        <v>Hamilton Group</v>
      </c>
      <c r="S1697">
        <f>_xlfn.XLOOKUP(Sales_DB[[#This Row],[Product_ID]],Product_DB[Product_ID],Product_DB[Cost])</f>
        <v>298.86</v>
      </c>
      <c r="T1697">
        <f>_xlfn.XLOOKUP(Sales_DB[[#This Row],[Product_ID]],Product_DB[Product_ID],Product_DB[Stock])</f>
        <v>308</v>
      </c>
      <c r="U1697" t="str">
        <f>_xlfn.XLOOKUP(Sales_DB[[#This Row],[Customer_ID]],Final_Cust_db[Customer_ID],Final_Cust_db[Name])</f>
        <v>Thomas Robinson</v>
      </c>
      <c r="V1697">
        <f>_xlfn.XLOOKUP(Sales_DB[[#This Row],[Customer_ID]],Final_Cust_db[Customer_ID],Final_Cust_db[Age])</f>
        <v>48</v>
      </c>
      <c r="W1697" t="str">
        <f>_xlfn.XLOOKUP(Sales_DB[[#This Row],[Customer_ID]],Final_Cust_db[Customer_ID],Final_Cust_db[Gender])</f>
        <v>Female</v>
      </c>
      <c r="X1697" t="str">
        <f>_xlfn.XLOOKUP(Sales_DB[[#This Row],[Customer_ID]],Final_Cust_db[Customer_ID],Final_Cust_db[City])</f>
        <v>Nicholastown</v>
      </c>
      <c r="Y1697" t="str">
        <f>_xlfn.XLOOKUP(Sales_DB[[#This Row],[Customer_ID]],Final_Cust_db[Customer_ID],Final_Cust_db[State])</f>
        <v>Georgia</v>
      </c>
      <c r="Z1697" t="str">
        <f>_xlfn.XLOOKUP(Sales_DB[[#This Row],[Customer_ID]],Final_Cust_db[Customer_ID],Final_Cust_db[Country])</f>
        <v>USA</v>
      </c>
      <c r="AA1697" t="str">
        <f>_xlfn.XLOOKUP(Sales_DB[[#This Row],[Customer_ID]],Final_Cust_db[Customer_ID],Final_Cust_db[Loyality_Level])</f>
        <v>Bronze</v>
      </c>
      <c r="AB1697" s="8">
        <f>Sales_DB[[#This Row],[Cost]]*Sales_DB[[#This Row],[Quantity]]</f>
        <v>298.86</v>
      </c>
      <c r="AC1697" s="8">
        <f>Sales_DB[[#This Row],[Total_Amount]]-Sales_DB[[#This Row],[Spend]]</f>
        <v>-246.70920000000001</v>
      </c>
      <c r="AD1697" s="8">
        <f>MONTH(Sales_DB[[#This Row],[Order_Date]])</f>
        <v>7</v>
      </c>
    </row>
    <row r="1698" spans="1:30" x14ac:dyDescent="0.35">
      <c r="A1698" t="s">
        <v>3655</v>
      </c>
      <c r="B1698" s="2">
        <v>45515</v>
      </c>
      <c r="C1698" t="s">
        <v>1305</v>
      </c>
      <c r="D1698" t="s">
        <v>1781</v>
      </c>
      <c r="E1698" t="s">
        <v>1943</v>
      </c>
      <c r="F1698">
        <v>1</v>
      </c>
      <c r="G1698" s="5">
        <v>980.26</v>
      </c>
      <c r="H1698">
        <v>0.14000000000000001</v>
      </c>
      <c r="I1698" t="s">
        <v>1959</v>
      </c>
      <c r="J1698">
        <v>843.02359999999999</v>
      </c>
      <c r="K1698" t="str">
        <f>_xlfn.XLOOKUP(Sales_DB[[#This Row],[Store_ID]],Store_DB[Store_ID],Store_DB[Region])</f>
        <v>East</v>
      </c>
      <c r="L1698" t="str">
        <f>_xlfn.XLOOKUP(Sales_DB[[#This Row],[Store_ID]],Store_DB[Store_ID],Store_DB[Store_Name])</f>
        <v>Guerrero-Schmitt</v>
      </c>
      <c r="M1698" t="str">
        <f>_xlfn.XLOOKUP(Sales_DB[[#This Row],[Store_ID]],Store_DB[Store_ID],Store_DB[City])</f>
        <v>East Stevechester</v>
      </c>
      <c r="N1698" t="str">
        <f>_xlfn.XLOOKUP(Sales_DB[[#This Row],[Store_ID]],Store_DB[Store_ID],Store_DB[Store_Type])</f>
        <v>Flagship</v>
      </c>
      <c r="O1698" t="str">
        <f>_xlfn.XLOOKUP(Sales_DB[[#This Row],[Product_ID]],Product_DB[Product_ID],Product_DB[Product_Name])</f>
        <v>Smart Led Light Strip</v>
      </c>
      <c r="P1698" t="str">
        <f>_xlfn.XLOOKUP(Sales_DB[[#This Row],[Product_ID]],Product_DB[Product_ID],Product_DB[Category])</f>
        <v>Electronics</v>
      </c>
      <c r="Q1698" t="str">
        <f>_xlfn.XLOOKUP(Sales_DB[[#This Row],[Product_ID]],Product_DB[Product_ID],Product_DB[Sub_Category])</f>
        <v>Accessories</v>
      </c>
      <c r="R1698" t="str">
        <f>_xlfn.XLOOKUP(Sales_DB[[#This Row],[Product_ID]],Product_DB[Product_ID],Product_DB[Brand])</f>
        <v>Flores-Davis</v>
      </c>
      <c r="S1698">
        <f>_xlfn.XLOOKUP(Sales_DB[[#This Row],[Product_ID]],Product_DB[Product_ID],Product_DB[Cost])</f>
        <v>349.17</v>
      </c>
      <c r="T1698">
        <f>_xlfn.XLOOKUP(Sales_DB[[#This Row],[Product_ID]],Product_DB[Product_ID],Product_DB[Stock])</f>
        <v>476</v>
      </c>
      <c r="U1698" t="str">
        <f>_xlfn.XLOOKUP(Sales_DB[[#This Row],[Customer_ID]],Final_Cust_db[Customer_ID],Final_Cust_db[Name])</f>
        <v>Karen King</v>
      </c>
      <c r="V1698">
        <f>_xlfn.XLOOKUP(Sales_DB[[#This Row],[Customer_ID]],Final_Cust_db[Customer_ID],Final_Cust_db[Age])</f>
        <v>64</v>
      </c>
      <c r="W1698" t="str">
        <f>_xlfn.XLOOKUP(Sales_DB[[#This Row],[Customer_ID]],Final_Cust_db[Customer_ID],Final_Cust_db[Gender])</f>
        <v>Female</v>
      </c>
      <c r="X1698" t="str">
        <f>_xlfn.XLOOKUP(Sales_DB[[#This Row],[Customer_ID]],Final_Cust_db[Customer_ID],Final_Cust_db[City])</f>
        <v>Kimburgh</v>
      </c>
      <c r="Y1698" t="str">
        <f>_xlfn.XLOOKUP(Sales_DB[[#This Row],[Customer_ID]],Final_Cust_db[Customer_ID],Final_Cust_db[State])</f>
        <v>North Carolina</v>
      </c>
      <c r="Z1698" t="str">
        <f>_xlfn.XLOOKUP(Sales_DB[[#This Row],[Customer_ID]],Final_Cust_db[Customer_ID],Final_Cust_db[Country])</f>
        <v>USA</v>
      </c>
      <c r="AA1698" t="str">
        <f>_xlfn.XLOOKUP(Sales_DB[[#This Row],[Customer_ID]],Final_Cust_db[Customer_ID],Final_Cust_db[Loyality_Level])</f>
        <v>Bronze</v>
      </c>
      <c r="AB1698" s="8">
        <f>Sales_DB[[#This Row],[Cost]]*Sales_DB[[#This Row],[Quantity]]</f>
        <v>349.17</v>
      </c>
      <c r="AC1698" s="8">
        <f>Sales_DB[[#This Row],[Total_Amount]]-Sales_DB[[#This Row],[Spend]]</f>
        <v>493.85359999999997</v>
      </c>
      <c r="AD1698" s="8">
        <f>MONTH(Sales_DB[[#This Row],[Order_Date]])</f>
        <v>8</v>
      </c>
    </row>
    <row r="1699" spans="1:30" x14ac:dyDescent="0.35">
      <c r="A1699" t="s">
        <v>3656</v>
      </c>
      <c r="B1699" s="2">
        <v>45322</v>
      </c>
      <c r="C1699" t="s">
        <v>151</v>
      </c>
      <c r="D1699" t="s">
        <v>1626</v>
      </c>
      <c r="E1699" t="s">
        <v>1943</v>
      </c>
      <c r="F1699">
        <v>1</v>
      </c>
      <c r="G1699" s="5">
        <v>235.28</v>
      </c>
      <c r="H1699">
        <v>0.05</v>
      </c>
      <c r="I1699" t="s">
        <v>1959</v>
      </c>
      <c r="J1699">
        <v>223.51599999999999</v>
      </c>
      <c r="K1699" t="str">
        <f>_xlfn.XLOOKUP(Sales_DB[[#This Row],[Store_ID]],Store_DB[Store_ID],Store_DB[Region])</f>
        <v>East</v>
      </c>
      <c r="L1699" t="str">
        <f>_xlfn.XLOOKUP(Sales_DB[[#This Row],[Store_ID]],Store_DB[Store_ID],Store_DB[Store_Name])</f>
        <v>Guerrero-Schmitt</v>
      </c>
      <c r="M1699" t="str">
        <f>_xlfn.XLOOKUP(Sales_DB[[#This Row],[Store_ID]],Store_DB[Store_ID],Store_DB[City])</f>
        <v>East Stevechester</v>
      </c>
      <c r="N1699" t="str">
        <f>_xlfn.XLOOKUP(Sales_DB[[#This Row],[Store_ID]],Store_DB[Store_ID],Store_DB[Store_Type])</f>
        <v>Flagship</v>
      </c>
      <c r="O1699" t="str">
        <f>_xlfn.XLOOKUP(Sales_DB[[#This Row],[Product_ID]],Product_DB[Product_ID],Product_DB[Product_Name])</f>
        <v>Women'S Denim Jeans</v>
      </c>
      <c r="P1699" t="str">
        <f>_xlfn.XLOOKUP(Sales_DB[[#This Row],[Product_ID]],Product_DB[Product_ID],Product_DB[Category])</f>
        <v>Clothing</v>
      </c>
      <c r="Q1699" t="str">
        <f>_xlfn.XLOOKUP(Sales_DB[[#This Row],[Product_ID]],Product_DB[Product_ID],Product_DB[Sub_Category])</f>
        <v>Bottoms</v>
      </c>
      <c r="R1699" t="str">
        <f>_xlfn.XLOOKUP(Sales_DB[[#This Row],[Product_ID]],Product_DB[Product_ID],Product_DB[Brand])</f>
        <v>Guerra-Hendrix</v>
      </c>
      <c r="S1699">
        <f>_xlfn.XLOOKUP(Sales_DB[[#This Row],[Product_ID]],Product_DB[Product_ID],Product_DB[Cost])</f>
        <v>238.8</v>
      </c>
      <c r="T1699">
        <f>_xlfn.XLOOKUP(Sales_DB[[#This Row],[Product_ID]],Product_DB[Product_ID],Product_DB[Stock])</f>
        <v>343</v>
      </c>
      <c r="U1699" t="str">
        <f>_xlfn.XLOOKUP(Sales_DB[[#This Row],[Customer_ID]],Final_Cust_db[Customer_ID],Final_Cust_db[Name])</f>
        <v>Christopher Carter</v>
      </c>
      <c r="V1699">
        <f>_xlfn.XLOOKUP(Sales_DB[[#This Row],[Customer_ID]],Final_Cust_db[Customer_ID],Final_Cust_db[Age])</f>
        <v>27</v>
      </c>
      <c r="W1699" t="str">
        <f>_xlfn.XLOOKUP(Sales_DB[[#This Row],[Customer_ID]],Final_Cust_db[Customer_ID],Final_Cust_db[Gender])</f>
        <v>Female</v>
      </c>
      <c r="X1699" t="str">
        <f>_xlfn.XLOOKUP(Sales_DB[[#This Row],[Customer_ID]],Final_Cust_db[Customer_ID],Final_Cust_db[City])</f>
        <v>Brendastad</v>
      </c>
      <c r="Y1699" t="str">
        <f>_xlfn.XLOOKUP(Sales_DB[[#This Row],[Customer_ID]],Final_Cust_db[Customer_ID],Final_Cust_db[State])</f>
        <v>South Dakota</v>
      </c>
      <c r="Z1699" t="str">
        <f>_xlfn.XLOOKUP(Sales_DB[[#This Row],[Customer_ID]],Final_Cust_db[Customer_ID],Final_Cust_db[Country])</f>
        <v>USA</v>
      </c>
      <c r="AA1699" t="str">
        <f>_xlfn.XLOOKUP(Sales_DB[[#This Row],[Customer_ID]],Final_Cust_db[Customer_ID],Final_Cust_db[Loyality_Level])</f>
        <v>Platinum</v>
      </c>
      <c r="AB1699" s="8">
        <f>Sales_DB[[#This Row],[Cost]]*Sales_DB[[#This Row],[Quantity]]</f>
        <v>238.8</v>
      </c>
      <c r="AC1699" s="8">
        <f>Sales_DB[[#This Row],[Total_Amount]]-Sales_DB[[#This Row],[Spend]]</f>
        <v>-15.28400000000002</v>
      </c>
      <c r="AD1699" s="8">
        <f>MONTH(Sales_DB[[#This Row],[Order_Date]])</f>
        <v>1</v>
      </c>
    </row>
    <row r="1700" spans="1:30" x14ac:dyDescent="0.35">
      <c r="A1700" t="s">
        <v>3657</v>
      </c>
      <c r="B1700" s="2">
        <v>45542</v>
      </c>
      <c r="C1700" t="s">
        <v>1302</v>
      </c>
      <c r="D1700" t="s">
        <v>1553</v>
      </c>
      <c r="E1700" t="s">
        <v>1934</v>
      </c>
      <c r="F1700">
        <v>3</v>
      </c>
      <c r="G1700" s="5">
        <v>407.39</v>
      </c>
      <c r="H1700">
        <v>0.08</v>
      </c>
      <c r="I1700" t="s">
        <v>1959</v>
      </c>
      <c r="J1700">
        <v>1124.3964000000001</v>
      </c>
      <c r="K1700" t="str">
        <f>_xlfn.XLOOKUP(Sales_DB[[#This Row],[Store_ID]],Store_DB[Store_ID],Store_DB[Region])</f>
        <v>North</v>
      </c>
      <c r="L1700" t="str">
        <f>_xlfn.XLOOKUP(Sales_DB[[#This Row],[Store_ID]],Store_DB[Store_ID],Store_DB[Store_Name])</f>
        <v>Shelton PLC</v>
      </c>
      <c r="M1700" t="str">
        <f>_xlfn.XLOOKUP(Sales_DB[[#This Row],[Store_ID]],Store_DB[Store_ID],Store_DB[City])</f>
        <v>East Jenniferstad</v>
      </c>
      <c r="N1700" t="str">
        <f>_xlfn.XLOOKUP(Sales_DB[[#This Row],[Store_ID]],Store_DB[Store_ID],Store_DB[Store_Type])</f>
        <v>Flagship</v>
      </c>
      <c r="O1700" t="str">
        <f>_xlfn.XLOOKUP(Sales_DB[[#This Row],[Product_ID]],Product_DB[Product_ID],Product_DB[Product_Name])</f>
        <v>Brother Laser Printer</v>
      </c>
      <c r="P1700" t="str">
        <f>_xlfn.XLOOKUP(Sales_DB[[#This Row],[Product_ID]],Product_DB[Product_ID],Product_DB[Category])</f>
        <v>Electronics</v>
      </c>
      <c r="Q1700" t="str">
        <f>_xlfn.XLOOKUP(Sales_DB[[#This Row],[Product_ID]],Product_DB[Product_ID],Product_DB[Sub_Category])</f>
        <v>Computer</v>
      </c>
      <c r="R1700" t="str">
        <f>_xlfn.XLOOKUP(Sales_DB[[#This Row],[Product_ID]],Product_DB[Product_ID],Product_DB[Brand])</f>
        <v>Hunt Inc</v>
      </c>
      <c r="S1700">
        <f>_xlfn.XLOOKUP(Sales_DB[[#This Row],[Product_ID]],Product_DB[Product_ID],Product_DB[Cost])</f>
        <v>112.42</v>
      </c>
      <c r="T1700">
        <f>_xlfn.XLOOKUP(Sales_DB[[#This Row],[Product_ID]],Product_DB[Product_ID],Product_DB[Stock])</f>
        <v>416</v>
      </c>
      <c r="U1700" t="str">
        <f>_xlfn.XLOOKUP(Sales_DB[[#This Row],[Customer_ID]],Final_Cust_db[Customer_ID],Final_Cust_db[Name])</f>
        <v>Jennifer Myers</v>
      </c>
      <c r="V1700">
        <f>_xlfn.XLOOKUP(Sales_DB[[#This Row],[Customer_ID]],Final_Cust_db[Customer_ID],Final_Cust_db[Age])</f>
        <v>46</v>
      </c>
      <c r="W1700" t="str">
        <f>_xlfn.XLOOKUP(Sales_DB[[#This Row],[Customer_ID]],Final_Cust_db[Customer_ID],Final_Cust_db[Gender])</f>
        <v>Male</v>
      </c>
      <c r="X1700" t="str">
        <f>_xlfn.XLOOKUP(Sales_DB[[#This Row],[Customer_ID]],Final_Cust_db[Customer_ID],Final_Cust_db[City])</f>
        <v>Marthaborough</v>
      </c>
      <c r="Y1700" t="str">
        <f>_xlfn.XLOOKUP(Sales_DB[[#This Row],[Customer_ID]],Final_Cust_db[Customer_ID],Final_Cust_db[State])</f>
        <v>Wisconsin</v>
      </c>
      <c r="Z1700" t="str">
        <f>_xlfn.XLOOKUP(Sales_DB[[#This Row],[Customer_ID]],Final_Cust_db[Customer_ID],Final_Cust_db[Country])</f>
        <v>USA</v>
      </c>
      <c r="AA1700" t="str">
        <f>_xlfn.XLOOKUP(Sales_DB[[#This Row],[Customer_ID]],Final_Cust_db[Customer_ID],Final_Cust_db[Loyality_Level])</f>
        <v>Platinum</v>
      </c>
      <c r="AB1700" s="8">
        <f>Sales_DB[[#This Row],[Cost]]*Sales_DB[[#This Row],[Quantity]]</f>
        <v>337.26</v>
      </c>
      <c r="AC1700" s="8">
        <f>Sales_DB[[#This Row],[Total_Amount]]-Sales_DB[[#This Row],[Spend]]</f>
        <v>787.13640000000009</v>
      </c>
      <c r="AD1700" s="8">
        <f>MONTH(Sales_DB[[#This Row],[Order_Date]])</f>
        <v>9</v>
      </c>
    </row>
    <row r="1701" spans="1:30" x14ac:dyDescent="0.35">
      <c r="A1701" t="s">
        <v>3658</v>
      </c>
      <c r="B1701" s="2">
        <v>45675</v>
      </c>
      <c r="C1701" t="s">
        <v>255</v>
      </c>
      <c r="D1701" t="s">
        <v>1656</v>
      </c>
      <c r="E1701" t="s">
        <v>1932</v>
      </c>
      <c r="F1701">
        <v>4</v>
      </c>
      <c r="G1701" s="5">
        <v>459.83</v>
      </c>
      <c r="H1701">
        <v>0.12</v>
      </c>
      <c r="I1701" t="s">
        <v>1962</v>
      </c>
      <c r="J1701">
        <v>1618.6016</v>
      </c>
      <c r="K1701" t="str">
        <f>_xlfn.XLOOKUP(Sales_DB[[#This Row],[Store_ID]],Store_DB[Store_ID],Store_DB[Region])</f>
        <v>South</v>
      </c>
      <c r="L1701" t="str">
        <f>_xlfn.XLOOKUP(Sales_DB[[#This Row],[Store_ID]],Store_DB[Store_ID],Store_DB[Store_Name])</f>
        <v>Mcdonald Inc</v>
      </c>
      <c r="M1701" t="str">
        <f>_xlfn.XLOOKUP(Sales_DB[[#This Row],[Store_ID]],Store_DB[Store_ID],Store_DB[City])</f>
        <v>Christopherland</v>
      </c>
      <c r="N1701" t="str">
        <f>_xlfn.XLOOKUP(Sales_DB[[#This Row],[Store_ID]],Store_DB[Store_ID],Store_DB[Store_Type])</f>
        <v>Outlet</v>
      </c>
      <c r="O1701" t="str">
        <f>_xlfn.XLOOKUP(Sales_DB[[#This Row],[Product_ID]],Product_DB[Product_ID],Product_DB[Product_Name])</f>
        <v>Decorative Floor Vase</v>
      </c>
      <c r="P1701" t="str">
        <f>_xlfn.XLOOKUP(Sales_DB[[#This Row],[Product_ID]],Product_DB[Product_ID],Product_DB[Category])</f>
        <v>Home</v>
      </c>
      <c r="Q1701" t="str">
        <f>_xlfn.XLOOKUP(Sales_DB[[#This Row],[Product_ID]],Product_DB[Product_ID],Product_DB[Sub_Category])</f>
        <v>Decor</v>
      </c>
      <c r="R1701" t="str">
        <f>_xlfn.XLOOKUP(Sales_DB[[#This Row],[Product_ID]],Product_DB[Product_ID],Product_DB[Brand])</f>
        <v>Khan, Jones and Paul</v>
      </c>
      <c r="S1701">
        <f>_xlfn.XLOOKUP(Sales_DB[[#This Row],[Product_ID]],Product_DB[Product_ID],Product_DB[Cost])</f>
        <v>238.8</v>
      </c>
      <c r="T1701">
        <f>_xlfn.XLOOKUP(Sales_DB[[#This Row],[Product_ID]],Product_DB[Product_ID],Product_DB[Stock])</f>
        <v>378</v>
      </c>
      <c r="U1701" t="str">
        <f>_xlfn.XLOOKUP(Sales_DB[[#This Row],[Customer_ID]],Final_Cust_db[Customer_ID],Final_Cust_db[Name])</f>
        <v>Mr.Mark Beasley</v>
      </c>
      <c r="V1701">
        <f>_xlfn.XLOOKUP(Sales_DB[[#This Row],[Customer_ID]],Final_Cust_db[Customer_ID],Final_Cust_db[Age])</f>
        <v>24</v>
      </c>
      <c r="W1701" t="str">
        <f>_xlfn.XLOOKUP(Sales_DB[[#This Row],[Customer_ID]],Final_Cust_db[Customer_ID],Final_Cust_db[Gender])</f>
        <v>Female</v>
      </c>
      <c r="X1701" t="str">
        <f>_xlfn.XLOOKUP(Sales_DB[[#This Row],[Customer_ID]],Final_Cust_db[Customer_ID],Final_Cust_db[City])</f>
        <v>West Johnchester</v>
      </c>
      <c r="Y1701" t="str">
        <f>_xlfn.XLOOKUP(Sales_DB[[#This Row],[Customer_ID]],Final_Cust_db[Customer_ID],Final_Cust_db[State])</f>
        <v>Indiana</v>
      </c>
      <c r="Z1701" t="str">
        <f>_xlfn.XLOOKUP(Sales_DB[[#This Row],[Customer_ID]],Final_Cust_db[Customer_ID],Final_Cust_db[Country])</f>
        <v>USA</v>
      </c>
      <c r="AA1701" t="str">
        <f>_xlfn.XLOOKUP(Sales_DB[[#This Row],[Customer_ID]],Final_Cust_db[Customer_ID],Final_Cust_db[Loyality_Level])</f>
        <v>Silver</v>
      </c>
      <c r="AB1701" s="8">
        <f>Sales_DB[[#This Row],[Cost]]*Sales_DB[[#This Row],[Quantity]]</f>
        <v>955.2</v>
      </c>
      <c r="AC1701" s="8">
        <f>Sales_DB[[#This Row],[Total_Amount]]-Sales_DB[[#This Row],[Spend]]</f>
        <v>663.40159999999992</v>
      </c>
      <c r="AD1701" s="8">
        <f>MONTH(Sales_DB[[#This Row],[Order_Date]])</f>
        <v>1</v>
      </c>
    </row>
    <row r="1702" spans="1:30" x14ac:dyDescent="0.35">
      <c r="A1702" t="s">
        <v>3659</v>
      </c>
      <c r="B1702" s="2">
        <v>45333</v>
      </c>
      <c r="C1702" t="s">
        <v>502</v>
      </c>
      <c r="D1702" t="s">
        <v>1860</v>
      </c>
      <c r="E1702" t="s">
        <v>1902</v>
      </c>
      <c r="F1702">
        <v>3</v>
      </c>
      <c r="G1702" s="5">
        <v>706.6</v>
      </c>
      <c r="H1702">
        <v>0.17</v>
      </c>
      <c r="I1702" t="s">
        <v>1959</v>
      </c>
      <c r="J1702">
        <v>1759.434</v>
      </c>
      <c r="K1702" t="str">
        <f>_xlfn.XLOOKUP(Sales_DB[[#This Row],[Store_ID]],Store_DB[Store_ID],Store_DB[Region])</f>
        <v>South</v>
      </c>
      <c r="L1702" t="str">
        <f>_xlfn.XLOOKUP(Sales_DB[[#This Row],[Store_ID]],Store_DB[Store_ID],Store_DB[Store_Name])</f>
        <v>Alexander Group</v>
      </c>
      <c r="M1702" t="str">
        <f>_xlfn.XLOOKUP(Sales_DB[[#This Row],[Store_ID]],Store_DB[Store_ID],Store_DB[City])</f>
        <v>Port Sharon</v>
      </c>
      <c r="N1702" t="str">
        <f>_xlfn.XLOOKUP(Sales_DB[[#This Row],[Store_ID]],Store_DB[Store_ID],Store_DB[Store_Type])</f>
        <v>Online</v>
      </c>
      <c r="O1702" t="str">
        <f>_xlfn.XLOOKUP(Sales_DB[[#This Row],[Product_ID]],Product_DB[Product_ID],Product_DB[Product_Name])</f>
        <v>Usb-C Laptop Charger</v>
      </c>
      <c r="P1702" t="str">
        <f>_xlfn.XLOOKUP(Sales_DB[[#This Row],[Product_ID]],Product_DB[Product_ID],Product_DB[Category])</f>
        <v>Electronics</v>
      </c>
      <c r="Q1702" t="str">
        <f>_xlfn.XLOOKUP(Sales_DB[[#This Row],[Product_ID]],Product_DB[Product_ID],Product_DB[Sub_Category])</f>
        <v>Computer</v>
      </c>
      <c r="R1702" t="str">
        <f>_xlfn.XLOOKUP(Sales_DB[[#This Row],[Product_ID]],Product_DB[Product_ID],Product_DB[Brand])</f>
        <v>Martin LLC</v>
      </c>
      <c r="S1702">
        <f>_xlfn.XLOOKUP(Sales_DB[[#This Row],[Product_ID]],Product_DB[Product_ID],Product_DB[Cost])</f>
        <v>377.52</v>
      </c>
      <c r="T1702">
        <f>_xlfn.XLOOKUP(Sales_DB[[#This Row],[Product_ID]],Product_DB[Product_ID],Product_DB[Stock])</f>
        <v>485</v>
      </c>
      <c r="U1702" t="str">
        <f>_xlfn.XLOOKUP(Sales_DB[[#This Row],[Customer_ID]],Final_Cust_db[Customer_ID],Final_Cust_db[Name])</f>
        <v>Rhonda Young</v>
      </c>
      <c r="V1702">
        <f>_xlfn.XLOOKUP(Sales_DB[[#This Row],[Customer_ID]],Final_Cust_db[Customer_ID],Final_Cust_db[Age])</f>
        <v>49</v>
      </c>
      <c r="W1702" t="str">
        <f>_xlfn.XLOOKUP(Sales_DB[[#This Row],[Customer_ID]],Final_Cust_db[Customer_ID],Final_Cust_db[Gender])</f>
        <v>Female</v>
      </c>
      <c r="X1702" t="str">
        <f>_xlfn.XLOOKUP(Sales_DB[[#This Row],[Customer_ID]],Final_Cust_db[Customer_ID],Final_Cust_db[City])</f>
        <v>Lake Nathanfort</v>
      </c>
      <c r="Y1702" t="str">
        <f>_xlfn.XLOOKUP(Sales_DB[[#This Row],[Customer_ID]],Final_Cust_db[Customer_ID],Final_Cust_db[State])</f>
        <v>Alaska</v>
      </c>
      <c r="Z1702" t="str">
        <f>_xlfn.XLOOKUP(Sales_DB[[#This Row],[Customer_ID]],Final_Cust_db[Customer_ID],Final_Cust_db[Country])</f>
        <v>USA</v>
      </c>
      <c r="AA1702" t="str">
        <f>_xlfn.XLOOKUP(Sales_DB[[#This Row],[Customer_ID]],Final_Cust_db[Customer_ID],Final_Cust_db[Loyality_Level])</f>
        <v>Platinum</v>
      </c>
      <c r="AB1702" s="8">
        <f>Sales_DB[[#This Row],[Cost]]*Sales_DB[[#This Row],[Quantity]]</f>
        <v>1132.56</v>
      </c>
      <c r="AC1702" s="8">
        <f>Sales_DB[[#This Row],[Total_Amount]]-Sales_DB[[#This Row],[Spend]]</f>
        <v>626.87400000000002</v>
      </c>
      <c r="AD1702" s="8">
        <f>MONTH(Sales_DB[[#This Row],[Order_Date]])</f>
        <v>2</v>
      </c>
    </row>
    <row r="1703" spans="1:30" x14ac:dyDescent="0.35">
      <c r="A1703" t="s">
        <v>3660</v>
      </c>
      <c r="B1703" s="2">
        <v>45819</v>
      </c>
      <c r="C1703" t="s">
        <v>1435</v>
      </c>
      <c r="D1703" t="s">
        <v>1854</v>
      </c>
      <c r="E1703" t="s">
        <v>1946</v>
      </c>
      <c r="F1703">
        <v>3</v>
      </c>
      <c r="G1703" s="5">
        <v>811.16</v>
      </c>
      <c r="H1703">
        <v>0.1</v>
      </c>
      <c r="I1703" t="s">
        <v>1962</v>
      </c>
      <c r="J1703">
        <v>2190.1320000000001</v>
      </c>
      <c r="K1703" t="str">
        <f>_xlfn.XLOOKUP(Sales_DB[[#This Row],[Store_ID]],Store_DB[Store_ID],Store_DB[Region])</f>
        <v>East</v>
      </c>
      <c r="L1703" t="str">
        <f>_xlfn.XLOOKUP(Sales_DB[[#This Row],[Store_ID]],Store_DB[Store_ID],Store_DB[Store_Name])</f>
        <v>Mann-Austin</v>
      </c>
      <c r="M1703" t="str">
        <f>_xlfn.XLOOKUP(Sales_DB[[#This Row],[Store_ID]],Store_DB[Store_ID],Store_DB[City])</f>
        <v>Vasquezborough</v>
      </c>
      <c r="N1703" t="str">
        <f>_xlfn.XLOOKUP(Sales_DB[[#This Row],[Store_ID]],Store_DB[Store_ID],Store_DB[Store_Type])</f>
        <v>Online</v>
      </c>
      <c r="O1703" t="str">
        <f>_xlfn.XLOOKUP(Sales_DB[[#This Row],[Product_ID]],Product_DB[Product_ID],Product_DB[Product_Name])</f>
        <v>Women'S High Heels</v>
      </c>
      <c r="P1703" t="str">
        <f>_xlfn.XLOOKUP(Sales_DB[[#This Row],[Product_ID]],Product_DB[Product_ID],Product_DB[Category])</f>
        <v>Clothing</v>
      </c>
      <c r="Q1703" t="str">
        <f>_xlfn.XLOOKUP(Sales_DB[[#This Row],[Product_ID]],Product_DB[Product_ID],Product_DB[Sub_Category])</f>
        <v>Footwear</v>
      </c>
      <c r="R1703" t="str">
        <f>_xlfn.XLOOKUP(Sales_DB[[#This Row],[Product_ID]],Product_DB[Product_ID],Product_DB[Brand])</f>
        <v>Smith-Charles</v>
      </c>
      <c r="S1703">
        <f>_xlfn.XLOOKUP(Sales_DB[[#This Row],[Product_ID]],Product_DB[Product_ID],Product_DB[Cost])</f>
        <v>438.25</v>
      </c>
      <c r="T1703">
        <f>_xlfn.XLOOKUP(Sales_DB[[#This Row],[Product_ID]],Product_DB[Product_ID],Product_DB[Stock])</f>
        <v>496</v>
      </c>
      <c r="U1703" t="str">
        <f>_xlfn.XLOOKUP(Sales_DB[[#This Row],[Customer_ID]],Final_Cust_db[Customer_ID],Final_Cust_db[Name])</f>
        <v>Beth Martin</v>
      </c>
      <c r="V1703">
        <f>_xlfn.XLOOKUP(Sales_DB[[#This Row],[Customer_ID]],Final_Cust_db[Customer_ID],Final_Cust_db[Age])</f>
        <v>34</v>
      </c>
      <c r="W1703" t="str">
        <f>_xlfn.XLOOKUP(Sales_DB[[#This Row],[Customer_ID]],Final_Cust_db[Customer_ID],Final_Cust_db[Gender])</f>
        <v>Female</v>
      </c>
      <c r="X1703" t="str">
        <f>_xlfn.XLOOKUP(Sales_DB[[#This Row],[Customer_ID]],Final_Cust_db[Customer_ID],Final_Cust_db[City])</f>
        <v>Burkefurt</v>
      </c>
      <c r="Y1703" t="str">
        <f>_xlfn.XLOOKUP(Sales_DB[[#This Row],[Customer_ID]],Final_Cust_db[Customer_ID],Final_Cust_db[State])</f>
        <v>West Virginia</v>
      </c>
      <c r="Z1703" t="str">
        <f>_xlfn.XLOOKUP(Sales_DB[[#This Row],[Customer_ID]],Final_Cust_db[Customer_ID],Final_Cust_db[Country])</f>
        <v>USA</v>
      </c>
      <c r="AA1703" t="str">
        <f>_xlfn.XLOOKUP(Sales_DB[[#This Row],[Customer_ID]],Final_Cust_db[Customer_ID],Final_Cust_db[Loyality_Level])</f>
        <v>Silver</v>
      </c>
      <c r="AB1703" s="8">
        <f>Sales_DB[[#This Row],[Cost]]*Sales_DB[[#This Row],[Quantity]]</f>
        <v>1314.75</v>
      </c>
      <c r="AC1703" s="8">
        <f>Sales_DB[[#This Row],[Total_Amount]]-Sales_DB[[#This Row],[Spend]]</f>
        <v>875.38200000000006</v>
      </c>
      <c r="AD1703" s="8">
        <f>MONTH(Sales_DB[[#This Row],[Order_Date]])</f>
        <v>6</v>
      </c>
    </row>
    <row r="1704" spans="1:30" x14ac:dyDescent="0.35">
      <c r="A1704" t="s">
        <v>3661</v>
      </c>
      <c r="B1704" s="2">
        <v>45268</v>
      </c>
      <c r="C1704" t="s">
        <v>711</v>
      </c>
      <c r="D1704" t="s">
        <v>1687</v>
      </c>
      <c r="E1704" t="s">
        <v>1912</v>
      </c>
      <c r="F1704">
        <v>2</v>
      </c>
      <c r="G1704" s="5">
        <v>985.79</v>
      </c>
      <c r="H1704">
        <v>0.04</v>
      </c>
      <c r="I1704" t="s">
        <v>1959</v>
      </c>
      <c r="J1704">
        <v>1892.7167999999999</v>
      </c>
      <c r="K1704" t="str">
        <f>_xlfn.XLOOKUP(Sales_DB[[#This Row],[Store_ID]],Store_DB[Store_ID],Store_DB[Region])</f>
        <v>South</v>
      </c>
      <c r="L1704" t="str">
        <f>_xlfn.XLOOKUP(Sales_DB[[#This Row],[Store_ID]],Store_DB[Store_ID],Store_DB[Store_Name])</f>
        <v>Martinez-Mullins</v>
      </c>
      <c r="M1704" t="str">
        <f>_xlfn.XLOOKUP(Sales_DB[[#This Row],[Store_ID]],Store_DB[Store_ID],Store_DB[City])</f>
        <v>Williamsfurt</v>
      </c>
      <c r="N1704" t="str">
        <f>_xlfn.XLOOKUP(Sales_DB[[#This Row],[Store_ID]],Store_DB[Store_ID],Store_DB[Store_Type])</f>
        <v>Online</v>
      </c>
      <c r="O1704" t="str">
        <f>_xlfn.XLOOKUP(Sales_DB[[#This Row],[Product_ID]],Product_DB[Product_ID],Product_DB[Product_Name])</f>
        <v>Men'S Casual Sneakers</v>
      </c>
      <c r="P1704" t="str">
        <f>_xlfn.XLOOKUP(Sales_DB[[#This Row],[Product_ID]],Product_DB[Product_ID],Product_DB[Category])</f>
        <v>Clothing</v>
      </c>
      <c r="Q1704" t="str">
        <f>_xlfn.XLOOKUP(Sales_DB[[#This Row],[Product_ID]],Product_DB[Product_ID],Product_DB[Sub_Category])</f>
        <v>Footwear</v>
      </c>
      <c r="R1704" t="str">
        <f>_xlfn.XLOOKUP(Sales_DB[[#This Row],[Product_ID]],Product_DB[Product_ID],Product_DB[Brand])</f>
        <v>Hogan-Lee</v>
      </c>
      <c r="S1704">
        <f>_xlfn.XLOOKUP(Sales_DB[[#This Row],[Product_ID]],Product_DB[Product_ID],Product_DB[Cost])</f>
        <v>353.47</v>
      </c>
      <c r="T1704">
        <f>_xlfn.XLOOKUP(Sales_DB[[#This Row],[Product_ID]],Product_DB[Product_ID],Product_DB[Stock])</f>
        <v>214</v>
      </c>
      <c r="U1704" t="str">
        <f>_xlfn.XLOOKUP(Sales_DB[[#This Row],[Customer_ID]],Final_Cust_db[Customer_ID],Final_Cust_db[Name])</f>
        <v>Kathy Copeland</v>
      </c>
      <c r="V1704">
        <f>_xlfn.XLOOKUP(Sales_DB[[#This Row],[Customer_ID]],Final_Cust_db[Customer_ID],Final_Cust_db[Age])</f>
        <v>42</v>
      </c>
      <c r="W1704" t="str">
        <f>_xlfn.XLOOKUP(Sales_DB[[#This Row],[Customer_ID]],Final_Cust_db[Customer_ID],Final_Cust_db[Gender])</f>
        <v>Male</v>
      </c>
      <c r="X1704" t="str">
        <f>_xlfn.XLOOKUP(Sales_DB[[#This Row],[Customer_ID]],Final_Cust_db[Customer_ID],Final_Cust_db[City])</f>
        <v>North Christinemouth</v>
      </c>
      <c r="Y1704" t="str">
        <f>_xlfn.XLOOKUP(Sales_DB[[#This Row],[Customer_ID]],Final_Cust_db[Customer_ID],Final_Cust_db[State])</f>
        <v>Missouri</v>
      </c>
      <c r="Z1704" t="str">
        <f>_xlfn.XLOOKUP(Sales_DB[[#This Row],[Customer_ID]],Final_Cust_db[Customer_ID],Final_Cust_db[Country])</f>
        <v>USA</v>
      </c>
      <c r="AA1704" t="str">
        <f>_xlfn.XLOOKUP(Sales_DB[[#This Row],[Customer_ID]],Final_Cust_db[Customer_ID],Final_Cust_db[Loyality_Level])</f>
        <v>Silver</v>
      </c>
      <c r="AB1704" s="8">
        <f>Sales_DB[[#This Row],[Cost]]*Sales_DB[[#This Row],[Quantity]]</f>
        <v>706.94</v>
      </c>
      <c r="AC1704" s="8">
        <f>Sales_DB[[#This Row],[Total_Amount]]-Sales_DB[[#This Row],[Spend]]</f>
        <v>1185.7767999999999</v>
      </c>
      <c r="AD1704" s="8">
        <f>MONTH(Sales_DB[[#This Row],[Order_Date]])</f>
        <v>12</v>
      </c>
    </row>
    <row r="1705" spans="1:30" x14ac:dyDescent="0.35">
      <c r="A1705" t="s">
        <v>3662</v>
      </c>
      <c r="B1705" s="2">
        <v>45521</v>
      </c>
      <c r="C1705" t="s">
        <v>622</v>
      </c>
      <c r="D1705" t="s">
        <v>1675</v>
      </c>
      <c r="E1705" t="s">
        <v>1932</v>
      </c>
      <c r="F1705">
        <v>1</v>
      </c>
      <c r="G1705" s="5">
        <v>255.02</v>
      </c>
      <c r="H1705">
        <v>0.3</v>
      </c>
      <c r="I1705" t="s">
        <v>1957</v>
      </c>
      <c r="J1705">
        <v>178.51400000000001</v>
      </c>
      <c r="K1705" t="str">
        <f>_xlfn.XLOOKUP(Sales_DB[[#This Row],[Store_ID]],Store_DB[Store_ID],Store_DB[Region])</f>
        <v>South</v>
      </c>
      <c r="L1705" t="str">
        <f>_xlfn.XLOOKUP(Sales_DB[[#This Row],[Store_ID]],Store_DB[Store_ID],Store_DB[Store_Name])</f>
        <v>Mcdonald Inc</v>
      </c>
      <c r="M1705" t="str">
        <f>_xlfn.XLOOKUP(Sales_DB[[#This Row],[Store_ID]],Store_DB[Store_ID],Store_DB[City])</f>
        <v>Christopherland</v>
      </c>
      <c r="N1705" t="str">
        <f>_xlfn.XLOOKUP(Sales_DB[[#This Row],[Store_ID]],Store_DB[Store_ID],Store_DB[Store_Type])</f>
        <v>Outlet</v>
      </c>
      <c r="O1705" t="str">
        <f>_xlfn.XLOOKUP(Sales_DB[[#This Row],[Product_ID]],Product_DB[Product_ID],Product_DB[Product_Name])</f>
        <v>Modern Wall Clock</v>
      </c>
      <c r="P1705" t="str">
        <f>_xlfn.XLOOKUP(Sales_DB[[#This Row],[Product_ID]],Product_DB[Product_ID],Product_DB[Category])</f>
        <v>Home</v>
      </c>
      <c r="Q1705" t="str">
        <f>_xlfn.XLOOKUP(Sales_DB[[#This Row],[Product_ID]],Product_DB[Product_ID],Product_DB[Sub_Category])</f>
        <v>Decor</v>
      </c>
      <c r="R1705" t="str">
        <f>_xlfn.XLOOKUP(Sales_DB[[#This Row],[Product_ID]],Product_DB[Product_ID],Product_DB[Brand])</f>
        <v>Weiss-Watson</v>
      </c>
      <c r="S1705">
        <f>_xlfn.XLOOKUP(Sales_DB[[#This Row],[Product_ID]],Product_DB[Product_ID],Product_DB[Cost])</f>
        <v>179.77</v>
      </c>
      <c r="T1705">
        <f>_xlfn.XLOOKUP(Sales_DB[[#This Row],[Product_ID]],Product_DB[Product_ID],Product_DB[Stock])</f>
        <v>305</v>
      </c>
      <c r="U1705" t="str">
        <f>_xlfn.XLOOKUP(Sales_DB[[#This Row],[Customer_ID]],Final_Cust_db[Customer_ID],Final_Cust_db[Name])</f>
        <v>Dr.Suzanne Bullock</v>
      </c>
      <c r="V1705">
        <f>_xlfn.XLOOKUP(Sales_DB[[#This Row],[Customer_ID]],Final_Cust_db[Customer_ID],Final_Cust_db[Age])</f>
        <v>60</v>
      </c>
      <c r="W1705" t="str">
        <f>_xlfn.XLOOKUP(Sales_DB[[#This Row],[Customer_ID]],Final_Cust_db[Customer_ID],Final_Cust_db[Gender])</f>
        <v>Female</v>
      </c>
      <c r="X1705" t="str">
        <f>_xlfn.XLOOKUP(Sales_DB[[#This Row],[Customer_ID]],Final_Cust_db[Customer_ID],Final_Cust_db[City])</f>
        <v>Lake Blaketon</v>
      </c>
      <c r="Y1705" t="str">
        <f>_xlfn.XLOOKUP(Sales_DB[[#This Row],[Customer_ID]],Final_Cust_db[Customer_ID],Final_Cust_db[State])</f>
        <v>Alabama</v>
      </c>
      <c r="Z1705" t="str">
        <f>_xlfn.XLOOKUP(Sales_DB[[#This Row],[Customer_ID]],Final_Cust_db[Customer_ID],Final_Cust_db[Country])</f>
        <v>USA</v>
      </c>
      <c r="AA1705" t="str">
        <f>_xlfn.XLOOKUP(Sales_DB[[#This Row],[Customer_ID]],Final_Cust_db[Customer_ID],Final_Cust_db[Loyality_Level])</f>
        <v>Platinum</v>
      </c>
      <c r="AB1705" s="8">
        <f>Sales_DB[[#This Row],[Cost]]*Sales_DB[[#This Row],[Quantity]]</f>
        <v>179.77</v>
      </c>
      <c r="AC1705" s="8">
        <f>Sales_DB[[#This Row],[Total_Amount]]-Sales_DB[[#This Row],[Spend]]</f>
        <v>-1.2560000000000002</v>
      </c>
      <c r="AD1705" s="8">
        <f>MONTH(Sales_DB[[#This Row],[Order_Date]])</f>
        <v>8</v>
      </c>
    </row>
    <row r="1706" spans="1:30" x14ac:dyDescent="0.35">
      <c r="A1706" t="s">
        <v>3663</v>
      </c>
      <c r="B1706" s="2">
        <v>45693</v>
      </c>
      <c r="C1706" t="s">
        <v>345</v>
      </c>
      <c r="D1706" t="s">
        <v>1629</v>
      </c>
      <c r="E1706" t="s">
        <v>1915</v>
      </c>
      <c r="F1706">
        <v>1</v>
      </c>
      <c r="G1706" s="5">
        <v>153.57</v>
      </c>
      <c r="H1706">
        <v>0.01</v>
      </c>
      <c r="I1706" t="s">
        <v>1959</v>
      </c>
      <c r="J1706">
        <v>152.0343</v>
      </c>
      <c r="K1706" t="str">
        <f>_xlfn.XLOOKUP(Sales_DB[[#This Row],[Store_ID]],Store_DB[Store_ID],Store_DB[Region])</f>
        <v>West</v>
      </c>
      <c r="L1706" t="str">
        <f>_xlfn.XLOOKUP(Sales_DB[[#This Row],[Store_ID]],Store_DB[Store_ID],Store_DB[Store_Name])</f>
        <v>Bean, Jones and Park</v>
      </c>
      <c r="M1706" t="str">
        <f>_xlfn.XLOOKUP(Sales_DB[[#This Row],[Store_ID]],Store_DB[Store_ID],Store_DB[City])</f>
        <v>Thompsonborough</v>
      </c>
      <c r="N1706" t="str">
        <f>_xlfn.XLOOKUP(Sales_DB[[#This Row],[Store_ID]],Store_DB[Store_ID],Store_DB[Store_Type])</f>
        <v>Online</v>
      </c>
      <c r="O1706" t="str">
        <f>_xlfn.XLOOKUP(Sales_DB[[#This Row],[Product_ID]],Product_DB[Product_ID],Product_DB[Product_Name])</f>
        <v>Knee Support Brace</v>
      </c>
      <c r="P1706" t="str">
        <f>_xlfn.XLOOKUP(Sales_DB[[#This Row],[Product_ID]],Product_DB[Product_ID],Product_DB[Category])</f>
        <v>Sports</v>
      </c>
      <c r="Q1706" t="str">
        <f>_xlfn.XLOOKUP(Sales_DB[[#This Row],[Product_ID]],Product_DB[Product_ID],Product_DB[Sub_Category])</f>
        <v>Equipment</v>
      </c>
      <c r="R1706" t="str">
        <f>_xlfn.XLOOKUP(Sales_DB[[#This Row],[Product_ID]],Product_DB[Product_ID],Product_DB[Brand])</f>
        <v>May-Reese</v>
      </c>
      <c r="S1706">
        <f>_xlfn.XLOOKUP(Sales_DB[[#This Row],[Product_ID]],Product_DB[Product_ID],Product_DB[Cost])</f>
        <v>21.34</v>
      </c>
      <c r="T1706">
        <f>_xlfn.XLOOKUP(Sales_DB[[#This Row],[Product_ID]],Product_DB[Product_ID],Product_DB[Stock])</f>
        <v>65</v>
      </c>
      <c r="U1706" t="str">
        <f>_xlfn.XLOOKUP(Sales_DB[[#This Row],[Customer_ID]],Final_Cust_db[Customer_ID],Final_Cust_db[Name])</f>
        <v>Amy Fowler</v>
      </c>
      <c r="V1706">
        <f>_xlfn.XLOOKUP(Sales_DB[[#This Row],[Customer_ID]],Final_Cust_db[Customer_ID],Final_Cust_db[Age])</f>
        <v>62</v>
      </c>
      <c r="W1706" t="str">
        <f>_xlfn.XLOOKUP(Sales_DB[[#This Row],[Customer_ID]],Final_Cust_db[Customer_ID],Final_Cust_db[Gender])</f>
        <v>Female</v>
      </c>
      <c r="X1706" t="str">
        <f>_xlfn.XLOOKUP(Sales_DB[[#This Row],[Customer_ID]],Final_Cust_db[Customer_ID],Final_Cust_db[City])</f>
        <v>West Bobbyshire</v>
      </c>
      <c r="Y1706" t="str">
        <f>_xlfn.XLOOKUP(Sales_DB[[#This Row],[Customer_ID]],Final_Cust_db[Customer_ID],Final_Cust_db[State])</f>
        <v>New York</v>
      </c>
      <c r="Z1706" t="str">
        <f>_xlfn.XLOOKUP(Sales_DB[[#This Row],[Customer_ID]],Final_Cust_db[Customer_ID],Final_Cust_db[Country])</f>
        <v>USA</v>
      </c>
      <c r="AA1706" t="str">
        <f>_xlfn.XLOOKUP(Sales_DB[[#This Row],[Customer_ID]],Final_Cust_db[Customer_ID],Final_Cust_db[Loyality_Level])</f>
        <v>Platinum</v>
      </c>
      <c r="AB1706" s="8">
        <f>Sales_DB[[#This Row],[Cost]]*Sales_DB[[#This Row],[Quantity]]</f>
        <v>21.34</v>
      </c>
      <c r="AC1706" s="8">
        <f>Sales_DB[[#This Row],[Total_Amount]]-Sales_DB[[#This Row],[Spend]]</f>
        <v>130.6943</v>
      </c>
      <c r="AD1706" s="8">
        <f>MONTH(Sales_DB[[#This Row],[Order_Date]])</f>
        <v>2</v>
      </c>
    </row>
    <row r="1707" spans="1:30" x14ac:dyDescent="0.35">
      <c r="A1707" t="s">
        <v>3664</v>
      </c>
      <c r="B1707" s="2">
        <v>45734</v>
      </c>
      <c r="C1707" t="s">
        <v>818</v>
      </c>
      <c r="D1707" t="s">
        <v>1707</v>
      </c>
      <c r="E1707" t="s">
        <v>1943</v>
      </c>
      <c r="F1707">
        <v>3</v>
      </c>
      <c r="G1707" s="5">
        <v>962.98</v>
      </c>
      <c r="H1707">
        <v>0.21</v>
      </c>
      <c r="I1707" t="s">
        <v>1957</v>
      </c>
      <c r="J1707">
        <v>2282.2626</v>
      </c>
      <c r="K1707" t="str">
        <f>_xlfn.XLOOKUP(Sales_DB[[#This Row],[Store_ID]],Store_DB[Store_ID],Store_DB[Region])</f>
        <v>East</v>
      </c>
      <c r="L1707" t="str">
        <f>_xlfn.XLOOKUP(Sales_DB[[#This Row],[Store_ID]],Store_DB[Store_ID],Store_DB[Store_Name])</f>
        <v>Guerrero-Schmitt</v>
      </c>
      <c r="M1707" t="str">
        <f>_xlfn.XLOOKUP(Sales_DB[[#This Row],[Store_ID]],Store_DB[Store_ID],Store_DB[City])</f>
        <v>East Stevechester</v>
      </c>
      <c r="N1707" t="str">
        <f>_xlfn.XLOOKUP(Sales_DB[[#This Row],[Store_ID]],Store_DB[Store_ID],Store_DB[Store_Type])</f>
        <v>Flagship</v>
      </c>
      <c r="O1707" t="str">
        <f>_xlfn.XLOOKUP(Sales_DB[[#This Row],[Product_ID]],Product_DB[Product_ID],Product_DB[Product_Name])</f>
        <v>Usb External Hard Drive</v>
      </c>
      <c r="P1707" t="str">
        <f>_xlfn.XLOOKUP(Sales_DB[[#This Row],[Product_ID]],Product_DB[Product_ID],Product_DB[Category])</f>
        <v>Electronics</v>
      </c>
      <c r="Q1707" t="str">
        <f>_xlfn.XLOOKUP(Sales_DB[[#This Row],[Product_ID]],Product_DB[Product_ID],Product_DB[Sub_Category])</f>
        <v>Computer</v>
      </c>
      <c r="R1707" t="str">
        <f>_xlfn.XLOOKUP(Sales_DB[[#This Row],[Product_ID]],Product_DB[Product_ID],Product_DB[Brand])</f>
        <v>Robinson Inc</v>
      </c>
      <c r="S1707">
        <f>_xlfn.XLOOKUP(Sales_DB[[#This Row],[Product_ID]],Product_DB[Product_ID],Product_DB[Cost])</f>
        <v>253.33</v>
      </c>
      <c r="T1707">
        <f>_xlfn.XLOOKUP(Sales_DB[[#This Row],[Product_ID]],Product_DB[Product_ID],Product_DB[Stock])</f>
        <v>266</v>
      </c>
      <c r="U1707" t="str">
        <f>_xlfn.XLOOKUP(Sales_DB[[#This Row],[Customer_ID]],Final_Cust_db[Customer_ID],Final_Cust_db[Name])</f>
        <v>Dr.Ashley Yates Md</v>
      </c>
      <c r="V1707">
        <f>_xlfn.XLOOKUP(Sales_DB[[#This Row],[Customer_ID]],Final_Cust_db[Customer_ID],Final_Cust_db[Age])</f>
        <v>32</v>
      </c>
      <c r="W1707" t="str">
        <f>_xlfn.XLOOKUP(Sales_DB[[#This Row],[Customer_ID]],Final_Cust_db[Customer_ID],Final_Cust_db[Gender])</f>
        <v>Male</v>
      </c>
      <c r="X1707" t="str">
        <f>_xlfn.XLOOKUP(Sales_DB[[#This Row],[Customer_ID]],Final_Cust_db[Customer_ID],Final_Cust_db[City])</f>
        <v>New Maria</v>
      </c>
      <c r="Y1707" t="str">
        <f>_xlfn.XLOOKUP(Sales_DB[[#This Row],[Customer_ID]],Final_Cust_db[Customer_ID],Final_Cust_db[State])</f>
        <v>Wisconsin</v>
      </c>
      <c r="Z1707" t="str">
        <f>_xlfn.XLOOKUP(Sales_DB[[#This Row],[Customer_ID]],Final_Cust_db[Customer_ID],Final_Cust_db[Country])</f>
        <v>USA</v>
      </c>
      <c r="AA1707" t="str">
        <f>_xlfn.XLOOKUP(Sales_DB[[#This Row],[Customer_ID]],Final_Cust_db[Customer_ID],Final_Cust_db[Loyality_Level])</f>
        <v>Bronze</v>
      </c>
      <c r="AB1707" s="8">
        <f>Sales_DB[[#This Row],[Cost]]*Sales_DB[[#This Row],[Quantity]]</f>
        <v>759.99</v>
      </c>
      <c r="AC1707" s="8">
        <f>Sales_DB[[#This Row],[Total_Amount]]-Sales_DB[[#This Row],[Spend]]</f>
        <v>1522.2726</v>
      </c>
      <c r="AD1707" s="8">
        <f>MONTH(Sales_DB[[#This Row],[Order_Date]])</f>
        <v>3</v>
      </c>
    </row>
    <row r="1708" spans="1:30" x14ac:dyDescent="0.35">
      <c r="A1708" t="s">
        <v>3665</v>
      </c>
      <c r="B1708" s="2">
        <v>45377</v>
      </c>
      <c r="C1708" t="s">
        <v>218</v>
      </c>
      <c r="D1708" t="s">
        <v>1710</v>
      </c>
      <c r="E1708" t="s">
        <v>1915</v>
      </c>
      <c r="F1708">
        <v>3</v>
      </c>
      <c r="G1708" s="5">
        <v>884.46</v>
      </c>
      <c r="H1708">
        <v>0.25</v>
      </c>
      <c r="I1708" t="s">
        <v>1957</v>
      </c>
      <c r="J1708">
        <v>1990.0350000000001</v>
      </c>
      <c r="K1708" t="str">
        <f>_xlfn.XLOOKUP(Sales_DB[[#This Row],[Store_ID]],Store_DB[Store_ID],Store_DB[Region])</f>
        <v>West</v>
      </c>
      <c r="L1708" t="str">
        <f>_xlfn.XLOOKUP(Sales_DB[[#This Row],[Store_ID]],Store_DB[Store_ID],Store_DB[Store_Name])</f>
        <v>Bean, Jones and Park</v>
      </c>
      <c r="M1708" t="str">
        <f>_xlfn.XLOOKUP(Sales_DB[[#This Row],[Store_ID]],Store_DB[Store_ID],Store_DB[City])</f>
        <v>Thompsonborough</v>
      </c>
      <c r="N1708" t="str">
        <f>_xlfn.XLOOKUP(Sales_DB[[#This Row],[Store_ID]],Store_DB[Store_ID],Store_DB[Store_Type])</f>
        <v>Online</v>
      </c>
      <c r="O1708" t="str">
        <f>_xlfn.XLOOKUP(Sales_DB[[#This Row],[Product_ID]],Product_DB[Product_ID],Product_DB[Product_Name])</f>
        <v>Adjustable Jump Rope</v>
      </c>
      <c r="P1708" t="str">
        <f>_xlfn.XLOOKUP(Sales_DB[[#This Row],[Product_ID]],Product_DB[Product_ID],Product_DB[Category])</f>
        <v>Sports</v>
      </c>
      <c r="Q1708" t="str">
        <f>_xlfn.XLOOKUP(Sales_DB[[#This Row],[Product_ID]],Product_DB[Product_ID],Product_DB[Sub_Category])</f>
        <v>Fitness</v>
      </c>
      <c r="R1708" t="str">
        <f>_xlfn.XLOOKUP(Sales_DB[[#This Row],[Product_ID]],Product_DB[Product_ID],Product_DB[Brand])</f>
        <v>Cox Inc</v>
      </c>
      <c r="S1708">
        <f>_xlfn.XLOOKUP(Sales_DB[[#This Row],[Product_ID]],Product_DB[Product_ID],Product_DB[Cost])</f>
        <v>167.12</v>
      </c>
      <c r="T1708">
        <f>_xlfn.XLOOKUP(Sales_DB[[#This Row],[Product_ID]],Product_DB[Product_ID],Product_DB[Stock])</f>
        <v>316</v>
      </c>
      <c r="U1708" t="str">
        <f>_xlfn.XLOOKUP(Sales_DB[[#This Row],[Customer_ID]],Final_Cust_db[Customer_ID],Final_Cust_db[Name])</f>
        <v>Jay Patel</v>
      </c>
      <c r="V1708">
        <f>_xlfn.XLOOKUP(Sales_DB[[#This Row],[Customer_ID]],Final_Cust_db[Customer_ID],Final_Cust_db[Age])</f>
        <v>43</v>
      </c>
      <c r="W1708" t="str">
        <f>_xlfn.XLOOKUP(Sales_DB[[#This Row],[Customer_ID]],Final_Cust_db[Customer_ID],Final_Cust_db[Gender])</f>
        <v>Female</v>
      </c>
      <c r="X1708" t="str">
        <f>_xlfn.XLOOKUP(Sales_DB[[#This Row],[Customer_ID]],Final_Cust_db[Customer_ID],Final_Cust_db[City])</f>
        <v>Morrisbury</v>
      </c>
      <c r="Y1708" t="str">
        <f>_xlfn.XLOOKUP(Sales_DB[[#This Row],[Customer_ID]],Final_Cust_db[Customer_ID],Final_Cust_db[State])</f>
        <v>Rhode Island</v>
      </c>
      <c r="Z1708" t="str">
        <f>_xlfn.XLOOKUP(Sales_DB[[#This Row],[Customer_ID]],Final_Cust_db[Customer_ID],Final_Cust_db[Country])</f>
        <v>USA</v>
      </c>
      <c r="AA1708" t="str">
        <f>_xlfn.XLOOKUP(Sales_DB[[#This Row],[Customer_ID]],Final_Cust_db[Customer_ID],Final_Cust_db[Loyality_Level])</f>
        <v>Platinum</v>
      </c>
      <c r="AB1708" s="8">
        <f>Sales_DB[[#This Row],[Cost]]*Sales_DB[[#This Row],[Quantity]]</f>
        <v>501.36</v>
      </c>
      <c r="AC1708" s="8">
        <f>Sales_DB[[#This Row],[Total_Amount]]-Sales_DB[[#This Row],[Spend]]</f>
        <v>1488.6750000000002</v>
      </c>
      <c r="AD1708" s="8">
        <f>MONTH(Sales_DB[[#This Row],[Order_Date]])</f>
        <v>3</v>
      </c>
    </row>
    <row r="1709" spans="1:30" x14ac:dyDescent="0.35">
      <c r="A1709" t="s">
        <v>3666</v>
      </c>
      <c r="B1709" s="2">
        <v>45778</v>
      </c>
      <c r="C1709" t="s">
        <v>1365</v>
      </c>
      <c r="D1709" t="s">
        <v>1781</v>
      </c>
      <c r="E1709" t="s">
        <v>1922</v>
      </c>
      <c r="F1709">
        <v>4</v>
      </c>
      <c r="G1709" s="5">
        <v>359.71</v>
      </c>
      <c r="H1709">
        <v>0.05</v>
      </c>
      <c r="I1709" t="s">
        <v>1959</v>
      </c>
      <c r="J1709">
        <v>1366.8979999999999</v>
      </c>
      <c r="K1709" t="str">
        <f>_xlfn.XLOOKUP(Sales_DB[[#This Row],[Store_ID]],Store_DB[Store_ID],Store_DB[Region])</f>
        <v>East</v>
      </c>
      <c r="L1709" t="str">
        <f>_xlfn.XLOOKUP(Sales_DB[[#This Row],[Store_ID]],Store_DB[Store_ID],Store_DB[Store_Name])</f>
        <v>Hill, Wagner and Ballard</v>
      </c>
      <c r="M1709" t="str">
        <f>_xlfn.XLOOKUP(Sales_DB[[#This Row],[Store_ID]],Store_DB[Store_ID],Store_DB[City])</f>
        <v>East Davidville</v>
      </c>
      <c r="N1709" t="str">
        <f>_xlfn.XLOOKUP(Sales_DB[[#This Row],[Store_ID]],Store_DB[Store_ID],Store_DB[Store_Type])</f>
        <v>Online</v>
      </c>
      <c r="O1709" t="str">
        <f>_xlfn.XLOOKUP(Sales_DB[[#This Row],[Product_ID]],Product_DB[Product_ID],Product_DB[Product_Name])</f>
        <v>Smart Led Light Strip</v>
      </c>
      <c r="P1709" t="str">
        <f>_xlfn.XLOOKUP(Sales_DB[[#This Row],[Product_ID]],Product_DB[Product_ID],Product_DB[Category])</f>
        <v>Electronics</v>
      </c>
      <c r="Q1709" t="str">
        <f>_xlfn.XLOOKUP(Sales_DB[[#This Row],[Product_ID]],Product_DB[Product_ID],Product_DB[Sub_Category])</f>
        <v>Accessories</v>
      </c>
      <c r="R1709" t="str">
        <f>_xlfn.XLOOKUP(Sales_DB[[#This Row],[Product_ID]],Product_DB[Product_ID],Product_DB[Brand])</f>
        <v>Flores-Davis</v>
      </c>
      <c r="S1709">
        <f>_xlfn.XLOOKUP(Sales_DB[[#This Row],[Product_ID]],Product_DB[Product_ID],Product_DB[Cost])</f>
        <v>349.17</v>
      </c>
      <c r="T1709">
        <f>_xlfn.XLOOKUP(Sales_DB[[#This Row],[Product_ID]],Product_DB[Product_ID],Product_DB[Stock])</f>
        <v>476</v>
      </c>
      <c r="U1709" t="str">
        <f>_xlfn.XLOOKUP(Sales_DB[[#This Row],[Customer_ID]],Final_Cust_db[Customer_ID],Final_Cust_db[Name])</f>
        <v>Melinda Rivera</v>
      </c>
      <c r="V1709">
        <f>_xlfn.XLOOKUP(Sales_DB[[#This Row],[Customer_ID]],Final_Cust_db[Customer_ID],Final_Cust_db[Age])</f>
        <v>47</v>
      </c>
      <c r="W1709" t="str">
        <f>_xlfn.XLOOKUP(Sales_DB[[#This Row],[Customer_ID]],Final_Cust_db[Customer_ID],Final_Cust_db[Gender])</f>
        <v>Female</v>
      </c>
      <c r="X1709" t="str">
        <f>_xlfn.XLOOKUP(Sales_DB[[#This Row],[Customer_ID]],Final_Cust_db[Customer_ID],Final_Cust_db[City])</f>
        <v>East Davidmouth</v>
      </c>
      <c r="Y1709" t="str">
        <f>_xlfn.XLOOKUP(Sales_DB[[#This Row],[Customer_ID]],Final_Cust_db[Customer_ID],Final_Cust_db[State])</f>
        <v>New Hampshire</v>
      </c>
      <c r="Z1709" t="str">
        <f>_xlfn.XLOOKUP(Sales_DB[[#This Row],[Customer_ID]],Final_Cust_db[Customer_ID],Final_Cust_db[Country])</f>
        <v>USA</v>
      </c>
      <c r="AA1709" t="str">
        <f>_xlfn.XLOOKUP(Sales_DB[[#This Row],[Customer_ID]],Final_Cust_db[Customer_ID],Final_Cust_db[Loyality_Level])</f>
        <v>Platinum</v>
      </c>
      <c r="AB1709" s="8">
        <f>Sales_DB[[#This Row],[Cost]]*Sales_DB[[#This Row],[Quantity]]</f>
        <v>1396.68</v>
      </c>
      <c r="AC1709" s="8">
        <f>Sales_DB[[#This Row],[Total_Amount]]-Sales_DB[[#This Row],[Spend]]</f>
        <v>-29.782000000000153</v>
      </c>
      <c r="AD1709" s="8">
        <f>MONTH(Sales_DB[[#This Row],[Order_Date]])</f>
        <v>5</v>
      </c>
    </row>
    <row r="1710" spans="1:30" x14ac:dyDescent="0.35">
      <c r="A1710" t="s">
        <v>3667</v>
      </c>
      <c r="B1710" s="2">
        <v>45715</v>
      </c>
      <c r="C1710" t="s">
        <v>199</v>
      </c>
      <c r="D1710" t="s">
        <v>1730</v>
      </c>
      <c r="E1710" t="s">
        <v>1902</v>
      </c>
      <c r="F1710">
        <v>3</v>
      </c>
      <c r="G1710" s="5">
        <v>766.47</v>
      </c>
      <c r="H1710">
        <v>0.18</v>
      </c>
      <c r="I1710" t="s">
        <v>1957</v>
      </c>
      <c r="J1710">
        <v>1885.5162</v>
      </c>
      <c r="K1710" t="str">
        <f>_xlfn.XLOOKUP(Sales_DB[[#This Row],[Store_ID]],Store_DB[Store_ID],Store_DB[Region])</f>
        <v>South</v>
      </c>
      <c r="L1710" t="str">
        <f>_xlfn.XLOOKUP(Sales_DB[[#This Row],[Store_ID]],Store_DB[Store_ID],Store_DB[Store_Name])</f>
        <v>Alexander Group</v>
      </c>
      <c r="M1710" t="str">
        <f>_xlfn.XLOOKUP(Sales_DB[[#This Row],[Store_ID]],Store_DB[Store_ID],Store_DB[City])</f>
        <v>Port Sharon</v>
      </c>
      <c r="N1710" t="str">
        <f>_xlfn.XLOOKUP(Sales_DB[[#This Row],[Store_ID]],Store_DB[Store_ID],Store_DB[Store_Type])</f>
        <v>Online</v>
      </c>
      <c r="O1710" t="str">
        <f>_xlfn.XLOOKUP(Sales_DB[[#This Row],[Product_ID]],Product_DB[Product_ID],Product_DB[Product_Name])</f>
        <v>Boxing Hand Wraps</v>
      </c>
      <c r="P1710" t="str">
        <f>_xlfn.XLOOKUP(Sales_DB[[#This Row],[Product_ID]],Product_DB[Product_ID],Product_DB[Category])</f>
        <v>Sports</v>
      </c>
      <c r="Q1710" t="str">
        <f>_xlfn.XLOOKUP(Sales_DB[[#This Row],[Product_ID]],Product_DB[Product_ID],Product_DB[Sub_Category])</f>
        <v>Fitness</v>
      </c>
      <c r="R1710" t="str">
        <f>_xlfn.XLOOKUP(Sales_DB[[#This Row],[Product_ID]],Product_DB[Product_ID],Product_DB[Brand])</f>
        <v>Smith-King</v>
      </c>
      <c r="S1710">
        <f>_xlfn.XLOOKUP(Sales_DB[[#This Row],[Product_ID]],Product_DB[Product_ID],Product_DB[Cost])</f>
        <v>190.29</v>
      </c>
      <c r="T1710">
        <f>_xlfn.XLOOKUP(Sales_DB[[#This Row],[Product_ID]],Product_DB[Product_ID],Product_DB[Stock])</f>
        <v>260</v>
      </c>
      <c r="U1710" t="str">
        <f>_xlfn.XLOOKUP(Sales_DB[[#This Row],[Customer_ID]],Final_Cust_db[Customer_ID],Final_Cust_db[Name])</f>
        <v>Sarah Rodgers</v>
      </c>
      <c r="V1710">
        <f>_xlfn.XLOOKUP(Sales_DB[[#This Row],[Customer_ID]],Final_Cust_db[Customer_ID],Final_Cust_db[Age])</f>
        <v>23</v>
      </c>
      <c r="W1710" t="str">
        <f>_xlfn.XLOOKUP(Sales_DB[[#This Row],[Customer_ID]],Final_Cust_db[Customer_ID],Final_Cust_db[Gender])</f>
        <v>Female</v>
      </c>
      <c r="X1710" t="str">
        <f>_xlfn.XLOOKUP(Sales_DB[[#This Row],[Customer_ID]],Final_Cust_db[Customer_ID],Final_Cust_db[City])</f>
        <v>New Julia</v>
      </c>
      <c r="Y1710" t="str">
        <f>_xlfn.XLOOKUP(Sales_DB[[#This Row],[Customer_ID]],Final_Cust_db[Customer_ID],Final_Cust_db[State])</f>
        <v>West Virginia</v>
      </c>
      <c r="Z1710" t="str">
        <f>_xlfn.XLOOKUP(Sales_DB[[#This Row],[Customer_ID]],Final_Cust_db[Customer_ID],Final_Cust_db[Country])</f>
        <v>USA</v>
      </c>
      <c r="AA1710" t="str">
        <f>_xlfn.XLOOKUP(Sales_DB[[#This Row],[Customer_ID]],Final_Cust_db[Customer_ID],Final_Cust_db[Loyality_Level])</f>
        <v>Gold</v>
      </c>
      <c r="AB1710" s="8">
        <f>Sales_DB[[#This Row],[Cost]]*Sales_DB[[#This Row],[Quantity]]</f>
        <v>570.87</v>
      </c>
      <c r="AC1710" s="8">
        <f>Sales_DB[[#This Row],[Total_Amount]]-Sales_DB[[#This Row],[Spend]]</f>
        <v>1314.6462000000001</v>
      </c>
      <c r="AD1710" s="8">
        <f>MONTH(Sales_DB[[#This Row],[Order_Date]])</f>
        <v>2</v>
      </c>
    </row>
    <row r="1711" spans="1:30" x14ac:dyDescent="0.35">
      <c r="A1711" t="s">
        <v>3668</v>
      </c>
      <c r="B1711" s="2">
        <v>45492</v>
      </c>
      <c r="C1711" t="s">
        <v>730</v>
      </c>
      <c r="D1711" t="s">
        <v>1748</v>
      </c>
      <c r="E1711" t="s">
        <v>1943</v>
      </c>
      <c r="F1711">
        <v>1</v>
      </c>
      <c r="G1711" s="5">
        <v>772.07</v>
      </c>
      <c r="H1711">
        <v>0.26</v>
      </c>
      <c r="I1711" t="s">
        <v>1959</v>
      </c>
      <c r="J1711">
        <v>571.33180000000004</v>
      </c>
      <c r="K1711" t="str">
        <f>_xlfn.XLOOKUP(Sales_DB[[#This Row],[Store_ID]],Store_DB[Store_ID],Store_DB[Region])</f>
        <v>East</v>
      </c>
      <c r="L1711" t="str">
        <f>_xlfn.XLOOKUP(Sales_DB[[#This Row],[Store_ID]],Store_DB[Store_ID],Store_DB[Store_Name])</f>
        <v>Guerrero-Schmitt</v>
      </c>
      <c r="M1711" t="str">
        <f>_xlfn.XLOOKUP(Sales_DB[[#This Row],[Store_ID]],Store_DB[Store_ID],Store_DB[City])</f>
        <v>East Stevechester</v>
      </c>
      <c r="N1711" t="str">
        <f>_xlfn.XLOOKUP(Sales_DB[[#This Row],[Store_ID]],Store_DB[Store_ID],Store_DB[Store_Type])</f>
        <v>Flagship</v>
      </c>
      <c r="O1711" t="str">
        <f>_xlfn.XLOOKUP(Sales_DB[[#This Row],[Product_ID]],Product_DB[Product_ID],Product_DB[Product_Name])</f>
        <v>Premium Blanket Throw</v>
      </c>
      <c r="P1711" t="str">
        <f>_xlfn.XLOOKUP(Sales_DB[[#This Row],[Product_ID]],Product_DB[Product_ID],Product_DB[Category])</f>
        <v>Home</v>
      </c>
      <c r="Q1711" t="str">
        <f>_xlfn.XLOOKUP(Sales_DB[[#This Row],[Product_ID]],Product_DB[Product_ID],Product_DB[Sub_Category])</f>
        <v>Decor</v>
      </c>
      <c r="R1711" t="str">
        <f>_xlfn.XLOOKUP(Sales_DB[[#This Row],[Product_ID]],Product_DB[Product_ID],Product_DB[Brand])</f>
        <v>Hernandez, Kennedy and Porter</v>
      </c>
      <c r="S1711">
        <f>_xlfn.XLOOKUP(Sales_DB[[#This Row],[Product_ID]],Product_DB[Product_ID],Product_DB[Cost])</f>
        <v>461.47</v>
      </c>
      <c r="T1711">
        <f>_xlfn.XLOOKUP(Sales_DB[[#This Row],[Product_ID]],Product_DB[Product_ID],Product_DB[Stock])</f>
        <v>190</v>
      </c>
      <c r="U1711" t="str">
        <f>_xlfn.XLOOKUP(Sales_DB[[#This Row],[Customer_ID]],Final_Cust_db[Customer_ID],Final_Cust_db[Name])</f>
        <v>Robert Harris</v>
      </c>
      <c r="V1711">
        <f>_xlfn.XLOOKUP(Sales_DB[[#This Row],[Customer_ID]],Final_Cust_db[Customer_ID],Final_Cust_db[Age])</f>
        <v>50</v>
      </c>
      <c r="W1711" t="str">
        <f>_xlfn.XLOOKUP(Sales_DB[[#This Row],[Customer_ID]],Final_Cust_db[Customer_ID],Final_Cust_db[Gender])</f>
        <v>Male</v>
      </c>
      <c r="X1711" t="str">
        <f>_xlfn.XLOOKUP(Sales_DB[[#This Row],[Customer_ID]],Final_Cust_db[Customer_ID],Final_Cust_db[City])</f>
        <v>East Jeremy</v>
      </c>
      <c r="Y1711" t="str">
        <f>_xlfn.XLOOKUP(Sales_DB[[#This Row],[Customer_ID]],Final_Cust_db[Customer_ID],Final_Cust_db[State])</f>
        <v>Iowa</v>
      </c>
      <c r="Z1711" t="str">
        <f>_xlfn.XLOOKUP(Sales_DB[[#This Row],[Customer_ID]],Final_Cust_db[Customer_ID],Final_Cust_db[Country])</f>
        <v>USA</v>
      </c>
      <c r="AA1711" t="str">
        <f>_xlfn.XLOOKUP(Sales_DB[[#This Row],[Customer_ID]],Final_Cust_db[Customer_ID],Final_Cust_db[Loyality_Level])</f>
        <v>Platinum</v>
      </c>
      <c r="AB1711" s="8">
        <f>Sales_DB[[#This Row],[Cost]]*Sales_DB[[#This Row],[Quantity]]</f>
        <v>461.47</v>
      </c>
      <c r="AC1711" s="8">
        <f>Sales_DB[[#This Row],[Total_Amount]]-Sales_DB[[#This Row],[Spend]]</f>
        <v>109.86180000000002</v>
      </c>
      <c r="AD1711" s="8">
        <f>MONTH(Sales_DB[[#This Row],[Order_Date]])</f>
        <v>7</v>
      </c>
    </row>
    <row r="1712" spans="1:30" x14ac:dyDescent="0.35">
      <c r="A1712" t="s">
        <v>3669</v>
      </c>
      <c r="B1712" s="2">
        <v>45292</v>
      </c>
      <c r="C1712" t="s">
        <v>890</v>
      </c>
      <c r="D1712" t="s">
        <v>1629</v>
      </c>
      <c r="E1712" t="s">
        <v>1906</v>
      </c>
      <c r="F1712">
        <v>3</v>
      </c>
      <c r="G1712" s="5">
        <v>108.31</v>
      </c>
      <c r="H1712">
        <v>0.26</v>
      </c>
      <c r="I1712" t="s">
        <v>1962</v>
      </c>
      <c r="J1712">
        <v>240.44820000000001</v>
      </c>
      <c r="K1712" t="str">
        <f>_xlfn.XLOOKUP(Sales_DB[[#This Row],[Store_ID]],Store_DB[Store_ID],Store_DB[Region])</f>
        <v>North</v>
      </c>
      <c r="L1712" t="str">
        <f>_xlfn.XLOOKUP(Sales_DB[[#This Row],[Store_ID]],Store_DB[Store_ID],Store_DB[Store_Name])</f>
        <v>Gray Ltd</v>
      </c>
      <c r="M1712" t="str">
        <f>_xlfn.XLOOKUP(Sales_DB[[#This Row],[Store_ID]],Store_DB[Store_ID],Store_DB[City])</f>
        <v>New Michaelchester</v>
      </c>
      <c r="N1712" t="str">
        <f>_xlfn.XLOOKUP(Sales_DB[[#This Row],[Store_ID]],Store_DB[Store_ID],Store_DB[Store_Type])</f>
        <v>Outlet</v>
      </c>
      <c r="O1712" t="str">
        <f>_xlfn.XLOOKUP(Sales_DB[[#This Row],[Product_ID]],Product_DB[Product_ID],Product_DB[Product_Name])</f>
        <v>Knee Support Brace</v>
      </c>
      <c r="P1712" t="str">
        <f>_xlfn.XLOOKUP(Sales_DB[[#This Row],[Product_ID]],Product_DB[Product_ID],Product_DB[Category])</f>
        <v>Sports</v>
      </c>
      <c r="Q1712" t="str">
        <f>_xlfn.XLOOKUP(Sales_DB[[#This Row],[Product_ID]],Product_DB[Product_ID],Product_DB[Sub_Category])</f>
        <v>Equipment</v>
      </c>
      <c r="R1712" t="str">
        <f>_xlfn.XLOOKUP(Sales_DB[[#This Row],[Product_ID]],Product_DB[Product_ID],Product_DB[Brand])</f>
        <v>May-Reese</v>
      </c>
      <c r="S1712">
        <f>_xlfn.XLOOKUP(Sales_DB[[#This Row],[Product_ID]],Product_DB[Product_ID],Product_DB[Cost])</f>
        <v>21.34</v>
      </c>
      <c r="T1712">
        <f>_xlfn.XLOOKUP(Sales_DB[[#This Row],[Product_ID]],Product_DB[Product_ID],Product_DB[Stock])</f>
        <v>65</v>
      </c>
      <c r="U1712" t="str">
        <f>_xlfn.XLOOKUP(Sales_DB[[#This Row],[Customer_ID]],Final_Cust_db[Customer_ID],Final_Cust_db[Name])</f>
        <v>Jeffrey Gomez</v>
      </c>
      <c r="V1712">
        <f>_xlfn.XLOOKUP(Sales_DB[[#This Row],[Customer_ID]],Final_Cust_db[Customer_ID],Final_Cust_db[Age])</f>
        <v>22</v>
      </c>
      <c r="W1712" t="str">
        <f>_xlfn.XLOOKUP(Sales_DB[[#This Row],[Customer_ID]],Final_Cust_db[Customer_ID],Final_Cust_db[Gender])</f>
        <v>Female</v>
      </c>
      <c r="X1712" t="str">
        <f>_xlfn.XLOOKUP(Sales_DB[[#This Row],[Customer_ID]],Final_Cust_db[Customer_ID],Final_Cust_db[City])</f>
        <v>Lake Nicole</v>
      </c>
      <c r="Y1712" t="str">
        <f>_xlfn.XLOOKUP(Sales_DB[[#This Row],[Customer_ID]],Final_Cust_db[Customer_ID],Final_Cust_db[State])</f>
        <v>Colorado</v>
      </c>
      <c r="Z1712" t="str">
        <f>_xlfn.XLOOKUP(Sales_DB[[#This Row],[Customer_ID]],Final_Cust_db[Customer_ID],Final_Cust_db[Country])</f>
        <v>USA</v>
      </c>
      <c r="AA1712" t="str">
        <f>_xlfn.XLOOKUP(Sales_DB[[#This Row],[Customer_ID]],Final_Cust_db[Customer_ID],Final_Cust_db[Loyality_Level])</f>
        <v>Platinum</v>
      </c>
      <c r="AB1712" s="8">
        <f>Sales_DB[[#This Row],[Cost]]*Sales_DB[[#This Row],[Quantity]]</f>
        <v>64.02</v>
      </c>
      <c r="AC1712" s="8">
        <f>Sales_DB[[#This Row],[Total_Amount]]-Sales_DB[[#This Row],[Spend]]</f>
        <v>176.4282</v>
      </c>
      <c r="AD1712" s="8">
        <f>MONTH(Sales_DB[[#This Row],[Order_Date]])</f>
        <v>1</v>
      </c>
    </row>
    <row r="1713" spans="1:30" x14ac:dyDescent="0.35">
      <c r="A1713" t="s">
        <v>3670</v>
      </c>
      <c r="B1713" s="2">
        <v>45316</v>
      </c>
      <c r="C1713" t="s">
        <v>714</v>
      </c>
      <c r="D1713" t="s">
        <v>1818</v>
      </c>
      <c r="E1713" t="s">
        <v>1909</v>
      </c>
      <c r="F1713">
        <v>1</v>
      </c>
      <c r="G1713" s="5">
        <v>502.53</v>
      </c>
      <c r="H1713">
        <v>0.02</v>
      </c>
      <c r="I1713" t="s">
        <v>1959</v>
      </c>
      <c r="J1713">
        <v>502.53</v>
      </c>
      <c r="K1713" t="str">
        <f>_xlfn.XLOOKUP(Sales_DB[[#This Row],[Store_ID]],Store_DB[Store_ID],Store_DB[Region])</f>
        <v>East</v>
      </c>
      <c r="L1713" t="str">
        <f>_xlfn.XLOOKUP(Sales_DB[[#This Row],[Store_ID]],Store_DB[Store_ID],Store_DB[Store_Name])</f>
        <v>Benson-Elliott</v>
      </c>
      <c r="M1713" t="str">
        <f>_xlfn.XLOOKUP(Sales_DB[[#This Row],[Store_ID]],Store_DB[Store_ID],Store_DB[City])</f>
        <v>Port Josephberg</v>
      </c>
      <c r="N1713" t="str">
        <f>_xlfn.XLOOKUP(Sales_DB[[#This Row],[Store_ID]],Store_DB[Store_ID],Store_DB[Store_Type])</f>
        <v>Online</v>
      </c>
      <c r="O1713" t="str">
        <f>_xlfn.XLOOKUP(Sales_DB[[#This Row],[Product_ID]],Product_DB[Product_ID],Product_DB[Product_Name])</f>
        <v>Decorative Lamp Shade</v>
      </c>
      <c r="P1713" t="str">
        <f>_xlfn.XLOOKUP(Sales_DB[[#This Row],[Product_ID]],Product_DB[Product_ID],Product_DB[Category])</f>
        <v>Home</v>
      </c>
      <c r="Q1713" t="str">
        <f>_xlfn.XLOOKUP(Sales_DB[[#This Row],[Product_ID]],Product_DB[Product_ID],Product_DB[Sub_Category])</f>
        <v>Lighting</v>
      </c>
      <c r="R1713" t="str">
        <f>_xlfn.XLOOKUP(Sales_DB[[#This Row],[Product_ID]],Product_DB[Product_ID],Product_DB[Brand])</f>
        <v>Ramirez-Hanson</v>
      </c>
      <c r="S1713">
        <f>_xlfn.XLOOKUP(Sales_DB[[#This Row],[Product_ID]],Product_DB[Product_ID],Product_DB[Cost])</f>
        <v>228.53</v>
      </c>
      <c r="T1713">
        <f>_xlfn.XLOOKUP(Sales_DB[[#This Row],[Product_ID]],Product_DB[Product_ID],Product_DB[Stock])</f>
        <v>469</v>
      </c>
      <c r="U1713" t="str">
        <f>_xlfn.XLOOKUP(Sales_DB[[#This Row],[Customer_ID]],Final_Cust_db[Customer_ID],Final_Cust_db[Name])</f>
        <v>Julia Jackson</v>
      </c>
      <c r="V1713">
        <f>_xlfn.XLOOKUP(Sales_DB[[#This Row],[Customer_ID]],Final_Cust_db[Customer_ID],Final_Cust_db[Age])</f>
        <v>46</v>
      </c>
      <c r="W1713" t="str">
        <f>_xlfn.XLOOKUP(Sales_DB[[#This Row],[Customer_ID]],Final_Cust_db[Customer_ID],Final_Cust_db[Gender])</f>
        <v>Male</v>
      </c>
      <c r="X1713" t="str">
        <f>_xlfn.XLOOKUP(Sales_DB[[#This Row],[Customer_ID]],Final_Cust_db[Customer_ID],Final_Cust_db[City])</f>
        <v>Edwardland</v>
      </c>
      <c r="Y1713" t="str">
        <f>_xlfn.XLOOKUP(Sales_DB[[#This Row],[Customer_ID]],Final_Cust_db[Customer_ID],Final_Cust_db[State])</f>
        <v>California</v>
      </c>
      <c r="Z1713" t="str">
        <f>_xlfn.XLOOKUP(Sales_DB[[#This Row],[Customer_ID]],Final_Cust_db[Customer_ID],Final_Cust_db[Country])</f>
        <v>USA</v>
      </c>
      <c r="AA1713" t="str">
        <f>_xlfn.XLOOKUP(Sales_DB[[#This Row],[Customer_ID]],Final_Cust_db[Customer_ID],Final_Cust_db[Loyality_Level])</f>
        <v>Platinum</v>
      </c>
      <c r="AB1713" s="8">
        <f>Sales_DB[[#This Row],[Cost]]*Sales_DB[[#This Row],[Quantity]]</f>
        <v>228.53</v>
      </c>
      <c r="AC1713" s="8">
        <f>Sales_DB[[#This Row],[Total_Amount]]-Sales_DB[[#This Row],[Spend]]</f>
        <v>274</v>
      </c>
      <c r="AD1713" s="8">
        <f>MONTH(Sales_DB[[#This Row],[Order_Date]])</f>
        <v>1</v>
      </c>
    </row>
    <row r="1714" spans="1:30" x14ac:dyDescent="0.35">
      <c r="A1714" t="s">
        <v>3671</v>
      </c>
      <c r="B1714" s="2">
        <v>45548</v>
      </c>
      <c r="C1714" t="s">
        <v>282</v>
      </c>
      <c r="D1714" t="s">
        <v>1558</v>
      </c>
      <c r="E1714" t="s">
        <v>1937</v>
      </c>
      <c r="F1714">
        <v>2</v>
      </c>
      <c r="G1714" s="5">
        <v>508.52</v>
      </c>
      <c r="H1714">
        <v>0.11</v>
      </c>
      <c r="I1714" t="s">
        <v>1962</v>
      </c>
      <c r="J1714">
        <v>905.16559999999993</v>
      </c>
      <c r="K1714" t="str">
        <f>_xlfn.XLOOKUP(Sales_DB[[#This Row],[Store_ID]],Store_DB[Store_ID],Store_DB[Region])</f>
        <v>West</v>
      </c>
      <c r="L1714" t="str">
        <f>_xlfn.XLOOKUP(Sales_DB[[#This Row],[Store_ID]],Store_DB[Store_ID],Store_DB[Store_Name])</f>
        <v>Frederick-Wright</v>
      </c>
      <c r="M1714" t="str">
        <f>_xlfn.XLOOKUP(Sales_DB[[#This Row],[Store_ID]],Store_DB[Store_ID],Store_DB[City])</f>
        <v>New Jimmymouth</v>
      </c>
      <c r="N1714" t="str">
        <f>_xlfn.XLOOKUP(Sales_DB[[#This Row],[Store_ID]],Store_DB[Store_ID],Store_DB[Store_Type])</f>
        <v>Flagship</v>
      </c>
      <c r="O1714" t="str">
        <f>_xlfn.XLOOKUP(Sales_DB[[#This Row],[Product_ID]],Product_DB[Product_ID],Product_DB[Product_Name])</f>
        <v>Men'S Graphic T-Shirt</v>
      </c>
      <c r="P1714" t="str">
        <f>_xlfn.XLOOKUP(Sales_DB[[#This Row],[Product_ID]],Product_DB[Product_ID],Product_DB[Category])</f>
        <v>Clothing</v>
      </c>
      <c r="Q1714" t="str">
        <f>_xlfn.XLOOKUP(Sales_DB[[#This Row],[Product_ID]],Product_DB[Product_ID],Product_DB[Sub_Category])</f>
        <v>Tops</v>
      </c>
      <c r="R1714" t="str">
        <f>_xlfn.XLOOKUP(Sales_DB[[#This Row],[Product_ID]],Product_DB[Product_ID],Product_DB[Brand])</f>
        <v>Terry-Moore</v>
      </c>
      <c r="S1714">
        <f>_xlfn.XLOOKUP(Sales_DB[[#This Row],[Product_ID]],Product_DB[Product_ID],Product_DB[Cost])</f>
        <v>342.56</v>
      </c>
      <c r="T1714">
        <f>_xlfn.XLOOKUP(Sales_DB[[#This Row],[Product_ID]],Product_DB[Product_ID],Product_DB[Stock])</f>
        <v>181</v>
      </c>
      <c r="U1714" t="str">
        <f>_xlfn.XLOOKUP(Sales_DB[[#This Row],[Customer_ID]],Final_Cust_db[Customer_ID],Final_Cust_db[Name])</f>
        <v>Nathan Campbell</v>
      </c>
      <c r="V1714">
        <f>_xlfn.XLOOKUP(Sales_DB[[#This Row],[Customer_ID]],Final_Cust_db[Customer_ID],Final_Cust_db[Age])</f>
        <v>37</v>
      </c>
      <c r="W1714" t="str">
        <f>_xlfn.XLOOKUP(Sales_DB[[#This Row],[Customer_ID]],Final_Cust_db[Customer_ID],Final_Cust_db[Gender])</f>
        <v>Male</v>
      </c>
      <c r="X1714" t="str">
        <f>_xlfn.XLOOKUP(Sales_DB[[#This Row],[Customer_ID]],Final_Cust_db[Customer_ID],Final_Cust_db[City])</f>
        <v>Rodrigueztown</v>
      </c>
      <c r="Y1714" t="str">
        <f>_xlfn.XLOOKUP(Sales_DB[[#This Row],[Customer_ID]],Final_Cust_db[Customer_ID],Final_Cust_db[State])</f>
        <v>Oklahoma</v>
      </c>
      <c r="Z1714" t="str">
        <f>_xlfn.XLOOKUP(Sales_DB[[#This Row],[Customer_ID]],Final_Cust_db[Customer_ID],Final_Cust_db[Country])</f>
        <v>USA</v>
      </c>
      <c r="AA1714" t="str">
        <f>_xlfn.XLOOKUP(Sales_DB[[#This Row],[Customer_ID]],Final_Cust_db[Customer_ID],Final_Cust_db[Loyality_Level])</f>
        <v>Gold</v>
      </c>
      <c r="AB1714" s="8">
        <f>Sales_DB[[#This Row],[Cost]]*Sales_DB[[#This Row],[Quantity]]</f>
        <v>685.12</v>
      </c>
      <c r="AC1714" s="8">
        <f>Sales_DB[[#This Row],[Total_Amount]]-Sales_DB[[#This Row],[Spend]]</f>
        <v>220.04559999999992</v>
      </c>
      <c r="AD1714" s="8">
        <f>MONTH(Sales_DB[[#This Row],[Order_Date]])</f>
        <v>9</v>
      </c>
    </row>
    <row r="1715" spans="1:30" x14ac:dyDescent="0.35">
      <c r="A1715" t="s">
        <v>3672</v>
      </c>
      <c r="B1715" s="2">
        <v>45572</v>
      </c>
      <c r="C1715" t="s">
        <v>1453</v>
      </c>
      <c r="D1715" t="s">
        <v>1803</v>
      </c>
      <c r="E1715" t="s">
        <v>1899</v>
      </c>
      <c r="F1715">
        <v>1</v>
      </c>
      <c r="G1715" s="5">
        <v>492</v>
      </c>
      <c r="H1715">
        <v>0.26</v>
      </c>
      <c r="I1715" t="s">
        <v>1959</v>
      </c>
      <c r="J1715">
        <v>364.08</v>
      </c>
      <c r="K1715" t="str">
        <f>_xlfn.XLOOKUP(Sales_DB[[#This Row],[Store_ID]],Store_DB[Store_ID],Store_DB[Region])</f>
        <v>North</v>
      </c>
      <c r="L1715" t="str">
        <f>_xlfn.XLOOKUP(Sales_DB[[#This Row],[Store_ID]],Store_DB[Store_ID],Store_DB[Store_Name])</f>
        <v>Johnson-Wright</v>
      </c>
      <c r="M1715" t="str">
        <f>_xlfn.XLOOKUP(Sales_DB[[#This Row],[Store_ID]],Store_DB[Store_ID],Store_DB[City])</f>
        <v>Hoodberg</v>
      </c>
      <c r="N1715" t="str">
        <f>_xlfn.XLOOKUP(Sales_DB[[#This Row],[Store_ID]],Store_DB[Store_ID],Store_DB[Store_Type])</f>
        <v>Outlet</v>
      </c>
      <c r="O1715" t="str">
        <f>_xlfn.XLOOKUP(Sales_DB[[#This Row],[Product_ID]],Product_DB[Product_ID],Product_DB[Product_Name])</f>
        <v>Bluetooth Car Audio System</v>
      </c>
      <c r="P1715" t="str">
        <f>_xlfn.XLOOKUP(Sales_DB[[#This Row],[Product_ID]],Product_DB[Product_ID],Product_DB[Category])</f>
        <v>Electronics</v>
      </c>
      <c r="Q1715" t="str">
        <f>_xlfn.XLOOKUP(Sales_DB[[#This Row],[Product_ID]],Product_DB[Product_ID],Product_DB[Sub_Category])</f>
        <v>Audio</v>
      </c>
      <c r="R1715" t="str">
        <f>_xlfn.XLOOKUP(Sales_DB[[#This Row],[Product_ID]],Product_DB[Product_ID],Product_DB[Brand])</f>
        <v>Bruce-Bowen</v>
      </c>
      <c r="S1715">
        <f>_xlfn.XLOOKUP(Sales_DB[[#This Row],[Product_ID]],Product_DB[Product_ID],Product_DB[Cost])</f>
        <v>403.71</v>
      </c>
      <c r="T1715">
        <f>_xlfn.XLOOKUP(Sales_DB[[#This Row],[Product_ID]],Product_DB[Product_ID],Product_DB[Stock])</f>
        <v>159</v>
      </c>
      <c r="U1715" t="str">
        <f>_xlfn.XLOOKUP(Sales_DB[[#This Row],[Customer_ID]],Final_Cust_db[Customer_ID],Final_Cust_db[Name])</f>
        <v>Gregory Curtis</v>
      </c>
      <c r="V1715">
        <f>_xlfn.XLOOKUP(Sales_DB[[#This Row],[Customer_ID]],Final_Cust_db[Customer_ID],Final_Cust_db[Age])</f>
        <v>45</v>
      </c>
      <c r="W1715" t="str">
        <f>_xlfn.XLOOKUP(Sales_DB[[#This Row],[Customer_ID]],Final_Cust_db[Customer_ID],Final_Cust_db[Gender])</f>
        <v>Male</v>
      </c>
      <c r="X1715" t="str">
        <f>_xlfn.XLOOKUP(Sales_DB[[#This Row],[Customer_ID]],Final_Cust_db[Customer_ID],Final_Cust_db[City])</f>
        <v>Bergermouth</v>
      </c>
      <c r="Y1715" t="str">
        <f>_xlfn.XLOOKUP(Sales_DB[[#This Row],[Customer_ID]],Final_Cust_db[Customer_ID],Final_Cust_db[State])</f>
        <v>Vermont</v>
      </c>
      <c r="Z1715" t="str">
        <f>_xlfn.XLOOKUP(Sales_DB[[#This Row],[Customer_ID]],Final_Cust_db[Customer_ID],Final_Cust_db[Country])</f>
        <v>USA</v>
      </c>
      <c r="AA1715" t="str">
        <f>_xlfn.XLOOKUP(Sales_DB[[#This Row],[Customer_ID]],Final_Cust_db[Customer_ID],Final_Cust_db[Loyality_Level])</f>
        <v>Bronze</v>
      </c>
      <c r="AB1715" s="8">
        <f>Sales_DB[[#This Row],[Cost]]*Sales_DB[[#This Row],[Quantity]]</f>
        <v>403.71</v>
      </c>
      <c r="AC1715" s="8">
        <f>Sales_DB[[#This Row],[Total_Amount]]-Sales_DB[[#This Row],[Spend]]</f>
        <v>-39.629999999999995</v>
      </c>
      <c r="AD1715" s="8">
        <f>MONTH(Sales_DB[[#This Row],[Order_Date]])</f>
        <v>10</v>
      </c>
    </row>
    <row r="1716" spans="1:30" x14ac:dyDescent="0.35">
      <c r="A1716" t="s">
        <v>3673</v>
      </c>
      <c r="B1716" s="2">
        <v>45347</v>
      </c>
      <c r="C1716" t="s">
        <v>1502</v>
      </c>
      <c r="D1716" t="s">
        <v>1687</v>
      </c>
      <c r="E1716" t="s">
        <v>1932</v>
      </c>
      <c r="F1716">
        <v>4</v>
      </c>
      <c r="G1716" s="5">
        <v>746.36</v>
      </c>
      <c r="H1716">
        <v>0.02</v>
      </c>
      <c r="I1716" t="s">
        <v>1957</v>
      </c>
      <c r="J1716">
        <v>2925.7312000000002</v>
      </c>
      <c r="K1716" t="str">
        <f>_xlfn.XLOOKUP(Sales_DB[[#This Row],[Store_ID]],Store_DB[Store_ID],Store_DB[Region])</f>
        <v>South</v>
      </c>
      <c r="L1716" t="str">
        <f>_xlfn.XLOOKUP(Sales_DB[[#This Row],[Store_ID]],Store_DB[Store_ID],Store_DB[Store_Name])</f>
        <v>Mcdonald Inc</v>
      </c>
      <c r="M1716" t="str">
        <f>_xlfn.XLOOKUP(Sales_DB[[#This Row],[Store_ID]],Store_DB[Store_ID],Store_DB[City])</f>
        <v>Christopherland</v>
      </c>
      <c r="N1716" t="str">
        <f>_xlfn.XLOOKUP(Sales_DB[[#This Row],[Store_ID]],Store_DB[Store_ID],Store_DB[Store_Type])</f>
        <v>Outlet</v>
      </c>
      <c r="O1716" t="str">
        <f>_xlfn.XLOOKUP(Sales_DB[[#This Row],[Product_ID]],Product_DB[Product_ID],Product_DB[Product_Name])</f>
        <v>Men'S Casual Sneakers</v>
      </c>
      <c r="P1716" t="str">
        <f>_xlfn.XLOOKUP(Sales_DB[[#This Row],[Product_ID]],Product_DB[Product_ID],Product_DB[Category])</f>
        <v>Clothing</v>
      </c>
      <c r="Q1716" t="str">
        <f>_xlfn.XLOOKUP(Sales_DB[[#This Row],[Product_ID]],Product_DB[Product_ID],Product_DB[Sub_Category])</f>
        <v>Footwear</v>
      </c>
      <c r="R1716" t="str">
        <f>_xlfn.XLOOKUP(Sales_DB[[#This Row],[Product_ID]],Product_DB[Product_ID],Product_DB[Brand])</f>
        <v>Hogan-Lee</v>
      </c>
      <c r="S1716">
        <f>_xlfn.XLOOKUP(Sales_DB[[#This Row],[Product_ID]],Product_DB[Product_ID],Product_DB[Cost])</f>
        <v>353.47</v>
      </c>
      <c r="T1716">
        <f>_xlfn.XLOOKUP(Sales_DB[[#This Row],[Product_ID]],Product_DB[Product_ID],Product_DB[Stock])</f>
        <v>214</v>
      </c>
      <c r="U1716" t="str">
        <f>_xlfn.XLOOKUP(Sales_DB[[#This Row],[Customer_ID]],Final_Cust_db[Customer_ID],Final_Cust_db[Name])</f>
        <v>Sara Ingram</v>
      </c>
      <c r="V1716">
        <f>_xlfn.XLOOKUP(Sales_DB[[#This Row],[Customer_ID]],Final_Cust_db[Customer_ID],Final_Cust_db[Age])</f>
        <v>46</v>
      </c>
      <c r="W1716" t="str">
        <f>_xlfn.XLOOKUP(Sales_DB[[#This Row],[Customer_ID]],Final_Cust_db[Customer_ID],Final_Cust_db[Gender])</f>
        <v>Female</v>
      </c>
      <c r="X1716" t="str">
        <f>_xlfn.XLOOKUP(Sales_DB[[#This Row],[Customer_ID]],Final_Cust_db[Customer_ID],Final_Cust_db[City])</f>
        <v>East Dillonview</v>
      </c>
      <c r="Y1716" t="str">
        <f>_xlfn.XLOOKUP(Sales_DB[[#This Row],[Customer_ID]],Final_Cust_db[Customer_ID],Final_Cust_db[State])</f>
        <v>Virginia</v>
      </c>
      <c r="Z1716" t="str">
        <f>_xlfn.XLOOKUP(Sales_DB[[#This Row],[Customer_ID]],Final_Cust_db[Customer_ID],Final_Cust_db[Country])</f>
        <v>USA</v>
      </c>
      <c r="AA1716" t="str">
        <f>_xlfn.XLOOKUP(Sales_DB[[#This Row],[Customer_ID]],Final_Cust_db[Customer_ID],Final_Cust_db[Loyality_Level])</f>
        <v>Bronze</v>
      </c>
      <c r="AB1716" s="8">
        <f>Sales_DB[[#This Row],[Cost]]*Sales_DB[[#This Row],[Quantity]]</f>
        <v>1413.88</v>
      </c>
      <c r="AC1716" s="8">
        <f>Sales_DB[[#This Row],[Total_Amount]]-Sales_DB[[#This Row],[Spend]]</f>
        <v>1511.8512000000001</v>
      </c>
      <c r="AD1716" s="8">
        <f>MONTH(Sales_DB[[#This Row],[Order_Date]])</f>
        <v>2</v>
      </c>
    </row>
    <row r="1717" spans="1:30" x14ac:dyDescent="0.35">
      <c r="A1717" t="s">
        <v>3674</v>
      </c>
      <c r="B1717" s="2">
        <v>45823</v>
      </c>
      <c r="C1717" t="s">
        <v>1353</v>
      </c>
      <c r="D1717" t="s">
        <v>1604</v>
      </c>
      <c r="E1717" t="s">
        <v>1890</v>
      </c>
      <c r="F1717">
        <v>1</v>
      </c>
      <c r="G1717" s="5">
        <v>120.83</v>
      </c>
      <c r="H1717">
        <v>0.08</v>
      </c>
      <c r="I1717" t="s">
        <v>1957</v>
      </c>
      <c r="J1717">
        <v>111.1636</v>
      </c>
      <c r="K1717" t="str">
        <f>_xlfn.XLOOKUP(Sales_DB[[#This Row],[Store_ID]],Store_DB[Store_ID],Store_DB[Region])</f>
        <v>North</v>
      </c>
      <c r="L1717" t="str">
        <f>_xlfn.XLOOKUP(Sales_DB[[#This Row],[Store_ID]],Store_DB[Store_ID],Store_DB[Store_Name])</f>
        <v>Martinez, Adkins and Johnson</v>
      </c>
      <c r="M1717" t="str">
        <f>_xlfn.XLOOKUP(Sales_DB[[#This Row],[Store_ID]],Store_DB[Store_ID],Store_DB[City])</f>
        <v>Danielmouth</v>
      </c>
      <c r="N1717" t="str">
        <f>_xlfn.XLOOKUP(Sales_DB[[#This Row],[Store_ID]],Store_DB[Store_ID],Store_DB[Store_Type])</f>
        <v>Flagship</v>
      </c>
      <c r="O1717" t="str">
        <f>_xlfn.XLOOKUP(Sales_DB[[#This Row],[Product_ID]],Product_DB[Product_ID],Product_DB[Product_Name])</f>
        <v>Hair Strengthening Shampoo</v>
      </c>
      <c r="P1717" t="str">
        <f>_xlfn.XLOOKUP(Sales_DB[[#This Row],[Product_ID]],Product_DB[Product_ID],Product_DB[Category])</f>
        <v>Beauty</v>
      </c>
      <c r="Q1717" t="str">
        <f>_xlfn.XLOOKUP(Sales_DB[[#This Row],[Product_ID]],Product_DB[Product_ID],Product_DB[Sub_Category])</f>
        <v>Haircare</v>
      </c>
      <c r="R1717" t="str">
        <f>_xlfn.XLOOKUP(Sales_DB[[#This Row],[Product_ID]],Product_DB[Product_ID],Product_DB[Brand])</f>
        <v>Rice LLC</v>
      </c>
      <c r="S1717">
        <f>_xlfn.XLOOKUP(Sales_DB[[#This Row],[Product_ID]],Product_DB[Product_ID],Product_DB[Cost])</f>
        <v>115.82</v>
      </c>
      <c r="T1717">
        <f>_xlfn.XLOOKUP(Sales_DB[[#This Row],[Product_ID]],Product_DB[Product_ID],Product_DB[Stock])</f>
        <v>460</v>
      </c>
      <c r="U1717" t="str">
        <f>_xlfn.XLOOKUP(Sales_DB[[#This Row],[Customer_ID]],Final_Cust_db[Customer_ID],Final_Cust_db[Name])</f>
        <v>Thomas Moore</v>
      </c>
      <c r="V1717">
        <f>_xlfn.XLOOKUP(Sales_DB[[#This Row],[Customer_ID]],Final_Cust_db[Customer_ID],Final_Cust_db[Age])</f>
        <v>51</v>
      </c>
      <c r="W1717" t="str">
        <f>_xlfn.XLOOKUP(Sales_DB[[#This Row],[Customer_ID]],Final_Cust_db[Customer_ID],Final_Cust_db[Gender])</f>
        <v>Female</v>
      </c>
      <c r="X1717" t="str">
        <f>_xlfn.XLOOKUP(Sales_DB[[#This Row],[Customer_ID]],Final_Cust_db[Customer_ID],Final_Cust_db[City])</f>
        <v>Williamsberg</v>
      </c>
      <c r="Y1717" t="str">
        <f>_xlfn.XLOOKUP(Sales_DB[[#This Row],[Customer_ID]],Final_Cust_db[Customer_ID],Final_Cust_db[State])</f>
        <v>New York</v>
      </c>
      <c r="Z1717" t="str">
        <f>_xlfn.XLOOKUP(Sales_DB[[#This Row],[Customer_ID]],Final_Cust_db[Customer_ID],Final_Cust_db[Country])</f>
        <v>USA</v>
      </c>
      <c r="AA1717" t="str">
        <f>_xlfn.XLOOKUP(Sales_DB[[#This Row],[Customer_ID]],Final_Cust_db[Customer_ID],Final_Cust_db[Loyality_Level])</f>
        <v>Silver</v>
      </c>
      <c r="AB1717" s="8">
        <f>Sales_DB[[#This Row],[Cost]]*Sales_DB[[#This Row],[Quantity]]</f>
        <v>115.82</v>
      </c>
      <c r="AC1717" s="8">
        <f>Sales_DB[[#This Row],[Total_Amount]]-Sales_DB[[#This Row],[Spend]]</f>
        <v>-4.6563999999999908</v>
      </c>
      <c r="AD1717" s="8">
        <f>MONTH(Sales_DB[[#This Row],[Order_Date]])</f>
        <v>6</v>
      </c>
    </row>
    <row r="1718" spans="1:30" x14ac:dyDescent="0.35">
      <c r="A1718" t="s">
        <v>3675</v>
      </c>
      <c r="B1718" s="2">
        <v>45394</v>
      </c>
      <c r="C1718" t="s">
        <v>1253</v>
      </c>
      <c r="D1718" t="s">
        <v>1812</v>
      </c>
      <c r="E1718" t="s">
        <v>1943</v>
      </c>
      <c r="F1718">
        <v>2</v>
      </c>
      <c r="G1718" s="5">
        <v>68.31</v>
      </c>
      <c r="H1718">
        <v>0.28999999999999998</v>
      </c>
      <c r="I1718" t="s">
        <v>1962</v>
      </c>
      <c r="J1718">
        <v>97.000199999999992</v>
      </c>
      <c r="K1718" t="str">
        <f>_xlfn.XLOOKUP(Sales_DB[[#This Row],[Store_ID]],Store_DB[Store_ID],Store_DB[Region])</f>
        <v>East</v>
      </c>
      <c r="L1718" t="str">
        <f>_xlfn.XLOOKUP(Sales_DB[[#This Row],[Store_ID]],Store_DB[Store_ID],Store_DB[Store_Name])</f>
        <v>Guerrero-Schmitt</v>
      </c>
      <c r="M1718" t="str">
        <f>_xlfn.XLOOKUP(Sales_DB[[#This Row],[Store_ID]],Store_DB[Store_ID],Store_DB[City])</f>
        <v>East Stevechester</v>
      </c>
      <c r="N1718" t="str">
        <f>_xlfn.XLOOKUP(Sales_DB[[#This Row],[Store_ID]],Store_DB[Store_ID],Store_DB[Store_Type])</f>
        <v>Flagship</v>
      </c>
      <c r="O1718" t="str">
        <f>_xlfn.XLOOKUP(Sales_DB[[#This Row],[Product_ID]],Product_DB[Product_ID],Product_DB[Product_Name])</f>
        <v>Wifi Mesh Router</v>
      </c>
      <c r="P1718" t="str">
        <f>_xlfn.XLOOKUP(Sales_DB[[#This Row],[Product_ID]],Product_DB[Product_ID],Product_DB[Category])</f>
        <v>Electronics</v>
      </c>
      <c r="Q1718" t="str">
        <f>_xlfn.XLOOKUP(Sales_DB[[#This Row],[Product_ID]],Product_DB[Product_ID],Product_DB[Sub_Category])</f>
        <v>Appliances</v>
      </c>
      <c r="R1718" t="str">
        <f>_xlfn.XLOOKUP(Sales_DB[[#This Row],[Product_ID]],Product_DB[Product_ID],Product_DB[Brand])</f>
        <v>White, Reeves and Woods</v>
      </c>
      <c r="S1718">
        <f>_xlfn.XLOOKUP(Sales_DB[[#This Row],[Product_ID]],Product_DB[Product_ID],Product_DB[Cost])</f>
        <v>480.9</v>
      </c>
      <c r="T1718">
        <f>_xlfn.XLOOKUP(Sales_DB[[#This Row],[Product_ID]],Product_DB[Product_ID],Product_DB[Stock])</f>
        <v>104</v>
      </c>
      <c r="U1718" t="str">
        <f>_xlfn.XLOOKUP(Sales_DB[[#This Row],[Customer_ID]],Final_Cust_db[Customer_ID],Final_Cust_db[Name])</f>
        <v>John Donaldson</v>
      </c>
      <c r="V1718">
        <f>_xlfn.XLOOKUP(Sales_DB[[#This Row],[Customer_ID]],Final_Cust_db[Customer_ID],Final_Cust_db[Age])</f>
        <v>27</v>
      </c>
      <c r="W1718" t="str">
        <f>_xlfn.XLOOKUP(Sales_DB[[#This Row],[Customer_ID]],Final_Cust_db[Customer_ID],Final_Cust_db[Gender])</f>
        <v>Male</v>
      </c>
      <c r="X1718" t="str">
        <f>_xlfn.XLOOKUP(Sales_DB[[#This Row],[Customer_ID]],Final_Cust_db[Customer_ID],Final_Cust_db[City])</f>
        <v>New Edward</v>
      </c>
      <c r="Y1718" t="str">
        <f>_xlfn.XLOOKUP(Sales_DB[[#This Row],[Customer_ID]],Final_Cust_db[Customer_ID],Final_Cust_db[State])</f>
        <v>Maine</v>
      </c>
      <c r="Z1718" t="str">
        <f>_xlfn.XLOOKUP(Sales_DB[[#This Row],[Customer_ID]],Final_Cust_db[Customer_ID],Final_Cust_db[Country])</f>
        <v>USA</v>
      </c>
      <c r="AA1718" t="str">
        <f>_xlfn.XLOOKUP(Sales_DB[[#This Row],[Customer_ID]],Final_Cust_db[Customer_ID],Final_Cust_db[Loyality_Level])</f>
        <v>Bronze</v>
      </c>
      <c r="AB1718" s="8">
        <f>Sales_DB[[#This Row],[Cost]]*Sales_DB[[#This Row],[Quantity]]</f>
        <v>961.8</v>
      </c>
      <c r="AC1718" s="8">
        <f>Sales_DB[[#This Row],[Total_Amount]]-Sales_DB[[#This Row],[Spend]]</f>
        <v>-864.7998</v>
      </c>
      <c r="AD1718" s="8">
        <f>MONTH(Sales_DB[[#This Row],[Order_Date]])</f>
        <v>4</v>
      </c>
    </row>
    <row r="1719" spans="1:30" x14ac:dyDescent="0.35">
      <c r="A1719" t="s">
        <v>3676</v>
      </c>
      <c r="B1719" s="2">
        <v>45265</v>
      </c>
      <c r="C1719" t="s">
        <v>234</v>
      </c>
      <c r="D1719" t="s">
        <v>1640</v>
      </c>
      <c r="E1719" t="s">
        <v>1943</v>
      </c>
      <c r="F1719">
        <v>2</v>
      </c>
      <c r="G1719" s="5">
        <v>761.71</v>
      </c>
      <c r="H1719">
        <v>0.02</v>
      </c>
      <c r="I1719" t="s">
        <v>1959</v>
      </c>
      <c r="J1719">
        <v>1492.9516000000001</v>
      </c>
      <c r="K1719" t="str">
        <f>_xlfn.XLOOKUP(Sales_DB[[#This Row],[Store_ID]],Store_DB[Store_ID],Store_DB[Region])</f>
        <v>East</v>
      </c>
      <c r="L1719" t="str">
        <f>_xlfn.XLOOKUP(Sales_DB[[#This Row],[Store_ID]],Store_DB[Store_ID],Store_DB[Store_Name])</f>
        <v>Guerrero-Schmitt</v>
      </c>
      <c r="M1719" t="str">
        <f>_xlfn.XLOOKUP(Sales_DB[[#This Row],[Store_ID]],Store_DB[Store_ID],Store_DB[City])</f>
        <v>East Stevechester</v>
      </c>
      <c r="N1719" t="str">
        <f>_xlfn.XLOOKUP(Sales_DB[[#This Row],[Store_ID]],Store_DB[Store_ID],Store_DB[Store_Type])</f>
        <v>Flagship</v>
      </c>
      <c r="O1719" t="str">
        <f>_xlfn.XLOOKUP(Sales_DB[[#This Row],[Product_ID]],Product_DB[Product_ID],Product_DB[Product_Name])</f>
        <v>Carbon Fiber Tennis Racket</v>
      </c>
      <c r="P1719" t="str">
        <f>_xlfn.XLOOKUP(Sales_DB[[#This Row],[Product_ID]],Product_DB[Product_ID],Product_DB[Category])</f>
        <v>Sports</v>
      </c>
      <c r="Q1719" t="str">
        <f>_xlfn.XLOOKUP(Sales_DB[[#This Row],[Product_ID]],Product_DB[Product_ID],Product_DB[Sub_Category])</f>
        <v>Equipment</v>
      </c>
      <c r="R1719" t="str">
        <f>_xlfn.XLOOKUP(Sales_DB[[#This Row],[Product_ID]],Product_DB[Product_ID],Product_DB[Brand])</f>
        <v>Flores, Pineda and Rodriguez</v>
      </c>
      <c r="S1719">
        <f>_xlfn.XLOOKUP(Sales_DB[[#This Row],[Product_ID]],Product_DB[Product_ID],Product_DB[Cost])</f>
        <v>484.62</v>
      </c>
      <c r="T1719">
        <f>_xlfn.XLOOKUP(Sales_DB[[#This Row],[Product_ID]],Product_DB[Product_ID],Product_DB[Stock])</f>
        <v>432</v>
      </c>
      <c r="U1719" t="str">
        <f>_xlfn.XLOOKUP(Sales_DB[[#This Row],[Customer_ID]],Final_Cust_db[Customer_ID],Final_Cust_db[Name])</f>
        <v>James Bean</v>
      </c>
      <c r="V1719">
        <f>_xlfn.XLOOKUP(Sales_DB[[#This Row],[Customer_ID]],Final_Cust_db[Customer_ID],Final_Cust_db[Age])</f>
        <v>50</v>
      </c>
      <c r="W1719" t="str">
        <f>_xlfn.XLOOKUP(Sales_DB[[#This Row],[Customer_ID]],Final_Cust_db[Customer_ID],Final_Cust_db[Gender])</f>
        <v>Male</v>
      </c>
      <c r="X1719" t="str">
        <f>_xlfn.XLOOKUP(Sales_DB[[#This Row],[Customer_ID]],Final_Cust_db[Customer_ID],Final_Cust_db[City])</f>
        <v>Stevensonton</v>
      </c>
      <c r="Y1719" t="str">
        <f>_xlfn.XLOOKUP(Sales_DB[[#This Row],[Customer_ID]],Final_Cust_db[Customer_ID],Final_Cust_db[State])</f>
        <v>New Mexico</v>
      </c>
      <c r="Z1719" t="str">
        <f>_xlfn.XLOOKUP(Sales_DB[[#This Row],[Customer_ID]],Final_Cust_db[Customer_ID],Final_Cust_db[Country])</f>
        <v>USA</v>
      </c>
      <c r="AA1719" t="str">
        <f>_xlfn.XLOOKUP(Sales_DB[[#This Row],[Customer_ID]],Final_Cust_db[Customer_ID],Final_Cust_db[Loyality_Level])</f>
        <v>Bronze</v>
      </c>
      <c r="AB1719" s="8">
        <f>Sales_DB[[#This Row],[Cost]]*Sales_DB[[#This Row],[Quantity]]</f>
        <v>969.24</v>
      </c>
      <c r="AC1719" s="8">
        <f>Sales_DB[[#This Row],[Total_Amount]]-Sales_DB[[#This Row],[Spend]]</f>
        <v>523.71160000000009</v>
      </c>
      <c r="AD1719" s="8">
        <f>MONTH(Sales_DB[[#This Row],[Order_Date]])</f>
        <v>12</v>
      </c>
    </row>
    <row r="1720" spans="1:30" x14ac:dyDescent="0.35">
      <c r="A1720" t="s">
        <v>3677</v>
      </c>
      <c r="B1720" s="2">
        <v>45261</v>
      </c>
      <c r="C1720" t="s">
        <v>248</v>
      </c>
      <c r="D1720" t="s">
        <v>1815</v>
      </c>
      <c r="E1720" t="s">
        <v>1899</v>
      </c>
      <c r="F1720">
        <v>4</v>
      </c>
      <c r="G1720" s="5">
        <v>346.37</v>
      </c>
      <c r="H1720">
        <v>0.18</v>
      </c>
      <c r="I1720" t="s">
        <v>1962</v>
      </c>
      <c r="J1720">
        <v>1136.0935999999999</v>
      </c>
      <c r="K1720" t="str">
        <f>_xlfn.XLOOKUP(Sales_DB[[#This Row],[Store_ID]],Store_DB[Store_ID],Store_DB[Region])</f>
        <v>North</v>
      </c>
      <c r="L1720" t="str">
        <f>_xlfn.XLOOKUP(Sales_DB[[#This Row],[Store_ID]],Store_DB[Store_ID],Store_DB[Store_Name])</f>
        <v>Johnson-Wright</v>
      </c>
      <c r="M1720" t="str">
        <f>_xlfn.XLOOKUP(Sales_DB[[#This Row],[Store_ID]],Store_DB[Store_ID],Store_DB[City])</f>
        <v>Hoodberg</v>
      </c>
      <c r="N1720" t="str">
        <f>_xlfn.XLOOKUP(Sales_DB[[#This Row],[Store_ID]],Store_DB[Store_ID],Store_DB[Store_Type])</f>
        <v>Outlet</v>
      </c>
      <c r="O1720" t="str">
        <f>_xlfn.XLOOKUP(Sales_DB[[#This Row],[Product_ID]],Product_DB[Product_ID],Product_DB[Product_Name])</f>
        <v>Essential Oil Diffuser</v>
      </c>
      <c r="P1720" t="str">
        <f>_xlfn.XLOOKUP(Sales_DB[[#This Row],[Product_ID]],Product_DB[Product_ID],Product_DB[Category])</f>
        <v>Home</v>
      </c>
      <c r="Q1720" t="str">
        <f>_xlfn.XLOOKUP(Sales_DB[[#This Row],[Product_ID]],Product_DB[Product_ID],Product_DB[Sub_Category])</f>
        <v>Decor</v>
      </c>
      <c r="R1720" t="str">
        <f>_xlfn.XLOOKUP(Sales_DB[[#This Row],[Product_ID]],Product_DB[Product_ID],Product_DB[Brand])</f>
        <v>Hernandez Inc</v>
      </c>
      <c r="S1720">
        <f>_xlfn.XLOOKUP(Sales_DB[[#This Row],[Product_ID]],Product_DB[Product_ID],Product_DB[Cost])</f>
        <v>325.26</v>
      </c>
      <c r="T1720">
        <f>_xlfn.XLOOKUP(Sales_DB[[#This Row],[Product_ID]],Product_DB[Product_ID],Product_DB[Stock])</f>
        <v>400</v>
      </c>
      <c r="U1720" t="str">
        <f>_xlfn.XLOOKUP(Sales_DB[[#This Row],[Customer_ID]],Final_Cust_db[Customer_ID],Final_Cust_db[Name])</f>
        <v>Cody Diaz</v>
      </c>
      <c r="V1720">
        <f>_xlfn.XLOOKUP(Sales_DB[[#This Row],[Customer_ID]],Final_Cust_db[Customer_ID],Final_Cust_db[Age])</f>
        <v>27</v>
      </c>
      <c r="W1720" t="str">
        <f>_xlfn.XLOOKUP(Sales_DB[[#This Row],[Customer_ID]],Final_Cust_db[Customer_ID],Final_Cust_db[Gender])</f>
        <v>Female</v>
      </c>
      <c r="X1720" t="str">
        <f>_xlfn.XLOOKUP(Sales_DB[[#This Row],[Customer_ID]],Final_Cust_db[Customer_ID],Final_Cust_db[City])</f>
        <v>South Aaronside</v>
      </c>
      <c r="Y1720" t="str">
        <f>_xlfn.XLOOKUP(Sales_DB[[#This Row],[Customer_ID]],Final_Cust_db[Customer_ID],Final_Cust_db[State])</f>
        <v>New Hampshire</v>
      </c>
      <c r="Z1720" t="str">
        <f>_xlfn.XLOOKUP(Sales_DB[[#This Row],[Customer_ID]],Final_Cust_db[Customer_ID],Final_Cust_db[Country])</f>
        <v>USA</v>
      </c>
      <c r="AA1720" t="str">
        <f>_xlfn.XLOOKUP(Sales_DB[[#This Row],[Customer_ID]],Final_Cust_db[Customer_ID],Final_Cust_db[Loyality_Level])</f>
        <v>Silver</v>
      </c>
      <c r="AB1720" s="8">
        <f>Sales_DB[[#This Row],[Cost]]*Sales_DB[[#This Row],[Quantity]]</f>
        <v>1301.04</v>
      </c>
      <c r="AC1720" s="8">
        <f>Sales_DB[[#This Row],[Total_Amount]]-Sales_DB[[#This Row],[Spend]]</f>
        <v>-164.94640000000004</v>
      </c>
      <c r="AD1720" s="8">
        <f>MONTH(Sales_DB[[#This Row],[Order_Date]])</f>
        <v>12</v>
      </c>
    </row>
    <row r="1721" spans="1:30" x14ac:dyDescent="0.35">
      <c r="A1721" t="s">
        <v>3678</v>
      </c>
      <c r="B1721" s="2">
        <v>45702</v>
      </c>
      <c r="C1721" t="s">
        <v>42</v>
      </c>
      <c r="D1721" t="s">
        <v>1745</v>
      </c>
      <c r="E1721" t="s">
        <v>1927</v>
      </c>
      <c r="F1721">
        <v>1</v>
      </c>
      <c r="G1721" s="5">
        <v>846.3</v>
      </c>
      <c r="H1721">
        <v>0.14000000000000001</v>
      </c>
      <c r="I1721" t="s">
        <v>1959</v>
      </c>
      <c r="J1721">
        <v>727.81799999999998</v>
      </c>
      <c r="K1721" t="str">
        <f>_xlfn.XLOOKUP(Sales_DB[[#This Row],[Store_ID]],Store_DB[Store_ID],Store_DB[Region])</f>
        <v>North</v>
      </c>
      <c r="L1721" t="str">
        <f>_xlfn.XLOOKUP(Sales_DB[[#This Row],[Store_ID]],Store_DB[Store_ID],Store_DB[Store_Name])</f>
        <v>Thomas, Bridges and Harris</v>
      </c>
      <c r="M1721" t="str">
        <f>_xlfn.XLOOKUP(Sales_DB[[#This Row],[Store_ID]],Store_DB[Store_ID],Store_DB[City])</f>
        <v>Sabrinatown</v>
      </c>
      <c r="N1721" t="str">
        <f>_xlfn.XLOOKUP(Sales_DB[[#This Row],[Store_ID]],Store_DB[Store_ID],Store_DB[Store_Type])</f>
        <v>Online</v>
      </c>
      <c r="O1721" t="str">
        <f>_xlfn.XLOOKUP(Sales_DB[[#This Row],[Product_ID]],Product_DB[Product_ID],Product_DB[Product_Name])</f>
        <v>Ceramic Plant Pot</v>
      </c>
      <c r="P1721" t="str">
        <f>_xlfn.XLOOKUP(Sales_DB[[#This Row],[Product_ID]],Product_DB[Product_ID],Product_DB[Category])</f>
        <v>Home</v>
      </c>
      <c r="Q1721" t="str">
        <f>_xlfn.XLOOKUP(Sales_DB[[#This Row],[Product_ID]],Product_DB[Product_ID],Product_DB[Sub_Category])</f>
        <v>Decor</v>
      </c>
      <c r="R1721" t="str">
        <f>_xlfn.XLOOKUP(Sales_DB[[#This Row],[Product_ID]],Product_DB[Product_ID],Product_DB[Brand])</f>
        <v>Hatfield, Baird and Torres</v>
      </c>
      <c r="S1721">
        <f>_xlfn.XLOOKUP(Sales_DB[[#This Row],[Product_ID]],Product_DB[Product_ID],Product_DB[Cost])</f>
        <v>81.75</v>
      </c>
      <c r="T1721">
        <f>_xlfn.XLOOKUP(Sales_DB[[#This Row],[Product_ID]],Product_DB[Product_ID],Product_DB[Stock])</f>
        <v>265</v>
      </c>
      <c r="U1721" t="str">
        <f>_xlfn.XLOOKUP(Sales_DB[[#This Row],[Customer_ID]],Final_Cust_db[Customer_ID],Final_Cust_db[Name])</f>
        <v>Daniel Boyd</v>
      </c>
      <c r="V1721">
        <f>_xlfn.XLOOKUP(Sales_DB[[#This Row],[Customer_ID]],Final_Cust_db[Customer_ID],Final_Cust_db[Age])</f>
        <v>29</v>
      </c>
      <c r="W1721" t="str">
        <f>_xlfn.XLOOKUP(Sales_DB[[#This Row],[Customer_ID]],Final_Cust_db[Customer_ID],Final_Cust_db[Gender])</f>
        <v>Female</v>
      </c>
      <c r="X1721" t="str">
        <f>_xlfn.XLOOKUP(Sales_DB[[#This Row],[Customer_ID]],Final_Cust_db[Customer_ID],Final_Cust_db[City])</f>
        <v>West Pamelafurt</v>
      </c>
      <c r="Y1721" t="str">
        <f>_xlfn.XLOOKUP(Sales_DB[[#This Row],[Customer_ID]],Final_Cust_db[Customer_ID],Final_Cust_db[State])</f>
        <v>West Virginia</v>
      </c>
      <c r="Z1721" t="str">
        <f>_xlfn.XLOOKUP(Sales_DB[[#This Row],[Customer_ID]],Final_Cust_db[Customer_ID],Final_Cust_db[Country])</f>
        <v>USA</v>
      </c>
      <c r="AA1721" t="str">
        <f>_xlfn.XLOOKUP(Sales_DB[[#This Row],[Customer_ID]],Final_Cust_db[Customer_ID],Final_Cust_db[Loyality_Level])</f>
        <v>Bronze</v>
      </c>
      <c r="AB1721" s="8">
        <f>Sales_DB[[#This Row],[Cost]]*Sales_DB[[#This Row],[Quantity]]</f>
        <v>81.75</v>
      </c>
      <c r="AC1721" s="8">
        <f>Sales_DB[[#This Row],[Total_Amount]]-Sales_DB[[#This Row],[Spend]]</f>
        <v>646.06799999999998</v>
      </c>
      <c r="AD1721" s="8">
        <f>MONTH(Sales_DB[[#This Row],[Order_Date]])</f>
        <v>2</v>
      </c>
    </row>
    <row r="1722" spans="1:30" x14ac:dyDescent="0.35">
      <c r="A1722" t="s">
        <v>3679</v>
      </c>
      <c r="B1722" s="2">
        <v>45624</v>
      </c>
      <c r="C1722" t="s">
        <v>1350</v>
      </c>
      <c r="D1722" t="s">
        <v>1553</v>
      </c>
      <c r="E1722" t="s">
        <v>1946</v>
      </c>
      <c r="F1722">
        <v>1</v>
      </c>
      <c r="G1722" s="5">
        <v>458.97</v>
      </c>
      <c r="H1722">
        <v>0.1</v>
      </c>
      <c r="I1722" t="s">
        <v>1959</v>
      </c>
      <c r="J1722">
        <v>413.07299999999998</v>
      </c>
      <c r="K1722" t="str">
        <f>_xlfn.XLOOKUP(Sales_DB[[#This Row],[Store_ID]],Store_DB[Store_ID],Store_DB[Region])</f>
        <v>East</v>
      </c>
      <c r="L1722" t="str">
        <f>_xlfn.XLOOKUP(Sales_DB[[#This Row],[Store_ID]],Store_DB[Store_ID],Store_DB[Store_Name])</f>
        <v>Mann-Austin</v>
      </c>
      <c r="M1722" t="str">
        <f>_xlfn.XLOOKUP(Sales_DB[[#This Row],[Store_ID]],Store_DB[Store_ID],Store_DB[City])</f>
        <v>Vasquezborough</v>
      </c>
      <c r="N1722" t="str">
        <f>_xlfn.XLOOKUP(Sales_DB[[#This Row],[Store_ID]],Store_DB[Store_ID],Store_DB[Store_Type])</f>
        <v>Online</v>
      </c>
      <c r="O1722" t="str">
        <f>_xlfn.XLOOKUP(Sales_DB[[#This Row],[Product_ID]],Product_DB[Product_ID],Product_DB[Product_Name])</f>
        <v>Brother Laser Printer</v>
      </c>
      <c r="P1722" t="str">
        <f>_xlfn.XLOOKUP(Sales_DB[[#This Row],[Product_ID]],Product_DB[Product_ID],Product_DB[Category])</f>
        <v>Electronics</v>
      </c>
      <c r="Q1722" t="str">
        <f>_xlfn.XLOOKUP(Sales_DB[[#This Row],[Product_ID]],Product_DB[Product_ID],Product_DB[Sub_Category])</f>
        <v>Computer</v>
      </c>
      <c r="R1722" t="str">
        <f>_xlfn.XLOOKUP(Sales_DB[[#This Row],[Product_ID]],Product_DB[Product_ID],Product_DB[Brand])</f>
        <v>Hunt Inc</v>
      </c>
      <c r="S1722">
        <f>_xlfn.XLOOKUP(Sales_DB[[#This Row],[Product_ID]],Product_DB[Product_ID],Product_DB[Cost])</f>
        <v>112.42</v>
      </c>
      <c r="T1722">
        <f>_xlfn.XLOOKUP(Sales_DB[[#This Row],[Product_ID]],Product_DB[Product_ID],Product_DB[Stock])</f>
        <v>416</v>
      </c>
      <c r="U1722" t="str">
        <f>_xlfn.XLOOKUP(Sales_DB[[#This Row],[Customer_ID]],Final_Cust_db[Customer_ID],Final_Cust_db[Name])</f>
        <v>Summer Weiss</v>
      </c>
      <c r="V1722">
        <f>_xlfn.XLOOKUP(Sales_DB[[#This Row],[Customer_ID]],Final_Cust_db[Customer_ID],Final_Cust_db[Age])</f>
        <v>37</v>
      </c>
      <c r="W1722" t="str">
        <f>_xlfn.XLOOKUP(Sales_DB[[#This Row],[Customer_ID]],Final_Cust_db[Customer_ID],Final_Cust_db[Gender])</f>
        <v>Male</v>
      </c>
      <c r="X1722" t="str">
        <f>_xlfn.XLOOKUP(Sales_DB[[#This Row],[Customer_ID]],Final_Cust_db[Customer_ID],Final_Cust_db[City])</f>
        <v>Phyllisport</v>
      </c>
      <c r="Y1722" t="str">
        <f>_xlfn.XLOOKUP(Sales_DB[[#This Row],[Customer_ID]],Final_Cust_db[Customer_ID],Final_Cust_db[State])</f>
        <v>New Jersey</v>
      </c>
      <c r="Z1722" t="str">
        <f>_xlfn.XLOOKUP(Sales_DB[[#This Row],[Customer_ID]],Final_Cust_db[Customer_ID],Final_Cust_db[Country])</f>
        <v>USA</v>
      </c>
      <c r="AA1722" t="str">
        <f>_xlfn.XLOOKUP(Sales_DB[[#This Row],[Customer_ID]],Final_Cust_db[Customer_ID],Final_Cust_db[Loyality_Level])</f>
        <v>Bronze</v>
      </c>
      <c r="AB1722" s="8">
        <f>Sales_DB[[#This Row],[Cost]]*Sales_DB[[#This Row],[Quantity]]</f>
        <v>112.42</v>
      </c>
      <c r="AC1722" s="8">
        <f>Sales_DB[[#This Row],[Total_Amount]]-Sales_DB[[#This Row],[Spend]]</f>
        <v>300.65299999999996</v>
      </c>
      <c r="AD1722" s="8">
        <f>MONTH(Sales_DB[[#This Row],[Order_Date]])</f>
        <v>11</v>
      </c>
    </row>
    <row r="1723" spans="1:30" x14ac:dyDescent="0.35">
      <c r="A1723" t="s">
        <v>3680</v>
      </c>
      <c r="B1723" s="2">
        <v>45736</v>
      </c>
      <c r="C1723" t="s">
        <v>926</v>
      </c>
      <c r="D1723" t="s">
        <v>1707</v>
      </c>
      <c r="E1723" t="s">
        <v>1912</v>
      </c>
      <c r="F1723">
        <v>2</v>
      </c>
      <c r="G1723" s="5">
        <v>536.61</v>
      </c>
      <c r="H1723">
        <v>0.14000000000000001</v>
      </c>
      <c r="I1723" t="s">
        <v>1957</v>
      </c>
      <c r="J1723">
        <v>922.9692</v>
      </c>
      <c r="K1723" t="str">
        <f>_xlfn.XLOOKUP(Sales_DB[[#This Row],[Store_ID]],Store_DB[Store_ID],Store_DB[Region])</f>
        <v>South</v>
      </c>
      <c r="L1723" t="str">
        <f>_xlfn.XLOOKUP(Sales_DB[[#This Row],[Store_ID]],Store_DB[Store_ID],Store_DB[Store_Name])</f>
        <v>Martinez-Mullins</v>
      </c>
      <c r="M1723" t="str">
        <f>_xlfn.XLOOKUP(Sales_DB[[#This Row],[Store_ID]],Store_DB[Store_ID],Store_DB[City])</f>
        <v>Williamsfurt</v>
      </c>
      <c r="N1723" t="str">
        <f>_xlfn.XLOOKUP(Sales_DB[[#This Row],[Store_ID]],Store_DB[Store_ID],Store_DB[Store_Type])</f>
        <v>Online</v>
      </c>
      <c r="O1723" t="str">
        <f>_xlfn.XLOOKUP(Sales_DB[[#This Row],[Product_ID]],Product_DB[Product_ID],Product_DB[Product_Name])</f>
        <v>Usb External Hard Drive</v>
      </c>
      <c r="P1723" t="str">
        <f>_xlfn.XLOOKUP(Sales_DB[[#This Row],[Product_ID]],Product_DB[Product_ID],Product_DB[Category])</f>
        <v>Electronics</v>
      </c>
      <c r="Q1723" t="str">
        <f>_xlfn.XLOOKUP(Sales_DB[[#This Row],[Product_ID]],Product_DB[Product_ID],Product_DB[Sub_Category])</f>
        <v>Computer</v>
      </c>
      <c r="R1723" t="str">
        <f>_xlfn.XLOOKUP(Sales_DB[[#This Row],[Product_ID]],Product_DB[Product_ID],Product_DB[Brand])</f>
        <v>Robinson Inc</v>
      </c>
      <c r="S1723">
        <f>_xlfn.XLOOKUP(Sales_DB[[#This Row],[Product_ID]],Product_DB[Product_ID],Product_DB[Cost])</f>
        <v>253.33</v>
      </c>
      <c r="T1723">
        <f>_xlfn.XLOOKUP(Sales_DB[[#This Row],[Product_ID]],Product_DB[Product_ID],Product_DB[Stock])</f>
        <v>266</v>
      </c>
      <c r="U1723" t="str">
        <f>_xlfn.XLOOKUP(Sales_DB[[#This Row],[Customer_ID]],Final_Cust_db[Customer_ID],Final_Cust_db[Name])</f>
        <v>Jennifer Figueroa</v>
      </c>
      <c r="V1723">
        <f>_xlfn.XLOOKUP(Sales_DB[[#This Row],[Customer_ID]],Final_Cust_db[Customer_ID],Final_Cust_db[Age])</f>
        <v>45</v>
      </c>
      <c r="W1723" t="str">
        <f>_xlfn.XLOOKUP(Sales_DB[[#This Row],[Customer_ID]],Final_Cust_db[Customer_ID],Final_Cust_db[Gender])</f>
        <v>Male</v>
      </c>
      <c r="X1723" t="str">
        <f>_xlfn.XLOOKUP(Sales_DB[[#This Row],[Customer_ID]],Final_Cust_db[Customer_ID],Final_Cust_db[City])</f>
        <v>North Brookestad</v>
      </c>
      <c r="Y1723" t="str">
        <f>_xlfn.XLOOKUP(Sales_DB[[#This Row],[Customer_ID]],Final_Cust_db[Customer_ID],Final_Cust_db[State])</f>
        <v>Ohio</v>
      </c>
      <c r="Z1723" t="str">
        <f>_xlfn.XLOOKUP(Sales_DB[[#This Row],[Customer_ID]],Final_Cust_db[Customer_ID],Final_Cust_db[Country])</f>
        <v>USA</v>
      </c>
      <c r="AA1723" t="str">
        <f>_xlfn.XLOOKUP(Sales_DB[[#This Row],[Customer_ID]],Final_Cust_db[Customer_ID],Final_Cust_db[Loyality_Level])</f>
        <v>Bronze</v>
      </c>
      <c r="AB1723" s="8">
        <f>Sales_DB[[#This Row],[Cost]]*Sales_DB[[#This Row],[Quantity]]</f>
        <v>506.66</v>
      </c>
      <c r="AC1723" s="8">
        <f>Sales_DB[[#This Row],[Total_Amount]]-Sales_DB[[#This Row],[Spend]]</f>
        <v>416.30919999999998</v>
      </c>
      <c r="AD1723" s="8">
        <f>MONTH(Sales_DB[[#This Row],[Order_Date]])</f>
        <v>3</v>
      </c>
    </row>
    <row r="1724" spans="1:30" x14ac:dyDescent="0.35">
      <c r="A1724" t="s">
        <v>3681</v>
      </c>
      <c r="B1724" s="2">
        <v>45709</v>
      </c>
      <c r="C1724" t="s">
        <v>1314</v>
      </c>
      <c r="D1724" t="s">
        <v>1754</v>
      </c>
      <c r="E1724" t="s">
        <v>1885</v>
      </c>
      <c r="F1724">
        <v>3</v>
      </c>
      <c r="G1724" s="5">
        <v>130.41</v>
      </c>
      <c r="H1724">
        <v>0.14000000000000001</v>
      </c>
      <c r="I1724" t="s">
        <v>1959</v>
      </c>
      <c r="J1724">
        <v>336.45780000000002</v>
      </c>
      <c r="K1724" t="str">
        <f>_xlfn.XLOOKUP(Sales_DB[[#This Row],[Store_ID]],Store_DB[Store_ID],Store_DB[Region])</f>
        <v>East</v>
      </c>
      <c r="L1724" t="str">
        <f>_xlfn.XLOOKUP(Sales_DB[[#This Row],[Store_ID]],Store_DB[Store_ID],Store_DB[Store_Name])</f>
        <v>Rivera-Warner</v>
      </c>
      <c r="M1724" t="str">
        <f>_xlfn.XLOOKUP(Sales_DB[[#This Row],[Store_ID]],Store_DB[Store_ID],Store_DB[City])</f>
        <v>Washingtonfurt</v>
      </c>
      <c r="N1724" t="str">
        <f>_xlfn.XLOOKUP(Sales_DB[[#This Row],[Store_ID]],Store_DB[Store_ID],Store_DB[Store_Type])</f>
        <v>Flagship</v>
      </c>
      <c r="O1724" t="str">
        <f>_xlfn.XLOOKUP(Sales_DB[[#This Row],[Product_ID]],Product_DB[Product_ID],Product_DB[Product_Name])</f>
        <v>Womens Cotton Scarf</v>
      </c>
      <c r="P1724" t="str">
        <f>_xlfn.XLOOKUP(Sales_DB[[#This Row],[Product_ID]],Product_DB[Product_ID],Product_DB[Category])</f>
        <v>Clothing</v>
      </c>
      <c r="Q1724" t="str">
        <f>_xlfn.XLOOKUP(Sales_DB[[#This Row],[Product_ID]],Product_DB[Product_ID],Product_DB[Sub_Category])</f>
        <v>Accessories</v>
      </c>
      <c r="R1724" t="str">
        <f>_xlfn.XLOOKUP(Sales_DB[[#This Row],[Product_ID]],Product_DB[Product_ID],Product_DB[Brand])</f>
        <v>Shepherd-Gould</v>
      </c>
      <c r="S1724">
        <f>_xlfn.XLOOKUP(Sales_DB[[#This Row],[Product_ID]],Product_DB[Product_ID],Product_DB[Cost])</f>
        <v>113.83</v>
      </c>
      <c r="T1724">
        <f>_xlfn.XLOOKUP(Sales_DB[[#This Row],[Product_ID]],Product_DB[Product_ID],Product_DB[Stock])</f>
        <v>485</v>
      </c>
      <c r="U1724" t="str">
        <f>_xlfn.XLOOKUP(Sales_DB[[#This Row],[Customer_ID]],Final_Cust_db[Customer_ID],Final_Cust_db[Name])</f>
        <v>Dr.Tamara White Md</v>
      </c>
      <c r="V1724">
        <f>_xlfn.XLOOKUP(Sales_DB[[#This Row],[Customer_ID]],Final_Cust_db[Customer_ID],Final_Cust_db[Age])</f>
        <v>60</v>
      </c>
      <c r="W1724" t="str">
        <f>_xlfn.XLOOKUP(Sales_DB[[#This Row],[Customer_ID]],Final_Cust_db[Customer_ID],Final_Cust_db[Gender])</f>
        <v>Male</v>
      </c>
      <c r="X1724" t="str">
        <f>_xlfn.XLOOKUP(Sales_DB[[#This Row],[Customer_ID]],Final_Cust_db[Customer_ID],Final_Cust_db[City])</f>
        <v>New Benjamin</v>
      </c>
      <c r="Y1724" t="str">
        <f>_xlfn.XLOOKUP(Sales_DB[[#This Row],[Customer_ID]],Final_Cust_db[Customer_ID],Final_Cust_db[State])</f>
        <v>North Carolina</v>
      </c>
      <c r="Z1724" t="str">
        <f>_xlfn.XLOOKUP(Sales_DB[[#This Row],[Customer_ID]],Final_Cust_db[Customer_ID],Final_Cust_db[Country])</f>
        <v>USA</v>
      </c>
      <c r="AA1724" t="str">
        <f>_xlfn.XLOOKUP(Sales_DB[[#This Row],[Customer_ID]],Final_Cust_db[Customer_ID],Final_Cust_db[Loyality_Level])</f>
        <v>Bronze</v>
      </c>
      <c r="AB1724" s="8">
        <f>Sales_DB[[#This Row],[Cost]]*Sales_DB[[#This Row],[Quantity]]</f>
        <v>341.49</v>
      </c>
      <c r="AC1724" s="8">
        <f>Sales_DB[[#This Row],[Total_Amount]]-Sales_DB[[#This Row],[Spend]]</f>
        <v>-5.0321999999999889</v>
      </c>
      <c r="AD1724" s="8">
        <f>MONTH(Sales_DB[[#This Row],[Order_Date]])</f>
        <v>2</v>
      </c>
    </row>
    <row r="1725" spans="1:30" x14ac:dyDescent="0.35">
      <c r="A1725" t="s">
        <v>3682</v>
      </c>
      <c r="B1725" s="2">
        <v>45738</v>
      </c>
      <c r="C1725" t="s">
        <v>1534</v>
      </c>
      <c r="D1725" t="s">
        <v>1848</v>
      </c>
      <c r="E1725" t="s">
        <v>1927</v>
      </c>
      <c r="F1725">
        <v>4</v>
      </c>
      <c r="G1725" s="5">
        <v>706.67</v>
      </c>
      <c r="H1725">
        <v>0.01</v>
      </c>
      <c r="I1725" t="s">
        <v>1957</v>
      </c>
      <c r="J1725">
        <v>2798.4132</v>
      </c>
      <c r="K1725" t="str">
        <f>_xlfn.XLOOKUP(Sales_DB[[#This Row],[Store_ID]],Store_DB[Store_ID],Store_DB[Region])</f>
        <v>North</v>
      </c>
      <c r="L1725" t="str">
        <f>_xlfn.XLOOKUP(Sales_DB[[#This Row],[Store_ID]],Store_DB[Store_ID],Store_DB[Store_Name])</f>
        <v>Thomas, Bridges and Harris</v>
      </c>
      <c r="M1725" t="str">
        <f>_xlfn.XLOOKUP(Sales_DB[[#This Row],[Store_ID]],Store_DB[Store_ID],Store_DB[City])</f>
        <v>Sabrinatown</v>
      </c>
      <c r="N1725" t="str">
        <f>_xlfn.XLOOKUP(Sales_DB[[#This Row],[Store_ID]],Store_DB[Store_ID],Store_DB[Store_Type])</f>
        <v>Online</v>
      </c>
      <c r="O1725" t="str">
        <f>_xlfn.XLOOKUP(Sales_DB[[#This Row],[Product_ID]],Product_DB[Product_ID],Product_DB[Product_Name])</f>
        <v>Face Foundation Kit</v>
      </c>
      <c r="P1725" t="str">
        <f>_xlfn.XLOOKUP(Sales_DB[[#This Row],[Product_ID]],Product_DB[Product_ID],Product_DB[Category])</f>
        <v>Beauty</v>
      </c>
      <c r="Q1725" t="str">
        <f>_xlfn.XLOOKUP(Sales_DB[[#This Row],[Product_ID]],Product_DB[Product_ID],Product_DB[Sub_Category])</f>
        <v>Makeup</v>
      </c>
      <c r="R1725" t="str">
        <f>_xlfn.XLOOKUP(Sales_DB[[#This Row],[Product_ID]],Product_DB[Product_ID],Product_DB[Brand])</f>
        <v>Taylor-Elliott</v>
      </c>
      <c r="S1725">
        <f>_xlfn.XLOOKUP(Sales_DB[[#This Row],[Product_ID]],Product_DB[Product_ID],Product_DB[Cost])</f>
        <v>183.04</v>
      </c>
      <c r="T1725">
        <f>_xlfn.XLOOKUP(Sales_DB[[#This Row],[Product_ID]],Product_DB[Product_ID],Product_DB[Stock])</f>
        <v>457</v>
      </c>
      <c r="U1725" t="str">
        <f>_xlfn.XLOOKUP(Sales_DB[[#This Row],[Customer_ID]],Final_Cust_db[Customer_ID],Final_Cust_db[Name])</f>
        <v>Christopher Ford</v>
      </c>
      <c r="V1725">
        <f>_xlfn.XLOOKUP(Sales_DB[[#This Row],[Customer_ID]],Final_Cust_db[Customer_ID],Final_Cust_db[Age])</f>
        <v>56</v>
      </c>
      <c r="W1725" t="str">
        <f>_xlfn.XLOOKUP(Sales_DB[[#This Row],[Customer_ID]],Final_Cust_db[Customer_ID],Final_Cust_db[Gender])</f>
        <v>Male</v>
      </c>
      <c r="X1725" t="str">
        <f>_xlfn.XLOOKUP(Sales_DB[[#This Row],[Customer_ID]],Final_Cust_db[Customer_ID],Final_Cust_db[City])</f>
        <v>North Seanfurt</v>
      </c>
      <c r="Y1725" t="str">
        <f>_xlfn.XLOOKUP(Sales_DB[[#This Row],[Customer_ID]],Final_Cust_db[Customer_ID],Final_Cust_db[State])</f>
        <v>Ohio</v>
      </c>
      <c r="Z1725" t="str">
        <f>_xlfn.XLOOKUP(Sales_DB[[#This Row],[Customer_ID]],Final_Cust_db[Customer_ID],Final_Cust_db[Country])</f>
        <v>USA</v>
      </c>
      <c r="AA1725" t="str">
        <f>_xlfn.XLOOKUP(Sales_DB[[#This Row],[Customer_ID]],Final_Cust_db[Customer_ID],Final_Cust_db[Loyality_Level])</f>
        <v>Bronze</v>
      </c>
      <c r="AB1725" s="8">
        <f>Sales_DB[[#This Row],[Cost]]*Sales_DB[[#This Row],[Quantity]]</f>
        <v>732.16</v>
      </c>
      <c r="AC1725" s="8">
        <f>Sales_DB[[#This Row],[Total_Amount]]-Sales_DB[[#This Row],[Spend]]</f>
        <v>2066.2532000000001</v>
      </c>
      <c r="AD1725" s="8">
        <f>MONTH(Sales_DB[[#This Row],[Order_Date]])</f>
        <v>3</v>
      </c>
    </row>
    <row r="1726" spans="1:30" x14ac:dyDescent="0.35">
      <c r="A1726" t="s">
        <v>3683</v>
      </c>
      <c r="B1726" s="2">
        <v>45685</v>
      </c>
      <c r="C1726" t="s">
        <v>1233</v>
      </c>
      <c r="D1726" t="s">
        <v>1656</v>
      </c>
      <c r="E1726" t="s">
        <v>1899</v>
      </c>
      <c r="F1726">
        <v>3</v>
      </c>
      <c r="G1726" s="5">
        <v>523.45000000000005</v>
      </c>
      <c r="H1726">
        <v>0.17</v>
      </c>
      <c r="I1726" t="s">
        <v>1957</v>
      </c>
      <c r="J1726">
        <v>1303.3905</v>
      </c>
      <c r="K1726" t="str">
        <f>_xlfn.XLOOKUP(Sales_DB[[#This Row],[Store_ID]],Store_DB[Store_ID],Store_DB[Region])</f>
        <v>North</v>
      </c>
      <c r="L1726" t="str">
        <f>_xlfn.XLOOKUP(Sales_DB[[#This Row],[Store_ID]],Store_DB[Store_ID],Store_DB[Store_Name])</f>
        <v>Johnson-Wright</v>
      </c>
      <c r="M1726" t="str">
        <f>_xlfn.XLOOKUP(Sales_DB[[#This Row],[Store_ID]],Store_DB[Store_ID],Store_DB[City])</f>
        <v>Hoodberg</v>
      </c>
      <c r="N1726" t="str">
        <f>_xlfn.XLOOKUP(Sales_DB[[#This Row],[Store_ID]],Store_DB[Store_ID],Store_DB[Store_Type])</f>
        <v>Outlet</v>
      </c>
      <c r="O1726" t="str">
        <f>_xlfn.XLOOKUP(Sales_DB[[#This Row],[Product_ID]],Product_DB[Product_ID],Product_DB[Product_Name])</f>
        <v>Decorative Floor Vase</v>
      </c>
      <c r="P1726" t="str">
        <f>_xlfn.XLOOKUP(Sales_DB[[#This Row],[Product_ID]],Product_DB[Product_ID],Product_DB[Category])</f>
        <v>Home</v>
      </c>
      <c r="Q1726" t="str">
        <f>_xlfn.XLOOKUP(Sales_DB[[#This Row],[Product_ID]],Product_DB[Product_ID],Product_DB[Sub_Category])</f>
        <v>Decor</v>
      </c>
      <c r="R1726" t="str">
        <f>_xlfn.XLOOKUP(Sales_DB[[#This Row],[Product_ID]],Product_DB[Product_ID],Product_DB[Brand])</f>
        <v>Khan, Jones and Paul</v>
      </c>
      <c r="S1726">
        <f>_xlfn.XLOOKUP(Sales_DB[[#This Row],[Product_ID]],Product_DB[Product_ID],Product_DB[Cost])</f>
        <v>238.8</v>
      </c>
      <c r="T1726">
        <f>_xlfn.XLOOKUP(Sales_DB[[#This Row],[Product_ID]],Product_DB[Product_ID],Product_DB[Stock])</f>
        <v>378</v>
      </c>
      <c r="U1726" t="str">
        <f>_xlfn.XLOOKUP(Sales_DB[[#This Row],[Customer_ID]],Final_Cust_db[Customer_ID],Final_Cust_db[Name])</f>
        <v>Jacqueline Payne</v>
      </c>
      <c r="V1726">
        <f>_xlfn.XLOOKUP(Sales_DB[[#This Row],[Customer_ID]],Final_Cust_db[Customer_ID],Final_Cust_db[Age])</f>
        <v>46</v>
      </c>
      <c r="W1726" t="str">
        <f>_xlfn.XLOOKUP(Sales_DB[[#This Row],[Customer_ID]],Final_Cust_db[Customer_ID],Final_Cust_db[Gender])</f>
        <v>Male</v>
      </c>
      <c r="X1726" t="str">
        <f>_xlfn.XLOOKUP(Sales_DB[[#This Row],[Customer_ID]],Final_Cust_db[Customer_ID],Final_Cust_db[City])</f>
        <v>Gutierrezstad</v>
      </c>
      <c r="Y1726" t="str">
        <f>_xlfn.XLOOKUP(Sales_DB[[#This Row],[Customer_ID]],Final_Cust_db[Customer_ID],Final_Cust_db[State])</f>
        <v>Missouri</v>
      </c>
      <c r="Z1726" t="str">
        <f>_xlfn.XLOOKUP(Sales_DB[[#This Row],[Customer_ID]],Final_Cust_db[Customer_ID],Final_Cust_db[Country])</f>
        <v>USA</v>
      </c>
      <c r="AA1726" t="str">
        <f>_xlfn.XLOOKUP(Sales_DB[[#This Row],[Customer_ID]],Final_Cust_db[Customer_ID],Final_Cust_db[Loyality_Level])</f>
        <v>Gold</v>
      </c>
      <c r="AB1726" s="8">
        <f>Sales_DB[[#This Row],[Cost]]*Sales_DB[[#This Row],[Quantity]]</f>
        <v>716.40000000000009</v>
      </c>
      <c r="AC1726" s="8">
        <f>Sales_DB[[#This Row],[Total_Amount]]-Sales_DB[[#This Row],[Spend]]</f>
        <v>586.99049999999988</v>
      </c>
      <c r="AD1726" s="8">
        <f>MONTH(Sales_DB[[#This Row],[Order_Date]])</f>
        <v>1</v>
      </c>
    </row>
    <row r="1727" spans="1:30" x14ac:dyDescent="0.35">
      <c r="A1727" t="s">
        <v>3684</v>
      </c>
      <c r="B1727" s="2">
        <v>45701</v>
      </c>
      <c r="C1727" t="s">
        <v>51</v>
      </c>
      <c r="D1727" t="s">
        <v>1854</v>
      </c>
      <c r="E1727" t="s">
        <v>1943</v>
      </c>
      <c r="F1727">
        <v>3</v>
      </c>
      <c r="G1727" s="5">
        <v>482.2</v>
      </c>
      <c r="H1727">
        <v>0.23</v>
      </c>
      <c r="I1727" t="s">
        <v>1962</v>
      </c>
      <c r="J1727">
        <v>1113.8820000000001</v>
      </c>
      <c r="K1727" t="str">
        <f>_xlfn.XLOOKUP(Sales_DB[[#This Row],[Store_ID]],Store_DB[Store_ID],Store_DB[Region])</f>
        <v>East</v>
      </c>
      <c r="L1727" t="str">
        <f>_xlfn.XLOOKUP(Sales_DB[[#This Row],[Store_ID]],Store_DB[Store_ID],Store_DB[Store_Name])</f>
        <v>Guerrero-Schmitt</v>
      </c>
      <c r="M1727" t="str">
        <f>_xlfn.XLOOKUP(Sales_DB[[#This Row],[Store_ID]],Store_DB[Store_ID],Store_DB[City])</f>
        <v>East Stevechester</v>
      </c>
      <c r="N1727" t="str">
        <f>_xlfn.XLOOKUP(Sales_DB[[#This Row],[Store_ID]],Store_DB[Store_ID],Store_DB[Store_Type])</f>
        <v>Flagship</v>
      </c>
      <c r="O1727" t="str">
        <f>_xlfn.XLOOKUP(Sales_DB[[#This Row],[Product_ID]],Product_DB[Product_ID],Product_DB[Product_Name])</f>
        <v>Women'S High Heels</v>
      </c>
      <c r="P1727" t="str">
        <f>_xlfn.XLOOKUP(Sales_DB[[#This Row],[Product_ID]],Product_DB[Product_ID],Product_DB[Category])</f>
        <v>Clothing</v>
      </c>
      <c r="Q1727" t="str">
        <f>_xlfn.XLOOKUP(Sales_DB[[#This Row],[Product_ID]],Product_DB[Product_ID],Product_DB[Sub_Category])</f>
        <v>Footwear</v>
      </c>
      <c r="R1727" t="str">
        <f>_xlfn.XLOOKUP(Sales_DB[[#This Row],[Product_ID]],Product_DB[Product_ID],Product_DB[Brand])</f>
        <v>Smith-Charles</v>
      </c>
      <c r="S1727">
        <f>_xlfn.XLOOKUP(Sales_DB[[#This Row],[Product_ID]],Product_DB[Product_ID],Product_DB[Cost])</f>
        <v>438.25</v>
      </c>
      <c r="T1727">
        <f>_xlfn.XLOOKUP(Sales_DB[[#This Row],[Product_ID]],Product_DB[Product_ID],Product_DB[Stock])</f>
        <v>496</v>
      </c>
      <c r="U1727" t="str">
        <f>_xlfn.XLOOKUP(Sales_DB[[#This Row],[Customer_ID]],Final_Cust_db[Customer_ID],Final_Cust_db[Name])</f>
        <v>Ms.Maria Leach</v>
      </c>
      <c r="V1727">
        <f>_xlfn.XLOOKUP(Sales_DB[[#This Row],[Customer_ID]],Final_Cust_db[Customer_ID],Final_Cust_db[Age])</f>
        <v>64</v>
      </c>
      <c r="W1727" t="str">
        <f>_xlfn.XLOOKUP(Sales_DB[[#This Row],[Customer_ID]],Final_Cust_db[Customer_ID],Final_Cust_db[Gender])</f>
        <v>Male</v>
      </c>
      <c r="X1727" t="str">
        <f>_xlfn.XLOOKUP(Sales_DB[[#This Row],[Customer_ID]],Final_Cust_db[Customer_ID],Final_Cust_db[City])</f>
        <v>Melissashire</v>
      </c>
      <c r="Y1727" t="str">
        <f>_xlfn.XLOOKUP(Sales_DB[[#This Row],[Customer_ID]],Final_Cust_db[Customer_ID],Final_Cust_db[State])</f>
        <v>Pennsylvania</v>
      </c>
      <c r="Z1727" t="str">
        <f>_xlfn.XLOOKUP(Sales_DB[[#This Row],[Customer_ID]],Final_Cust_db[Customer_ID],Final_Cust_db[Country])</f>
        <v>USA</v>
      </c>
      <c r="AA1727" t="str">
        <f>_xlfn.XLOOKUP(Sales_DB[[#This Row],[Customer_ID]],Final_Cust_db[Customer_ID],Final_Cust_db[Loyality_Level])</f>
        <v>Platinum</v>
      </c>
      <c r="AB1727" s="8">
        <f>Sales_DB[[#This Row],[Cost]]*Sales_DB[[#This Row],[Quantity]]</f>
        <v>1314.75</v>
      </c>
      <c r="AC1727" s="8">
        <f>Sales_DB[[#This Row],[Total_Amount]]-Sales_DB[[#This Row],[Spend]]</f>
        <v>-200.86799999999994</v>
      </c>
      <c r="AD1727" s="8">
        <f>MONTH(Sales_DB[[#This Row],[Order_Date]])</f>
        <v>2</v>
      </c>
    </row>
    <row r="1728" spans="1:30" x14ac:dyDescent="0.35">
      <c r="A1728" t="s">
        <v>3685</v>
      </c>
      <c r="B1728" s="2">
        <v>45745</v>
      </c>
      <c r="C1728" t="s">
        <v>433</v>
      </c>
      <c r="D1728" t="s">
        <v>1769</v>
      </c>
      <c r="E1728" t="s">
        <v>1906</v>
      </c>
      <c r="F1728">
        <v>4</v>
      </c>
      <c r="G1728" s="5">
        <v>688.86</v>
      </c>
      <c r="H1728">
        <v>0.02</v>
      </c>
      <c r="I1728" t="s">
        <v>1962</v>
      </c>
      <c r="J1728">
        <v>2700.3312000000001</v>
      </c>
      <c r="K1728" t="str">
        <f>_xlfn.XLOOKUP(Sales_DB[[#This Row],[Store_ID]],Store_DB[Store_ID],Store_DB[Region])</f>
        <v>North</v>
      </c>
      <c r="L1728" t="str">
        <f>_xlfn.XLOOKUP(Sales_DB[[#This Row],[Store_ID]],Store_DB[Store_ID],Store_DB[Store_Name])</f>
        <v>Gray Ltd</v>
      </c>
      <c r="M1728" t="str">
        <f>_xlfn.XLOOKUP(Sales_DB[[#This Row],[Store_ID]],Store_DB[Store_ID],Store_DB[City])</f>
        <v>New Michaelchester</v>
      </c>
      <c r="N1728" t="str">
        <f>_xlfn.XLOOKUP(Sales_DB[[#This Row],[Store_ID]],Store_DB[Store_ID],Store_DB[Store_Type])</f>
        <v>Outlet</v>
      </c>
      <c r="O1728" t="str">
        <f>_xlfn.XLOOKUP(Sales_DB[[#This Row],[Product_ID]],Product_DB[Product_ID],Product_DB[Product_Name])</f>
        <v>Organic Sunscreen Lotion</v>
      </c>
      <c r="P1728" t="str">
        <f>_xlfn.XLOOKUP(Sales_DB[[#This Row],[Product_ID]],Product_DB[Product_ID],Product_DB[Category])</f>
        <v>Beauty</v>
      </c>
      <c r="Q1728" t="str">
        <f>_xlfn.XLOOKUP(Sales_DB[[#This Row],[Product_ID]],Product_DB[Product_ID],Product_DB[Sub_Category])</f>
        <v>Skincare</v>
      </c>
      <c r="R1728" t="str">
        <f>_xlfn.XLOOKUP(Sales_DB[[#This Row],[Product_ID]],Product_DB[Product_ID],Product_DB[Brand])</f>
        <v>Anderson-Riley</v>
      </c>
      <c r="S1728">
        <f>_xlfn.XLOOKUP(Sales_DB[[#This Row],[Product_ID]],Product_DB[Product_ID],Product_DB[Cost])</f>
        <v>266.86</v>
      </c>
      <c r="T1728">
        <f>_xlfn.XLOOKUP(Sales_DB[[#This Row],[Product_ID]],Product_DB[Product_ID],Product_DB[Stock])</f>
        <v>458</v>
      </c>
      <c r="U1728" t="str">
        <f>_xlfn.XLOOKUP(Sales_DB[[#This Row],[Customer_ID]],Final_Cust_db[Customer_ID],Final_Cust_db[Name])</f>
        <v>Donald Lee</v>
      </c>
      <c r="V1728">
        <f>_xlfn.XLOOKUP(Sales_DB[[#This Row],[Customer_ID]],Final_Cust_db[Customer_ID],Final_Cust_db[Age])</f>
        <v>26</v>
      </c>
      <c r="W1728" t="str">
        <f>_xlfn.XLOOKUP(Sales_DB[[#This Row],[Customer_ID]],Final_Cust_db[Customer_ID],Final_Cust_db[Gender])</f>
        <v>Male</v>
      </c>
      <c r="X1728" t="str">
        <f>_xlfn.XLOOKUP(Sales_DB[[#This Row],[Customer_ID]],Final_Cust_db[Customer_ID],Final_Cust_db[City])</f>
        <v>Wongberg</v>
      </c>
      <c r="Y1728" t="str">
        <f>_xlfn.XLOOKUP(Sales_DB[[#This Row],[Customer_ID]],Final_Cust_db[Customer_ID],Final_Cust_db[State])</f>
        <v>Illinois</v>
      </c>
      <c r="Z1728" t="str">
        <f>_xlfn.XLOOKUP(Sales_DB[[#This Row],[Customer_ID]],Final_Cust_db[Customer_ID],Final_Cust_db[Country])</f>
        <v>USA</v>
      </c>
      <c r="AA1728" t="str">
        <f>_xlfn.XLOOKUP(Sales_DB[[#This Row],[Customer_ID]],Final_Cust_db[Customer_ID],Final_Cust_db[Loyality_Level])</f>
        <v>Bronze</v>
      </c>
      <c r="AB1728" s="8">
        <f>Sales_DB[[#This Row],[Cost]]*Sales_DB[[#This Row],[Quantity]]</f>
        <v>1067.44</v>
      </c>
      <c r="AC1728" s="8">
        <f>Sales_DB[[#This Row],[Total_Amount]]-Sales_DB[[#This Row],[Spend]]</f>
        <v>1632.8912</v>
      </c>
      <c r="AD1728" s="8">
        <f>MONTH(Sales_DB[[#This Row],[Order_Date]])</f>
        <v>3</v>
      </c>
    </row>
    <row r="1729" spans="1:30" x14ac:dyDescent="0.35">
      <c r="A1729" t="s">
        <v>3686</v>
      </c>
      <c r="B1729" s="2">
        <v>45214</v>
      </c>
      <c r="C1729" t="s">
        <v>104</v>
      </c>
      <c r="D1729" t="s">
        <v>1604</v>
      </c>
      <c r="E1729" t="s">
        <v>1885</v>
      </c>
      <c r="F1729">
        <v>1</v>
      </c>
      <c r="G1729" s="5">
        <v>145.47999999999999</v>
      </c>
      <c r="H1729">
        <v>0.1</v>
      </c>
      <c r="I1729" t="s">
        <v>1962</v>
      </c>
      <c r="J1729">
        <v>130.93199999999999</v>
      </c>
      <c r="K1729" t="str">
        <f>_xlfn.XLOOKUP(Sales_DB[[#This Row],[Store_ID]],Store_DB[Store_ID],Store_DB[Region])</f>
        <v>East</v>
      </c>
      <c r="L1729" t="str">
        <f>_xlfn.XLOOKUP(Sales_DB[[#This Row],[Store_ID]],Store_DB[Store_ID],Store_DB[Store_Name])</f>
        <v>Rivera-Warner</v>
      </c>
      <c r="M1729" t="str">
        <f>_xlfn.XLOOKUP(Sales_DB[[#This Row],[Store_ID]],Store_DB[Store_ID],Store_DB[City])</f>
        <v>Washingtonfurt</v>
      </c>
      <c r="N1729" t="str">
        <f>_xlfn.XLOOKUP(Sales_DB[[#This Row],[Store_ID]],Store_DB[Store_ID],Store_DB[Store_Type])</f>
        <v>Flagship</v>
      </c>
      <c r="O1729" t="str">
        <f>_xlfn.XLOOKUP(Sales_DB[[#This Row],[Product_ID]],Product_DB[Product_ID],Product_DB[Product_Name])</f>
        <v>Hair Strengthening Shampoo</v>
      </c>
      <c r="P1729" t="str">
        <f>_xlfn.XLOOKUP(Sales_DB[[#This Row],[Product_ID]],Product_DB[Product_ID],Product_DB[Category])</f>
        <v>Beauty</v>
      </c>
      <c r="Q1729" t="str">
        <f>_xlfn.XLOOKUP(Sales_DB[[#This Row],[Product_ID]],Product_DB[Product_ID],Product_DB[Sub_Category])</f>
        <v>Haircare</v>
      </c>
      <c r="R1729" t="str">
        <f>_xlfn.XLOOKUP(Sales_DB[[#This Row],[Product_ID]],Product_DB[Product_ID],Product_DB[Brand])</f>
        <v>Rice LLC</v>
      </c>
      <c r="S1729">
        <f>_xlfn.XLOOKUP(Sales_DB[[#This Row],[Product_ID]],Product_DB[Product_ID],Product_DB[Cost])</f>
        <v>115.82</v>
      </c>
      <c r="T1729">
        <f>_xlfn.XLOOKUP(Sales_DB[[#This Row],[Product_ID]],Product_DB[Product_ID],Product_DB[Stock])</f>
        <v>460</v>
      </c>
      <c r="U1729" t="str">
        <f>_xlfn.XLOOKUP(Sales_DB[[#This Row],[Customer_ID]],Final_Cust_db[Customer_ID],Final_Cust_db[Name])</f>
        <v>Jonathan Steele</v>
      </c>
      <c r="V1729">
        <f>_xlfn.XLOOKUP(Sales_DB[[#This Row],[Customer_ID]],Final_Cust_db[Customer_ID],Final_Cust_db[Age])</f>
        <v>52</v>
      </c>
      <c r="W1729" t="str">
        <f>_xlfn.XLOOKUP(Sales_DB[[#This Row],[Customer_ID]],Final_Cust_db[Customer_ID],Final_Cust_db[Gender])</f>
        <v>Female</v>
      </c>
      <c r="X1729" t="str">
        <f>_xlfn.XLOOKUP(Sales_DB[[#This Row],[Customer_ID]],Final_Cust_db[Customer_ID],Final_Cust_db[City])</f>
        <v>Molinabury</v>
      </c>
      <c r="Y1729" t="str">
        <f>_xlfn.XLOOKUP(Sales_DB[[#This Row],[Customer_ID]],Final_Cust_db[Customer_ID],Final_Cust_db[State])</f>
        <v>Oregon</v>
      </c>
      <c r="Z1729" t="str">
        <f>_xlfn.XLOOKUP(Sales_DB[[#This Row],[Customer_ID]],Final_Cust_db[Customer_ID],Final_Cust_db[Country])</f>
        <v>USA</v>
      </c>
      <c r="AA1729" t="str">
        <f>_xlfn.XLOOKUP(Sales_DB[[#This Row],[Customer_ID]],Final_Cust_db[Customer_ID],Final_Cust_db[Loyality_Level])</f>
        <v>Silver</v>
      </c>
      <c r="AB1729" s="8">
        <f>Sales_DB[[#This Row],[Cost]]*Sales_DB[[#This Row],[Quantity]]</f>
        <v>115.82</v>
      </c>
      <c r="AC1729" s="8">
        <f>Sales_DB[[#This Row],[Total_Amount]]-Sales_DB[[#This Row],[Spend]]</f>
        <v>15.111999999999995</v>
      </c>
      <c r="AD1729" s="8">
        <f>MONTH(Sales_DB[[#This Row],[Order_Date]])</f>
        <v>10</v>
      </c>
    </row>
    <row r="1730" spans="1:30" x14ac:dyDescent="0.35">
      <c r="A1730" t="s">
        <v>3687</v>
      </c>
      <c r="B1730" s="2">
        <v>45547</v>
      </c>
      <c r="C1730" t="s">
        <v>202</v>
      </c>
      <c r="D1730" t="s">
        <v>1668</v>
      </c>
      <c r="E1730" t="s">
        <v>1925</v>
      </c>
      <c r="F1730">
        <v>4</v>
      </c>
      <c r="G1730" s="5">
        <v>862.25</v>
      </c>
      <c r="H1730">
        <v>0.28000000000000003</v>
      </c>
      <c r="I1730" t="s">
        <v>1959</v>
      </c>
      <c r="J1730">
        <v>2483.2800000000002</v>
      </c>
      <c r="K1730" t="str">
        <f>_xlfn.XLOOKUP(Sales_DB[[#This Row],[Store_ID]],Store_DB[Store_ID],Store_DB[Region])</f>
        <v>South</v>
      </c>
      <c r="L1730" t="str">
        <f>_xlfn.XLOOKUP(Sales_DB[[#This Row],[Store_ID]],Store_DB[Store_ID],Store_DB[Store_Name])</f>
        <v>Aguirre-Keller</v>
      </c>
      <c r="M1730" t="str">
        <f>_xlfn.XLOOKUP(Sales_DB[[#This Row],[Store_ID]],Store_DB[Store_ID],Store_DB[City])</f>
        <v>Lake Michael</v>
      </c>
      <c r="N1730" t="str">
        <f>_xlfn.XLOOKUP(Sales_DB[[#This Row],[Store_ID]],Store_DB[Store_ID],Store_DB[Store_Type])</f>
        <v>Online</v>
      </c>
      <c r="O1730" t="str">
        <f>_xlfn.XLOOKUP(Sales_DB[[#This Row],[Product_ID]],Product_DB[Product_ID],Product_DB[Product_Name])</f>
        <v>Basketball</v>
      </c>
      <c r="P1730" t="str">
        <f>_xlfn.XLOOKUP(Sales_DB[[#This Row],[Product_ID]],Product_DB[Product_ID],Product_DB[Category])</f>
        <v>Sports</v>
      </c>
      <c r="Q1730" t="str">
        <f>_xlfn.XLOOKUP(Sales_DB[[#This Row],[Product_ID]],Product_DB[Product_ID],Product_DB[Sub_Category])</f>
        <v>Team Sports</v>
      </c>
      <c r="R1730" t="str">
        <f>_xlfn.XLOOKUP(Sales_DB[[#This Row],[Product_ID]],Product_DB[Product_ID],Product_DB[Brand])</f>
        <v>Nolan-Snow</v>
      </c>
      <c r="S1730">
        <f>_xlfn.XLOOKUP(Sales_DB[[#This Row],[Product_ID]],Product_DB[Product_ID],Product_DB[Cost])</f>
        <v>204.39</v>
      </c>
      <c r="T1730">
        <f>_xlfn.XLOOKUP(Sales_DB[[#This Row],[Product_ID]],Product_DB[Product_ID],Product_DB[Stock])</f>
        <v>281</v>
      </c>
      <c r="U1730" t="str">
        <f>_xlfn.XLOOKUP(Sales_DB[[#This Row],[Customer_ID]],Final_Cust_db[Customer_ID],Final_Cust_db[Name])</f>
        <v>Debra Liu</v>
      </c>
      <c r="V1730">
        <f>_xlfn.XLOOKUP(Sales_DB[[#This Row],[Customer_ID]],Final_Cust_db[Customer_ID],Final_Cust_db[Age])</f>
        <v>55</v>
      </c>
      <c r="W1730" t="str">
        <f>_xlfn.XLOOKUP(Sales_DB[[#This Row],[Customer_ID]],Final_Cust_db[Customer_ID],Final_Cust_db[Gender])</f>
        <v>Male</v>
      </c>
      <c r="X1730" t="str">
        <f>_xlfn.XLOOKUP(Sales_DB[[#This Row],[Customer_ID]],Final_Cust_db[Customer_ID],Final_Cust_db[City])</f>
        <v>South Timtown</v>
      </c>
      <c r="Y1730" t="str">
        <f>_xlfn.XLOOKUP(Sales_DB[[#This Row],[Customer_ID]],Final_Cust_db[Customer_ID],Final_Cust_db[State])</f>
        <v>Minnesota</v>
      </c>
      <c r="Z1730" t="str">
        <f>_xlfn.XLOOKUP(Sales_DB[[#This Row],[Customer_ID]],Final_Cust_db[Customer_ID],Final_Cust_db[Country])</f>
        <v>USA</v>
      </c>
      <c r="AA1730" t="str">
        <f>_xlfn.XLOOKUP(Sales_DB[[#This Row],[Customer_ID]],Final_Cust_db[Customer_ID],Final_Cust_db[Loyality_Level])</f>
        <v>Bronze</v>
      </c>
      <c r="AB1730" s="8">
        <f>Sales_DB[[#This Row],[Cost]]*Sales_DB[[#This Row],[Quantity]]</f>
        <v>817.56</v>
      </c>
      <c r="AC1730" s="8">
        <f>Sales_DB[[#This Row],[Total_Amount]]-Sales_DB[[#This Row],[Spend]]</f>
        <v>1665.7200000000003</v>
      </c>
      <c r="AD1730" s="8">
        <f>MONTH(Sales_DB[[#This Row],[Order_Date]])</f>
        <v>9</v>
      </c>
    </row>
    <row r="1731" spans="1:30" x14ac:dyDescent="0.35">
      <c r="A1731" t="s">
        <v>3688</v>
      </c>
      <c r="B1731" s="2">
        <v>45296</v>
      </c>
      <c r="C1731" t="s">
        <v>935</v>
      </c>
      <c r="D1731" t="s">
        <v>1558</v>
      </c>
      <c r="E1731" t="s">
        <v>1932</v>
      </c>
      <c r="F1731">
        <v>4</v>
      </c>
      <c r="G1731" s="5">
        <v>146.12</v>
      </c>
      <c r="H1731">
        <v>0.12</v>
      </c>
      <c r="I1731" t="s">
        <v>1962</v>
      </c>
      <c r="J1731">
        <v>514.3424</v>
      </c>
      <c r="K1731" t="str">
        <f>_xlfn.XLOOKUP(Sales_DB[[#This Row],[Store_ID]],Store_DB[Store_ID],Store_DB[Region])</f>
        <v>South</v>
      </c>
      <c r="L1731" t="str">
        <f>_xlfn.XLOOKUP(Sales_DB[[#This Row],[Store_ID]],Store_DB[Store_ID],Store_DB[Store_Name])</f>
        <v>Mcdonald Inc</v>
      </c>
      <c r="M1731" t="str">
        <f>_xlfn.XLOOKUP(Sales_DB[[#This Row],[Store_ID]],Store_DB[Store_ID],Store_DB[City])</f>
        <v>Christopherland</v>
      </c>
      <c r="N1731" t="str">
        <f>_xlfn.XLOOKUP(Sales_DB[[#This Row],[Store_ID]],Store_DB[Store_ID],Store_DB[Store_Type])</f>
        <v>Outlet</v>
      </c>
      <c r="O1731" t="str">
        <f>_xlfn.XLOOKUP(Sales_DB[[#This Row],[Product_ID]],Product_DB[Product_ID],Product_DB[Product_Name])</f>
        <v>Men'S Graphic T-Shirt</v>
      </c>
      <c r="P1731" t="str">
        <f>_xlfn.XLOOKUP(Sales_DB[[#This Row],[Product_ID]],Product_DB[Product_ID],Product_DB[Category])</f>
        <v>Clothing</v>
      </c>
      <c r="Q1731" t="str">
        <f>_xlfn.XLOOKUP(Sales_DB[[#This Row],[Product_ID]],Product_DB[Product_ID],Product_DB[Sub_Category])</f>
        <v>Tops</v>
      </c>
      <c r="R1731" t="str">
        <f>_xlfn.XLOOKUP(Sales_DB[[#This Row],[Product_ID]],Product_DB[Product_ID],Product_DB[Brand])</f>
        <v>Terry-Moore</v>
      </c>
      <c r="S1731">
        <f>_xlfn.XLOOKUP(Sales_DB[[#This Row],[Product_ID]],Product_DB[Product_ID],Product_DB[Cost])</f>
        <v>342.56</v>
      </c>
      <c r="T1731">
        <f>_xlfn.XLOOKUP(Sales_DB[[#This Row],[Product_ID]],Product_DB[Product_ID],Product_DB[Stock])</f>
        <v>181</v>
      </c>
      <c r="U1731" t="str">
        <f>_xlfn.XLOOKUP(Sales_DB[[#This Row],[Customer_ID]],Final_Cust_db[Customer_ID],Final_Cust_db[Name])</f>
        <v>Ricardo Jones</v>
      </c>
      <c r="V1731">
        <f>_xlfn.XLOOKUP(Sales_DB[[#This Row],[Customer_ID]],Final_Cust_db[Customer_ID],Final_Cust_db[Age])</f>
        <v>30</v>
      </c>
      <c r="W1731" t="str">
        <f>_xlfn.XLOOKUP(Sales_DB[[#This Row],[Customer_ID]],Final_Cust_db[Customer_ID],Final_Cust_db[Gender])</f>
        <v>Male</v>
      </c>
      <c r="X1731" t="str">
        <f>_xlfn.XLOOKUP(Sales_DB[[#This Row],[Customer_ID]],Final_Cust_db[Customer_ID],Final_Cust_db[City])</f>
        <v>Danielland</v>
      </c>
      <c r="Y1731" t="str">
        <f>_xlfn.XLOOKUP(Sales_DB[[#This Row],[Customer_ID]],Final_Cust_db[Customer_ID],Final_Cust_db[State])</f>
        <v>Minnesota</v>
      </c>
      <c r="Z1731" t="str">
        <f>_xlfn.XLOOKUP(Sales_DB[[#This Row],[Customer_ID]],Final_Cust_db[Customer_ID],Final_Cust_db[Country])</f>
        <v>USA</v>
      </c>
      <c r="AA1731" t="str">
        <f>_xlfn.XLOOKUP(Sales_DB[[#This Row],[Customer_ID]],Final_Cust_db[Customer_ID],Final_Cust_db[Loyality_Level])</f>
        <v>Silver</v>
      </c>
      <c r="AB1731" s="8">
        <f>Sales_DB[[#This Row],[Cost]]*Sales_DB[[#This Row],[Quantity]]</f>
        <v>1370.24</v>
      </c>
      <c r="AC1731" s="8">
        <f>Sales_DB[[#This Row],[Total_Amount]]-Sales_DB[[#This Row],[Spend]]</f>
        <v>-855.89760000000001</v>
      </c>
      <c r="AD1731" s="8">
        <f>MONTH(Sales_DB[[#This Row],[Order_Date]])</f>
        <v>1</v>
      </c>
    </row>
    <row r="1732" spans="1:30" x14ac:dyDescent="0.35">
      <c r="A1732" t="s">
        <v>3689</v>
      </c>
      <c r="B1732" s="2">
        <v>45549</v>
      </c>
      <c r="C1732" t="s">
        <v>1482</v>
      </c>
      <c r="D1732" t="s">
        <v>1668</v>
      </c>
      <c r="E1732" t="s">
        <v>1943</v>
      </c>
      <c r="F1732">
        <v>2</v>
      </c>
      <c r="G1732" s="5">
        <v>695.02</v>
      </c>
      <c r="H1732">
        <v>0.3</v>
      </c>
      <c r="I1732" t="s">
        <v>1962</v>
      </c>
      <c r="J1732">
        <v>973.02799999999991</v>
      </c>
      <c r="K1732" t="str">
        <f>_xlfn.XLOOKUP(Sales_DB[[#This Row],[Store_ID]],Store_DB[Store_ID],Store_DB[Region])</f>
        <v>East</v>
      </c>
      <c r="L1732" t="str">
        <f>_xlfn.XLOOKUP(Sales_DB[[#This Row],[Store_ID]],Store_DB[Store_ID],Store_DB[Store_Name])</f>
        <v>Guerrero-Schmitt</v>
      </c>
      <c r="M1732" t="str">
        <f>_xlfn.XLOOKUP(Sales_DB[[#This Row],[Store_ID]],Store_DB[Store_ID],Store_DB[City])</f>
        <v>East Stevechester</v>
      </c>
      <c r="N1732" t="str">
        <f>_xlfn.XLOOKUP(Sales_DB[[#This Row],[Store_ID]],Store_DB[Store_ID],Store_DB[Store_Type])</f>
        <v>Flagship</v>
      </c>
      <c r="O1732" t="str">
        <f>_xlfn.XLOOKUP(Sales_DB[[#This Row],[Product_ID]],Product_DB[Product_ID],Product_DB[Product_Name])</f>
        <v>Basketball</v>
      </c>
      <c r="P1732" t="str">
        <f>_xlfn.XLOOKUP(Sales_DB[[#This Row],[Product_ID]],Product_DB[Product_ID],Product_DB[Category])</f>
        <v>Sports</v>
      </c>
      <c r="Q1732" t="str">
        <f>_xlfn.XLOOKUP(Sales_DB[[#This Row],[Product_ID]],Product_DB[Product_ID],Product_DB[Sub_Category])</f>
        <v>Team Sports</v>
      </c>
      <c r="R1732" t="str">
        <f>_xlfn.XLOOKUP(Sales_DB[[#This Row],[Product_ID]],Product_DB[Product_ID],Product_DB[Brand])</f>
        <v>Nolan-Snow</v>
      </c>
      <c r="S1732">
        <f>_xlfn.XLOOKUP(Sales_DB[[#This Row],[Product_ID]],Product_DB[Product_ID],Product_DB[Cost])</f>
        <v>204.39</v>
      </c>
      <c r="T1732">
        <f>_xlfn.XLOOKUP(Sales_DB[[#This Row],[Product_ID]],Product_DB[Product_ID],Product_DB[Stock])</f>
        <v>281</v>
      </c>
      <c r="U1732" t="str">
        <f>_xlfn.XLOOKUP(Sales_DB[[#This Row],[Customer_ID]],Final_Cust_db[Customer_ID],Final_Cust_db[Name])</f>
        <v>Earl Smith Dds</v>
      </c>
      <c r="V1732">
        <f>_xlfn.XLOOKUP(Sales_DB[[#This Row],[Customer_ID]],Final_Cust_db[Customer_ID],Final_Cust_db[Age])</f>
        <v>59</v>
      </c>
      <c r="W1732" t="str">
        <f>_xlfn.XLOOKUP(Sales_DB[[#This Row],[Customer_ID]],Final_Cust_db[Customer_ID],Final_Cust_db[Gender])</f>
        <v>Male</v>
      </c>
      <c r="X1732" t="str">
        <f>_xlfn.XLOOKUP(Sales_DB[[#This Row],[Customer_ID]],Final_Cust_db[Customer_ID],Final_Cust_db[City])</f>
        <v>West Sarah</v>
      </c>
      <c r="Y1732" t="str">
        <f>_xlfn.XLOOKUP(Sales_DB[[#This Row],[Customer_ID]],Final_Cust_db[Customer_ID],Final_Cust_db[State])</f>
        <v>South Dakota</v>
      </c>
      <c r="Z1732" t="str">
        <f>_xlfn.XLOOKUP(Sales_DB[[#This Row],[Customer_ID]],Final_Cust_db[Customer_ID],Final_Cust_db[Country])</f>
        <v>USA</v>
      </c>
      <c r="AA1732" t="str">
        <f>_xlfn.XLOOKUP(Sales_DB[[#This Row],[Customer_ID]],Final_Cust_db[Customer_ID],Final_Cust_db[Loyality_Level])</f>
        <v>Gold</v>
      </c>
      <c r="AB1732" s="8">
        <f>Sales_DB[[#This Row],[Cost]]*Sales_DB[[#This Row],[Quantity]]</f>
        <v>408.78</v>
      </c>
      <c r="AC1732" s="8">
        <f>Sales_DB[[#This Row],[Total_Amount]]-Sales_DB[[#This Row],[Spend]]</f>
        <v>564.24799999999993</v>
      </c>
      <c r="AD1732" s="8">
        <f>MONTH(Sales_DB[[#This Row],[Order_Date]])</f>
        <v>9</v>
      </c>
    </row>
    <row r="1733" spans="1:30" x14ac:dyDescent="0.35">
      <c r="A1733" t="s">
        <v>3690</v>
      </c>
      <c r="B1733" s="2">
        <v>45231</v>
      </c>
      <c r="C1733" t="s">
        <v>717</v>
      </c>
      <c r="D1733" t="s">
        <v>1863</v>
      </c>
      <c r="E1733" t="s">
        <v>1922</v>
      </c>
      <c r="F1733">
        <v>2</v>
      </c>
      <c r="G1733" s="5">
        <v>886.67</v>
      </c>
      <c r="H1733">
        <v>0.24</v>
      </c>
      <c r="I1733" t="s">
        <v>1959</v>
      </c>
      <c r="J1733">
        <v>1347.7384</v>
      </c>
      <c r="K1733" t="str">
        <f>_xlfn.XLOOKUP(Sales_DB[[#This Row],[Store_ID]],Store_DB[Store_ID],Store_DB[Region])</f>
        <v>East</v>
      </c>
      <c r="L1733" t="str">
        <f>_xlfn.XLOOKUP(Sales_DB[[#This Row],[Store_ID]],Store_DB[Store_ID],Store_DB[Store_Name])</f>
        <v>Hill, Wagner and Ballard</v>
      </c>
      <c r="M1733" t="str">
        <f>_xlfn.XLOOKUP(Sales_DB[[#This Row],[Store_ID]],Store_DB[Store_ID],Store_DB[City])</f>
        <v>East Davidville</v>
      </c>
      <c r="N1733" t="str">
        <f>_xlfn.XLOOKUP(Sales_DB[[#This Row],[Store_ID]],Store_DB[Store_ID],Store_DB[Store_Type])</f>
        <v>Online</v>
      </c>
      <c r="O1733" t="str">
        <f>_xlfn.XLOOKUP(Sales_DB[[#This Row],[Product_ID]],Product_DB[Product_ID],Product_DB[Product_Name])</f>
        <v>Vitamin E Body Lotion</v>
      </c>
      <c r="P1733" t="str">
        <f>_xlfn.XLOOKUP(Sales_DB[[#This Row],[Product_ID]],Product_DB[Product_ID],Product_DB[Category])</f>
        <v>Beauty</v>
      </c>
      <c r="Q1733" t="str">
        <f>_xlfn.XLOOKUP(Sales_DB[[#This Row],[Product_ID]],Product_DB[Product_ID],Product_DB[Sub_Category])</f>
        <v>Skincare</v>
      </c>
      <c r="R1733" t="str">
        <f>_xlfn.XLOOKUP(Sales_DB[[#This Row],[Product_ID]],Product_DB[Product_ID],Product_DB[Brand])</f>
        <v>Hoffman-Williams</v>
      </c>
      <c r="S1733">
        <f>_xlfn.XLOOKUP(Sales_DB[[#This Row],[Product_ID]],Product_DB[Product_ID],Product_DB[Cost])</f>
        <v>358.47</v>
      </c>
      <c r="T1733">
        <f>_xlfn.XLOOKUP(Sales_DB[[#This Row],[Product_ID]],Product_DB[Product_ID],Product_DB[Stock])</f>
        <v>213</v>
      </c>
      <c r="U1733" t="str">
        <f>_xlfn.XLOOKUP(Sales_DB[[#This Row],[Customer_ID]],Final_Cust_db[Customer_ID],Final_Cust_db[Name])</f>
        <v>Jordan Wells</v>
      </c>
      <c r="V1733">
        <f>_xlfn.XLOOKUP(Sales_DB[[#This Row],[Customer_ID]],Final_Cust_db[Customer_ID],Final_Cust_db[Age])</f>
        <v>47</v>
      </c>
      <c r="W1733" t="str">
        <f>_xlfn.XLOOKUP(Sales_DB[[#This Row],[Customer_ID]],Final_Cust_db[Customer_ID],Final_Cust_db[Gender])</f>
        <v>Female</v>
      </c>
      <c r="X1733" t="str">
        <f>_xlfn.XLOOKUP(Sales_DB[[#This Row],[Customer_ID]],Final_Cust_db[Customer_ID],Final_Cust_db[City])</f>
        <v xml:space="preserve">Phillipschester   </v>
      </c>
      <c r="Y1733" t="str">
        <f>_xlfn.XLOOKUP(Sales_DB[[#This Row],[Customer_ID]],Final_Cust_db[Customer_ID],Final_Cust_db[State])</f>
        <v>New Jersey</v>
      </c>
      <c r="Z1733" t="str">
        <f>_xlfn.XLOOKUP(Sales_DB[[#This Row],[Customer_ID]],Final_Cust_db[Customer_ID],Final_Cust_db[Country])</f>
        <v>USA</v>
      </c>
      <c r="AA1733" t="str">
        <f>_xlfn.XLOOKUP(Sales_DB[[#This Row],[Customer_ID]],Final_Cust_db[Customer_ID],Final_Cust_db[Loyality_Level])</f>
        <v>Gold</v>
      </c>
      <c r="AB1733" s="8">
        <f>Sales_DB[[#This Row],[Cost]]*Sales_DB[[#This Row],[Quantity]]</f>
        <v>716.94</v>
      </c>
      <c r="AC1733" s="8">
        <f>Sales_DB[[#This Row],[Total_Amount]]-Sales_DB[[#This Row],[Spend]]</f>
        <v>630.7983999999999</v>
      </c>
      <c r="AD1733" s="8">
        <f>MONTH(Sales_DB[[#This Row],[Order_Date]])</f>
        <v>11</v>
      </c>
    </row>
    <row r="1734" spans="1:30" x14ac:dyDescent="0.35">
      <c r="A1734" t="s">
        <v>3691</v>
      </c>
      <c r="B1734" s="2">
        <v>45628</v>
      </c>
      <c r="C1734" t="s">
        <v>209</v>
      </c>
      <c r="D1734" t="s">
        <v>1778</v>
      </c>
      <c r="E1734" t="s">
        <v>1943</v>
      </c>
      <c r="F1734">
        <v>2</v>
      </c>
      <c r="G1734" s="5">
        <v>864.09</v>
      </c>
      <c r="H1734">
        <v>0.06</v>
      </c>
      <c r="I1734" t="s">
        <v>1962</v>
      </c>
      <c r="J1734">
        <v>1624.4892</v>
      </c>
      <c r="K1734" t="str">
        <f>_xlfn.XLOOKUP(Sales_DB[[#This Row],[Store_ID]],Store_DB[Store_ID],Store_DB[Region])</f>
        <v>East</v>
      </c>
      <c r="L1734" t="str">
        <f>_xlfn.XLOOKUP(Sales_DB[[#This Row],[Store_ID]],Store_DB[Store_ID],Store_DB[Store_Name])</f>
        <v>Guerrero-Schmitt</v>
      </c>
      <c r="M1734" t="str">
        <f>_xlfn.XLOOKUP(Sales_DB[[#This Row],[Store_ID]],Store_DB[Store_ID],Store_DB[City])</f>
        <v>East Stevechester</v>
      </c>
      <c r="N1734" t="str">
        <f>_xlfn.XLOOKUP(Sales_DB[[#This Row],[Store_ID]],Store_DB[Store_ID],Store_DB[Store_Type])</f>
        <v>Flagship</v>
      </c>
      <c r="O1734" t="str">
        <f>_xlfn.XLOOKUP(Sales_DB[[#This Row],[Product_ID]],Product_DB[Product_ID],Product_DB[Product_Name])</f>
        <v>Women'S Hair Dryer Brush</v>
      </c>
      <c r="P1734" t="str">
        <f>_xlfn.XLOOKUP(Sales_DB[[#This Row],[Product_ID]],Product_DB[Product_ID],Product_DB[Category])</f>
        <v>Beauty</v>
      </c>
      <c r="Q1734" t="str">
        <f>_xlfn.XLOOKUP(Sales_DB[[#This Row],[Product_ID]],Product_DB[Product_ID],Product_DB[Sub_Category])</f>
        <v>Haircare</v>
      </c>
      <c r="R1734" t="str">
        <f>_xlfn.XLOOKUP(Sales_DB[[#This Row],[Product_ID]],Product_DB[Product_ID],Product_DB[Brand])</f>
        <v>Torres, Spencer and Potter</v>
      </c>
      <c r="S1734">
        <f>_xlfn.XLOOKUP(Sales_DB[[#This Row],[Product_ID]],Product_DB[Product_ID],Product_DB[Cost])</f>
        <v>340.39</v>
      </c>
      <c r="T1734">
        <f>_xlfn.XLOOKUP(Sales_DB[[#This Row],[Product_ID]],Product_DB[Product_ID],Product_DB[Stock])</f>
        <v>177</v>
      </c>
      <c r="U1734" t="str">
        <f>_xlfn.XLOOKUP(Sales_DB[[#This Row],[Customer_ID]],Final_Cust_db[Customer_ID],Final_Cust_db[Name])</f>
        <v>Katherine Dorsey</v>
      </c>
      <c r="V1734">
        <f>_xlfn.XLOOKUP(Sales_DB[[#This Row],[Customer_ID]],Final_Cust_db[Customer_ID],Final_Cust_db[Age])</f>
        <v>24</v>
      </c>
      <c r="W1734" t="str">
        <f>_xlfn.XLOOKUP(Sales_DB[[#This Row],[Customer_ID]],Final_Cust_db[Customer_ID],Final_Cust_db[Gender])</f>
        <v>Male</v>
      </c>
      <c r="X1734" t="str">
        <f>_xlfn.XLOOKUP(Sales_DB[[#This Row],[Customer_ID]],Final_Cust_db[Customer_ID],Final_Cust_db[City])</f>
        <v>Christopherland</v>
      </c>
      <c r="Y1734" t="str">
        <f>_xlfn.XLOOKUP(Sales_DB[[#This Row],[Customer_ID]],Final_Cust_db[Customer_ID],Final_Cust_db[State])</f>
        <v>Oklahoma</v>
      </c>
      <c r="Z1734" t="str">
        <f>_xlfn.XLOOKUP(Sales_DB[[#This Row],[Customer_ID]],Final_Cust_db[Customer_ID],Final_Cust_db[Country])</f>
        <v>USA</v>
      </c>
      <c r="AA1734" t="str">
        <f>_xlfn.XLOOKUP(Sales_DB[[#This Row],[Customer_ID]],Final_Cust_db[Customer_ID],Final_Cust_db[Loyality_Level])</f>
        <v>Platinum</v>
      </c>
      <c r="AB1734" s="8">
        <f>Sales_DB[[#This Row],[Cost]]*Sales_DB[[#This Row],[Quantity]]</f>
        <v>680.78</v>
      </c>
      <c r="AC1734" s="8">
        <f>Sales_DB[[#This Row],[Total_Amount]]-Sales_DB[[#This Row],[Spend]]</f>
        <v>943.70920000000001</v>
      </c>
      <c r="AD1734" s="8">
        <f>MONTH(Sales_DB[[#This Row],[Order_Date]])</f>
        <v>12</v>
      </c>
    </row>
    <row r="1735" spans="1:30" x14ac:dyDescent="0.35">
      <c r="A1735" t="s">
        <v>3692</v>
      </c>
      <c r="B1735" s="2">
        <v>45862</v>
      </c>
      <c r="C1735" t="s">
        <v>25</v>
      </c>
      <c r="D1735" t="s">
        <v>1604</v>
      </c>
      <c r="E1735" t="s">
        <v>1919</v>
      </c>
      <c r="F1735">
        <v>1</v>
      </c>
      <c r="G1735" s="5">
        <v>437.65</v>
      </c>
      <c r="H1735">
        <v>0.02</v>
      </c>
      <c r="I1735" t="s">
        <v>1959</v>
      </c>
      <c r="J1735">
        <v>428.89699999999999</v>
      </c>
      <c r="K1735" t="str">
        <f>_xlfn.XLOOKUP(Sales_DB[[#This Row],[Store_ID]],Store_DB[Store_ID],Store_DB[Region])</f>
        <v>South</v>
      </c>
      <c r="L1735" t="str">
        <f>_xlfn.XLOOKUP(Sales_DB[[#This Row],[Store_ID]],Store_DB[Store_ID],Store_DB[Store_Name])</f>
        <v>Moore, Padilla and Butler</v>
      </c>
      <c r="M1735" t="str">
        <f>_xlfn.XLOOKUP(Sales_DB[[#This Row],[Store_ID]],Store_DB[Store_ID],Store_DB[City])</f>
        <v>East Johnstad</v>
      </c>
      <c r="N1735" t="str">
        <f>_xlfn.XLOOKUP(Sales_DB[[#This Row],[Store_ID]],Store_DB[Store_ID],Store_DB[Store_Type])</f>
        <v>Flagship</v>
      </c>
      <c r="O1735" t="str">
        <f>_xlfn.XLOOKUP(Sales_DB[[#This Row],[Product_ID]],Product_DB[Product_ID],Product_DB[Product_Name])</f>
        <v>Hair Strengthening Shampoo</v>
      </c>
      <c r="P1735" t="str">
        <f>_xlfn.XLOOKUP(Sales_DB[[#This Row],[Product_ID]],Product_DB[Product_ID],Product_DB[Category])</f>
        <v>Beauty</v>
      </c>
      <c r="Q1735" t="str">
        <f>_xlfn.XLOOKUP(Sales_DB[[#This Row],[Product_ID]],Product_DB[Product_ID],Product_DB[Sub_Category])</f>
        <v>Haircare</v>
      </c>
      <c r="R1735" t="str">
        <f>_xlfn.XLOOKUP(Sales_DB[[#This Row],[Product_ID]],Product_DB[Product_ID],Product_DB[Brand])</f>
        <v>Rice LLC</v>
      </c>
      <c r="S1735">
        <f>_xlfn.XLOOKUP(Sales_DB[[#This Row],[Product_ID]],Product_DB[Product_ID],Product_DB[Cost])</f>
        <v>115.82</v>
      </c>
      <c r="T1735">
        <f>_xlfn.XLOOKUP(Sales_DB[[#This Row],[Product_ID]],Product_DB[Product_ID],Product_DB[Stock])</f>
        <v>460</v>
      </c>
      <c r="U1735" t="str">
        <f>_xlfn.XLOOKUP(Sales_DB[[#This Row],[Customer_ID]],Final_Cust_db[Customer_ID],Final_Cust_db[Name])</f>
        <v>Jeremy Harris</v>
      </c>
      <c r="V1735">
        <f>_xlfn.XLOOKUP(Sales_DB[[#This Row],[Customer_ID]],Final_Cust_db[Customer_ID],Final_Cust_db[Age])</f>
        <v>59</v>
      </c>
      <c r="W1735" t="str">
        <f>_xlfn.XLOOKUP(Sales_DB[[#This Row],[Customer_ID]],Final_Cust_db[Customer_ID],Final_Cust_db[Gender])</f>
        <v>Female</v>
      </c>
      <c r="X1735" t="str">
        <f>_xlfn.XLOOKUP(Sales_DB[[#This Row],[Customer_ID]],Final_Cust_db[Customer_ID],Final_Cust_db[City])</f>
        <v>Thomastown</v>
      </c>
      <c r="Y1735" t="str">
        <f>_xlfn.XLOOKUP(Sales_DB[[#This Row],[Customer_ID]],Final_Cust_db[Customer_ID],Final_Cust_db[State])</f>
        <v>Ohio</v>
      </c>
      <c r="Z1735" t="str">
        <f>_xlfn.XLOOKUP(Sales_DB[[#This Row],[Customer_ID]],Final_Cust_db[Customer_ID],Final_Cust_db[Country])</f>
        <v>USA</v>
      </c>
      <c r="AA1735" t="str">
        <f>_xlfn.XLOOKUP(Sales_DB[[#This Row],[Customer_ID]],Final_Cust_db[Customer_ID],Final_Cust_db[Loyality_Level])</f>
        <v>Bronze</v>
      </c>
      <c r="AB1735" s="8">
        <f>Sales_DB[[#This Row],[Cost]]*Sales_DB[[#This Row],[Quantity]]</f>
        <v>115.82</v>
      </c>
      <c r="AC1735" s="8">
        <f>Sales_DB[[#This Row],[Total_Amount]]-Sales_DB[[#This Row],[Spend]]</f>
        <v>313.077</v>
      </c>
      <c r="AD1735" s="8">
        <f>MONTH(Sales_DB[[#This Row],[Order_Date]])</f>
        <v>7</v>
      </c>
    </row>
    <row r="1736" spans="1:30" x14ac:dyDescent="0.35">
      <c r="A1736" t="s">
        <v>3693</v>
      </c>
      <c r="B1736" s="2">
        <v>45843</v>
      </c>
      <c r="C1736" t="s">
        <v>666</v>
      </c>
      <c r="D1736" t="s">
        <v>1684</v>
      </c>
      <c r="E1736" t="s">
        <v>1930</v>
      </c>
      <c r="F1736">
        <v>2</v>
      </c>
      <c r="G1736" s="5">
        <v>208.09</v>
      </c>
      <c r="H1736">
        <v>0.27</v>
      </c>
      <c r="I1736" t="s">
        <v>1957</v>
      </c>
      <c r="J1736">
        <v>303.81139999999999</v>
      </c>
      <c r="K1736" t="str">
        <f>_xlfn.XLOOKUP(Sales_DB[[#This Row],[Store_ID]],Store_DB[Store_ID],Store_DB[Region])</f>
        <v>East</v>
      </c>
      <c r="L1736" t="str">
        <f>_xlfn.XLOOKUP(Sales_DB[[#This Row],[Store_ID]],Store_DB[Store_ID],Store_DB[Store_Name])</f>
        <v>Gardner, Humphrey and Contreras</v>
      </c>
      <c r="M1736" t="str">
        <f>_xlfn.XLOOKUP(Sales_DB[[#This Row],[Store_ID]],Store_DB[Store_ID],Store_DB[City])</f>
        <v>Johnsonville</v>
      </c>
      <c r="N1736" t="str">
        <f>_xlfn.XLOOKUP(Sales_DB[[#This Row],[Store_ID]],Store_DB[Store_ID],Store_DB[Store_Type])</f>
        <v>Flagship</v>
      </c>
      <c r="O1736" t="str">
        <f>_xlfn.XLOOKUP(Sales_DB[[#This Row],[Product_ID]],Product_DB[Product_ID],Product_DB[Product_Name])</f>
        <v>Women'S Summer Dress</v>
      </c>
      <c r="P1736" t="str">
        <f>_xlfn.XLOOKUP(Sales_DB[[#This Row],[Product_ID]],Product_DB[Product_ID],Product_DB[Category])</f>
        <v>Clothing</v>
      </c>
      <c r="Q1736" t="str">
        <f>_xlfn.XLOOKUP(Sales_DB[[#This Row],[Product_ID]],Product_DB[Product_ID],Product_DB[Sub_Category])</f>
        <v>Tops</v>
      </c>
      <c r="R1736" t="str">
        <f>_xlfn.XLOOKUP(Sales_DB[[#This Row],[Product_ID]],Product_DB[Product_ID],Product_DB[Brand])</f>
        <v>Smith-Mills</v>
      </c>
      <c r="S1736">
        <f>_xlfn.XLOOKUP(Sales_DB[[#This Row],[Product_ID]],Product_DB[Product_ID],Product_DB[Cost])</f>
        <v>223.43</v>
      </c>
      <c r="T1736">
        <f>_xlfn.XLOOKUP(Sales_DB[[#This Row],[Product_ID]],Product_DB[Product_ID],Product_DB[Stock])</f>
        <v>154</v>
      </c>
      <c r="U1736" t="str">
        <f>_xlfn.XLOOKUP(Sales_DB[[#This Row],[Customer_ID]],Final_Cust_db[Customer_ID],Final_Cust_db[Name])</f>
        <v>Christina Garcia</v>
      </c>
      <c r="V1736">
        <f>_xlfn.XLOOKUP(Sales_DB[[#This Row],[Customer_ID]],Final_Cust_db[Customer_ID],Final_Cust_db[Age])</f>
        <v>37</v>
      </c>
      <c r="W1736" t="str">
        <f>_xlfn.XLOOKUP(Sales_DB[[#This Row],[Customer_ID]],Final_Cust_db[Customer_ID],Final_Cust_db[Gender])</f>
        <v>Female</v>
      </c>
      <c r="X1736" t="str">
        <f>_xlfn.XLOOKUP(Sales_DB[[#This Row],[Customer_ID]],Final_Cust_db[Customer_ID],Final_Cust_db[City])</f>
        <v>Clarkeside</v>
      </c>
      <c r="Y1736" t="str">
        <f>_xlfn.XLOOKUP(Sales_DB[[#This Row],[Customer_ID]],Final_Cust_db[Customer_ID],Final_Cust_db[State])</f>
        <v>Kansas</v>
      </c>
      <c r="Z1736" t="str">
        <f>_xlfn.XLOOKUP(Sales_DB[[#This Row],[Customer_ID]],Final_Cust_db[Customer_ID],Final_Cust_db[Country])</f>
        <v>USA</v>
      </c>
      <c r="AA1736" t="str">
        <f>_xlfn.XLOOKUP(Sales_DB[[#This Row],[Customer_ID]],Final_Cust_db[Customer_ID],Final_Cust_db[Loyality_Level])</f>
        <v>Platinum</v>
      </c>
      <c r="AB1736" s="8">
        <f>Sales_DB[[#This Row],[Cost]]*Sales_DB[[#This Row],[Quantity]]</f>
        <v>446.86</v>
      </c>
      <c r="AC1736" s="8">
        <f>Sales_DB[[#This Row],[Total_Amount]]-Sales_DB[[#This Row],[Spend]]</f>
        <v>-143.04860000000002</v>
      </c>
      <c r="AD1736" s="8">
        <f>MONTH(Sales_DB[[#This Row],[Order_Date]])</f>
        <v>7</v>
      </c>
    </row>
    <row r="1737" spans="1:30" x14ac:dyDescent="0.35">
      <c r="A1737" t="s">
        <v>3694</v>
      </c>
      <c r="B1737" s="2">
        <v>45482</v>
      </c>
      <c r="C1737" t="s">
        <v>209</v>
      </c>
      <c r="D1737" t="s">
        <v>1860</v>
      </c>
      <c r="E1737" t="s">
        <v>1940</v>
      </c>
      <c r="F1737">
        <v>4</v>
      </c>
      <c r="G1737" s="5">
        <v>825.78</v>
      </c>
      <c r="H1737">
        <v>0.02</v>
      </c>
      <c r="I1737" t="s">
        <v>1957</v>
      </c>
      <c r="J1737">
        <v>3237.0576000000001</v>
      </c>
      <c r="K1737" t="str">
        <f>_xlfn.XLOOKUP(Sales_DB[[#This Row],[Store_ID]],Store_DB[Store_ID],Store_DB[Region])</f>
        <v>North</v>
      </c>
      <c r="L1737" t="str">
        <f>_xlfn.XLOOKUP(Sales_DB[[#This Row],[Store_ID]],Store_DB[Store_ID],Store_DB[Store_Name])</f>
        <v>Holloway Ltd</v>
      </c>
      <c r="M1737" t="str">
        <f>_xlfn.XLOOKUP(Sales_DB[[#This Row],[Store_ID]],Store_DB[Store_ID],Store_DB[City])</f>
        <v>Bensonhaven</v>
      </c>
      <c r="N1737" t="str">
        <f>_xlfn.XLOOKUP(Sales_DB[[#This Row],[Store_ID]],Store_DB[Store_ID],Store_DB[Store_Type])</f>
        <v>Flagship</v>
      </c>
      <c r="O1737" t="str">
        <f>_xlfn.XLOOKUP(Sales_DB[[#This Row],[Product_ID]],Product_DB[Product_ID],Product_DB[Product_Name])</f>
        <v>Usb-C Laptop Charger</v>
      </c>
      <c r="P1737" t="str">
        <f>_xlfn.XLOOKUP(Sales_DB[[#This Row],[Product_ID]],Product_DB[Product_ID],Product_DB[Category])</f>
        <v>Electronics</v>
      </c>
      <c r="Q1737" t="str">
        <f>_xlfn.XLOOKUP(Sales_DB[[#This Row],[Product_ID]],Product_DB[Product_ID],Product_DB[Sub_Category])</f>
        <v>Computer</v>
      </c>
      <c r="R1737" t="str">
        <f>_xlfn.XLOOKUP(Sales_DB[[#This Row],[Product_ID]],Product_DB[Product_ID],Product_DB[Brand])</f>
        <v>Martin LLC</v>
      </c>
      <c r="S1737">
        <f>_xlfn.XLOOKUP(Sales_DB[[#This Row],[Product_ID]],Product_DB[Product_ID],Product_DB[Cost])</f>
        <v>377.52</v>
      </c>
      <c r="T1737">
        <f>_xlfn.XLOOKUP(Sales_DB[[#This Row],[Product_ID]],Product_DB[Product_ID],Product_DB[Stock])</f>
        <v>485</v>
      </c>
      <c r="U1737" t="str">
        <f>_xlfn.XLOOKUP(Sales_DB[[#This Row],[Customer_ID]],Final_Cust_db[Customer_ID],Final_Cust_db[Name])</f>
        <v>Katherine Dorsey</v>
      </c>
      <c r="V1737">
        <f>_xlfn.XLOOKUP(Sales_DB[[#This Row],[Customer_ID]],Final_Cust_db[Customer_ID],Final_Cust_db[Age])</f>
        <v>24</v>
      </c>
      <c r="W1737" t="str">
        <f>_xlfn.XLOOKUP(Sales_DB[[#This Row],[Customer_ID]],Final_Cust_db[Customer_ID],Final_Cust_db[Gender])</f>
        <v>Male</v>
      </c>
      <c r="X1737" t="str">
        <f>_xlfn.XLOOKUP(Sales_DB[[#This Row],[Customer_ID]],Final_Cust_db[Customer_ID],Final_Cust_db[City])</f>
        <v>Christopherland</v>
      </c>
      <c r="Y1737" t="str">
        <f>_xlfn.XLOOKUP(Sales_DB[[#This Row],[Customer_ID]],Final_Cust_db[Customer_ID],Final_Cust_db[State])</f>
        <v>Oklahoma</v>
      </c>
      <c r="Z1737" t="str">
        <f>_xlfn.XLOOKUP(Sales_DB[[#This Row],[Customer_ID]],Final_Cust_db[Customer_ID],Final_Cust_db[Country])</f>
        <v>USA</v>
      </c>
      <c r="AA1737" t="str">
        <f>_xlfn.XLOOKUP(Sales_DB[[#This Row],[Customer_ID]],Final_Cust_db[Customer_ID],Final_Cust_db[Loyality_Level])</f>
        <v>Platinum</v>
      </c>
      <c r="AB1737" s="8">
        <f>Sales_DB[[#This Row],[Cost]]*Sales_DB[[#This Row],[Quantity]]</f>
        <v>1510.08</v>
      </c>
      <c r="AC1737" s="8">
        <f>Sales_DB[[#This Row],[Total_Amount]]-Sales_DB[[#This Row],[Spend]]</f>
        <v>1726.9776000000002</v>
      </c>
      <c r="AD1737" s="8">
        <f>MONTH(Sales_DB[[#This Row],[Order_Date]])</f>
        <v>7</v>
      </c>
    </row>
    <row r="1738" spans="1:30" x14ac:dyDescent="0.35">
      <c r="A1738" t="s">
        <v>3695</v>
      </c>
      <c r="B1738" s="2">
        <v>45313</v>
      </c>
      <c r="C1738" t="s">
        <v>409</v>
      </c>
      <c r="D1738" t="s">
        <v>1650</v>
      </c>
      <c r="E1738" t="s">
        <v>1940</v>
      </c>
      <c r="F1738">
        <v>3</v>
      </c>
      <c r="G1738" s="5">
        <v>849.77</v>
      </c>
      <c r="H1738">
        <v>0.12</v>
      </c>
      <c r="I1738" t="s">
        <v>1959</v>
      </c>
      <c r="J1738">
        <v>2243.3928000000001</v>
      </c>
      <c r="K1738" t="str">
        <f>_xlfn.XLOOKUP(Sales_DB[[#This Row],[Store_ID]],Store_DB[Store_ID],Store_DB[Region])</f>
        <v>North</v>
      </c>
      <c r="L1738" t="str">
        <f>_xlfn.XLOOKUP(Sales_DB[[#This Row],[Store_ID]],Store_DB[Store_ID],Store_DB[Store_Name])</f>
        <v>Holloway Ltd</v>
      </c>
      <c r="M1738" t="str">
        <f>_xlfn.XLOOKUP(Sales_DB[[#This Row],[Store_ID]],Store_DB[Store_ID],Store_DB[City])</f>
        <v>Bensonhaven</v>
      </c>
      <c r="N1738" t="str">
        <f>_xlfn.XLOOKUP(Sales_DB[[#This Row],[Store_ID]],Store_DB[Store_ID],Store_DB[Store_Type])</f>
        <v>Flagship</v>
      </c>
      <c r="O1738" t="str">
        <f>_xlfn.XLOOKUP(Sales_DB[[#This Row],[Product_ID]],Product_DB[Product_ID],Product_DB[Product_Name])</f>
        <v>Women'S Scarf Set</v>
      </c>
      <c r="P1738" t="str">
        <f>_xlfn.XLOOKUP(Sales_DB[[#This Row],[Product_ID]],Product_DB[Product_ID],Product_DB[Category])</f>
        <v>Clothing</v>
      </c>
      <c r="Q1738" t="str">
        <f>_xlfn.XLOOKUP(Sales_DB[[#This Row],[Product_ID]],Product_DB[Product_ID],Product_DB[Sub_Category])</f>
        <v>Accessories</v>
      </c>
      <c r="R1738" t="str">
        <f>_xlfn.XLOOKUP(Sales_DB[[#This Row],[Product_ID]],Product_DB[Product_ID],Product_DB[Brand])</f>
        <v>Brown and Sons</v>
      </c>
      <c r="S1738">
        <f>_xlfn.XLOOKUP(Sales_DB[[#This Row],[Product_ID]],Product_DB[Product_ID],Product_DB[Cost])</f>
        <v>174.02</v>
      </c>
      <c r="T1738">
        <f>_xlfn.XLOOKUP(Sales_DB[[#This Row],[Product_ID]],Product_DB[Product_ID],Product_DB[Stock])</f>
        <v>268</v>
      </c>
      <c r="U1738" t="str">
        <f>_xlfn.XLOOKUP(Sales_DB[[#This Row],[Customer_ID]],Final_Cust_db[Customer_ID],Final_Cust_db[Name])</f>
        <v>Anthony Phillips</v>
      </c>
      <c r="V1738">
        <f>_xlfn.XLOOKUP(Sales_DB[[#This Row],[Customer_ID]],Final_Cust_db[Customer_ID],Final_Cust_db[Age])</f>
        <v>18</v>
      </c>
      <c r="W1738" t="str">
        <f>_xlfn.XLOOKUP(Sales_DB[[#This Row],[Customer_ID]],Final_Cust_db[Customer_ID],Final_Cust_db[Gender])</f>
        <v>Female</v>
      </c>
      <c r="X1738" t="str">
        <f>_xlfn.XLOOKUP(Sales_DB[[#This Row],[Customer_ID]],Final_Cust_db[Customer_ID],Final_Cust_db[City])</f>
        <v>North Davidport</v>
      </c>
      <c r="Y1738" t="str">
        <f>_xlfn.XLOOKUP(Sales_DB[[#This Row],[Customer_ID]],Final_Cust_db[Customer_ID],Final_Cust_db[State])</f>
        <v>Rhode Island</v>
      </c>
      <c r="Z1738" t="str">
        <f>_xlfn.XLOOKUP(Sales_DB[[#This Row],[Customer_ID]],Final_Cust_db[Customer_ID],Final_Cust_db[Country])</f>
        <v>USA</v>
      </c>
      <c r="AA1738" t="str">
        <f>_xlfn.XLOOKUP(Sales_DB[[#This Row],[Customer_ID]],Final_Cust_db[Customer_ID],Final_Cust_db[Loyality_Level])</f>
        <v>Platinum</v>
      </c>
      <c r="AB1738" s="8">
        <f>Sales_DB[[#This Row],[Cost]]*Sales_DB[[#This Row],[Quantity]]</f>
        <v>522.06000000000006</v>
      </c>
      <c r="AC1738" s="8">
        <f>Sales_DB[[#This Row],[Total_Amount]]-Sales_DB[[#This Row],[Spend]]</f>
        <v>1721.3328000000001</v>
      </c>
      <c r="AD1738" s="8">
        <f>MONTH(Sales_DB[[#This Row],[Order_Date]])</f>
        <v>1</v>
      </c>
    </row>
    <row r="1739" spans="1:30" x14ac:dyDescent="0.35">
      <c r="A1739" t="s">
        <v>3696</v>
      </c>
      <c r="B1739" s="2">
        <v>45314</v>
      </c>
      <c r="C1739" t="s">
        <v>1089</v>
      </c>
      <c r="D1739" t="s">
        <v>1760</v>
      </c>
      <c r="E1739" t="s">
        <v>1902</v>
      </c>
      <c r="F1739">
        <v>1</v>
      </c>
      <c r="G1739" s="5">
        <v>88.78</v>
      </c>
      <c r="H1739">
        <v>0.18</v>
      </c>
      <c r="I1739" t="s">
        <v>1957</v>
      </c>
      <c r="J1739">
        <v>72.799600000000012</v>
      </c>
      <c r="K1739" t="str">
        <f>_xlfn.XLOOKUP(Sales_DB[[#This Row],[Store_ID]],Store_DB[Store_ID],Store_DB[Region])</f>
        <v>South</v>
      </c>
      <c r="L1739" t="str">
        <f>_xlfn.XLOOKUP(Sales_DB[[#This Row],[Store_ID]],Store_DB[Store_ID],Store_DB[Store_Name])</f>
        <v>Alexander Group</v>
      </c>
      <c r="M1739" t="str">
        <f>_xlfn.XLOOKUP(Sales_DB[[#This Row],[Store_ID]],Store_DB[Store_ID],Store_DB[City])</f>
        <v>Port Sharon</v>
      </c>
      <c r="N1739" t="str">
        <f>_xlfn.XLOOKUP(Sales_DB[[#This Row],[Store_ID]],Store_DB[Store_ID],Store_DB[Store_Type])</f>
        <v>Online</v>
      </c>
      <c r="O1739" t="str">
        <f>_xlfn.XLOOKUP(Sales_DB[[#This Row],[Product_ID]],Product_DB[Product_ID],Product_DB[Product_Name])</f>
        <v>Luxury Perfume Spray</v>
      </c>
      <c r="P1739" t="str">
        <f>_xlfn.XLOOKUP(Sales_DB[[#This Row],[Product_ID]],Product_DB[Product_ID],Product_DB[Category])</f>
        <v>Beauty</v>
      </c>
      <c r="Q1739" t="str">
        <f>_xlfn.XLOOKUP(Sales_DB[[#This Row],[Product_ID]],Product_DB[Product_ID],Product_DB[Sub_Category])</f>
        <v>Fragrance</v>
      </c>
      <c r="R1739" t="str">
        <f>_xlfn.XLOOKUP(Sales_DB[[#This Row],[Product_ID]],Product_DB[Product_ID],Product_DB[Brand])</f>
        <v>Gibson, Green and Lopez</v>
      </c>
      <c r="S1739">
        <f>_xlfn.XLOOKUP(Sales_DB[[#This Row],[Product_ID]],Product_DB[Product_ID],Product_DB[Cost])</f>
        <v>482.75</v>
      </c>
      <c r="T1739">
        <f>_xlfn.XLOOKUP(Sales_DB[[#This Row],[Product_ID]],Product_DB[Product_ID],Product_DB[Stock])</f>
        <v>444</v>
      </c>
      <c r="U1739" t="str">
        <f>_xlfn.XLOOKUP(Sales_DB[[#This Row],[Customer_ID]],Final_Cust_db[Customer_ID],Final_Cust_db[Name])</f>
        <v>Evelyn Brown</v>
      </c>
      <c r="V1739">
        <f>_xlfn.XLOOKUP(Sales_DB[[#This Row],[Customer_ID]],Final_Cust_db[Customer_ID],Final_Cust_db[Age])</f>
        <v>39</v>
      </c>
      <c r="W1739" t="str">
        <f>_xlfn.XLOOKUP(Sales_DB[[#This Row],[Customer_ID]],Final_Cust_db[Customer_ID],Final_Cust_db[Gender])</f>
        <v>Male</v>
      </c>
      <c r="X1739" t="str">
        <f>_xlfn.XLOOKUP(Sales_DB[[#This Row],[Customer_ID]],Final_Cust_db[Customer_ID],Final_Cust_db[City])</f>
        <v>West Victoriaborough</v>
      </c>
      <c r="Y1739" t="str">
        <f>_xlfn.XLOOKUP(Sales_DB[[#This Row],[Customer_ID]],Final_Cust_db[Customer_ID],Final_Cust_db[State])</f>
        <v>New Mexico</v>
      </c>
      <c r="Z1739" t="str">
        <f>_xlfn.XLOOKUP(Sales_DB[[#This Row],[Customer_ID]],Final_Cust_db[Customer_ID],Final_Cust_db[Country])</f>
        <v>USA</v>
      </c>
      <c r="AA1739" t="str">
        <f>_xlfn.XLOOKUP(Sales_DB[[#This Row],[Customer_ID]],Final_Cust_db[Customer_ID],Final_Cust_db[Loyality_Level])</f>
        <v>Gold</v>
      </c>
      <c r="AB1739" s="8">
        <f>Sales_DB[[#This Row],[Cost]]*Sales_DB[[#This Row],[Quantity]]</f>
        <v>482.75</v>
      </c>
      <c r="AC1739" s="8">
        <f>Sales_DB[[#This Row],[Total_Amount]]-Sales_DB[[#This Row],[Spend]]</f>
        <v>-409.9504</v>
      </c>
      <c r="AD1739" s="8">
        <f>MONTH(Sales_DB[[#This Row],[Order_Date]])</f>
        <v>1</v>
      </c>
    </row>
    <row r="1740" spans="1:30" x14ac:dyDescent="0.35">
      <c r="A1740" t="s">
        <v>3697</v>
      </c>
      <c r="B1740" s="2">
        <v>45526</v>
      </c>
      <c r="C1740" t="s">
        <v>634</v>
      </c>
      <c r="D1740" t="s">
        <v>1815</v>
      </c>
      <c r="E1740" t="s">
        <v>1902</v>
      </c>
      <c r="F1740">
        <v>4</v>
      </c>
      <c r="G1740" s="5">
        <v>507.22</v>
      </c>
      <c r="H1740">
        <v>0.14000000000000001</v>
      </c>
      <c r="I1740" t="s">
        <v>1959</v>
      </c>
      <c r="J1740">
        <v>1744.8368</v>
      </c>
      <c r="K1740" t="str">
        <f>_xlfn.XLOOKUP(Sales_DB[[#This Row],[Store_ID]],Store_DB[Store_ID],Store_DB[Region])</f>
        <v>South</v>
      </c>
      <c r="L1740" t="str">
        <f>_xlfn.XLOOKUP(Sales_DB[[#This Row],[Store_ID]],Store_DB[Store_ID],Store_DB[Store_Name])</f>
        <v>Alexander Group</v>
      </c>
      <c r="M1740" t="str">
        <f>_xlfn.XLOOKUP(Sales_DB[[#This Row],[Store_ID]],Store_DB[Store_ID],Store_DB[City])</f>
        <v>Port Sharon</v>
      </c>
      <c r="N1740" t="str">
        <f>_xlfn.XLOOKUP(Sales_DB[[#This Row],[Store_ID]],Store_DB[Store_ID],Store_DB[Store_Type])</f>
        <v>Online</v>
      </c>
      <c r="O1740" t="str">
        <f>_xlfn.XLOOKUP(Sales_DB[[#This Row],[Product_ID]],Product_DB[Product_ID],Product_DB[Product_Name])</f>
        <v>Essential Oil Diffuser</v>
      </c>
      <c r="P1740" t="str">
        <f>_xlfn.XLOOKUP(Sales_DB[[#This Row],[Product_ID]],Product_DB[Product_ID],Product_DB[Category])</f>
        <v>Home</v>
      </c>
      <c r="Q1740" t="str">
        <f>_xlfn.XLOOKUP(Sales_DB[[#This Row],[Product_ID]],Product_DB[Product_ID],Product_DB[Sub_Category])</f>
        <v>Decor</v>
      </c>
      <c r="R1740" t="str">
        <f>_xlfn.XLOOKUP(Sales_DB[[#This Row],[Product_ID]],Product_DB[Product_ID],Product_DB[Brand])</f>
        <v>Hernandez Inc</v>
      </c>
      <c r="S1740">
        <f>_xlfn.XLOOKUP(Sales_DB[[#This Row],[Product_ID]],Product_DB[Product_ID],Product_DB[Cost])</f>
        <v>325.26</v>
      </c>
      <c r="T1740">
        <f>_xlfn.XLOOKUP(Sales_DB[[#This Row],[Product_ID]],Product_DB[Product_ID],Product_DB[Stock])</f>
        <v>400</v>
      </c>
      <c r="U1740" t="str">
        <f>_xlfn.XLOOKUP(Sales_DB[[#This Row],[Customer_ID]],Final_Cust_db[Customer_ID],Final_Cust_db[Name])</f>
        <v>Todd Poole</v>
      </c>
      <c r="V1740">
        <f>_xlfn.XLOOKUP(Sales_DB[[#This Row],[Customer_ID]],Final_Cust_db[Customer_ID],Final_Cust_db[Age])</f>
        <v>29</v>
      </c>
      <c r="W1740" t="str">
        <f>_xlfn.XLOOKUP(Sales_DB[[#This Row],[Customer_ID]],Final_Cust_db[Customer_ID],Final_Cust_db[Gender])</f>
        <v>Female</v>
      </c>
      <c r="X1740" t="str">
        <f>_xlfn.XLOOKUP(Sales_DB[[#This Row],[Customer_ID]],Final_Cust_db[Customer_ID],Final_Cust_db[City])</f>
        <v>Johnsonshire</v>
      </c>
      <c r="Y1740" t="str">
        <f>_xlfn.XLOOKUP(Sales_DB[[#This Row],[Customer_ID]],Final_Cust_db[Customer_ID],Final_Cust_db[State])</f>
        <v>Ohio</v>
      </c>
      <c r="Z1740" t="str">
        <f>_xlfn.XLOOKUP(Sales_DB[[#This Row],[Customer_ID]],Final_Cust_db[Customer_ID],Final_Cust_db[Country])</f>
        <v>USA</v>
      </c>
      <c r="AA1740" t="str">
        <f>_xlfn.XLOOKUP(Sales_DB[[#This Row],[Customer_ID]],Final_Cust_db[Customer_ID],Final_Cust_db[Loyality_Level])</f>
        <v>Bronze</v>
      </c>
      <c r="AB1740" s="8">
        <f>Sales_DB[[#This Row],[Cost]]*Sales_DB[[#This Row],[Quantity]]</f>
        <v>1301.04</v>
      </c>
      <c r="AC1740" s="8">
        <f>Sales_DB[[#This Row],[Total_Amount]]-Sales_DB[[#This Row],[Spend]]</f>
        <v>443.79680000000008</v>
      </c>
      <c r="AD1740" s="8">
        <f>MONTH(Sales_DB[[#This Row],[Order_Date]])</f>
        <v>8</v>
      </c>
    </row>
    <row r="1741" spans="1:30" x14ac:dyDescent="0.35">
      <c r="A1741" t="s">
        <v>3698</v>
      </c>
      <c r="B1741" s="2">
        <v>45887</v>
      </c>
      <c r="C1741" t="s">
        <v>1005</v>
      </c>
      <c r="D1741" t="s">
        <v>1869</v>
      </c>
      <c r="E1741" t="s">
        <v>1885</v>
      </c>
      <c r="F1741">
        <v>3</v>
      </c>
      <c r="G1741" s="5">
        <v>330.98</v>
      </c>
      <c r="H1741">
        <v>0.11</v>
      </c>
      <c r="I1741" t="s">
        <v>1957</v>
      </c>
      <c r="J1741">
        <v>883.71660000000008</v>
      </c>
      <c r="K1741" t="str">
        <f>_xlfn.XLOOKUP(Sales_DB[[#This Row],[Store_ID]],Store_DB[Store_ID],Store_DB[Region])</f>
        <v>East</v>
      </c>
      <c r="L1741" t="str">
        <f>_xlfn.XLOOKUP(Sales_DB[[#This Row],[Store_ID]],Store_DB[Store_ID],Store_DB[Store_Name])</f>
        <v>Rivera-Warner</v>
      </c>
      <c r="M1741" t="str">
        <f>_xlfn.XLOOKUP(Sales_DB[[#This Row],[Store_ID]],Store_DB[Store_ID],Store_DB[City])</f>
        <v>Washingtonfurt</v>
      </c>
      <c r="N1741" t="str">
        <f>_xlfn.XLOOKUP(Sales_DB[[#This Row],[Store_ID]],Store_DB[Store_ID],Store_DB[Store_Type])</f>
        <v>Flagship</v>
      </c>
      <c r="O1741" t="str">
        <f>_xlfn.XLOOKUP(Sales_DB[[#This Row],[Product_ID]],Product_DB[Product_ID],Product_DB[Product_Name])</f>
        <v>Women'S Formal Blazer</v>
      </c>
      <c r="P1741" t="str">
        <f>_xlfn.XLOOKUP(Sales_DB[[#This Row],[Product_ID]],Product_DB[Product_ID],Product_DB[Category])</f>
        <v>Clothing</v>
      </c>
      <c r="Q1741" t="str">
        <f>_xlfn.XLOOKUP(Sales_DB[[#This Row],[Product_ID]],Product_DB[Product_ID],Product_DB[Sub_Category])</f>
        <v>Outerwear</v>
      </c>
      <c r="R1741" t="str">
        <f>_xlfn.XLOOKUP(Sales_DB[[#This Row],[Product_ID]],Product_DB[Product_ID],Product_DB[Brand])</f>
        <v>Phillips and Sons</v>
      </c>
      <c r="S1741">
        <f>_xlfn.XLOOKUP(Sales_DB[[#This Row],[Product_ID]],Product_DB[Product_ID],Product_DB[Cost])</f>
        <v>358.47</v>
      </c>
      <c r="T1741">
        <f>_xlfn.XLOOKUP(Sales_DB[[#This Row],[Product_ID]],Product_DB[Product_ID],Product_DB[Stock])</f>
        <v>143</v>
      </c>
      <c r="U1741" t="str">
        <f>_xlfn.XLOOKUP(Sales_DB[[#This Row],[Customer_ID]],Final_Cust_db[Customer_ID],Final_Cust_db[Name])</f>
        <v>Robert House</v>
      </c>
      <c r="V1741">
        <f>_xlfn.XLOOKUP(Sales_DB[[#This Row],[Customer_ID]],Final_Cust_db[Customer_ID],Final_Cust_db[Age])</f>
        <v>34</v>
      </c>
      <c r="W1741" t="str">
        <f>_xlfn.XLOOKUP(Sales_DB[[#This Row],[Customer_ID]],Final_Cust_db[Customer_ID],Final_Cust_db[Gender])</f>
        <v>Male</v>
      </c>
      <c r="X1741" t="str">
        <f>_xlfn.XLOOKUP(Sales_DB[[#This Row],[Customer_ID]],Final_Cust_db[Customer_ID],Final_Cust_db[City])</f>
        <v>Lake James</v>
      </c>
      <c r="Y1741" t="str">
        <f>_xlfn.XLOOKUP(Sales_DB[[#This Row],[Customer_ID]],Final_Cust_db[Customer_ID],Final_Cust_db[State])</f>
        <v>Maryland</v>
      </c>
      <c r="Z1741" t="str">
        <f>_xlfn.XLOOKUP(Sales_DB[[#This Row],[Customer_ID]],Final_Cust_db[Customer_ID],Final_Cust_db[Country])</f>
        <v>USA</v>
      </c>
      <c r="AA1741" t="str">
        <f>_xlfn.XLOOKUP(Sales_DB[[#This Row],[Customer_ID]],Final_Cust_db[Customer_ID],Final_Cust_db[Loyality_Level])</f>
        <v>Gold</v>
      </c>
      <c r="AB1741" s="8">
        <f>Sales_DB[[#This Row],[Cost]]*Sales_DB[[#This Row],[Quantity]]</f>
        <v>1075.4100000000001</v>
      </c>
      <c r="AC1741" s="8">
        <f>Sales_DB[[#This Row],[Total_Amount]]-Sales_DB[[#This Row],[Spend]]</f>
        <v>-191.6934</v>
      </c>
      <c r="AD1741" s="8">
        <f>MONTH(Sales_DB[[#This Row],[Order_Date]])</f>
        <v>8</v>
      </c>
    </row>
    <row r="1742" spans="1:30" x14ac:dyDescent="0.35">
      <c r="A1742" t="s">
        <v>3699</v>
      </c>
      <c r="B1742" s="2">
        <v>45562</v>
      </c>
      <c r="C1742" t="s">
        <v>199</v>
      </c>
      <c r="D1742" t="s">
        <v>1687</v>
      </c>
      <c r="E1742" t="s">
        <v>1946</v>
      </c>
      <c r="F1742">
        <v>4</v>
      </c>
      <c r="G1742" s="5">
        <v>442.87</v>
      </c>
      <c r="H1742">
        <v>0.08</v>
      </c>
      <c r="I1742" t="s">
        <v>1957</v>
      </c>
      <c r="J1742">
        <v>1629.7616</v>
      </c>
      <c r="K1742" t="str">
        <f>_xlfn.XLOOKUP(Sales_DB[[#This Row],[Store_ID]],Store_DB[Store_ID],Store_DB[Region])</f>
        <v>East</v>
      </c>
      <c r="L1742" t="str">
        <f>_xlfn.XLOOKUP(Sales_DB[[#This Row],[Store_ID]],Store_DB[Store_ID],Store_DB[Store_Name])</f>
        <v>Mann-Austin</v>
      </c>
      <c r="M1742" t="str">
        <f>_xlfn.XLOOKUP(Sales_DB[[#This Row],[Store_ID]],Store_DB[Store_ID],Store_DB[City])</f>
        <v>Vasquezborough</v>
      </c>
      <c r="N1742" t="str">
        <f>_xlfn.XLOOKUP(Sales_DB[[#This Row],[Store_ID]],Store_DB[Store_ID],Store_DB[Store_Type])</f>
        <v>Online</v>
      </c>
      <c r="O1742" t="str">
        <f>_xlfn.XLOOKUP(Sales_DB[[#This Row],[Product_ID]],Product_DB[Product_ID],Product_DB[Product_Name])</f>
        <v>Men'S Casual Sneakers</v>
      </c>
      <c r="P1742" t="str">
        <f>_xlfn.XLOOKUP(Sales_DB[[#This Row],[Product_ID]],Product_DB[Product_ID],Product_DB[Category])</f>
        <v>Clothing</v>
      </c>
      <c r="Q1742" t="str">
        <f>_xlfn.XLOOKUP(Sales_DB[[#This Row],[Product_ID]],Product_DB[Product_ID],Product_DB[Sub_Category])</f>
        <v>Footwear</v>
      </c>
      <c r="R1742" t="str">
        <f>_xlfn.XLOOKUP(Sales_DB[[#This Row],[Product_ID]],Product_DB[Product_ID],Product_DB[Brand])</f>
        <v>Hogan-Lee</v>
      </c>
      <c r="S1742">
        <f>_xlfn.XLOOKUP(Sales_DB[[#This Row],[Product_ID]],Product_DB[Product_ID],Product_DB[Cost])</f>
        <v>353.47</v>
      </c>
      <c r="T1742">
        <f>_xlfn.XLOOKUP(Sales_DB[[#This Row],[Product_ID]],Product_DB[Product_ID],Product_DB[Stock])</f>
        <v>214</v>
      </c>
      <c r="U1742" t="str">
        <f>_xlfn.XLOOKUP(Sales_DB[[#This Row],[Customer_ID]],Final_Cust_db[Customer_ID],Final_Cust_db[Name])</f>
        <v>Sarah Rodgers</v>
      </c>
      <c r="V1742">
        <f>_xlfn.XLOOKUP(Sales_DB[[#This Row],[Customer_ID]],Final_Cust_db[Customer_ID],Final_Cust_db[Age])</f>
        <v>23</v>
      </c>
      <c r="W1742" t="str">
        <f>_xlfn.XLOOKUP(Sales_DB[[#This Row],[Customer_ID]],Final_Cust_db[Customer_ID],Final_Cust_db[Gender])</f>
        <v>Female</v>
      </c>
      <c r="X1742" t="str">
        <f>_xlfn.XLOOKUP(Sales_DB[[#This Row],[Customer_ID]],Final_Cust_db[Customer_ID],Final_Cust_db[City])</f>
        <v>New Julia</v>
      </c>
      <c r="Y1742" t="str">
        <f>_xlfn.XLOOKUP(Sales_DB[[#This Row],[Customer_ID]],Final_Cust_db[Customer_ID],Final_Cust_db[State])</f>
        <v>West Virginia</v>
      </c>
      <c r="Z1742" t="str">
        <f>_xlfn.XLOOKUP(Sales_DB[[#This Row],[Customer_ID]],Final_Cust_db[Customer_ID],Final_Cust_db[Country])</f>
        <v>USA</v>
      </c>
      <c r="AA1742" t="str">
        <f>_xlfn.XLOOKUP(Sales_DB[[#This Row],[Customer_ID]],Final_Cust_db[Customer_ID],Final_Cust_db[Loyality_Level])</f>
        <v>Gold</v>
      </c>
      <c r="AB1742" s="8">
        <f>Sales_DB[[#This Row],[Cost]]*Sales_DB[[#This Row],[Quantity]]</f>
        <v>1413.88</v>
      </c>
      <c r="AC1742" s="8">
        <f>Sales_DB[[#This Row],[Total_Amount]]-Sales_DB[[#This Row],[Spend]]</f>
        <v>215.88159999999993</v>
      </c>
      <c r="AD1742" s="8">
        <f>MONTH(Sales_DB[[#This Row],[Order_Date]])</f>
        <v>9</v>
      </c>
    </row>
    <row r="1743" spans="1:30" x14ac:dyDescent="0.35">
      <c r="A1743" t="s">
        <v>3700</v>
      </c>
      <c r="B1743" s="2">
        <v>45880</v>
      </c>
      <c r="C1743" t="s">
        <v>51</v>
      </c>
      <c r="D1743" t="s">
        <v>1869</v>
      </c>
      <c r="E1743" t="s">
        <v>1894</v>
      </c>
      <c r="F1743">
        <v>2</v>
      </c>
      <c r="G1743" s="5">
        <v>939.66</v>
      </c>
      <c r="H1743">
        <v>0.14000000000000001</v>
      </c>
      <c r="I1743" t="s">
        <v>1959</v>
      </c>
      <c r="J1743">
        <v>1616.2152000000001</v>
      </c>
      <c r="K1743" t="str">
        <f>_xlfn.XLOOKUP(Sales_DB[[#This Row],[Store_ID]],Store_DB[Store_ID],Store_DB[Region])</f>
        <v>South</v>
      </c>
      <c r="L1743" t="str">
        <f>_xlfn.XLOOKUP(Sales_DB[[#This Row],[Store_ID]],Store_DB[Store_ID],Store_DB[Store_Name])</f>
        <v>Black-Horn</v>
      </c>
      <c r="M1743" t="str">
        <f>_xlfn.XLOOKUP(Sales_DB[[#This Row],[Store_ID]],Store_DB[Store_ID],Store_DB[City])</f>
        <v>North Nancyview</v>
      </c>
      <c r="N1743" t="str">
        <f>_xlfn.XLOOKUP(Sales_DB[[#This Row],[Store_ID]],Store_DB[Store_ID],Store_DB[Store_Type])</f>
        <v>Outlet</v>
      </c>
      <c r="O1743" t="str">
        <f>_xlfn.XLOOKUP(Sales_DB[[#This Row],[Product_ID]],Product_DB[Product_ID],Product_DB[Product_Name])</f>
        <v>Women'S Formal Blazer</v>
      </c>
      <c r="P1743" t="str">
        <f>_xlfn.XLOOKUP(Sales_DB[[#This Row],[Product_ID]],Product_DB[Product_ID],Product_DB[Category])</f>
        <v>Clothing</v>
      </c>
      <c r="Q1743" t="str">
        <f>_xlfn.XLOOKUP(Sales_DB[[#This Row],[Product_ID]],Product_DB[Product_ID],Product_DB[Sub_Category])</f>
        <v>Outerwear</v>
      </c>
      <c r="R1743" t="str">
        <f>_xlfn.XLOOKUP(Sales_DB[[#This Row],[Product_ID]],Product_DB[Product_ID],Product_DB[Brand])</f>
        <v>Phillips and Sons</v>
      </c>
      <c r="S1743">
        <f>_xlfn.XLOOKUP(Sales_DB[[#This Row],[Product_ID]],Product_DB[Product_ID],Product_DB[Cost])</f>
        <v>358.47</v>
      </c>
      <c r="T1743">
        <f>_xlfn.XLOOKUP(Sales_DB[[#This Row],[Product_ID]],Product_DB[Product_ID],Product_DB[Stock])</f>
        <v>143</v>
      </c>
      <c r="U1743" t="str">
        <f>_xlfn.XLOOKUP(Sales_DB[[#This Row],[Customer_ID]],Final_Cust_db[Customer_ID],Final_Cust_db[Name])</f>
        <v>Ms.Maria Leach</v>
      </c>
      <c r="V1743">
        <f>_xlfn.XLOOKUP(Sales_DB[[#This Row],[Customer_ID]],Final_Cust_db[Customer_ID],Final_Cust_db[Age])</f>
        <v>64</v>
      </c>
      <c r="W1743" t="str">
        <f>_xlfn.XLOOKUP(Sales_DB[[#This Row],[Customer_ID]],Final_Cust_db[Customer_ID],Final_Cust_db[Gender])</f>
        <v>Male</v>
      </c>
      <c r="X1743" t="str">
        <f>_xlfn.XLOOKUP(Sales_DB[[#This Row],[Customer_ID]],Final_Cust_db[Customer_ID],Final_Cust_db[City])</f>
        <v>Melissashire</v>
      </c>
      <c r="Y1743" t="str">
        <f>_xlfn.XLOOKUP(Sales_DB[[#This Row],[Customer_ID]],Final_Cust_db[Customer_ID],Final_Cust_db[State])</f>
        <v>Pennsylvania</v>
      </c>
      <c r="Z1743" t="str">
        <f>_xlfn.XLOOKUP(Sales_DB[[#This Row],[Customer_ID]],Final_Cust_db[Customer_ID],Final_Cust_db[Country])</f>
        <v>USA</v>
      </c>
      <c r="AA1743" t="str">
        <f>_xlfn.XLOOKUP(Sales_DB[[#This Row],[Customer_ID]],Final_Cust_db[Customer_ID],Final_Cust_db[Loyality_Level])</f>
        <v>Platinum</v>
      </c>
      <c r="AB1743" s="8">
        <f>Sales_DB[[#This Row],[Cost]]*Sales_DB[[#This Row],[Quantity]]</f>
        <v>716.94</v>
      </c>
      <c r="AC1743" s="8">
        <f>Sales_DB[[#This Row],[Total_Amount]]-Sales_DB[[#This Row],[Spend]]</f>
        <v>899.27520000000004</v>
      </c>
      <c r="AD1743" s="8">
        <f>MONTH(Sales_DB[[#This Row],[Order_Date]])</f>
        <v>8</v>
      </c>
    </row>
    <row r="1744" spans="1:30" x14ac:dyDescent="0.35">
      <c r="A1744" t="s">
        <v>3701</v>
      </c>
      <c r="B1744" s="2">
        <v>45556</v>
      </c>
      <c r="C1744" t="s">
        <v>938</v>
      </c>
      <c r="D1744" t="s">
        <v>1800</v>
      </c>
      <c r="E1744" t="s">
        <v>1899</v>
      </c>
      <c r="F1744">
        <v>1</v>
      </c>
      <c r="G1744" s="5">
        <v>24.13</v>
      </c>
      <c r="H1744">
        <v>0.02</v>
      </c>
      <c r="I1744" t="s">
        <v>1957</v>
      </c>
      <c r="J1744">
        <v>24.13</v>
      </c>
      <c r="K1744" t="str">
        <f>_xlfn.XLOOKUP(Sales_DB[[#This Row],[Store_ID]],Store_DB[Store_ID],Store_DB[Region])</f>
        <v>North</v>
      </c>
      <c r="L1744" t="str">
        <f>_xlfn.XLOOKUP(Sales_DB[[#This Row],[Store_ID]],Store_DB[Store_ID],Store_DB[Store_Name])</f>
        <v>Johnson-Wright</v>
      </c>
      <c r="M1744" t="str">
        <f>_xlfn.XLOOKUP(Sales_DB[[#This Row],[Store_ID]],Store_DB[Store_ID],Store_DB[City])</f>
        <v>Hoodberg</v>
      </c>
      <c r="N1744" t="str">
        <f>_xlfn.XLOOKUP(Sales_DB[[#This Row],[Store_ID]],Store_DB[Store_ID],Store_DB[Store_Type])</f>
        <v>Outlet</v>
      </c>
      <c r="O1744" t="str">
        <f>_xlfn.XLOOKUP(Sales_DB[[#This Row],[Product_ID]],Product_DB[Product_ID],Product_DB[Product_Name])</f>
        <v>Shin Guards – Adult</v>
      </c>
      <c r="P1744" t="str">
        <f>_xlfn.XLOOKUP(Sales_DB[[#This Row],[Product_ID]],Product_DB[Product_ID],Product_DB[Category])</f>
        <v>Sports</v>
      </c>
      <c r="Q1744" t="str">
        <f>_xlfn.XLOOKUP(Sales_DB[[#This Row],[Product_ID]],Product_DB[Product_ID],Product_DB[Sub_Category])</f>
        <v>Team Sports</v>
      </c>
      <c r="R1744" t="str">
        <f>_xlfn.XLOOKUP(Sales_DB[[#This Row],[Product_ID]],Product_DB[Product_ID],Product_DB[Brand])</f>
        <v>French Ltd</v>
      </c>
      <c r="S1744">
        <f>_xlfn.XLOOKUP(Sales_DB[[#This Row],[Product_ID]],Product_DB[Product_ID],Product_DB[Cost])</f>
        <v>107.06</v>
      </c>
      <c r="T1744">
        <f>_xlfn.XLOOKUP(Sales_DB[[#This Row],[Product_ID]],Product_DB[Product_ID],Product_DB[Stock])</f>
        <v>359</v>
      </c>
      <c r="U1744" t="str">
        <f>_xlfn.XLOOKUP(Sales_DB[[#This Row],[Customer_ID]],Final_Cust_db[Customer_ID],Final_Cust_db[Name])</f>
        <v>Gloria Taylor</v>
      </c>
      <c r="V1744">
        <f>_xlfn.XLOOKUP(Sales_DB[[#This Row],[Customer_ID]],Final_Cust_db[Customer_ID],Final_Cust_db[Age])</f>
        <v>56</v>
      </c>
      <c r="W1744" t="str">
        <f>_xlfn.XLOOKUP(Sales_DB[[#This Row],[Customer_ID]],Final_Cust_db[Customer_ID],Final_Cust_db[Gender])</f>
        <v>Female</v>
      </c>
      <c r="X1744" t="str">
        <f>_xlfn.XLOOKUP(Sales_DB[[#This Row],[Customer_ID]],Final_Cust_db[Customer_ID],Final_Cust_db[City])</f>
        <v>North Daniel</v>
      </c>
      <c r="Y1744" t="str">
        <f>_xlfn.XLOOKUP(Sales_DB[[#This Row],[Customer_ID]],Final_Cust_db[Customer_ID],Final_Cust_db[State])</f>
        <v>Louisiana</v>
      </c>
      <c r="Z1744" t="str">
        <f>_xlfn.XLOOKUP(Sales_DB[[#This Row],[Customer_ID]],Final_Cust_db[Customer_ID],Final_Cust_db[Country])</f>
        <v>USA</v>
      </c>
      <c r="AA1744" t="str">
        <f>_xlfn.XLOOKUP(Sales_DB[[#This Row],[Customer_ID]],Final_Cust_db[Customer_ID],Final_Cust_db[Loyality_Level])</f>
        <v>Platinum</v>
      </c>
      <c r="AB1744" s="8">
        <f>Sales_DB[[#This Row],[Cost]]*Sales_DB[[#This Row],[Quantity]]</f>
        <v>107.06</v>
      </c>
      <c r="AC1744" s="8">
        <f>Sales_DB[[#This Row],[Total_Amount]]-Sales_DB[[#This Row],[Spend]]</f>
        <v>-82.93</v>
      </c>
      <c r="AD1744" s="8">
        <f>MONTH(Sales_DB[[#This Row],[Order_Date]])</f>
        <v>9</v>
      </c>
    </row>
    <row r="1745" spans="1:30" x14ac:dyDescent="0.35">
      <c r="A1745" t="s">
        <v>3702</v>
      </c>
      <c r="B1745" s="2">
        <v>45355</v>
      </c>
      <c r="C1745" t="s">
        <v>1149</v>
      </c>
      <c r="D1745" t="s">
        <v>1701</v>
      </c>
      <c r="E1745" t="s">
        <v>1899</v>
      </c>
      <c r="F1745">
        <v>3</v>
      </c>
      <c r="G1745" s="5">
        <v>239.54</v>
      </c>
      <c r="H1745">
        <v>0.28999999999999998</v>
      </c>
      <c r="I1745" t="s">
        <v>1962</v>
      </c>
      <c r="J1745">
        <v>510.22019999999998</v>
      </c>
      <c r="K1745" t="str">
        <f>_xlfn.XLOOKUP(Sales_DB[[#This Row],[Store_ID]],Store_DB[Store_ID],Store_DB[Region])</f>
        <v>North</v>
      </c>
      <c r="L1745" t="str">
        <f>_xlfn.XLOOKUP(Sales_DB[[#This Row],[Store_ID]],Store_DB[Store_ID],Store_DB[Store_Name])</f>
        <v>Johnson-Wright</v>
      </c>
      <c r="M1745" t="str">
        <f>_xlfn.XLOOKUP(Sales_DB[[#This Row],[Store_ID]],Store_DB[Store_ID],Store_DB[City])</f>
        <v>Hoodberg</v>
      </c>
      <c r="N1745" t="str">
        <f>_xlfn.XLOOKUP(Sales_DB[[#This Row],[Store_ID]],Store_DB[Store_ID],Store_DB[Store_Type])</f>
        <v>Outlet</v>
      </c>
      <c r="O1745" t="str">
        <f>_xlfn.XLOOKUP(Sales_DB[[#This Row],[Product_ID]],Product_DB[Product_ID],Product_DB[Product_Name])</f>
        <v>Yoga Exercise Mat</v>
      </c>
      <c r="P1745" t="str">
        <f>_xlfn.XLOOKUP(Sales_DB[[#This Row],[Product_ID]],Product_DB[Product_ID],Product_DB[Category])</f>
        <v>Sports</v>
      </c>
      <c r="Q1745" t="str">
        <f>_xlfn.XLOOKUP(Sales_DB[[#This Row],[Product_ID]],Product_DB[Product_ID],Product_DB[Sub_Category])</f>
        <v>Fitness</v>
      </c>
      <c r="R1745" t="str">
        <f>_xlfn.XLOOKUP(Sales_DB[[#This Row],[Product_ID]],Product_DB[Product_ID],Product_DB[Brand])</f>
        <v>Carroll, Long and Mendoza</v>
      </c>
      <c r="S1745">
        <f>_xlfn.XLOOKUP(Sales_DB[[#This Row],[Product_ID]],Product_DB[Product_ID],Product_DB[Cost])</f>
        <v>313.26</v>
      </c>
      <c r="T1745">
        <f>_xlfn.XLOOKUP(Sales_DB[[#This Row],[Product_ID]],Product_DB[Product_ID],Product_DB[Stock])</f>
        <v>369</v>
      </c>
      <c r="U1745" t="str">
        <f>_xlfn.XLOOKUP(Sales_DB[[#This Row],[Customer_ID]],Final_Cust_db[Customer_ID],Final_Cust_db[Name])</f>
        <v>Chloe Aguilar</v>
      </c>
      <c r="V1745">
        <f>_xlfn.XLOOKUP(Sales_DB[[#This Row],[Customer_ID]],Final_Cust_db[Customer_ID],Final_Cust_db[Age])</f>
        <v>58</v>
      </c>
      <c r="W1745" t="str">
        <f>_xlfn.XLOOKUP(Sales_DB[[#This Row],[Customer_ID]],Final_Cust_db[Customer_ID],Final_Cust_db[Gender])</f>
        <v>Male</v>
      </c>
      <c r="X1745" t="str">
        <f>_xlfn.XLOOKUP(Sales_DB[[#This Row],[Customer_ID]],Final_Cust_db[Customer_ID],Final_Cust_db[City])</f>
        <v>Lake Johnside</v>
      </c>
      <c r="Y1745" t="str">
        <f>_xlfn.XLOOKUP(Sales_DB[[#This Row],[Customer_ID]],Final_Cust_db[Customer_ID],Final_Cust_db[State])</f>
        <v>Arizona</v>
      </c>
      <c r="Z1745" t="str">
        <f>_xlfn.XLOOKUP(Sales_DB[[#This Row],[Customer_ID]],Final_Cust_db[Customer_ID],Final_Cust_db[Country])</f>
        <v>USA</v>
      </c>
      <c r="AA1745" t="str">
        <f>_xlfn.XLOOKUP(Sales_DB[[#This Row],[Customer_ID]],Final_Cust_db[Customer_ID],Final_Cust_db[Loyality_Level])</f>
        <v>Bronze</v>
      </c>
      <c r="AB1745" s="8">
        <f>Sales_DB[[#This Row],[Cost]]*Sales_DB[[#This Row],[Quantity]]</f>
        <v>939.78</v>
      </c>
      <c r="AC1745" s="8">
        <f>Sales_DB[[#This Row],[Total_Amount]]-Sales_DB[[#This Row],[Spend]]</f>
        <v>-429.5598</v>
      </c>
      <c r="AD1745" s="8">
        <f>MONTH(Sales_DB[[#This Row],[Order_Date]])</f>
        <v>3</v>
      </c>
    </row>
    <row r="1746" spans="1:30" x14ac:dyDescent="0.35">
      <c r="A1746" t="s">
        <v>3703</v>
      </c>
      <c r="B1746" s="2">
        <v>45244</v>
      </c>
      <c r="C1746" t="s">
        <v>1494</v>
      </c>
      <c r="D1746" t="s">
        <v>1716</v>
      </c>
      <c r="E1746" t="s">
        <v>1932</v>
      </c>
      <c r="F1746">
        <v>1</v>
      </c>
      <c r="G1746" s="5">
        <v>588.53</v>
      </c>
      <c r="H1746">
        <v>0.1</v>
      </c>
      <c r="I1746" t="s">
        <v>1957</v>
      </c>
      <c r="J1746">
        <v>529.67700000000002</v>
      </c>
      <c r="K1746" t="str">
        <f>_xlfn.XLOOKUP(Sales_DB[[#This Row],[Store_ID]],Store_DB[Store_ID],Store_DB[Region])</f>
        <v>South</v>
      </c>
      <c r="L1746" t="str">
        <f>_xlfn.XLOOKUP(Sales_DB[[#This Row],[Store_ID]],Store_DB[Store_ID],Store_DB[Store_Name])</f>
        <v>Mcdonald Inc</v>
      </c>
      <c r="M1746" t="str">
        <f>_xlfn.XLOOKUP(Sales_DB[[#This Row],[Store_ID]],Store_DB[Store_ID],Store_DB[City])</f>
        <v>Christopherland</v>
      </c>
      <c r="N1746" t="str">
        <f>_xlfn.XLOOKUP(Sales_DB[[#This Row],[Store_ID]],Store_DB[Store_ID],Store_DB[Store_Type])</f>
        <v>Outlet</v>
      </c>
      <c r="O1746" t="str">
        <f>_xlfn.XLOOKUP(Sales_DB[[#This Row],[Product_ID]],Product_DB[Product_ID],Product_DB[Product_Name])</f>
        <v>Men'S Winter Jacket</v>
      </c>
      <c r="P1746" t="str">
        <f>_xlfn.XLOOKUP(Sales_DB[[#This Row],[Product_ID]],Product_DB[Product_ID],Product_DB[Category])</f>
        <v>Clothing</v>
      </c>
      <c r="Q1746" t="str">
        <f>_xlfn.XLOOKUP(Sales_DB[[#This Row],[Product_ID]],Product_DB[Product_ID],Product_DB[Sub_Category])</f>
        <v>Outerwear</v>
      </c>
      <c r="R1746" t="str">
        <f>_xlfn.XLOOKUP(Sales_DB[[#This Row],[Product_ID]],Product_DB[Product_ID],Product_DB[Brand])</f>
        <v>Kelly, Smith and Perez</v>
      </c>
      <c r="S1746">
        <f>_xlfn.XLOOKUP(Sales_DB[[#This Row],[Product_ID]],Product_DB[Product_ID],Product_DB[Cost])</f>
        <v>167.34</v>
      </c>
      <c r="T1746">
        <f>_xlfn.XLOOKUP(Sales_DB[[#This Row],[Product_ID]],Product_DB[Product_ID],Product_DB[Stock])</f>
        <v>296</v>
      </c>
      <c r="U1746" t="str">
        <f>_xlfn.XLOOKUP(Sales_DB[[#This Row],[Customer_ID]],Final_Cust_db[Customer_ID],Final_Cust_db[Name])</f>
        <v>Sheri Joyce</v>
      </c>
      <c r="V1746">
        <f>_xlfn.XLOOKUP(Sales_DB[[#This Row],[Customer_ID]],Final_Cust_db[Customer_ID],Final_Cust_db[Age])</f>
        <v>26</v>
      </c>
      <c r="W1746" t="str">
        <f>_xlfn.XLOOKUP(Sales_DB[[#This Row],[Customer_ID]],Final_Cust_db[Customer_ID],Final_Cust_db[Gender])</f>
        <v>Male</v>
      </c>
      <c r="X1746" t="str">
        <f>_xlfn.XLOOKUP(Sales_DB[[#This Row],[Customer_ID]],Final_Cust_db[Customer_ID],Final_Cust_db[City])</f>
        <v>West Tylerfort</v>
      </c>
      <c r="Y1746" t="str">
        <f>_xlfn.XLOOKUP(Sales_DB[[#This Row],[Customer_ID]],Final_Cust_db[Customer_ID],Final_Cust_db[State])</f>
        <v>Kentucky</v>
      </c>
      <c r="Z1746" t="str">
        <f>_xlfn.XLOOKUP(Sales_DB[[#This Row],[Customer_ID]],Final_Cust_db[Customer_ID],Final_Cust_db[Country])</f>
        <v>USA</v>
      </c>
      <c r="AA1746" t="str">
        <f>_xlfn.XLOOKUP(Sales_DB[[#This Row],[Customer_ID]],Final_Cust_db[Customer_ID],Final_Cust_db[Loyality_Level])</f>
        <v>Platinum</v>
      </c>
      <c r="AB1746" s="8">
        <f>Sales_DB[[#This Row],[Cost]]*Sales_DB[[#This Row],[Quantity]]</f>
        <v>167.34</v>
      </c>
      <c r="AC1746" s="8">
        <f>Sales_DB[[#This Row],[Total_Amount]]-Sales_DB[[#This Row],[Spend]]</f>
        <v>362.33699999999999</v>
      </c>
      <c r="AD1746" s="8">
        <f>MONTH(Sales_DB[[#This Row],[Order_Date]])</f>
        <v>11</v>
      </c>
    </row>
    <row r="1747" spans="1:30" x14ac:dyDescent="0.35">
      <c r="A1747" t="s">
        <v>3704</v>
      </c>
      <c r="B1747" s="2">
        <v>45863</v>
      </c>
      <c r="C1747" t="s">
        <v>923</v>
      </c>
      <c r="D1747" t="s">
        <v>1760</v>
      </c>
      <c r="E1747" t="s">
        <v>1934</v>
      </c>
      <c r="F1747">
        <v>1</v>
      </c>
      <c r="G1747" s="5">
        <v>145.96</v>
      </c>
      <c r="H1747">
        <v>0.3</v>
      </c>
      <c r="I1747" t="s">
        <v>1957</v>
      </c>
      <c r="J1747">
        <v>102.172</v>
      </c>
      <c r="K1747" t="str">
        <f>_xlfn.XLOOKUP(Sales_DB[[#This Row],[Store_ID]],Store_DB[Store_ID],Store_DB[Region])</f>
        <v>North</v>
      </c>
      <c r="L1747" t="str">
        <f>_xlfn.XLOOKUP(Sales_DB[[#This Row],[Store_ID]],Store_DB[Store_ID],Store_DB[Store_Name])</f>
        <v>Shelton PLC</v>
      </c>
      <c r="M1747" t="str">
        <f>_xlfn.XLOOKUP(Sales_DB[[#This Row],[Store_ID]],Store_DB[Store_ID],Store_DB[City])</f>
        <v>East Jenniferstad</v>
      </c>
      <c r="N1747" t="str">
        <f>_xlfn.XLOOKUP(Sales_DB[[#This Row],[Store_ID]],Store_DB[Store_ID],Store_DB[Store_Type])</f>
        <v>Flagship</v>
      </c>
      <c r="O1747" t="str">
        <f>_xlfn.XLOOKUP(Sales_DB[[#This Row],[Product_ID]],Product_DB[Product_ID],Product_DB[Product_Name])</f>
        <v>Luxury Perfume Spray</v>
      </c>
      <c r="P1747" t="str">
        <f>_xlfn.XLOOKUP(Sales_DB[[#This Row],[Product_ID]],Product_DB[Product_ID],Product_DB[Category])</f>
        <v>Beauty</v>
      </c>
      <c r="Q1747" t="str">
        <f>_xlfn.XLOOKUP(Sales_DB[[#This Row],[Product_ID]],Product_DB[Product_ID],Product_DB[Sub_Category])</f>
        <v>Fragrance</v>
      </c>
      <c r="R1747" t="str">
        <f>_xlfn.XLOOKUP(Sales_DB[[#This Row],[Product_ID]],Product_DB[Product_ID],Product_DB[Brand])</f>
        <v>Gibson, Green and Lopez</v>
      </c>
      <c r="S1747">
        <f>_xlfn.XLOOKUP(Sales_DB[[#This Row],[Product_ID]],Product_DB[Product_ID],Product_DB[Cost])</f>
        <v>482.75</v>
      </c>
      <c r="T1747">
        <f>_xlfn.XLOOKUP(Sales_DB[[#This Row],[Product_ID]],Product_DB[Product_ID],Product_DB[Stock])</f>
        <v>444</v>
      </c>
      <c r="U1747" t="str">
        <f>_xlfn.XLOOKUP(Sales_DB[[#This Row],[Customer_ID]],Final_Cust_db[Customer_ID],Final_Cust_db[Name])</f>
        <v>Misty Ferguson</v>
      </c>
      <c r="V1747">
        <f>_xlfn.XLOOKUP(Sales_DB[[#This Row],[Customer_ID]],Final_Cust_db[Customer_ID],Final_Cust_db[Age])</f>
        <v>58</v>
      </c>
      <c r="W1747" t="str">
        <f>_xlfn.XLOOKUP(Sales_DB[[#This Row],[Customer_ID]],Final_Cust_db[Customer_ID],Final_Cust_db[Gender])</f>
        <v>Male</v>
      </c>
      <c r="X1747" t="str">
        <f>_xlfn.XLOOKUP(Sales_DB[[#This Row],[Customer_ID]],Final_Cust_db[Customer_ID],Final_Cust_db[City])</f>
        <v>North Joseside</v>
      </c>
      <c r="Y1747" t="str">
        <f>_xlfn.XLOOKUP(Sales_DB[[#This Row],[Customer_ID]],Final_Cust_db[Customer_ID],Final_Cust_db[State])</f>
        <v>Connecticut</v>
      </c>
      <c r="Z1747" t="str">
        <f>_xlfn.XLOOKUP(Sales_DB[[#This Row],[Customer_ID]],Final_Cust_db[Customer_ID],Final_Cust_db[Country])</f>
        <v>USA</v>
      </c>
      <c r="AA1747" t="str">
        <f>_xlfn.XLOOKUP(Sales_DB[[#This Row],[Customer_ID]],Final_Cust_db[Customer_ID],Final_Cust_db[Loyality_Level])</f>
        <v>Gold</v>
      </c>
      <c r="AB1747" s="8">
        <f>Sales_DB[[#This Row],[Cost]]*Sales_DB[[#This Row],[Quantity]]</f>
        <v>482.75</v>
      </c>
      <c r="AC1747" s="8">
        <f>Sales_DB[[#This Row],[Total_Amount]]-Sales_DB[[#This Row],[Spend]]</f>
        <v>-380.57799999999997</v>
      </c>
      <c r="AD1747" s="8">
        <f>MONTH(Sales_DB[[#This Row],[Order_Date]])</f>
        <v>7</v>
      </c>
    </row>
    <row r="1748" spans="1:30" x14ac:dyDescent="0.35">
      <c r="A1748" t="s">
        <v>3705</v>
      </c>
      <c r="B1748" s="2">
        <v>45573</v>
      </c>
      <c r="C1748" t="s">
        <v>364</v>
      </c>
      <c r="D1748" t="s">
        <v>1791</v>
      </c>
      <c r="E1748" t="s">
        <v>1902</v>
      </c>
      <c r="F1748">
        <v>4</v>
      </c>
      <c r="G1748" s="5">
        <v>640.91</v>
      </c>
      <c r="H1748">
        <v>0.06</v>
      </c>
      <c r="I1748" t="s">
        <v>1957</v>
      </c>
      <c r="J1748">
        <v>2409.8216000000002</v>
      </c>
      <c r="K1748" t="str">
        <f>_xlfn.XLOOKUP(Sales_DB[[#This Row],[Store_ID]],Store_DB[Store_ID],Store_DB[Region])</f>
        <v>South</v>
      </c>
      <c r="L1748" t="str">
        <f>_xlfn.XLOOKUP(Sales_DB[[#This Row],[Store_ID]],Store_DB[Store_ID],Store_DB[Store_Name])</f>
        <v>Alexander Group</v>
      </c>
      <c r="M1748" t="str">
        <f>_xlfn.XLOOKUP(Sales_DB[[#This Row],[Store_ID]],Store_DB[Store_ID],Store_DB[City])</f>
        <v>Port Sharon</v>
      </c>
      <c r="N1748" t="str">
        <f>_xlfn.XLOOKUP(Sales_DB[[#This Row],[Store_ID]],Store_DB[Store_ID],Store_DB[Store_Type])</f>
        <v>Online</v>
      </c>
      <c r="O1748" t="str">
        <f>_xlfn.XLOOKUP(Sales_DB[[#This Row],[Product_ID]],Product_DB[Product_ID],Product_DB[Product_Name])</f>
        <v>Kitchen Storage Rack</v>
      </c>
      <c r="P1748" t="str">
        <f>_xlfn.XLOOKUP(Sales_DB[[#This Row],[Product_ID]],Product_DB[Product_ID],Product_DB[Category])</f>
        <v>Home</v>
      </c>
      <c r="Q1748" t="str">
        <f>_xlfn.XLOOKUP(Sales_DB[[#This Row],[Product_ID]],Product_DB[Product_ID],Product_DB[Sub_Category])</f>
        <v>Storage</v>
      </c>
      <c r="R1748" t="str">
        <f>_xlfn.XLOOKUP(Sales_DB[[#This Row],[Product_ID]],Product_DB[Product_ID],Product_DB[Brand])</f>
        <v>Duran Group</v>
      </c>
      <c r="S1748">
        <f>_xlfn.XLOOKUP(Sales_DB[[#This Row],[Product_ID]],Product_DB[Product_ID],Product_DB[Cost])</f>
        <v>138.05000000000001</v>
      </c>
      <c r="T1748">
        <f>_xlfn.XLOOKUP(Sales_DB[[#This Row],[Product_ID]],Product_DB[Product_ID],Product_DB[Stock])</f>
        <v>89</v>
      </c>
      <c r="U1748" t="str">
        <f>_xlfn.XLOOKUP(Sales_DB[[#This Row],[Customer_ID]],Final_Cust_db[Customer_ID],Final_Cust_db[Name])</f>
        <v>Colleen Maynard</v>
      </c>
      <c r="V1748">
        <f>_xlfn.XLOOKUP(Sales_DB[[#This Row],[Customer_ID]],Final_Cust_db[Customer_ID],Final_Cust_db[Age])</f>
        <v>29</v>
      </c>
      <c r="W1748" t="str">
        <f>_xlfn.XLOOKUP(Sales_DB[[#This Row],[Customer_ID]],Final_Cust_db[Customer_ID],Final_Cust_db[Gender])</f>
        <v>Male</v>
      </c>
      <c r="X1748" t="str">
        <f>_xlfn.XLOOKUP(Sales_DB[[#This Row],[Customer_ID]],Final_Cust_db[Customer_ID],Final_Cust_db[City])</f>
        <v>Singletonmouth</v>
      </c>
      <c r="Y1748" t="str">
        <f>_xlfn.XLOOKUP(Sales_DB[[#This Row],[Customer_ID]],Final_Cust_db[Customer_ID],Final_Cust_db[State])</f>
        <v>Utah</v>
      </c>
      <c r="Z1748" t="str">
        <f>_xlfn.XLOOKUP(Sales_DB[[#This Row],[Customer_ID]],Final_Cust_db[Customer_ID],Final_Cust_db[Country])</f>
        <v>USA</v>
      </c>
      <c r="AA1748" t="str">
        <f>_xlfn.XLOOKUP(Sales_DB[[#This Row],[Customer_ID]],Final_Cust_db[Customer_ID],Final_Cust_db[Loyality_Level])</f>
        <v>Gold</v>
      </c>
      <c r="AB1748" s="8">
        <f>Sales_DB[[#This Row],[Cost]]*Sales_DB[[#This Row],[Quantity]]</f>
        <v>552.20000000000005</v>
      </c>
      <c r="AC1748" s="8">
        <f>Sales_DB[[#This Row],[Total_Amount]]-Sales_DB[[#This Row],[Spend]]</f>
        <v>1857.6216000000002</v>
      </c>
      <c r="AD1748" s="8">
        <f>MONTH(Sales_DB[[#This Row],[Order_Date]])</f>
        <v>10</v>
      </c>
    </row>
    <row r="1749" spans="1:30" x14ac:dyDescent="0.35">
      <c r="A1749" t="s">
        <v>3706</v>
      </c>
      <c r="B1749" s="2">
        <v>45792</v>
      </c>
      <c r="C1749" t="s">
        <v>168</v>
      </c>
      <c r="D1749" t="s">
        <v>1772</v>
      </c>
      <c r="E1749" t="s">
        <v>1925</v>
      </c>
      <c r="F1749">
        <v>3</v>
      </c>
      <c r="G1749" s="5">
        <v>773.86</v>
      </c>
      <c r="H1749">
        <v>0.22</v>
      </c>
      <c r="I1749" t="s">
        <v>1957</v>
      </c>
      <c r="J1749">
        <v>1810.8324</v>
      </c>
      <c r="K1749" t="str">
        <f>_xlfn.XLOOKUP(Sales_DB[[#This Row],[Store_ID]],Store_DB[Store_ID],Store_DB[Region])</f>
        <v>South</v>
      </c>
      <c r="L1749" t="str">
        <f>_xlfn.XLOOKUP(Sales_DB[[#This Row],[Store_ID]],Store_DB[Store_ID],Store_DB[Store_Name])</f>
        <v>Aguirre-Keller</v>
      </c>
      <c r="M1749" t="str">
        <f>_xlfn.XLOOKUP(Sales_DB[[#This Row],[Store_ID]],Store_DB[Store_ID],Store_DB[City])</f>
        <v>Lake Michael</v>
      </c>
      <c r="N1749" t="str">
        <f>_xlfn.XLOOKUP(Sales_DB[[#This Row],[Store_ID]],Store_DB[Store_ID],Store_DB[Store_Type])</f>
        <v>Online</v>
      </c>
      <c r="O1749" t="str">
        <f>_xlfn.XLOOKUP(Sales_DB[[#This Row],[Product_ID]],Product_DB[Product_ID],Product_DB[Product_Name])</f>
        <v>Matte Lipstick Set</v>
      </c>
      <c r="P1749" t="str">
        <f>_xlfn.XLOOKUP(Sales_DB[[#This Row],[Product_ID]],Product_DB[Product_ID],Product_DB[Category])</f>
        <v>Beauty</v>
      </c>
      <c r="Q1749" t="str">
        <f>_xlfn.XLOOKUP(Sales_DB[[#This Row],[Product_ID]],Product_DB[Product_ID],Product_DB[Sub_Category])</f>
        <v>Makeup</v>
      </c>
      <c r="R1749" t="str">
        <f>_xlfn.XLOOKUP(Sales_DB[[#This Row],[Product_ID]],Product_DB[Product_ID],Product_DB[Brand])</f>
        <v>Zhang Inc</v>
      </c>
      <c r="S1749">
        <f>_xlfn.XLOOKUP(Sales_DB[[#This Row],[Product_ID]],Product_DB[Product_ID],Product_DB[Cost])</f>
        <v>299.11</v>
      </c>
      <c r="T1749">
        <f>_xlfn.XLOOKUP(Sales_DB[[#This Row],[Product_ID]],Product_DB[Product_ID],Product_DB[Stock])</f>
        <v>118</v>
      </c>
      <c r="U1749" t="str">
        <f>_xlfn.XLOOKUP(Sales_DB[[#This Row],[Customer_ID]],Final_Cust_db[Customer_ID],Final_Cust_db[Name])</f>
        <v>William Martin</v>
      </c>
      <c r="V1749">
        <f>_xlfn.XLOOKUP(Sales_DB[[#This Row],[Customer_ID]],Final_Cust_db[Customer_ID],Final_Cust_db[Age])</f>
        <v>19</v>
      </c>
      <c r="W1749" t="str">
        <f>_xlfn.XLOOKUP(Sales_DB[[#This Row],[Customer_ID]],Final_Cust_db[Customer_ID],Final_Cust_db[Gender])</f>
        <v>Male</v>
      </c>
      <c r="X1749" t="str">
        <f>_xlfn.XLOOKUP(Sales_DB[[#This Row],[Customer_ID]],Final_Cust_db[Customer_ID],Final_Cust_db[City])</f>
        <v>Ryanburgh</v>
      </c>
      <c r="Y1749" t="str">
        <f>_xlfn.XLOOKUP(Sales_DB[[#This Row],[Customer_ID]],Final_Cust_db[Customer_ID],Final_Cust_db[State])</f>
        <v>Connecticut</v>
      </c>
      <c r="Z1749" t="str">
        <f>_xlfn.XLOOKUP(Sales_DB[[#This Row],[Customer_ID]],Final_Cust_db[Customer_ID],Final_Cust_db[Country])</f>
        <v>USA</v>
      </c>
      <c r="AA1749" t="str">
        <f>_xlfn.XLOOKUP(Sales_DB[[#This Row],[Customer_ID]],Final_Cust_db[Customer_ID],Final_Cust_db[Loyality_Level])</f>
        <v>Platinum</v>
      </c>
      <c r="AB1749" s="8">
        <f>Sales_DB[[#This Row],[Cost]]*Sales_DB[[#This Row],[Quantity]]</f>
        <v>897.33</v>
      </c>
      <c r="AC1749" s="8">
        <f>Sales_DB[[#This Row],[Total_Amount]]-Sales_DB[[#This Row],[Spend]]</f>
        <v>913.50239999999997</v>
      </c>
      <c r="AD1749" s="8">
        <f>MONTH(Sales_DB[[#This Row],[Order_Date]])</f>
        <v>5</v>
      </c>
    </row>
    <row r="1750" spans="1:30" x14ac:dyDescent="0.35">
      <c r="A1750" t="s">
        <v>3707</v>
      </c>
      <c r="B1750" s="2">
        <v>45744</v>
      </c>
      <c r="C1750" t="s">
        <v>1438</v>
      </c>
      <c r="D1750" t="s">
        <v>1668</v>
      </c>
      <c r="E1750" t="s">
        <v>1934</v>
      </c>
      <c r="F1750">
        <v>2</v>
      </c>
      <c r="G1750" s="5">
        <v>31.28</v>
      </c>
      <c r="H1750">
        <v>0.2</v>
      </c>
      <c r="I1750" t="s">
        <v>1962</v>
      </c>
      <c r="J1750">
        <v>50.048000000000002</v>
      </c>
      <c r="K1750" t="str">
        <f>_xlfn.XLOOKUP(Sales_DB[[#This Row],[Store_ID]],Store_DB[Store_ID],Store_DB[Region])</f>
        <v>North</v>
      </c>
      <c r="L1750" t="str">
        <f>_xlfn.XLOOKUP(Sales_DB[[#This Row],[Store_ID]],Store_DB[Store_ID],Store_DB[Store_Name])</f>
        <v>Shelton PLC</v>
      </c>
      <c r="M1750" t="str">
        <f>_xlfn.XLOOKUP(Sales_DB[[#This Row],[Store_ID]],Store_DB[Store_ID],Store_DB[City])</f>
        <v>East Jenniferstad</v>
      </c>
      <c r="N1750" t="str">
        <f>_xlfn.XLOOKUP(Sales_DB[[#This Row],[Store_ID]],Store_DB[Store_ID],Store_DB[Store_Type])</f>
        <v>Flagship</v>
      </c>
      <c r="O1750" t="str">
        <f>_xlfn.XLOOKUP(Sales_DB[[#This Row],[Product_ID]],Product_DB[Product_ID],Product_DB[Product_Name])</f>
        <v>Basketball</v>
      </c>
      <c r="P1750" t="str">
        <f>_xlfn.XLOOKUP(Sales_DB[[#This Row],[Product_ID]],Product_DB[Product_ID],Product_DB[Category])</f>
        <v>Sports</v>
      </c>
      <c r="Q1750" t="str">
        <f>_xlfn.XLOOKUP(Sales_DB[[#This Row],[Product_ID]],Product_DB[Product_ID],Product_DB[Sub_Category])</f>
        <v>Team Sports</v>
      </c>
      <c r="R1750" t="str">
        <f>_xlfn.XLOOKUP(Sales_DB[[#This Row],[Product_ID]],Product_DB[Product_ID],Product_DB[Brand])</f>
        <v>Nolan-Snow</v>
      </c>
      <c r="S1750">
        <f>_xlfn.XLOOKUP(Sales_DB[[#This Row],[Product_ID]],Product_DB[Product_ID],Product_DB[Cost])</f>
        <v>204.39</v>
      </c>
      <c r="T1750">
        <f>_xlfn.XLOOKUP(Sales_DB[[#This Row],[Product_ID]],Product_DB[Product_ID],Product_DB[Stock])</f>
        <v>281</v>
      </c>
      <c r="U1750" t="str">
        <f>_xlfn.XLOOKUP(Sales_DB[[#This Row],[Customer_ID]],Final_Cust_db[Customer_ID],Final_Cust_db[Name])</f>
        <v>Samantha Lee</v>
      </c>
      <c r="V1750">
        <f>_xlfn.XLOOKUP(Sales_DB[[#This Row],[Customer_ID]],Final_Cust_db[Customer_ID],Final_Cust_db[Age])</f>
        <v>36</v>
      </c>
      <c r="W1750" t="str">
        <f>_xlfn.XLOOKUP(Sales_DB[[#This Row],[Customer_ID]],Final_Cust_db[Customer_ID],Final_Cust_db[Gender])</f>
        <v>Female</v>
      </c>
      <c r="X1750" t="str">
        <f>_xlfn.XLOOKUP(Sales_DB[[#This Row],[Customer_ID]],Final_Cust_db[Customer_ID],Final_Cust_db[City])</f>
        <v>Port Anthony</v>
      </c>
      <c r="Y1750" t="str">
        <f>_xlfn.XLOOKUP(Sales_DB[[#This Row],[Customer_ID]],Final_Cust_db[Customer_ID],Final_Cust_db[State])</f>
        <v>Connecticut</v>
      </c>
      <c r="Z1750" t="str">
        <f>_xlfn.XLOOKUP(Sales_DB[[#This Row],[Customer_ID]],Final_Cust_db[Customer_ID],Final_Cust_db[Country])</f>
        <v>USA</v>
      </c>
      <c r="AA1750" t="str">
        <f>_xlfn.XLOOKUP(Sales_DB[[#This Row],[Customer_ID]],Final_Cust_db[Customer_ID],Final_Cust_db[Loyality_Level])</f>
        <v>Bronze</v>
      </c>
      <c r="AB1750" s="8">
        <f>Sales_DB[[#This Row],[Cost]]*Sales_DB[[#This Row],[Quantity]]</f>
        <v>408.78</v>
      </c>
      <c r="AC1750" s="8">
        <f>Sales_DB[[#This Row],[Total_Amount]]-Sales_DB[[#This Row],[Spend]]</f>
        <v>-358.73199999999997</v>
      </c>
      <c r="AD1750" s="8">
        <f>MONTH(Sales_DB[[#This Row],[Order_Date]])</f>
        <v>3</v>
      </c>
    </row>
    <row r="1751" spans="1:30" x14ac:dyDescent="0.35">
      <c r="A1751" t="s">
        <v>3708</v>
      </c>
      <c r="B1751" s="2">
        <v>45842</v>
      </c>
      <c r="C1751" t="s">
        <v>1176</v>
      </c>
      <c r="D1751" t="s">
        <v>1827</v>
      </c>
      <c r="E1751" t="s">
        <v>1909</v>
      </c>
      <c r="F1751">
        <v>4</v>
      </c>
      <c r="G1751" s="5">
        <v>389.22</v>
      </c>
      <c r="H1751">
        <v>0.18</v>
      </c>
      <c r="I1751" t="s">
        <v>1957</v>
      </c>
      <c r="J1751">
        <v>1276.6415999999999</v>
      </c>
      <c r="K1751" t="str">
        <f>_xlfn.XLOOKUP(Sales_DB[[#This Row],[Store_ID]],Store_DB[Store_ID],Store_DB[Region])</f>
        <v>East</v>
      </c>
      <c r="L1751" t="str">
        <f>_xlfn.XLOOKUP(Sales_DB[[#This Row],[Store_ID]],Store_DB[Store_ID],Store_DB[Store_Name])</f>
        <v>Benson-Elliott</v>
      </c>
      <c r="M1751" t="str">
        <f>_xlfn.XLOOKUP(Sales_DB[[#This Row],[Store_ID]],Store_DB[Store_ID],Store_DB[City])</f>
        <v>Port Josephberg</v>
      </c>
      <c r="N1751" t="str">
        <f>_xlfn.XLOOKUP(Sales_DB[[#This Row],[Store_ID]],Store_DB[Store_ID],Store_DB[Store_Type])</f>
        <v>Online</v>
      </c>
      <c r="O1751" t="str">
        <f>_xlfn.XLOOKUP(Sales_DB[[#This Row],[Product_ID]],Product_DB[Product_ID],Product_DB[Product_Name])</f>
        <v>Fitness Resistance Bands</v>
      </c>
      <c r="P1751" t="str">
        <f>_xlfn.XLOOKUP(Sales_DB[[#This Row],[Product_ID]],Product_DB[Product_ID],Product_DB[Category])</f>
        <v>Sports</v>
      </c>
      <c r="Q1751" t="str">
        <f>_xlfn.XLOOKUP(Sales_DB[[#This Row],[Product_ID]],Product_DB[Product_ID],Product_DB[Sub_Category])</f>
        <v>Fitness</v>
      </c>
      <c r="R1751" t="str">
        <f>_xlfn.XLOOKUP(Sales_DB[[#This Row],[Product_ID]],Product_DB[Product_ID],Product_DB[Brand])</f>
        <v>Reese-Watson</v>
      </c>
      <c r="S1751">
        <f>_xlfn.XLOOKUP(Sales_DB[[#This Row],[Product_ID]],Product_DB[Product_ID],Product_DB[Cost])</f>
        <v>152.91999999999999</v>
      </c>
      <c r="T1751">
        <f>_xlfn.XLOOKUP(Sales_DB[[#This Row],[Product_ID]],Product_DB[Product_ID],Product_DB[Stock])</f>
        <v>281</v>
      </c>
      <c r="U1751" t="str">
        <f>_xlfn.XLOOKUP(Sales_DB[[#This Row],[Customer_ID]],Final_Cust_db[Customer_ID],Final_Cust_db[Name])</f>
        <v>James Orozco</v>
      </c>
      <c r="V1751">
        <f>_xlfn.XLOOKUP(Sales_DB[[#This Row],[Customer_ID]],Final_Cust_db[Customer_ID],Final_Cust_db[Age])</f>
        <v>37</v>
      </c>
      <c r="W1751" t="str">
        <f>_xlfn.XLOOKUP(Sales_DB[[#This Row],[Customer_ID]],Final_Cust_db[Customer_ID],Final_Cust_db[Gender])</f>
        <v>Female</v>
      </c>
      <c r="X1751" t="str">
        <f>_xlfn.XLOOKUP(Sales_DB[[#This Row],[Customer_ID]],Final_Cust_db[Customer_ID],Final_Cust_db[City])</f>
        <v>Simpsonfort</v>
      </c>
      <c r="Y1751" t="str">
        <f>_xlfn.XLOOKUP(Sales_DB[[#This Row],[Customer_ID]],Final_Cust_db[Customer_ID],Final_Cust_db[State])</f>
        <v>Maine</v>
      </c>
      <c r="Z1751" t="str">
        <f>_xlfn.XLOOKUP(Sales_DB[[#This Row],[Customer_ID]],Final_Cust_db[Customer_ID],Final_Cust_db[Country])</f>
        <v>USA</v>
      </c>
      <c r="AA1751" t="str">
        <f>_xlfn.XLOOKUP(Sales_DB[[#This Row],[Customer_ID]],Final_Cust_db[Customer_ID],Final_Cust_db[Loyality_Level])</f>
        <v>Gold</v>
      </c>
      <c r="AB1751" s="8">
        <f>Sales_DB[[#This Row],[Cost]]*Sales_DB[[#This Row],[Quantity]]</f>
        <v>611.67999999999995</v>
      </c>
      <c r="AC1751" s="8">
        <f>Sales_DB[[#This Row],[Total_Amount]]-Sales_DB[[#This Row],[Spend]]</f>
        <v>664.96159999999998</v>
      </c>
      <c r="AD1751" s="8">
        <f>MONTH(Sales_DB[[#This Row],[Order_Date]])</f>
        <v>7</v>
      </c>
    </row>
    <row r="1752" spans="1:30" x14ac:dyDescent="0.35">
      <c r="A1752" t="s">
        <v>3709</v>
      </c>
      <c r="B1752" s="2">
        <v>45502</v>
      </c>
      <c r="C1752" t="s">
        <v>74</v>
      </c>
      <c r="D1752" t="s">
        <v>1772</v>
      </c>
      <c r="E1752" t="s">
        <v>1934</v>
      </c>
      <c r="F1752">
        <v>3</v>
      </c>
      <c r="G1752" s="5">
        <v>543.44000000000005</v>
      </c>
      <c r="H1752">
        <v>0.13</v>
      </c>
      <c r="I1752" t="s">
        <v>1959</v>
      </c>
      <c r="J1752">
        <v>1418.3784000000001</v>
      </c>
      <c r="K1752" t="str">
        <f>_xlfn.XLOOKUP(Sales_DB[[#This Row],[Store_ID]],Store_DB[Store_ID],Store_DB[Region])</f>
        <v>North</v>
      </c>
      <c r="L1752" t="str">
        <f>_xlfn.XLOOKUP(Sales_DB[[#This Row],[Store_ID]],Store_DB[Store_ID],Store_DB[Store_Name])</f>
        <v>Shelton PLC</v>
      </c>
      <c r="M1752" t="str">
        <f>_xlfn.XLOOKUP(Sales_DB[[#This Row],[Store_ID]],Store_DB[Store_ID],Store_DB[City])</f>
        <v>East Jenniferstad</v>
      </c>
      <c r="N1752" t="str">
        <f>_xlfn.XLOOKUP(Sales_DB[[#This Row],[Store_ID]],Store_DB[Store_ID],Store_DB[Store_Type])</f>
        <v>Flagship</v>
      </c>
      <c r="O1752" t="str">
        <f>_xlfn.XLOOKUP(Sales_DB[[#This Row],[Product_ID]],Product_DB[Product_ID],Product_DB[Product_Name])</f>
        <v>Matte Lipstick Set</v>
      </c>
      <c r="P1752" t="str">
        <f>_xlfn.XLOOKUP(Sales_DB[[#This Row],[Product_ID]],Product_DB[Product_ID],Product_DB[Category])</f>
        <v>Beauty</v>
      </c>
      <c r="Q1752" t="str">
        <f>_xlfn.XLOOKUP(Sales_DB[[#This Row],[Product_ID]],Product_DB[Product_ID],Product_DB[Sub_Category])</f>
        <v>Makeup</v>
      </c>
      <c r="R1752" t="str">
        <f>_xlfn.XLOOKUP(Sales_DB[[#This Row],[Product_ID]],Product_DB[Product_ID],Product_DB[Brand])</f>
        <v>Zhang Inc</v>
      </c>
      <c r="S1752">
        <f>_xlfn.XLOOKUP(Sales_DB[[#This Row],[Product_ID]],Product_DB[Product_ID],Product_DB[Cost])</f>
        <v>299.11</v>
      </c>
      <c r="T1752">
        <f>_xlfn.XLOOKUP(Sales_DB[[#This Row],[Product_ID]],Product_DB[Product_ID],Product_DB[Stock])</f>
        <v>118</v>
      </c>
      <c r="U1752" t="str">
        <f>_xlfn.XLOOKUP(Sales_DB[[#This Row],[Customer_ID]],Final_Cust_db[Customer_ID],Final_Cust_db[Name])</f>
        <v>Laura Alvarez</v>
      </c>
      <c r="V1752">
        <f>_xlfn.XLOOKUP(Sales_DB[[#This Row],[Customer_ID]],Final_Cust_db[Customer_ID],Final_Cust_db[Age])</f>
        <v>49</v>
      </c>
      <c r="W1752" t="str">
        <f>_xlfn.XLOOKUP(Sales_DB[[#This Row],[Customer_ID]],Final_Cust_db[Customer_ID],Final_Cust_db[Gender])</f>
        <v>Female</v>
      </c>
      <c r="X1752" t="str">
        <f>_xlfn.XLOOKUP(Sales_DB[[#This Row],[Customer_ID]],Final_Cust_db[Customer_ID],Final_Cust_db[City])</f>
        <v>Lawsonhaven</v>
      </c>
      <c r="Y1752" t="str">
        <f>_xlfn.XLOOKUP(Sales_DB[[#This Row],[Customer_ID]],Final_Cust_db[Customer_ID],Final_Cust_db[State])</f>
        <v>Washington</v>
      </c>
      <c r="Z1752" t="str">
        <f>_xlfn.XLOOKUP(Sales_DB[[#This Row],[Customer_ID]],Final_Cust_db[Customer_ID],Final_Cust_db[Country])</f>
        <v>USA</v>
      </c>
      <c r="AA1752" t="str">
        <f>_xlfn.XLOOKUP(Sales_DB[[#This Row],[Customer_ID]],Final_Cust_db[Customer_ID],Final_Cust_db[Loyality_Level])</f>
        <v>Platinum</v>
      </c>
      <c r="AB1752" s="8">
        <f>Sales_DB[[#This Row],[Cost]]*Sales_DB[[#This Row],[Quantity]]</f>
        <v>897.33</v>
      </c>
      <c r="AC1752" s="8">
        <f>Sales_DB[[#This Row],[Total_Amount]]-Sales_DB[[#This Row],[Spend]]</f>
        <v>521.04840000000002</v>
      </c>
      <c r="AD1752" s="8">
        <f>MONTH(Sales_DB[[#This Row],[Order_Date]])</f>
        <v>7</v>
      </c>
    </row>
    <row r="1753" spans="1:30" x14ac:dyDescent="0.35">
      <c r="A1753" t="s">
        <v>3710</v>
      </c>
      <c r="B1753" s="2">
        <v>45296</v>
      </c>
      <c r="C1753" t="s">
        <v>830</v>
      </c>
      <c r="D1753" t="s">
        <v>1872</v>
      </c>
      <c r="E1753" t="s">
        <v>1946</v>
      </c>
      <c r="F1753">
        <v>4</v>
      </c>
      <c r="G1753" s="5">
        <v>715.42</v>
      </c>
      <c r="H1753">
        <v>0.28999999999999998</v>
      </c>
      <c r="I1753" t="s">
        <v>1959</v>
      </c>
      <c r="J1753">
        <v>2031.7927999999999</v>
      </c>
      <c r="K1753" t="str">
        <f>_xlfn.XLOOKUP(Sales_DB[[#This Row],[Store_ID]],Store_DB[Store_ID],Store_DB[Region])</f>
        <v>East</v>
      </c>
      <c r="L1753" t="str">
        <f>_xlfn.XLOOKUP(Sales_DB[[#This Row],[Store_ID]],Store_DB[Store_ID],Store_DB[Store_Name])</f>
        <v>Mann-Austin</v>
      </c>
      <c r="M1753" t="str">
        <f>_xlfn.XLOOKUP(Sales_DB[[#This Row],[Store_ID]],Store_DB[Store_ID],Store_DB[City])</f>
        <v>Vasquezborough</v>
      </c>
      <c r="N1753" t="str">
        <f>_xlfn.XLOOKUP(Sales_DB[[#This Row],[Store_ID]],Store_DB[Store_ID],Store_DB[Store_Type])</f>
        <v>Online</v>
      </c>
      <c r="O1753" t="str">
        <f>_xlfn.XLOOKUP(Sales_DB[[#This Row],[Product_ID]],Product_DB[Product_ID],Product_DB[Product_Name])</f>
        <v>Cricket Bat</v>
      </c>
      <c r="P1753" t="str">
        <f>_xlfn.XLOOKUP(Sales_DB[[#This Row],[Product_ID]],Product_DB[Product_ID],Product_DB[Category])</f>
        <v>Sports</v>
      </c>
      <c r="Q1753" t="str">
        <f>_xlfn.XLOOKUP(Sales_DB[[#This Row],[Product_ID]],Product_DB[Product_ID],Product_DB[Sub_Category])</f>
        <v>Team Sports</v>
      </c>
      <c r="R1753" t="str">
        <f>_xlfn.XLOOKUP(Sales_DB[[#This Row],[Product_ID]],Product_DB[Product_ID],Product_DB[Brand])</f>
        <v>Khan LLC</v>
      </c>
      <c r="S1753">
        <f>_xlfn.XLOOKUP(Sales_DB[[#This Row],[Product_ID]],Product_DB[Product_ID],Product_DB[Cost])</f>
        <v>245.98</v>
      </c>
      <c r="T1753">
        <f>_xlfn.XLOOKUP(Sales_DB[[#This Row],[Product_ID]],Product_DB[Product_ID],Product_DB[Stock])</f>
        <v>471</v>
      </c>
      <c r="U1753" t="str">
        <f>_xlfn.XLOOKUP(Sales_DB[[#This Row],[Customer_ID]],Final_Cust_db[Customer_ID],Final_Cust_db[Name])</f>
        <v>Christopher David</v>
      </c>
      <c r="V1753">
        <f>_xlfn.XLOOKUP(Sales_DB[[#This Row],[Customer_ID]],Final_Cust_db[Customer_ID],Final_Cust_db[Age])</f>
        <v>42</v>
      </c>
      <c r="W1753" t="str">
        <f>_xlfn.XLOOKUP(Sales_DB[[#This Row],[Customer_ID]],Final_Cust_db[Customer_ID],Final_Cust_db[Gender])</f>
        <v>Male</v>
      </c>
      <c r="X1753" t="str">
        <f>_xlfn.XLOOKUP(Sales_DB[[#This Row],[Customer_ID]],Final_Cust_db[Customer_ID],Final_Cust_db[City])</f>
        <v>Karenmouth</v>
      </c>
      <c r="Y1753" t="str">
        <f>_xlfn.XLOOKUP(Sales_DB[[#This Row],[Customer_ID]],Final_Cust_db[Customer_ID],Final_Cust_db[State])</f>
        <v>Massachusetts</v>
      </c>
      <c r="Z1753" t="str">
        <f>_xlfn.XLOOKUP(Sales_DB[[#This Row],[Customer_ID]],Final_Cust_db[Customer_ID],Final_Cust_db[Country])</f>
        <v>USA</v>
      </c>
      <c r="AA1753" t="str">
        <f>_xlfn.XLOOKUP(Sales_DB[[#This Row],[Customer_ID]],Final_Cust_db[Customer_ID],Final_Cust_db[Loyality_Level])</f>
        <v>Silver</v>
      </c>
      <c r="AB1753" s="8">
        <f>Sales_DB[[#This Row],[Cost]]*Sales_DB[[#This Row],[Quantity]]</f>
        <v>983.92</v>
      </c>
      <c r="AC1753" s="8">
        <f>Sales_DB[[#This Row],[Total_Amount]]-Sales_DB[[#This Row],[Spend]]</f>
        <v>1047.8728000000001</v>
      </c>
      <c r="AD1753" s="8">
        <f>MONTH(Sales_DB[[#This Row],[Order_Date]])</f>
        <v>1</v>
      </c>
    </row>
    <row r="1754" spans="1:30" x14ac:dyDescent="0.35">
      <c r="A1754" t="s">
        <v>3711</v>
      </c>
      <c r="B1754" s="2">
        <v>45886</v>
      </c>
      <c r="C1754" t="s">
        <v>199</v>
      </c>
      <c r="D1754" t="s">
        <v>1604</v>
      </c>
      <c r="E1754" t="s">
        <v>1902</v>
      </c>
      <c r="F1754">
        <v>4</v>
      </c>
      <c r="G1754" s="5">
        <v>676.14</v>
      </c>
      <c r="H1754">
        <v>0.11</v>
      </c>
      <c r="I1754" t="s">
        <v>1962</v>
      </c>
      <c r="J1754">
        <v>2407.0583999999999</v>
      </c>
      <c r="K1754" t="str">
        <f>_xlfn.XLOOKUP(Sales_DB[[#This Row],[Store_ID]],Store_DB[Store_ID],Store_DB[Region])</f>
        <v>South</v>
      </c>
      <c r="L1754" t="str">
        <f>_xlfn.XLOOKUP(Sales_DB[[#This Row],[Store_ID]],Store_DB[Store_ID],Store_DB[Store_Name])</f>
        <v>Alexander Group</v>
      </c>
      <c r="M1754" t="str">
        <f>_xlfn.XLOOKUP(Sales_DB[[#This Row],[Store_ID]],Store_DB[Store_ID],Store_DB[City])</f>
        <v>Port Sharon</v>
      </c>
      <c r="N1754" t="str">
        <f>_xlfn.XLOOKUP(Sales_DB[[#This Row],[Store_ID]],Store_DB[Store_ID],Store_DB[Store_Type])</f>
        <v>Online</v>
      </c>
      <c r="O1754" t="str">
        <f>_xlfn.XLOOKUP(Sales_DB[[#This Row],[Product_ID]],Product_DB[Product_ID],Product_DB[Product_Name])</f>
        <v>Hair Strengthening Shampoo</v>
      </c>
      <c r="P1754" t="str">
        <f>_xlfn.XLOOKUP(Sales_DB[[#This Row],[Product_ID]],Product_DB[Product_ID],Product_DB[Category])</f>
        <v>Beauty</v>
      </c>
      <c r="Q1754" t="str">
        <f>_xlfn.XLOOKUP(Sales_DB[[#This Row],[Product_ID]],Product_DB[Product_ID],Product_DB[Sub_Category])</f>
        <v>Haircare</v>
      </c>
      <c r="R1754" t="str">
        <f>_xlfn.XLOOKUP(Sales_DB[[#This Row],[Product_ID]],Product_DB[Product_ID],Product_DB[Brand])</f>
        <v>Rice LLC</v>
      </c>
      <c r="S1754">
        <f>_xlfn.XLOOKUP(Sales_DB[[#This Row],[Product_ID]],Product_DB[Product_ID],Product_DB[Cost])</f>
        <v>115.82</v>
      </c>
      <c r="T1754">
        <f>_xlfn.XLOOKUP(Sales_DB[[#This Row],[Product_ID]],Product_DB[Product_ID],Product_DB[Stock])</f>
        <v>460</v>
      </c>
      <c r="U1754" t="str">
        <f>_xlfn.XLOOKUP(Sales_DB[[#This Row],[Customer_ID]],Final_Cust_db[Customer_ID],Final_Cust_db[Name])</f>
        <v>Sarah Rodgers</v>
      </c>
      <c r="V1754">
        <f>_xlfn.XLOOKUP(Sales_DB[[#This Row],[Customer_ID]],Final_Cust_db[Customer_ID],Final_Cust_db[Age])</f>
        <v>23</v>
      </c>
      <c r="W1754" t="str">
        <f>_xlfn.XLOOKUP(Sales_DB[[#This Row],[Customer_ID]],Final_Cust_db[Customer_ID],Final_Cust_db[Gender])</f>
        <v>Female</v>
      </c>
      <c r="X1754" t="str">
        <f>_xlfn.XLOOKUP(Sales_DB[[#This Row],[Customer_ID]],Final_Cust_db[Customer_ID],Final_Cust_db[City])</f>
        <v>New Julia</v>
      </c>
      <c r="Y1754" t="str">
        <f>_xlfn.XLOOKUP(Sales_DB[[#This Row],[Customer_ID]],Final_Cust_db[Customer_ID],Final_Cust_db[State])</f>
        <v>West Virginia</v>
      </c>
      <c r="Z1754" t="str">
        <f>_xlfn.XLOOKUP(Sales_DB[[#This Row],[Customer_ID]],Final_Cust_db[Customer_ID],Final_Cust_db[Country])</f>
        <v>USA</v>
      </c>
      <c r="AA1754" t="str">
        <f>_xlfn.XLOOKUP(Sales_DB[[#This Row],[Customer_ID]],Final_Cust_db[Customer_ID],Final_Cust_db[Loyality_Level])</f>
        <v>Gold</v>
      </c>
      <c r="AB1754" s="8">
        <f>Sales_DB[[#This Row],[Cost]]*Sales_DB[[#This Row],[Quantity]]</f>
        <v>463.28</v>
      </c>
      <c r="AC1754" s="8">
        <f>Sales_DB[[#This Row],[Total_Amount]]-Sales_DB[[#This Row],[Spend]]</f>
        <v>1943.7783999999999</v>
      </c>
      <c r="AD1754" s="8">
        <f>MONTH(Sales_DB[[#This Row],[Order_Date]])</f>
        <v>8</v>
      </c>
    </row>
    <row r="1755" spans="1:30" x14ac:dyDescent="0.35">
      <c r="A1755" t="s">
        <v>3712</v>
      </c>
      <c r="B1755" s="2">
        <v>45425</v>
      </c>
      <c r="C1755" t="s">
        <v>325</v>
      </c>
      <c r="D1755" t="s">
        <v>1694</v>
      </c>
      <c r="E1755" t="s">
        <v>1890</v>
      </c>
      <c r="F1755">
        <v>4</v>
      </c>
      <c r="G1755" s="5">
        <v>352.72</v>
      </c>
      <c r="H1755">
        <v>0.25</v>
      </c>
      <c r="I1755" t="s">
        <v>1957</v>
      </c>
      <c r="J1755">
        <v>1058.1600000000001</v>
      </c>
      <c r="K1755" t="str">
        <f>_xlfn.XLOOKUP(Sales_DB[[#This Row],[Store_ID]],Store_DB[Store_ID],Store_DB[Region])</f>
        <v>North</v>
      </c>
      <c r="L1755" t="str">
        <f>_xlfn.XLOOKUP(Sales_DB[[#This Row],[Store_ID]],Store_DB[Store_ID],Store_DB[Store_Name])</f>
        <v>Martinez, Adkins and Johnson</v>
      </c>
      <c r="M1755" t="str">
        <f>_xlfn.XLOOKUP(Sales_DB[[#This Row],[Store_ID]],Store_DB[Store_ID],Store_DB[City])</f>
        <v>Danielmouth</v>
      </c>
      <c r="N1755" t="str">
        <f>_xlfn.XLOOKUP(Sales_DB[[#This Row],[Store_ID]],Store_DB[Store_ID],Store_DB[Store_Type])</f>
        <v>Flagship</v>
      </c>
      <c r="O1755" t="str">
        <f>_xlfn.XLOOKUP(Sales_DB[[#This Row],[Product_ID]],Product_DB[Product_ID],Product_DB[Product_Name])</f>
        <v>Portable Power Bank</v>
      </c>
      <c r="P1755" t="str">
        <f>_xlfn.XLOOKUP(Sales_DB[[#This Row],[Product_ID]],Product_DB[Product_ID],Product_DB[Category])</f>
        <v>Electronics</v>
      </c>
      <c r="Q1755" t="str">
        <f>_xlfn.XLOOKUP(Sales_DB[[#This Row],[Product_ID]],Product_DB[Product_ID],Product_DB[Sub_Category])</f>
        <v>Mobile</v>
      </c>
      <c r="R1755" t="str">
        <f>_xlfn.XLOOKUP(Sales_DB[[#This Row],[Product_ID]],Product_DB[Product_ID],Product_DB[Brand])</f>
        <v>Cummings and Sons</v>
      </c>
      <c r="S1755">
        <f>_xlfn.XLOOKUP(Sales_DB[[#This Row],[Product_ID]],Product_DB[Product_ID],Product_DB[Cost])</f>
        <v>326.06</v>
      </c>
      <c r="T1755">
        <f>_xlfn.XLOOKUP(Sales_DB[[#This Row],[Product_ID]],Product_DB[Product_ID],Product_DB[Stock])</f>
        <v>301</v>
      </c>
      <c r="U1755" t="str">
        <f>_xlfn.XLOOKUP(Sales_DB[[#This Row],[Customer_ID]],Final_Cust_db[Customer_ID],Final_Cust_db[Name])</f>
        <v>Jamie Yoder</v>
      </c>
      <c r="V1755">
        <f>_xlfn.XLOOKUP(Sales_DB[[#This Row],[Customer_ID]],Final_Cust_db[Customer_ID],Final_Cust_db[Age])</f>
        <v>43</v>
      </c>
      <c r="W1755" t="str">
        <f>_xlfn.XLOOKUP(Sales_DB[[#This Row],[Customer_ID]],Final_Cust_db[Customer_ID],Final_Cust_db[Gender])</f>
        <v>Male</v>
      </c>
      <c r="X1755" t="str">
        <f>_xlfn.XLOOKUP(Sales_DB[[#This Row],[Customer_ID]],Final_Cust_db[Customer_ID],Final_Cust_db[City])</f>
        <v>New Gabrielleville</v>
      </c>
      <c r="Y1755" t="str">
        <f>_xlfn.XLOOKUP(Sales_DB[[#This Row],[Customer_ID]],Final_Cust_db[Customer_ID],Final_Cust_db[State])</f>
        <v>Wisconsin</v>
      </c>
      <c r="Z1755" t="str">
        <f>_xlfn.XLOOKUP(Sales_DB[[#This Row],[Customer_ID]],Final_Cust_db[Customer_ID],Final_Cust_db[Country])</f>
        <v>USA</v>
      </c>
      <c r="AA1755" t="str">
        <f>_xlfn.XLOOKUP(Sales_DB[[#This Row],[Customer_ID]],Final_Cust_db[Customer_ID],Final_Cust_db[Loyality_Level])</f>
        <v>Platinum</v>
      </c>
      <c r="AB1755" s="8">
        <f>Sales_DB[[#This Row],[Cost]]*Sales_DB[[#This Row],[Quantity]]</f>
        <v>1304.24</v>
      </c>
      <c r="AC1755" s="8">
        <f>Sales_DB[[#This Row],[Total_Amount]]-Sales_DB[[#This Row],[Spend]]</f>
        <v>-246.07999999999993</v>
      </c>
      <c r="AD1755" s="8">
        <f>MONTH(Sales_DB[[#This Row],[Order_Date]])</f>
        <v>5</v>
      </c>
    </row>
    <row r="1756" spans="1:30" x14ac:dyDescent="0.35">
      <c r="A1756" t="s">
        <v>3713</v>
      </c>
      <c r="B1756" s="2">
        <v>45797</v>
      </c>
      <c r="C1756" t="s">
        <v>580</v>
      </c>
      <c r="D1756" t="s">
        <v>1601</v>
      </c>
      <c r="E1756" t="s">
        <v>1927</v>
      </c>
      <c r="F1756">
        <v>1</v>
      </c>
      <c r="G1756" s="5">
        <v>470.18</v>
      </c>
      <c r="H1756">
        <v>0.19</v>
      </c>
      <c r="I1756" t="s">
        <v>1959</v>
      </c>
      <c r="J1756">
        <v>380.84580000000011</v>
      </c>
      <c r="K1756" t="str">
        <f>_xlfn.XLOOKUP(Sales_DB[[#This Row],[Store_ID]],Store_DB[Store_ID],Store_DB[Region])</f>
        <v>North</v>
      </c>
      <c r="L1756" t="str">
        <f>_xlfn.XLOOKUP(Sales_DB[[#This Row],[Store_ID]],Store_DB[Store_ID],Store_DB[Store_Name])</f>
        <v>Thomas, Bridges and Harris</v>
      </c>
      <c r="M1756" t="str">
        <f>_xlfn.XLOOKUP(Sales_DB[[#This Row],[Store_ID]],Store_DB[Store_ID],Store_DB[City])</f>
        <v>Sabrinatown</v>
      </c>
      <c r="N1756" t="str">
        <f>_xlfn.XLOOKUP(Sales_DB[[#This Row],[Store_ID]],Store_DB[Store_ID],Store_DB[Store_Type])</f>
        <v>Online</v>
      </c>
      <c r="O1756" t="str">
        <f>_xlfn.XLOOKUP(Sales_DB[[#This Row],[Product_ID]],Product_DB[Product_ID],Product_DB[Product_Name])</f>
        <v>Hd Smart Tv Stick</v>
      </c>
      <c r="P1756" t="str">
        <f>_xlfn.XLOOKUP(Sales_DB[[#This Row],[Product_ID]],Product_DB[Product_ID],Product_DB[Category])</f>
        <v>Electronics</v>
      </c>
      <c r="Q1756" t="str">
        <f>_xlfn.XLOOKUP(Sales_DB[[#This Row],[Product_ID]],Product_DB[Product_ID],Product_DB[Sub_Category])</f>
        <v>Accessories</v>
      </c>
      <c r="R1756" t="str">
        <f>_xlfn.XLOOKUP(Sales_DB[[#This Row],[Product_ID]],Product_DB[Product_ID],Product_DB[Brand])</f>
        <v>Gibson, Hobbs and Weaver</v>
      </c>
      <c r="S1756">
        <f>_xlfn.XLOOKUP(Sales_DB[[#This Row],[Product_ID]],Product_DB[Product_ID],Product_DB[Cost])</f>
        <v>449.4</v>
      </c>
      <c r="T1756">
        <f>_xlfn.XLOOKUP(Sales_DB[[#This Row],[Product_ID]],Product_DB[Product_ID],Product_DB[Stock])</f>
        <v>265</v>
      </c>
      <c r="U1756" t="str">
        <f>_xlfn.XLOOKUP(Sales_DB[[#This Row],[Customer_ID]],Final_Cust_db[Customer_ID],Final_Cust_db[Name])</f>
        <v>Teresa Stokes</v>
      </c>
      <c r="V1756">
        <f>_xlfn.XLOOKUP(Sales_DB[[#This Row],[Customer_ID]],Final_Cust_db[Customer_ID],Final_Cust_db[Age])</f>
        <v>41</v>
      </c>
      <c r="W1756" t="str">
        <f>_xlfn.XLOOKUP(Sales_DB[[#This Row],[Customer_ID]],Final_Cust_db[Customer_ID],Final_Cust_db[Gender])</f>
        <v>Female</v>
      </c>
      <c r="X1756" t="str">
        <f>_xlfn.XLOOKUP(Sales_DB[[#This Row],[Customer_ID]],Final_Cust_db[Customer_ID],Final_Cust_db[City])</f>
        <v>New William</v>
      </c>
      <c r="Y1756" t="str">
        <f>_xlfn.XLOOKUP(Sales_DB[[#This Row],[Customer_ID]],Final_Cust_db[Customer_ID],Final_Cust_db[State])</f>
        <v>Iowa</v>
      </c>
      <c r="Z1756" t="str">
        <f>_xlfn.XLOOKUP(Sales_DB[[#This Row],[Customer_ID]],Final_Cust_db[Customer_ID],Final_Cust_db[Country])</f>
        <v>USA</v>
      </c>
      <c r="AA1756" t="str">
        <f>_xlfn.XLOOKUP(Sales_DB[[#This Row],[Customer_ID]],Final_Cust_db[Customer_ID],Final_Cust_db[Loyality_Level])</f>
        <v>Platinum</v>
      </c>
      <c r="AB1756" s="8">
        <f>Sales_DB[[#This Row],[Cost]]*Sales_DB[[#This Row],[Quantity]]</f>
        <v>449.4</v>
      </c>
      <c r="AC1756" s="8">
        <f>Sales_DB[[#This Row],[Total_Amount]]-Sales_DB[[#This Row],[Spend]]</f>
        <v>-68.554199999999867</v>
      </c>
      <c r="AD1756" s="8">
        <f>MONTH(Sales_DB[[#This Row],[Order_Date]])</f>
        <v>5</v>
      </c>
    </row>
    <row r="1757" spans="1:30" x14ac:dyDescent="0.35">
      <c r="A1757" t="s">
        <v>3714</v>
      </c>
      <c r="B1757" s="2">
        <v>45898</v>
      </c>
      <c r="C1757" t="s">
        <v>749</v>
      </c>
      <c r="D1757" t="s">
        <v>1778</v>
      </c>
      <c r="E1757" t="s">
        <v>1925</v>
      </c>
      <c r="F1757">
        <v>1</v>
      </c>
      <c r="G1757" s="5">
        <v>891.79</v>
      </c>
      <c r="H1757">
        <v>0.03</v>
      </c>
      <c r="I1757" t="s">
        <v>1957</v>
      </c>
      <c r="J1757">
        <v>865.03629999999998</v>
      </c>
      <c r="K1757" t="str">
        <f>_xlfn.XLOOKUP(Sales_DB[[#This Row],[Store_ID]],Store_DB[Store_ID],Store_DB[Region])</f>
        <v>South</v>
      </c>
      <c r="L1757" t="str">
        <f>_xlfn.XLOOKUP(Sales_DB[[#This Row],[Store_ID]],Store_DB[Store_ID],Store_DB[Store_Name])</f>
        <v>Aguirre-Keller</v>
      </c>
      <c r="M1757" t="str">
        <f>_xlfn.XLOOKUP(Sales_DB[[#This Row],[Store_ID]],Store_DB[Store_ID],Store_DB[City])</f>
        <v>Lake Michael</v>
      </c>
      <c r="N1757" t="str">
        <f>_xlfn.XLOOKUP(Sales_DB[[#This Row],[Store_ID]],Store_DB[Store_ID],Store_DB[Store_Type])</f>
        <v>Online</v>
      </c>
      <c r="O1757" t="str">
        <f>_xlfn.XLOOKUP(Sales_DB[[#This Row],[Product_ID]],Product_DB[Product_ID],Product_DB[Product_Name])</f>
        <v>Women'S Hair Dryer Brush</v>
      </c>
      <c r="P1757" t="str">
        <f>_xlfn.XLOOKUP(Sales_DB[[#This Row],[Product_ID]],Product_DB[Product_ID],Product_DB[Category])</f>
        <v>Beauty</v>
      </c>
      <c r="Q1757" t="str">
        <f>_xlfn.XLOOKUP(Sales_DB[[#This Row],[Product_ID]],Product_DB[Product_ID],Product_DB[Sub_Category])</f>
        <v>Haircare</v>
      </c>
      <c r="R1757" t="str">
        <f>_xlfn.XLOOKUP(Sales_DB[[#This Row],[Product_ID]],Product_DB[Product_ID],Product_DB[Brand])</f>
        <v>Torres, Spencer and Potter</v>
      </c>
      <c r="S1757">
        <f>_xlfn.XLOOKUP(Sales_DB[[#This Row],[Product_ID]],Product_DB[Product_ID],Product_DB[Cost])</f>
        <v>340.39</v>
      </c>
      <c r="T1757">
        <f>_xlfn.XLOOKUP(Sales_DB[[#This Row],[Product_ID]],Product_DB[Product_ID],Product_DB[Stock])</f>
        <v>177</v>
      </c>
      <c r="U1757" t="str">
        <f>_xlfn.XLOOKUP(Sales_DB[[#This Row],[Customer_ID]],Final_Cust_db[Customer_ID],Final_Cust_db[Name])</f>
        <v>Timothy Sanders</v>
      </c>
      <c r="V1757">
        <f>_xlfn.XLOOKUP(Sales_DB[[#This Row],[Customer_ID]],Final_Cust_db[Customer_ID],Final_Cust_db[Age])</f>
        <v>29</v>
      </c>
      <c r="W1757" t="str">
        <f>_xlfn.XLOOKUP(Sales_DB[[#This Row],[Customer_ID]],Final_Cust_db[Customer_ID],Final_Cust_db[Gender])</f>
        <v>Male</v>
      </c>
      <c r="X1757" t="str">
        <f>_xlfn.XLOOKUP(Sales_DB[[#This Row],[Customer_ID]],Final_Cust_db[Customer_ID],Final_Cust_db[City])</f>
        <v>Aaronmouth</v>
      </c>
      <c r="Y1757" t="str">
        <f>_xlfn.XLOOKUP(Sales_DB[[#This Row],[Customer_ID]],Final_Cust_db[Customer_ID],Final_Cust_db[State])</f>
        <v>Florida</v>
      </c>
      <c r="Z1757" t="str">
        <f>_xlfn.XLOOKUP(Sales_DB[[#This Row],[Customer_ID]],Final_Cust_db[Customer_ID],Final_Cust_db[Country])</f>
        <v>USA</v>
      </c>
      <c r="AA1757" t="str">
        <f>_xlfn.XLOOKUP(Sales_DB[[#This Row],[Customer_ID]],Final_Cust_db[Customer_ID],Final_Cust_db[Loyality_Level])</f>
        <v>Bronze</v>
      </c>
      <c r="AB1757" s="8">
        <f>Sales_DB[[#This Row],[Cost]]*Sales_DB[[#This Row],[Quantity]]</f>
        <v>340.39</v>
      </c>
      <c r="AC1757" s="8">
        <f>Sales_DB[[#This Row],[Total_Amount]]-Sales_DB[[#This Row],[Spend]]</f>
        <v>524.6463</v>
      </c>
      <c r="AD1757" s="8">
        <f>MONTH(Sales_DB[[#This Row],[Order_Date]])</f>
        <v>8</v>
      </c>
    </row>
    <row r="1758" spans="1:30" x14ac:dyDescent="0.35">
      <c r="A1758" t="s">
        <v>3715</v>
      </c>
      <c r="B1758" s="2">
        <v>45390</v>
      </c>
      <c r="C1758" t="s">
        <v>1101</v>
      </c>
      <c r="D1758" t="s">
        <v>1848</v>
      </c>
      <c r="E1758" t="s">
        <v>1940</v>
      </c>
      <c r="F1758">
        <v>2</v>
      </c>
      <c r="G1758" s="5">
        <v>433.07</v>
      </c>
      <c r="H1758">
        <v>0.25</v>
      </c>
      <c r="I1758" t="s">
        <v>1962</v>
      </c>
      <c r="J1758">
        <v>649.60500000000002</v>
      </c>
      <c r="K1758" t="str">
        <f>_xlfn.XLOOKUP(Sales_DB[[#This Row],[Store_ID]],Store_DB[Store_ID],Store_DB[Region])</f>
        <v>North</v>
      </c>
      <c r="L1758" t="str">
        <f>_xlfn.XLOOKUP(Sales_DB[[#This Row],[Store_ID]],Store_DB[Store_ID],Store_DB[Store_Name])</f>
        <v>Holloway Ltd</v>
      </c>
      <c r="M1758" t="str">
        <f>_xlfn.XLOOKUP(Sales_DB[[#This Row],[Store_ID]],Store_DB[Store_ID],Store_DB[City])</f>
        <v>Bensonhaven</v>
      </c>
      <c r="N1758" t="str">
        <f>_xlfn.XLOOKUP(Sales_DB[[#This Row],[Store_ID]],Store_DB[Store_ID],Store_DB[Store_Type])</f>
        <v>Flagship</v>
      </c>
      <c r="O1758" t="str">
        <f>_xlfn.XLOOKUP(Sales_DB[[#This Row],[Product_ID]],Product_DB[Product_ID],Product_DB[Product_Name])</f>
        <v>Face Foundation Kit</v>
      </c>
      <c r="P1758" t="str">
        <f>_xlfn.XLOOKUP(Sales_DB[[#This Row],[Product_ID]],Product_DB[Product_ID],Product_DB[Category])</f>
        <v>Beauty</v>
      </c>
      <c r="Q1758" t="str">
        <f>_xlfn.XLOOKUP(Sales_DB[[#This Row],[Product_ID]],Product_DB[Product_ID],Product_DB[Sub_Category])</f>
        <v>Makeup</v>
      </c>
      <c r="R1758" t="str">
        <f>_xlfn.XLOOKUP(Sales_DB[[#This Row],[Product_ID]],Product_DB[Product_ID],Product_DB[Brand])</f>
        <v>Taylor-Elliott</v>
      </c>
      <c r="S1758">
        <f>_xlfn.XLOOKUP(Sales_DB[[#This Row],[Product_ID]],Product_DB[Product_ID],Product_DB[Cost])</f>
        <v>183.04</v>
      </c>
      <c r="T1758">
        <f>_xlfn.XLOOKUP(Sales_DB[[#This Row],[Product_ID]],Product_DB[Product_ID],Product_DB[Stock])</f>
        <v>457</v>
      </c>
      <c r="U1758" t="str">
        <f>_xlfn.XLOOKUP(Sales_DB[[#This Row],[Customer_ID]],Final_Cust_db[Customer_ID],Final_Cust_db[Name])</f>
        <v>Sherry Cabrera</v>
      </c>
      <c r="V1758">
        <f>_xlfn.XLOOKUP(Sales_DB[[#This Row],[Customer_ID]],Final_Cust_db[Customer_ID],Final_Cust_db[Age])</f>
        <v>55</v>
      </c>
      <c r="W1758" t="str">
        <f>_xlfn.XLOOKUP(Sales_DB[[#This Row],[Customer_ID]],Final_Cust_db[Customer_ID],Final_Cust_db[Gender])</f>
        <v>Male</v>
      </c>
      <c r="X1758" t="str">
        <f>_xlfn.XLOOKUP(Sales_DB[[#This Row],[Customer_ID]],Final_Cust_db[Customer_ID],Final_Cust_db[City])</f>
        <v>Shannonview</v>
      </c>
      <c r="Y1758" t="str">
        <f>_xlfn.XLOOKUP(Sales_DB[[#This Row],[Customer_ID]],Final_Cust_db[Customer_ID],Final_Cust_db[State])</f>
        <v>Pennsylvania</v>
      </c>
      <c r="Z1758" t="str">
        <f>_xlfn.XLOOKUP(Sales_DB[[#This Row],[Customer_ID]],Final_Cust_db[Customer_ID],Final_Cust_db[Country])</f>
        <v>USA</v>
      </c>
      <c r="AA1758" t="str">
        <f>_xlfn.XLOOKUP(Sales_DB[[#This Row],[Customer_ID]],Final_Cust_db[Customer_ID],Final_Cust_db[Loyality_Level])</f>
        <v>Silver</v>
      </c>
      <c r="AB1758" s="8">
        <f>Sales_DB[[#This Row],[Cost]]*Sales_DB[[#This Row],[Quantity]]</f>
        <v>366.08</v>
      </c>
      <c r="AC1758" s="8">
        <f>Sales_DB[[#This Row],[Total_Amount]]-Sales_DB[[#This Row],[Spend]]</f>
        <v>283.52500000000003</v>
      </c>
      <c r="AD1758" s="8">
        <f>MONTH(Sales_DB[[#This Row],[Order_Date]])</f>
        <v>4</v>
      </c>
    </row>
    <row r="1759" spans="1:30" x14ac:dyDescent="0.35">
      <c r="A1759" t="s">
        <v>3716</v>
      </c>
      <c r="B1759" s="2">
        <v>45355</v>
      </c>
      <c r="C1759" t="s">
        <v>62</v>
      </c>
      <c r="D1759" t="s">
        <v>1778</v>
      </c>
      <c r="E1759" t="s">
        <v>1946</v>
      </c>
      <c r="F1759">
        <v>3</v>
      </c>
      <c r="G1759" s="5">
        <v>626.71</v>
      </c>
      <c r="H1759">
        <v>7.0000000000000007E-2</v>
      </c>
      <c r="I1759" t="s">
        <v>1962</v>
      </c>
      <c r="J1759">
        <v>1748.5209</v>
      </c>
      <c r="K1759" t="str">
        <f>_xlfn.XLOOKUP(Sales_DB[[#This Row],[Store_ID]],Store_DB[Store_ID],Store_DB[Region])</f>
        <v>East</v>
      </c>
      <c r="L1759" t="str">
        <f>_xlfn.XLOOKUP(Sales_DB[[#This Row],[Store_ID]],Store_DB[Store_ID],Store_DB[Store_Name])</f>
        <v>Mann-Austin</v>
      </c>
      <c r="M1759" t="str">
        <f>_xlfn.XLOOKUP(Sales_DB[[#This Row],[Store_ID]],Store_DB[Store_ID],Store_DB[City])</f>
        <v>Vasquezborough</v>
      </c>
      <c r="N1759" t="str">
        <f>_xlfn.XLOOKUP(Sales_DB[[#This Row],[Store_ID]],Store_DB[Store_ID],Store_DB[Store_Type])</f>
        <v>Online</v>
      </c>
      <c r="O1759" t="str">
        <f>_xlfn.XLOOKUP(Sales_DB[[#This Row],[Product_ID]],Product_DB[Product_ID],Product_DB[Product_Name])</f>
        <v>Women'S Hair Dryer Brush</v>
      </c>
      <c r="P1759" t="str">
        <f>_xlfn.XLOOKUP(Sales_DB[[#This Row],[Product_ID]],Product_DB[Product_ID],Product_DB[Category])</f>
        <v>Beauty</v>
      </c>
      <c r="Q1759" t="str">
        <f>_xlfn.XLOOKUP(Sales_DB[[#This Row],[Product_ID]],Product_DB[Product_ID],Product_DB[Sub_Category])</f>
        <v>Haircare</v>
      </c>
      <c r="R1759" t="str">
        <f>_xlfn.XLOOKUP(Sales_DB[[#This Row],[Product_ID]],Product_DB[Product_ID],Product_DB[Brand])</f>
        <v>Torres, Spencer and Potter</v>
      </c>
      <c r="S1759">
        <f>_xlfn.XLOOKUP(Sales_DB[[#This Row],[Product_ID]],Product_DB[Product_ID],Product_DB[Cost])</f>
        <v>340.39</v>
      </c>
      <c r="T1759">
        <f>_xlfn.XLOOKUP(Sales_DB[[#This Row],[Product_ID]],Product_DB[Product_ID],Product_DB[Stock])</f>
        <v>177</v>
      </c>
      <c r="U1759" t="str">
        <f>_xlfn.XLOOKUP(Sales_DB[[#This Row],[Customer_ID]],Final_Cust_db[Customer_ID],Final_Cust_db[Name])</f>
        <v>Kenneth Lambert</v>
      </c>
      <c r="V1759">
        <f>_xlfn.XLOOKUP(Sales_DB[[#This Row],[Customer_ID]],Final_Cust_db[Customer_ID],Final_Cust_db[Age])</f>
        <v>55</v>
      </c>
      <c r="W1759" t="str">
        <f>_xlfn.XLOOKUP(Sales_DB[[#This Row],[Customer_ID]],Final_Cust_db[Customer_ID],Final_Cust_db[Gender])</f>
        <v>Female</v>
      </c>
      <c r="X1759" t="str">
        <f>_xlfn.XLOOKUP(Sales_DB[[#This Row],[Customer_ID]],Final_Cust_db[Customer_ID],Final_Cust_db[City])</f>
        <v>North Kathryn</v>
      </c>
      <c r="Y1759" t="str">
        <f>_xlfn.XLOOKUP(Sales_DB[[#This Row],[Customer_ID]],Final_Cust_db[Customer_ID],Final_Cust_db[State])</f>
        <v>Kansas</v>
      </c>
      <c r="Z1759" t="str">
        <f>_xlfn.XLOOKUP(Sales_DB[[#This Row],[Customer_ID]],Final_Cust_db[Customer_ID],Final_Cust_db[Country])</f>
        <v>USA</v>
      </c>
      <c r="AA1759" t="str">
        <f>_xlfn.XLOOKUP(Sales_DB[[#This Row],[Customer_ID]],Final_Cust_db[Customer_ID],Final_Cust_db[Loyality_Level])</f>
        <v>Platinum</v>
      </c>
      <c r="AB1759" s="8">
        <f>Sales_DB[[#This Row],[Cost]]*Sales_DB[[#This Row],[Quantity]]</f>
        <v>1021.17</v>
      </c>
      <c r="AC1759" s="8">
        <f>Sales_DB[[#This Row],[Total_Amount]]-Sales_DB[[#This Row],[Spend]]</f>
        <v>727.35090000000002</v>
      </c>
      <c r="AD1759" s="8">
        <f>MONTH(Sales_DB[[#This Row],[Order_Date]])</f>
        <v>3</v>
      </c>
    </row>
    <row r="1760" spans="1:30" x14ac:dyDescent="0.35">
      <c r="A1760" t="s">
        <v>3717</v>
      </c>
      <c r="B1760" s="2">
        <v>45916</v>
      </c>
      <c r="C1760" t="s">
        <v>282</v>
      </c>
      <c r="D1760" t="s">
        <v>1684</v>
      </c>
      <c r="E1760" t="s">
        <v>1885</v>
      </c>
      <c r="F1760">
        <v>2</v>
      </c>
      <c r="G1760" s="5">
        <v>324.18</v>
      </c>
      <c r="H1760">
        <v>0.06</v>
      </c>
      <c r="I1760" t="s">
        <v>1962</v>
      </c>
      <c r="J1760">
        <v>609.45839999999998</v>
      </c>
      <c r="K1760" t="str">
        <f>_xlfn.XLOOKUP(Sales_DB[[#This Row],[Store_ID]],Store_DB[Store_ID],Store_DB[Region])</f>
        <v>East</v>
      </c>
      <c r="L1760" t="str">
        <f>_xlfn.XLOOKUP(Sales_DB[[#This Row],[Store_ID]],Store_DB[Store_ID],Store_DB[Store_Name])</f>
        <v>Rivera-Warner</v>
      </c>
      <c r="M1760" t="str">
        <f>_xlfn.XLOOKUP(Sales_DB[[#This Row],[Store_ID]],Store_DB[Store_ID],Store_DB[City])</f>
        <v>Washingtonfurt</v>
      </c>
      <c r="N1760" t="str">
        <f>_xlfn.XLOOKUP(Sales_DB[[#This Row],[Store_ID]],Store_DB[Store_ID],Store_DB[Store_Type])</f>
        <v>Flagship</v>
      </c>
      <c r="O1760" t="str">
        <f>_xlfn.XLOOKUP(Sales_DB[[#This Row],[Product_ID]],Product_DB[Product_ID],Product_DB[Product_Name])</f>
        <v>Women'S Summer Dress</v>
      </c>
      <c r="P1760" t="str">
        <f>_xlfn.XLOOKUP(Sales_DB[[#This Row],[Product_ID]],Product_DB[Product_ID],Product_DB[Category])</f>
        <v>Clothing</v>
      </c>
      <c r="Q1760" t="str">
        <f>_xlfn.XLOOKUP(Sales_DB[[#This Row],[Product_ID]],Product_DB[Product_ID],Product_DB[Sub_Category])</f>
        <v>Tops</v>
      </c>
      <c r="R1760" t="str">
        <f>_xlfn.XLOOKUP(Sales_DB[[#This Row],[Product_ID]],Product_DB[Product_ID],Product_DB[Brand])</f>
        <v>Smith-Mills</v>
      </c>
      <c r="S1760">
        <f>_xlfn.XLOOKUP(Sales_DB[[#This Row],[Product_ID]],Product_DB[Product_ID],Product_DB[Cost])</f>
        <v>223.43</v>
      </c>
      <c r="T1760">
        <f>_xlfn.XLOOKUP(Sales_DB[[#This Row],[Product_ID]],Product_DB[Product_ID],Product_DB[Stock])</f>
        <v>154</v>
      </c>
      <c r="U1760" t="str">
        <f>_xlfn.XLOOKUP(Sales_DB[[#This Row],[Customer_ID]],Final_Cust_db[Customer_ID],Final_Cust_db[Name])</f>
        <v>Nathan Campbell</v>
      </c>
      <c r="V1760">
        <f>_xlfn.XLOOKUP(Sales_DB[[#This Row],[Customer_ID]],Final_Cust_db[Customer_ID],Final_Cust_db[Age])</f>
        <v>37</v>
      </c>
      <c r="W1760" t="str">
        <f>_xlfn.XLOOKUP(Sales_DB[[#This Row],[Customer_ID]],Final_Cust_db[Customer_ID],Final_Cust_db[Gender])</f>
        <v>Male</v>
      </c>
      <c r="X1760" t="str">
        <f>_xlfn.XLOOKUP(Sales_DB[[#This Row],[Customer_ID]],Final_Cust_db[Customer_ID],Final_Cust_db[City])</f>
        <v>Rodrigueztown</v>
      </c>
      <c r="Y1760" t="str">
        <f>_xlfn.XLOOKUP(Sales_DB[[#This Row],[Customer_ID]],Final_Cust_db[Customer_ID],Final_Cust_db[State])</f>
        <v>Oklahoma</v>
      </c>
      <c r="Z1760" t="str">
        <f>_xlfn.XLOOKUP(Sales_DB[[#This Row],[Customer_ID]],Final_Cust_db[Customer_ID],Final_Cust_db[Country])</f>
        <v>USA</v>
      </c>
      <c r="AA1760" t="str">
        <f>_xlfn.XLOOKUP(Sales_DB[[#This Row],[Customer_ID]],Final_Cust_db[Customer_ID],Final_Cust_db[Loyality_Level])</f>
        <v>Gold</v>
      </c>
      <c r="AB1760" s="8">
        <f>Sales_DB[[#This Row],[Cost]]*Sales_DB[[#This Row],[Quantity]]</f>
        <v>446.86</v>
      </c>
      <c r="AC1760" s="8">
        <f>Sales_DB[[#This Row],[Total_Amount]]-Sales_DB[[#This Row],[Spend]]</f>
        <v>162.59839999999997</v>
      </c>
      <c r="AD1760" s="8">
        <f>MONTH(Sales_DB[[#This Row],[Order_Date]])</f>
        <v>9</v>
      </c>
    </row>
    <row r="1761" spans="1:30" x14ac:dyDescent="0.35">
      <c r="A1761" t="s">
        <v>3718</v>
      </c>
      <c r="B1761" s="2">
        <v>45448</v>
      </c>
      <c r="C1761" t="s">
        <v>66</v>
      </c>
      <c r="D1761" t="s">
        <v>1611</v>
      </c>
      <c r="E1761" t="s">
        <v>1940</v>
      </c>
      <c r="F1761">
        <v>4</v>
      </c>
      <c r="G1761" s="5">
        <v>839.74</v>
      </c>
      <c r="H1761">
        <v>0.13</v>
      </c>
      <c r="I1761" t="s">
        <v>1959</v>
      </c>
      <c r="J1761">
        <v>2922.2952</v>
      </c>
      <c r="K1761" t="str">
        <f>_xlfn.XLOOKUP(Sales_DB[[#This Row],[Store_ID]],Store_DB[Store_ID],Store_DB[Region])</f>
        <v>North</v>
      </c>
      <c r="L1761" t="str">
        <f>_xlfn.XLOOKUP(Sales_DB[[#This Row],[Store_ID]],Store_DB[Store_ID],Store_DB[Store_Name])</f>
        <v>Holloway Ltd</v>
      </c>
      <c r="M1761" t="str">
        <f>_xlfn.XLOOKUP(Sales_DB[[#This Row],[Store_ID]],Store_DB[Store_ID],Store_DB[City])</f>
        <v>Bensonhaven</v>
      </c>
      <c r="N1761" t="str">
        <f>_xlfn.XLOOKUP(Sales_DB[[#This Row],[Store_ID]],Store_DB[Store_ID],Store_DB[Store_Type])</f>
        <v>Flagship</v>
      </c>
      <c r="O1761" t="str">
        <f>_xlfn.XLOOKUP(Sales_DB[[#This Row],[Product_ID]],Product_DB[Product_ID],Product_DB[Product_Name])</f>
        <v>Decorative Wall Mirror</v>
      </c>
      <c r="P1761" t="str">
        <f>_xlfn.XLOOKUP(Sales_DB[[#This Row],[Product_ID]],Product_DB[Product_ID],Product_DB[Category])</f>
        <v>Home</v>
      </c>
      <c r="Q1761" t="str">
        <f>_xlfn.XLOOKUP(Sales_DB[[#This Row],[Product_ID]],Product_DB[Product_ID],Product_DB[Sub_Category])</f>
        <v>Decor</v>
      </c>
      <c r="R1761" t="str">
        <f>_xlfn.XLOOKUP(Sales_DB[[#This Row],[Product_ID]],Product_DB[Product_ID],Product_DB[Brand])</f>
        <v>Luna, Anderson and Bowman</v>
      </c>
      <c r="S1761">
        <f>_xlfn.XLOOKUP(Sales_DB[[#This Row],[Product_ID]],Product_DB[Product_ID],Product_DB[Cost])</f>
        <v>48.01</v>
      </c>
      <c r="T1761">
        <f>_xlfn.XLOOKUP(Sales_DB[[#This Row],[Product_ID]],Product_DB[Product_ID],Product_DB[Stock])</f>
        <v>439</v>
      </c>
      <c r="U1761" t="str">
        <f>_xlfn.XLOOKUP(Sales_DB[[#This Row],[Customer_ID]],Final_Cust_db[Customer_ID],Final_Cust_db[Name])</f>
        <v>Nathan Hernandez</v>
      </c>
      <c r="V1761">
        <f>_xlfn.XLOOKUP(Sales_DB[[#This Row],[Customer_ID]],Final_Cust_db[Customer_ID],Final_Cust_db[Age])</f>
        <v>32</v>
      </c>
      <c r="W1761" t="str">
        <f>_xlfn.XLOOKUP(Sales_DB[[#This Row],[Customer_ID]],Final_Cust_db[Customer_ID],Final_Cust_db[Gender])</f>
        <v>Female</v>
      </c>
      <c r="X1761" t="str">
        <f>_xlfn.XLOOKUP(Sales_DB[[#This Row],[Customer_ID]],Final_Cust_db[Customer_ID],Final_Cust_db[City])</f>
        <v>New Becky</v>
      </c>
      <c r="Y1761" t="str">
        <f>_xlfn.XLOOKUP(Sales_DB[[#This Row],[Customer_ID]],Final_Cust_db[Customer_ID],Final_Cust_db[State])</f>
        <v>Montana</v>
      </c>
      <c r="Z1761" t="str">
        <f>_xlfn.XLOOKUP(Sales_DB[[#This Row],[Customer_ID]],Final_Cust_db[Customer_ID],Final_Cust_db[Country])</f>
        <v>USA</v>
      </c>
      <c r="AA1761" t="str">
        <f>_xlfn.XLOOKUP(Sales_DB[[#This Row],[Customer_ID]],Final_Cust_db[Customer_ID],Final_Cust_db[Loyality_Level])</f>
        <v>Silver</v>
      </c>
      <c r="AB1761" s="8">
        <f>Sales_DB[[#This Row],[Cost]]*Sales_DB[[#This Row],[Quantity]]</f>
        <v>192.04</v>
      </c>
      <c r="AC1761" s="8">
        <f>Sales_DB[[#This Row],[Total_Amount]]-Sales_DB[[#This Row],[Spend]]</f>
        <v>2730.2552000000001</v>
      </c>
      <c r="AD1761" s="8">
        <f>MONTH(Sales_DB[[#This Row],[Order_Date]])</f>
        <v>6</v>
      </c>
    </row>
    <row r="1762" spans="1:30" x14ac:dyDescent="0.35">
      <c r="A1762" t="s">
        <v>3719</v>
      </c>
      <c r="B1762" s="2">
        <v>45402</v>
      </c>
      <c r="C1762" t="s">
        <v>529</v>
      </c>
      <c r="D1762" t="s">
        <v>1766</v>
      </c>
      <c r="E1762" t="s">
        <v>1934</v>
      </c>
      <c r="F1762">
        <v>3</v>
      </c>
      <c r="G1762" s="5">
        <v>252.63</v>
      </c>
      <c r="H1762">
        <v>0.28000000000000003</v>
      </c>
      <c r="I1762" t="s">
        <v>1957</v>
      </c>
      <c r="J1762">
        <v>545.68079999999998</v>
      </c>
      <c r="K1762" t="str">
        <f>_xlfn.XLOOKUP(Sales_DB[[#This Row],[Store_ID]],Store_DB[Store_ID],Store_DB[Region])</f>
        <v>North</v>
      </c>
      <c r="L1762" t="str">
        <f>_xlfn.XLOOKUP(Sales_DB[[#This Row],[Store_ID]],Store_DB[Store_ID],Store_DB[Store_Name])</f>
        <v>Shelton PLC</v>
      </c>
      <c r="M1762" t="str">
        <f>_xlfn.XLOOKUP(Sales_DB[[#This Row],[Store_ID]],Store_DB[Store_ID],Store_DB[City])</f>
        <v>East Jenniferstad</v>
      </c>
      <c r="N1762" t="str">
        <f>_xlfn.XLOOKUP(Sales_DB[[#This Row],[Store_ID]],Store_DB[Store_ID],Store_DB[Store_Type])</f>
        <v>Flagship</v>
      </c>
      <c r="O1762" t="str">
        <f>_xlfn.XLOOKUP(Sales_DB[[#This Row],[Product_ID]],Product_DB[Product_ID],Product_DB[Product_Name])</f>
        <v>Laptop Cooling Pad</v>
      </c>
      <c r="P1762" t="str">
        <f>_xlfn.XLOOKUP(Sales_DB[[#This Row],[Product_ID]],Product_DB[Product_ID],Product_DB[Category])</f>
        <v>Electronics</v>
      </c>
      <c r="Q1762" t="str">
        <f>_xlfn.XLOOKUP(Sales_DB[[#This Row],[Product_ID]],Product_DB[Product_ID],Product_DB[Sub_Category])</f>
        <v>Computer</v>
      </c>
      <c r="R1762" t="str">
        <f>_xlfn.XLOOKUP(Sales_DB[[#This Row],[Product_ID]],Product_DB[Product_ID],Product_DB[Brand])</f>
        <v>Murray, Gould and Ware</v>
      </c>
      <c r="S1762">
        <f>_xlfn.XLOOKUP(Sales_DB[[#This Row],[Product_ID]],Product_DB[Product_ID],Product_DB[Cost])</f>
        <v>86.42</v>
      </c>
      <c r="T1762">
        <f>_xlfn.XLOOKUP(Sales_DB[[#This Row],[Product_ID]],Product_DB[Product_ID],Product_DB[Stock])</f>
        <v>222</v>
      </c>
      <c r="U1762" t="str">
        <f>_xlfn.XLOOKUP(Sales_DB[[#This Row],[Customer_ID]],Final_Cust_db[Customer_ID],Final_Cust_db[Name])</f>
        <v>Maria Sanchez</v>
      </c>
      <c r="V1762">
        <f>_xlfn.XLOOKUP(Sales_DB[[#This Row],[Customer_ID]],Final_Cust_db[Customer_ID],Final_Cust_db[Age])</f>
        <v>46</v>
      </c>
      <c r="W1762" t="str">
        <f>_xlfn.XLOOKUP(Sales_DB[[#This Row],[Customer_ID]],Final_Cust_db[Customer_ID],Final_Cust_db[Gender])</f>
        <v>Male</v>
      </c>
      <c r="X1762" t="str">
        <f>_xlfn.XLOOKUP(Sales_DB[[#This Row],[Customer_ID]],Final_Cust_db[Customer_ID],Final_Cust_db[City])</f>
        <v>East Peterbury</v>
      </c>
      <c r="Y1762" t="str">
        <f>_xlfn.XLOOKUP(Sales_DB[[#This Row],[Customer_ID]],Final_Cust_db[Customer_ID],Final_Cust_db[State])</f>
        <v>North Dakota</v>
      </c>
      <c r="Z1762" t="str">
        <f>_xlfn.XLOOKUP(Sales_DB[[#This Row],[Customer_ID]],Final_Cust_db[Customer_ID],Final_Cust_db[Country])</f>
        <v>USA</v>
      </c>
      <c r="AA1762" t="str">
        <f>_xlfn.XLOOKUP(Sales_DB[[#This Row],[Customer_ID]],Final_Cust_db[Customer_ID],Final_Cust_db[Loyality_Level])</f>
        <v>Bronze</v>
      </c>
      <c r="AB1762" s="8">
        <f>Sales_DB[[#This Row],[Cost]]*Sales_DB[[#This Row],[Quantity]]</f>
        <v>259.26</v>
      </c>
      <c r="AC1762" s="8">
        <f>Sales_DB[[#This Row],[Total_Amount]]-Sales_DB[[#This Row],[Spend]]</f>
        <v>286.42079999999999</v>
      </c>
      <c r="AD1762" s="8">
        <f>MONTH(Sales_DB[[#This Row],[Order_Date]])</f>
        <v>4</v>
      </c>
    </row>
    <row r="1763" spans="1:30" x14ac:dyDescent="0.35">
      <c r="A1763" t="s">
        <v>3720</v>
      </c>
      <c r="B1763" s="2">
        <v>45581</v>
      </c>
      <c r="C1763" t="s">
        <v>824</v>
      </c>
      <c r="D1763" t="s">
        <v>1818</v>
      </c>
      <c r="E1763" t="s">
        <v>1946</v>
      </c>
      <c r="F1763">
        <v>2</v>
      </c>
      <c r="G1763" s="5">
        <v>60.53</v>
      </c>
      <c r="H1763">
        <v>0.18</v>
      </c>
      <c r="I1763" t="s">
        <v>1957</v>
      </c>
      <c r="J1763">
        <v>99.269200000000012</v>
      </c>
      <c r="K1763" t="str">
        <f>_xlfn.XLOOKUP(Sales_DB[[#This Row],[Store_ID]],Store_DB[Store_ID],Store_DB[Region])</f>
        <v>East</v>
      </c>
      <c r="L1763" t="str">
        <f>_xlfn.XLOOKUP(Sales_DB[[#This Row],[Store_ID]],Store_DB[Store_ID],Store_DB[Store_Name])</f>
        <v>Mann-Austin</v>
      </c>
      <c r="M1763" t="str">
        <f>_xlfn.XLOOKUP(Sales_DB[[#This Row],[Store_ID]],Store_DB[Store_ID],Store_DB[City])</f>
        <v>Vasquezborough</v>
      </c>
      <c r="N1763" t="str">
        <f>_xlfn.XLOOKUP(Sales_DB[[#This Row],[Store_ID]],Store_DB[Store_ID],Store_DB[Store_Type])</f>
        <v>Online</v>
      </c>
      <c r="O1763" t="str">
        <f>_xlfn.XLOOKUP(Sales_DB[[#This Row],[Product_ID]],Product_DB[Product_ID],Product_DB[Product_Name])</f>
        <v>Decorative Lamp Shade</v>
      </c>
      <c r="P1763" t="str">
        <f>_xlfn.XLOOKUP(Sales_DB[[#This Row],[Product_ID]],Product_DB[Product_ID],Product_DB[Category])</f>
        <v>Home</v>
      </c>
      <c r="Q1763" t="str">
        <f>_xlfn.XLOOKUP(Sales_DB[[#This Row],[Product_ID]],Product_DB[Product_ID],Product_DB[Sub_Category])</f>
        <v>Lighting</v>
      </c>
      <c r="R1763" t="str">
        <f>_xlfn.XLOOKUP(Sales_DB[[#This Row],[Product_ID]],Product_DB[Product_ID],Product_DB[Brand])</f>
        <v>Ramirez-Hanson</v>
      </c>
      <c r="S1763">
        <f>_xlfn.XLOOKUP(Sales_DB[[#This Row],[Product_ID]],Product_DB[Product_ID],Product_DB[Cost])</f>
        <v>228.53</v>
      </c>
      <c r="T1763">
        <f>_xlfn.XLOOKUP(Sales_DB[[#This Row],[Product_ID]],Product_DB[Product_ID],Product_DB[Stock])</f>
        <v>469</v>
      </c>
      <c r="U1763" t="str">
        <f>_xlfn.XLOOKUP(Sales_DB[[#This Row],[Customer_ID]],Final_Cust_db[Customer_ID],Final_Cust_db[Name])</f>
        <v>Damon Perez</v>
      </c>
      <c r="V1763">
        <f>_xlfn.XLOOKUP(Sales_DB[[#This Row],[Customer_ID]],Final_Cust_db[Customer_ID],Final_Cust_db[Age])</f>
        <v>21</v>
      </c>
      <c r="W1763" t="str">
        <f>_xlfn.XLOOKUP(Sales_DB[[#This Row],[Customer_ID]],Final_Cust_db[Customer_ID],Final_Cust_db[Gender])</f>
        <v>Male</v>
      </c>
      <c r="X1763" t="str">
        <f>_xlfn.XLOOKUP(Sales_DB[[#This Row],[Customer_ID]],Final_Cust_db[Customer_ID],Final_Cust_db[City])</f>
        <v>Jasonton</v>
      </c>
      <c r="Y1763" t="str">
        <f>_xlfn.XLOOKUP(Sales_DB[[#This Row],[Customer_ID]],Final_Cust_db[Customer_ID],Final_Cust_db[State])</f>
        <v>Ohio</v>
      </c>
      <c r="Z1763" t="str">
        <f>_xlfn.XLOOKUP(Sales_DB[[#This Row],[Customer_ID]],Final_Cust_db[Customer_ID],Final_Cust_db[Country])</f>
        <v>USA</v>
      </c>
      <c r="AA1763" t="str">
        <f>_xlfn.XLOOKUP(Sales_DB[[#This Row],[Customer_ID]],Final_Cust_db[Customer_ID],Final_Cust_db[Loyality_Level])</f>
        <v>Gold</v>
      </c>
      <c r="AB1763" s="8">
        <f>Sales_DB[[#This Row],[Cost]]*Sales_DB[[#This Row],[Quantity]]</f>
        <v>457.06</v>
      </c>
      <c r="AC1763" s="8">
        <f>Sales_DB[[#This Row],[Total_Amount]]-Sales_DB[[#This Row],[Spend]]</f>
        <v>-357.79079999999999</v>
      </c>
      <c r="AD1763" s="8">
        <f>MONTH(Sales_DB[[#This Row],[Order_Date]])</f>
        <v>10</v>
      </c>
    </row>
    <row r="1764" spans="1:30" x14ac:dyDescent="0.35">
      <c r="A1764" t="s">
        <v>3721</v>
      </c>
      <c r="B1764" s="2">
        <v>45610</v>
      </c>
      <c r="C1764" t="s">
        <v>209</v>
      </c>
      <c r="D1764" t="s">
        <v>1833</v>
      </c>
      <c r="E1764" t="s">
        <v>1930</v>
      </c>
      <c r="F1764">
        <v>4</v>
      </c>
      <c r="G1764" s="5">
        <v>341.95</v>
      </c>
      <c r="H1764">
        <v>0.25</v>
      </c>
      <c r="I1764" t="s">
        <v>1957</v>
      </c>
      <c r="J1764">
        <v>1025.8499999999999</v>
      </c>
      <c r="K1764" t="str">
        <f>_xlfn.XLOOKUP(Sales_DB[[#This Row],[Store_ID]],Store_DB[Store_ID],Store_DB[Region])</f>
        <v>East</v>
      </c>
      <c r="L1764" t="str">
        <f>_xlfn.XLOOKUP(Sales_DB[[#This Row],[Store_ID]],Store_DB[Store_ID],Store_DB[Store_Name])</f>
        <v>Gardner, Humphrey and Contreras</v>
      </c>
      <c r="M1764" t="str">
        <f>_xlfn.XLOOKUP(Sales_DB[[#This Row],[Store_ID]],Store_DB[Store_ID],Store_DB[City])</f>
        <v>Johnsonville</v>
      </c>
      <c r="N1764" t="str">
        <f>_xlfn.XLOOKUP(Sales_DB[[#This Row],[Store_ID]],Store_DB[Store_ID],Store_DB[Store_Type])</f>
        <v>Flagship</v>
      </c>
      <c r="O1764" t="str">
        <f>_xlfn.XLOOKUP(Sales_DB[[#This Row],[Product_ID]],Product_DB[Product_ID],Product_DB[Product_Name])</f>
        <v>Wooden Bookshelf</v>
      </c>
      <c r="P1764" t="str">
        <f>_xlfn.XLOOKUP(Sales_DB[[#This Row],[Product_ID]],Product_DB[Product_ID],Product_DB[Category])</f>
        <v>Home</v>
      </c>
      <c r="Q1764" t="str">
        <f>_xlfn.XLOOKUP(Sales_DB[[#This Row],[Product_ID]],Product_DB[Product_ID],Product_DB[Sub_Category])</f>
        <v>Furniture</v>
      </c>
      <c r="R1764" t="str">
        <f>_xlfn.XLOOKUP(Sales_DB[[#This Row],[Product_ID]],Product_DB[Product_ID],Product_DB[Brand])</f>
        <v>Collins-Stephenson</v>
      </c>
      <c r="S1764">
        <f>_xlfn.XLOOKUP(Sales_DB[[#This Row],[Product_ID]],Product_DB[Product_ID],Product_DB[Cost])</f>
        <v>388.46</v>
      </c>
      <c r="T1764">
        <f>_xlfn.XLOOKUP(Sales_DB[[#This Row],[Product_ID]],Product_DB[Product_ID],Product_DB[Stock])</f>
        <v>208</v>
      </c>
      <c r="U1764" t="str">
        <f>_xlfn.XLOOKUP(Sales_DB[[#This Row],[Customer_ID]],Final_Cust_db[Customer_ID],Final_Cust_db[Name])</f>
        <v>Katherine Dorsey</v>
      </c>
      <c r="V1764">
        <f>_xlfn.XLOOKUP(Sales_DB[[#This Row],[Customer_ID]],Final_Cust_db[Customer_ID],Final_Cust_db[Age])</f>
        <v>24</v>
      </c>
      <c r="W1764" t="str">
        <f>_xlfn.XLOOKUP(Sales_DB[[#This Row],[Customer_ID]],Final_Cust_db[Customer_ID],Final_Cust_db[Gender])</f>
        <v>Male</v>
      </c>
      <c r="X1764" t="str">
        <f>_xlfn.XLOOKUP(Sales_DB[[#This Row],[Customer_ID]],Final_Cust_db[Customer_ID],Final_Cust_db[City])</f>
        <v>Christopherland</v>
      </c>
      <c r="Y1764" t="str">
        <f>_xlfn.XLOOKUP(Sales_DB[[#This Row],[Customer_ID]],Final_Cust_db[Customer_ID],Final_Cust_db[State])</f>
        <v>Oklahoma</v>
      </c>
      <c r="Z1764" t="str">
        <f>_xlfn.XLOOKUP(Sales_DB[[#This Row],[Customer_ID]],Final_Cust_db[Customer_ID],Final_Cust_db[Country])</f>
        <v>USA</v>
      </c>
      <c r="AA1764" t="str">
        <f>_xlfn.XLOOKUP(Sales_DB[[#This Row],[Customer_ID]],Final_Cust_db[Customer_ID],Final_Cust_db[Loyality_Level])</f>
        <v>Platinum</v>
      </c>
      <c r="AB1764" s="8">
        <f>Sales_DB[[#This Row],[Cost]]*Sales_DB[[#This Row],[Quantity]]</f>
        <v>1553.84</v>
      </c>
      <c r="AC1764" s="8">
        <f>Sales_DB[[#This Row],[Total_Amount]]-Sales_DB[[#This Row],[Spend]]</f>
        <v>-527.99</v>
      </c>
      <c r="AD1764" s="8">
        <f>MONTH(Sales_DB[[#This Row],[Order_Date]])</f>
        <v>11</v>
      </c>
    </row>
    <row r="1765" spans="1:30" x14ac:dyDescent="0.35">
      <c r="A1765" t="s">
        <v>3722</v>
      </c>
      <c r="B1765" s="2">
        <v>45438</v>
      </c>
      <c r="C1765" t="s">
        <v>908</v>
      </c>
      <c r="D1765" t="s">
        <v>1640</v>
      </c>
      <c r="E1765" t="s">
        <v>1937</v>
      </c>
      <c r="F1765">
        <v>4</v>
      </c>
      <c r="G1765" s="5">
        <v>300.12</v>
      </c>
      <c r="H1765">
        <v>0.05</v>
      </c>
      <c r="I1765" t="s">
        <v>1959</v>
      </c>
      <c r="J1765">
        <v>1140.4559999999999</v>
      </c>
      <c r="K1765" t="str">
        <f>_xlfn.XLOOKUP(Sales_DB[[#This Row],[Store_ID]],Store_DB[Store_ID],Store_DB[Region])</f>
        <v>West</v>
      </c>
      <c r="L1765" t="str">
        <f>_xlfn.XLOOKUP(Sales_DB[[#This Row],[Store_ID]],Store_DB[Store_ID],Store_DB[Store_Name])</f>
        <v>Frederick-Wright</v>
      </c>
      <c r="M1765" t="str">
        <f>_xlfn.XLOOKUP(Sales_DB[[#This Row],[Store_ID]],Store_DB[Store_ID],Store_DB[City])</f>
        <v>New Jimmymouth</v>
      </c>
      <c r="N1765" t="str">
        <f>_xlfn.XLOOKUP(Sales_DB[[#This Row],[Store_ID]],Store_DB[Store_ID],Store_DB[Store_Type])</f>
        <v>Flagship</v>
      </c>
      <c r="O1765" t="str">
        <f>_xlfn.XLOOKUP(Sales_DB[[#This Row],[Product_ID]],Product_DB[Product_ID],Product_DB[Product_Name])</f>
        <v>Carbon Fiber Tennis Racket</v>
      </c>
      <c r="P1765" t="str">
        <f>_xlfn.XLOOKUP(Sales_DB[[#This Row],[Product_ID]],Product_DB[Product_ID],Product_DB[Category])</f>
        <v>Sports</v>
      </c>
      <c r="Q1765" t="str">
        <f>_xlfn.XLOOKUP(Sales_DB[[#This Row],[Product_ID]],Product_DB[Product_ID],Product_DB[Sub_Category])</f>
        <v>Equipment</v>
      </c>
      <c r="R1765" t="str">
        <f>_xlfn.XLOOKUP(Sales_DB[[#This Row],[Product_ID]],Product_DB[Product_ID],Product_DB[Brand])</f>
        <v>Flores, Pineda and Rodriguez</v>
      </c>
      <c r="S1765">
        <f>_xlfn.XLOOKUP(Sales_DB[[#This Row],[Product_ID]],Product_DB[Product_ID],Product_DB[Cost])</f>
        <v>484.62</v>
      </c>
      <c r="T1765">
        <f>_xlfn.XLOOKUP(Sales_DB[[#This Row],[Product_ID]],Product_DB[Product_ID],Product_DB[Stock])</f>
        <v>432</v>
      </c>
      <c r="U1765" t="str">
        <f>_xlfn.XLOOKUP(Sales_DB[[#This Row],[Customer_ID]],Final_Cust_db[Customer_ID],Final_Cust_db[Name])</f>
        <v>Bryan Garcia</v>
      </c>
      <c r="V1765">
        <f>_xlfn.XLOOKUP(Sales_DB[[#This Row],[Customer_ID]],Final_Cust_db[Customer_ID],Final_Cust_db[Age])</f>
        <v>54</v>
      </c>
      <c r="W1765" t="str">
        <f>_xlfn.XLOOKUP(Sales_DB[[#This Row],[Customer_ID]],Final_Cust_db[Customer_ID],Final_Cust_db[Gender])</f>
        <v>Female</v>
      </c>
      <c r="X1765" t="str">
        <f>_xlfn.XLOOKUP(Sales_DB[[#This Row],[Customer_ID]],Final_Cust_db[Customer_ID],Final_Cust_db[City])</f>
        <v>Garciaborough</v>
      </c>
      <c r="Y1765" t="str">
        <f>_xlfn.XLOOKUP(Sales_DB[[#This Row],[Customer_ID]],Final_Cust_db[Customer_ID],Final_Cust_db[State])</f>
        <v>Wyoming</v>
      </c>
      <c r="Z1765" t="str">
        <f>_xlfn.XLOOKUP(Sales_DB[[#This Row],[Customer_ID]],Final_Cust_db[Customer_ID],Final_Cust_db[Country])</f>
        <v>USA</v>
      </c>
      <c r="AA1765" t="str">
        <f>_xlfn.XLOOKUP(Sales_DB[[#This Row],[Customer_ID]],Final_Cust_db[Customer_ID],Final_Cust_db[Loyality_Level])</f>
        <v>Silver</v>
      </c>
      <c r="AB1765" s="8">
        <f>Sales_DB[[#This Row],[Cost]]*Sales_DB[[#This Row],[Quantity]]</f>
        <v>1938.48</v>
      </c>
      <c r="AC1765" s="8">
        <f>Sales_DB[[#This Row],[Total_Amount]]-Sales_DB[[#This Row],[Spend]]</f>
        <v>-798.02400000000011</v>
      </c>
      <c r="AD1765" s="8">
        <f>MONTH(Sales_DB[[#This Row],[Order_Date]])</f>
        <v>5</v>
      </c>
    </row>
    <row r="1766" spans="1:30" x14ac:dyDescent="0.35">
      <c r="A1766" t="s">
        <v>3723</v>
      </c>
      <c r="B1766" s="2">
        <v>45705</v>
      </c>
      <c r="C1766" t="s">
        <v>406</v>
      </c>
      <c r="D1766" t="s">
        <v>1659</v>
      </c>
      <c r="E1766" t="s">
        <v>1940</v>
      </c>
      <c r="F1766">
        <v>2</v>
      </c>
      <c r="G1766" s="5">
        <v>289.14</v>
      </c>
      <c r="H1766">
        <v>0.12</v>
      </c>
      <c r="I1766" t="s">
        <v>1962</v>
      </c>
      <c r="J1766">
        <v>508.88639999999998</v>
      </c>
      <c r="K1766" t="str">
        <f>_xlfn.XLOOKUP(Sales_DB[[#This Row],[Store_ID]],Store_DB[Store_ID],Store_DB[Region])</f>
        <v>North</v>
      </c>
      <c r="L1766" t="str">
        <f>_xlfn.XLOOKUP(Sales_DB[[#This Row],[Store_ID]],Store_DB[Store_ID],Store_DB[Store_Name])</f>
        <v>Holloway Ltd</v>
      </c>
      <c r="M1766" t="str">
        <f>_xlfn.XLOOKUP(Sales_DB[[#This Row],[Store_ID]],Store_DB[Store_ID],Store_DB[City])</f>
        <v>Bensonhaven</v>
      </c>
      <c r="N1766" t="str">
        <f>_xlfn.XLOOKUP(Sales_DB[[#This Row],[Store_ID]],Store_DB[Store_ID],Store_DB[Store_Type])</f>
        <v>Flagship</v>
      </c>
      <c r="O1766" t="str">
        <f>_xlfn.XLOOKUP(Sales_DB[[#This Row],[Product_ID]],Product_DB[Product_ID],Product_DB[Product_Name])</f>
        <v>Sports Stopwatch Timer</v>
      </c>
      <c r="P1766" t="str">
        <f>_xlfn.XLOOKUP(Sales_DB[[#This Row],[Product_ID]],Product_DB[Product_ID],Product_DB[Category])</f>
        <v>Sports</v>
      </c>
      <c r="Q1766" t="str">
        <f>_xlfn.XLOOKUP(Sales_DB[[#This Row],[Product_ID]],Product_DB[Product_ID],Product_DB[Sub_Category])</f>
        <v>Accessories</v>
      </c>
      <c r="R1766" t="str">
        <f>_xlfn.XLOOKUP(Sales_DB[[#This Row],[Product_ID]],Product_DB[Product_ID],Product_DB[Brand])</f>
        <v>Burns-Hansen</v>
      </c>
      <c r="S1766">
        <f>_xlfn.XLOOKUP(Sales_DB[[#This Row],[Product_ID]],Product_DB[Product_ID],Product_DB[Cost])</f>
        <v>38.76</v>
      </c>
      <c r="T1766">
        <f>_xlfn.XLOOKUP(Sales_DB[[#This Row],[Product_ID]],Product_DB[Product_ID],Product_DB[Stock])</f>
        <v>137</v>
      </c>
      <c r="U1766" t="str">
        <f>_xlfn.XLOOKUP(Sales_DB[[#This Row],[Customer_ID]],Final_Cust_db[Customer_ID],Final_Cust_db[Name])</f>
        <v>Tyler Conrad</v>
      </c>
      <c r="V1766">
        <f>_xlfn.XLOOKUP(Sales_DB[[#This Row],[Customer_ID]],Final_Cust_db[Customer_ID],Final_Cust_db[Age])</f>
        <v>53</v>
      </c>
      <c r="W1766" t="str">
        <f>_xlfn.XLOOKUP(Sales_DB[[#This Row],[Customer_ID]],Final_Cust_db[Customer_ID],Final_Cust_db[Gender])</f>
        <v>Female</v>
      </c>
      <c r="X1766" t="str">
        <f>_xlfn.XLOOKUP(Sales_DB[[#This Row],[Customer_ID]],Final_Cust_db[Customer_ID],Final_Cust_db[City])</f>
        <v>North Curtischester</v>
      </c>
      <c r="Y1766" t="str">
        <f>_xlfn.XLOOKUP(Sales_DB[[#This Row],[Customer_ID]],Final_Cust_db[Customer_ID],Final_Cust_db[State])</f>
        <v>North Dakota</v>
      </c>
      <c r="Z1766" t="str">
        <f>_xlfn.XLOOKUP(Sales_DB[[#This Row],[Customer_ID]],Final_Cust_db[Customer_ID],Final_Cust_db[Country])</f>
        <v>USA</v>
      </c>
      <c r="AA1766" t="str">
        <f>_xlfn.XLOOKUP(Sales_DB[[#This Row],[Customer_ID]],Final_Cust_db[Customer_ID],Final_Cust_db[Loyality_Level])</f>
        <v>Platinum</v>
      </c>
      <c r="AB1766" s="8">
        <f>Sales_DB[[#This Row],[Cost]]*Sales_DB[[#This Row],[Quantity]]</f>
        <v>77.52</v>
      </c>
      <c r="AC1766" s="8">
        <f>Sales_DB[[#This Row],[Total_Amount]]-Sales_DB[[#This Row],[Spend]]</f>
        <v>431.3664</v>
      </c>
      <c r="AD1766" s="8">
        <f>MONTH(Sales_DB[[#This Row],[Order_Date]])</f>
        <v>2</v>
      </c>
    </row>
    <row r="1767" spans="1:30" x14ac:dyDescent="0.35">
      <c r="A1767" t="s">
        <v>3724</v>
      </c>
      <c r="B1767" s="2">
        <v>45695</v>
      </c>
      <c r="C1767" t="s">
        <v>179</v>
      </c>
      <c r="D1767" t="s">
        <v>1650</v>
      </c>
      <c r="E1767" t="s">
        <v>1885</v>
      </c>
      <c r="F1767">
        <v>2</v>
      </c>
      <c r="G1767" s="5">
        <v>596.84</v>
      </c>
      <c r="H1767">
        <v>0.01</v>
      </c>
      <c r="I1767" t="s">
        <v>1959</v>
      </c>
      <c r="J1767">
        <v>1181.7431999999999</v>
      </c>
      <c r="K1767" t="str">
        <f>_xlfn.XLOOKUP(Sales_DB[[#This Row],[Store_ID]],Store_DB[Store_ID],Store_DB[Region])</f>
        <v>East</v>
      </c>
      <c r="L1767" t="str">
        <f>_xlfn.XLOOKUP(Sales_DB[[#This Row],[Store_ID]],Store_DB[Store_ID],Store_DB[Store_Name])</f>
        <v>Rivera-Warner</v>
      </c>
      <c r="M1767" t="str">
        <f>_xlfn.XLOOKUP(Sales_DB[[#This Row],[Store_ID]],Store_DB[Store_ID],Store_DB[City])</f>
        <v>Washingtonfurt</v>
      </c>
      <c r="N1767" t="str">
        <f>_xlfn.XLOOKUP(Sales_DB[[#This Row],[Store_ID]],Store_DB[Store_ID],Store_DB[Store_Type])</f>
        <v>Flagship</v>
      </c>
      <c r="O1767" t="str">
        <f>_xlfn.XLOOKUP(Sales_DB[[#This Row],[Product_ID]],Product_DB[Product_ID],Product_DB[Product_Name])</f>
        <v>Women'S Scarf Set</v>
      </c>
      <c r="P1767" t="str">
        <f>_xlfn.XLOOKUP(Sales_DB[[#This Row],[Product_ID]],Product_DB[Product_ID],Product_DB[Category])</f>
        <v>Clothing</v>
      </c>
      <c r="Q1767" t="str">
        <f>_xlfn.XLOOKUP(Sales_DB[[#This Row],[Product_ID]],Product_DB[Product_ID],Product_DB[Sub_Category])</f>
        <v>Accessories</v>
      </c>
      <c r="R1767" t="str">
        <f>_xlfn.XLOOKUP(Sales_DB[[#This Row],[Product_ID]],Product_DB[Product_ID],Product_DB[Brand])</f>
        <v>Brown and Sons</v>
      </c>
      <c r="S1767">
        <f>_xlfn.XLOOKUP(Sales_DB[[#This Row],[Product_ID]],Product_DB[Product_ID],Product_DB[Cost])</f>
        <v>174.02</v>
      </c>
      <c r="T1767">
        <f>_xlfn.XLOOKUP(Sales_DB[[#This Row],[Product_ID]],Product_DB[Product_ID],Product_DB[Stock])</f>
        <v>268</v>
      </c>
      <c r="U1767" t="str">
        <f>_xlfn.XLOOKUP(Sales_DB[[#This Row],[Customer_ID]],Final_Cust_db[Customer_ID],Final_Cust_db[Name])</f>
        <v>Jordan Jackson Dds</v>
      </c>
      <c r="V1767">
        <f>_xlfn.XLOOKUP(Sales_DB[[#This Row],[Customer_ID]],Final_Cust_db[Customer_ID],Final_Cust_db[Age])</f>
        <v>54</v>
      </c>
      <c r="W1767" t="str">
        <f>_xlfn.XLOOKUP(Sales_DB[[#This Row],[Customer_ID]],Final_Cust_db[Customer_ID],Final_Cust_db[Gender])</f>
        <v>Male</v>
      </c>
      <c r="X1767" t="str">
        <f>_xlfn.XLOOKUP(Sales_DB[[#This Row],[Customer_ID]],Final_Cust_db[Customer_ID],Final_Cust_db[City])</f>
        <v>North Johnview</v>
      </c>
      <c r="Y1767" t="str">
        <f>_xlfn.XLOOKUP(Sales_DB[[#This Row],[Customer_ID]],Final_Cust_db[Customer_ID],Final_Cust_db[State])</f>
        <v>Arizona</v>
      </c>
      <c r="Z1767" t="str">
        <f>_xlfn.XLOOKUP(Sales_DB[[#This Row],[Customer_ID]],Final_Cust_db[Customer_ID],Final_Cust_db[Country])</f>
        <v>USA</v>
      </c>
      <c r="AA1767" t="str">
        <f>_xlfn.XLOOKUP(Sales_DB[[#This Row],[Customer_ID]],Final_Cust_db[Customer_ID],Final_Cust_db[Loyality_Level])</f>
        <v>Gold</v>
      </c>
      <c r="AB1767" s="8">
        <f>Sales_DB[[#This Row],[Cost]]*Sales_DB[[#This Row],[Quantity]]</f>
        <v>348.04</v>
      </c>
      <c r="AC1767" s="8">
        <f>Sales_DB[[#This Row],[Total_Amount]]-Sales_DB[[#This Row],[Spend]]</f>
        <v>833.70319999999992</v>
      </c>
      <c r="AD1767" s="8">
        <f>MONTH(Sales_DB[[#This Row],[Order_Date]])</f>
        <v>2</v>
      </c>
    </row>
    <row r="1768" spans="1:30" x14ac:dyDescent="0.35">
      <c r="A1768" t="s">
        <v>3725</v>
      </c>
      <c r="B1768" s="2">
        <v>45571</v>
      </c>
      <c r="C1768" t="s">
        <v>1362</v>
      </c>
      <c r="D1768" t="s">
        <v>1629</v>
      </c>
      <c r="E1768" t="s">
        <v>1915</v>
      </c>
      <c r="F1768">
        <v>4</v>
      </c>
      <c r="G1768" s="5">
        <v>466.24</v>
      </c>
      <c r="H1768">
        <v>0.16</v>
      </c>
      <c r="I1768" t="s">
        <v>1957</v>
      </c>
      <c r="J1768">
        <v>1566.5663999999999</v>
      </c>
      <c r="K1768" t="str">
        <f>_xlfn.XLOOKUP(Sales_DB[[#This Row],[Store_ID]],Store_DB[Store_ID],Store_DB[Region])</f>
        <v>West</v>
      </c>
      <c r="L1768" t="str">
        <f>_xlfn.XLOOKUP(Sales_DB[[#This Row],[Store_ID]],Store_DB[Store_ID],Store_DB[Store_Name])</f>
        <v>Bean, Jones and Park</v>
      </c>
      <c r="M1768" t="str">
        <f>_xlfn.XLOOKUP(Sales_DB[[#This Row],[Store_ID]],Store_DB[Store_ID],Store_DB[City])</f>
        <v>Thompsonborough</v>
      </c>
      <c r="N1768" t="str">
        <f>_xlfn.XLOOKUP(Sales_DB[[#This Row],[Store_ID]],Store_DB[Store_ID],Store_DB[Store_Type])</f>
        <v>Online</v>
      </c>
      <c r="O1768" t="str">
        <f>_xlfn.XLOOKUP(Sales_DB[[#This Row],[Product_ID]],Product_DB[Product_ID],Product_DB[Product_Name])</f>
        <v>Knee Support Brace</v>
      </c>
      <c r="P1768" t="str">
        <f>_xlfn.XLOOKUP(Sales_DB[[#This Row],[Product_ID]],Product_DB[Product_ID],Product_DB[Category])</f>
        <v>Sports</v>
      </c>
      <c r="Q1768" t="str">
        <f>_xlfn.XLOOKUP(Sales_DB[[#This Row],[Product_ID]],Product_DB[Product_ID],Product_DB[Sub_Category])</f>
        <v>Equipment</v>
      </c>
      <c r="R1768" t="str">
        <f>_xlfn.XLOOKUP(Sales_DB[[#This Row],[Product_ID]],Product_DB[Product_ID],Product_DB[Brand])</f>
        <v>May-Reese</v>
      </c>
      <c r="S1768">
        <f>_xlfn.XLOOKUP(Sales_DB[[#This Row],[Product_ID]],Product_DB[Product_ID],Product_DB[Cost])</f>
        <v>21.34</v>
      </c>
      <c r="T1768">
        <f>_xlfn.XLOOKUP(Sales_DB[[#This Row],[Product_ID]],Product_DB[Product_ID],Product_DB[Stock])</f>
        <v>65</v>
      </c>
      <c r="U1768" t="str">
        <f>_xlfn.XLOOKUP(Sales_DB[[#This Row],[Customer_ID]],Final_Cust_db[Customer_ID],Final_Cust_db[Name])</f>
        <v>Sharon Simpson</v>
      </c>
      <c r="V1768">
        <f>_xlfn.XLOOKUP(Sales_DB[[#This Row],[Customer_ID]],Final_Cust_db[Customer_ID],Final_Cust_db[Age])</f>
        <v>61</v>
      </c>
      <c r="W1768" t="str">
        <f>_xlfn.XLOOKUP(Sales_DB[[#This Row],[Customer_ID]],Final_Cust_db[Customer_ID],Final_Cust_db[Gender])</f>
        <v>Male</v>
      </c>
      <c r="X1768" t="str">
        <f>_xlfn.XLOOKUP(Sales_DB[[#This Row],[Customer_ID]],Final_Cust_db[Customer_ID],Final_Cust_db[City])</f>
        <v>South Michellebury</v>
      </c>
      <c r="Y1768" t="str">
        <f>_xlfn.XLOOKUP(Sales_DB[[#This Row],[Customer_ID]],Final_Cust_db[Customer_ID],Final_Cust_db[State])</f>
        <v>South Dakota</v>
      </c>
      <c r="Z1768" t="str">
        <f>_xlfn.XLOOKUP(Sales_DB[[#This Row],[Customer_ID]],Final_Cust_db[Customer_ID],Final_Cust_db[Country])</f>
        <v>USA</v>
      </c>
      <c r="AA1768" t="str">
        <f>_xlfn.XLOOKUP(Sales_DB[[#This Row],[Customer_ID]],Final_Cust_db[Customer_ID],Final_Cust_db[Loyality_Level])</f>
        <v>Gold</v>
      </c>
      <c r="AB1768" s="8">
        <f>Sales_DB[[#This Row],[Cost]]*Sales_DB[[#This Row],[Quantity]]</f>
        <v>85.36</v>
      </c>
      <c r="AC1768" s="8">
        <f>Sales_DB[[#This Row],[Total_Amount]]-Sales_DB[[#This Row],[Spend]]</f>
        <v>1481.2064</v>
      </c>
      <c r="AD1768" s="8">
        <f>MONTH(Sales_DB[[#This Row],[Order_Date]])</f>
        <v>10</v>
      </c>
    </row>
    <row r="1769" spans="1:30" x14ac:dyDescent="0.35">
      <c r="A1769" t="s">
        <v>3726</v>
      </c>
      <c r="B1769" s="2">
        <v>45544</v>
      </c>
      <c r="C1769" t="s">
        <v>815</v>
      </c>
      <c r="D1769" t="s">
        <v>1608</v>
      </c>
      <c r="E1769" t="s">
        <v>1937</v>
      </c>
      <c r="F1769">
        <v>2</v>
      </c>
      <c r="G1769" s="5">
        <v>330.59</v>
      </c>
      <c r="H1769">
        <v>0.14000000000000001</v>
      </c>
      <c r="I1769" t="s">
        <v>1957</v>
      </c>
      <c r="J1769">
        <v>568.61479999999995</v>
      </c>
      <c r="K1769" t="str">
        <f>_xlfn.XLOOKUP(Sales_DB[[#This Row],[Store_ID]],Store_DB[Store_ID],Store_DB[Region])</f>
        <v>West</v>
      </c>
      <c r="L1769" t="str">
        <f>_xlfn.XLOOKUP(Sales_DB[[#This Row],[Store_ID]],Store_DB[Store_ID],Store_DB[Store_Name])</f>
        <v>Frederick-Wright</v>
      </c>
      <c r="M1769" t="str">
        <f>_xlfn.XLOOKUP(Sales_DB[[#This Row],[Store_ID]],Store_DB[Store_ID],Store_DB[City])</f>
        <v>New Jimmymouth</v>
      </c>
      <c r="N1769" t="str">
        <f>_xlfn.XLOOKUP(Sales_DB[[#This Row],[Store_ID]],Store_DB[Store_ID],Store_DB[Store_Type])</f>
        <v>Flagship</v>
      </c>
      <c r="O1769" t="str">
        <f>_xlfn.XLOOKUP(Sales_DB[[#This Row],[Product_ID]],Product_DB[Product_ID],Product_DB[Product_Name])</f>
        <v>Usb-C Fast Charger</v>
      </c>
      <c r="P1769" t="str">
        <f>_xlfn.XLOOKUP(Sales_DB[[#This Row],[Product_ID]],Product_DB[Product_ID],Product_DB[Category])</f>
        <v>Electronics</v>
      </c>
      <c r="Q1769" t="str">
        <f>_xlfn.XLOOKUP(Sales_DB[[#This Row],[Product_ID]],Product_DB[Product_ID],Product_DB[Sub_Category])</f>
        <v>Accessories</v>
      </c>
      <c r="R1769" t="str">
        <f>_xlfn.XLOOKUP(Sales_DB[[#This Row],[Product_ID]],Product_DB[Product_ID],Product_DB[Brand])</f>
        <v>Dawson-Perkins</v>
      </c>
      <c r="S1769">
        <f>_xlfn.XLOOKUP(Sales_DB[[#This Row],[Product_ID]],Product_DB[Product_ID],Product_DB[Cost])</f>
        <v>242.23</v>
      </c>
      <c r="T1769">
        <f>_xlfn.XLOOKUP(Sales_DB[[#This Row],[Product_ID]],Product_DB[Product_ID],Product_DB[Stock])</f>
        <v>453</v>
      </c>
      <c r="U1769" t="str">
        <f>_xlfn.XLOOKUP(Sales_DB[[#This Row],[Customer_ID]],Final_Cust_db[Customer_ID],Final_Cust_db[Name])</f>
        <v>John Mccoy</v>
      </c>
      <c r="V1769">
        <f>_xlfn.XLOOKUP(Sales_DB[[#This Row],[Customer_ID]],Final_Cust_db[Customer_ID],Final_Cust_db[Age])</f>
        <v>26</v>
      </c>
      <c r="W1769" t="str">
        <f>_xlfn.XLOOKUP(Sales_DB[[#This Row],[Customer_ID]],Final_Cust_db[Customer_ID],Final_Cust_db[Gender])</f>
        <v>Male</v>
      </c>
      <c r="X1769" t="str">
        <f>_xlfn.XLOOKUP(Sales_DB[[#This Row],[Customer_ID]],Final_Cust_db[Customer_ID],Final_Cust_db[City])</f>
        <v>Robinborough</v>
      </c>
      <c r="Y1769" t="str">
        <f>_xlfn.XLOOKUP(Sales_DB[[#This Row],[Customer_ID]],Final_Cust_db[Customer_ID],Final_Cust_db[State])</f>
        <v>South Dakota</v>
      </c>
      <c r="Z1769" t="str">
        <f>_xlfn.XLOOKUP(Sales_DB[[#This Row],[Customer_ID]],Final_Cust_db[Customer_ID],Final_Cust_db[Country])</f>
        <v>USA</v>
      </c>
      <c r="AA1769" t="str">
        <f>_xlfn.XLOOKUP(Sales_DB[[#This Row],[Customer_ID]],Final_Cust_db[Customer_ID],Final_Cust_db[Loyality_Level])</f>
        <v>Silver</v>
      </c>
      <c r="AB1769" s="8">
        <f>Sales_DB[[#This Row],[Cost]]*Sales_DB[[#This Row],[Quantity]]</f>
        <v>484.46</v>
      </c>
      <c r="AC1769" s="8">
        <f>Sales_DB[[#This Row],[Total_Amount]]-Sales_DB[[#This Row],[Spend]]</f>
        <v>84.154799999999966</v>
      </c>
      <c r="AD1769" s="8">
        <f>MONTH(Sales_DB[[#This Row],[Order_Date]])</f>
        <v>9</v>
      </c>
    </row>
    <row r="1770" spans="1:30" x14ac:dyDescent="0.35">
      <c r="A1770" t="s">
        <v>3727</v>
      </c>
      <c r="B1770" s="2">
        <v>45654</v>
      </c>
      <c r="C1770" t="s">
        <v>1526</v>
      </c>
      <c r="D1770" t="s">
        <v>1640</v>
      </c>
      <c r="E1770" t="s">
        <v>1909</v>
      </c>
      <c r="F1770">
        <v>2</v>
      </c>
      <c r="G1770" s="5">
        <v>616.42999999999995</v>
      </c>
      <c r="H1770">
        <v>0.02</v>
      </c>
      <c r="I1770" t="s">
        <v>1962</v>
      </c>
      <c r="J1770">
        <v>1208.2028</v>
      </c>
      <c r="K1770" t="str">
        <f>_xlfn.XLOOKUP(Sales_DB[[#This Row],[Store_ID]],Store_DB[Store_ID],Store_DB[Region])</f>
        <v>East</v>
      </c>
      <c r="L1770" t="str">
        <f>_xlfn.XLOOKUP(Sales_DB[[#This Row],[Store_ID]],Store_DB[Store_ID],Store_DB[Store_Name])</f>
        <v>Benson-Elliott</v>
      </c>
      <c r="M1770" t="str">
        <f>_xlfn.XLOOKUP(Sales_DB[[#This Row],[Store_ID]],Store_DB[Store_ID],Store_DB[City])</f>
        <v>Port Josephberg</v>
      </c>
      <c r="N1770" t="str">
        <f>_xlfn.XLOOKUP(Sales_DB[[#This Row],[Store_ID]],Store_DB[Store_ID],Store_DB[Store_Type])</f>
        <v>Online</v>
      </c>
      <c r="O1770" t="str">
        <f>_xlfn.XLOOKUP(Sales_DB[[#This Row],[Product_ID]],Product_DB[Product_ID],Product_DB[Product_Name])</f>
        <v>Carbon Fiber Tennis Racket</v>
      </c>
      <c r="P1770" t="str">
        <f>_xlfn.XLOOKUP(Sales_DB[[#This Row],[Product_ID]],Product_DB[Product_ID],Product_DB[Category])</f>
        <v>Sports</v>
      </c>
      <c r="Q1770" t="str">
        <f>_xlfn.XLOOKUP(Sales_DB[[#This Row],[Product_ID]],Product_DB[Product_ID],Product_DB[Sub_Category])</f>
        <v>Equipment</v>
      </c>
      <c r="R1770" t="str">
        <f>_xlfn.XLOOKUP(Sales_DB[[#This Row],[Product_ID]],Product_DB[Product_ID],Product_DB[Brand])</f>
        <v>Flores, Pineda and Rodriguez</v>
      </c>
      <c r="S1770">
        <f>_xlfn.XLOOKUP(Sales_DB[[#This Row],[Product_ID]],Product_DB[Product_ID],Product_DB[Cost])</f>
        <v>484.62</v>
      </c>
      <c r="T1770">
        <f>_xlfn.XLOOKUP(Sales_DB[[#This Row],[Product_ID]],Product_DB[Product_ID],Product_DB[Stock])</f>
        <v>432</v>
      </c>
      <c r="U1770" t="str">
        <f>_xlfn.XLOOKUP(Sales_DB[[#This Row],[Customer_ID]],Final_Cust_db[Customer_ID],Final_Cust_db[Name])</f>
        <v>Amanda Powell</v>
      </c>
      <c r="V1770">
        <f>_xlfn.XLOOKUP(Sales_DB[[#This Row],[Customer_ID]],Final_Cust_db[Customer_ID],Final_Cust_db[Age])</f>
        <v>28</v>
      </c>
      <c r="W1770" t="str">
        <f>_xlfn.XLOOKUP(Sales_DB[[#This Row],[Customer_ID]],Final_Cust_db[Customer_ID],Final_Cust_db[Gender])</f>
        <v>Male</v>
      </c>
      <c r="X1770" t="str">
        <f>_xlfn.XLOOKUP(Sales_DB[[#This Row],[Customer_ID]],Final_Cust_db[Customer_ID],Final_Cust_db[City])</f>
        <v>South William</v>
      </c>
      <c r="Y1770" t="str">
        <f>_xlfn.XLOOKUP(Sales_DB[[#This Row],[Customer_ID]],Final_Cust_db[Customer_ID],Final_Cust_db[State])</f>
        <v>Alabama</v>
      </c>
      <c r="Z1770" t="str">
        <f>_xlfn.XLOOKUP(Sales_DB[[#This Row],[Customer_ID]],Final_Cust_db[Customer_ID],Final_Cust_db[Country])</f>
        <v>USA</v>
      </c>
      <c r="AA1770" t="str">
        <f>_xlfn.XLOOKUP(Sales_DB[[#This Row],[Customer_ID]],Final_Cust_db[Customer_ID],Final_Cust_db[Loyality_Level])</f>
        <v>Silver</v>
      </c>
      <c r="AB1770" s="8">
        <f>Sales_DB[[#This Row],[Cost]]*Sales_DB[[#This Row],[Quantity]]</f>
        <v>969.24</v>
      </c>
      <c r="AC1770" s="8">
        <f>Sales_DB[[#This Row],[Total_Amount]]-Sales_DB[[#This Row],[Spend]]</f>
        <v>238.96280000000002</v>
      </c>
      <c r="AD1770" s="8">
        <f>MONTH(Sales_DB[[#This Row],[Order_Date]])</f>
        <v>12</v>
      </c>
    </row>
    <row r="1771" spans="1:30" x14ac:dyDescent="0.35">
      <c r="A1771" t="s">
        <v>3728</v>
      </c>
      <c r="B1771" s="2">
        <v>45589</v>
      </c>
      <c r="C1771" t="s">
        <v>1264</v>
      </c>
      <c r="D1771" t="s">
        <v>1769</v>
      </c>
      <c r="E1771" t="s">
        <v>1909</v>
      </c>
      <c r="F1771">
        <v>3</v>
      </c>
      <c r="G1771" s="5">
        <v>195.89</v>
      </c>
      <c r="H1771">
        <v>0.16</v>
      </c>
      <c r="I1771" t="s">
        <v>1959</v>
      </c>
      <c r="J1771">
        <v>493.64280000000002</v>
      </c>
      <c r="K1771" t="str">
        <f>_xlfn.XLOOKUP(Sales_DB[[#This Row],[Store_ID]],Store_DB[Store_ID],Store_DB[Region])</f>
        <v>East</v>
      </c>
      <c r="L1771" t="str">
        <f>_xlfn.XLOOKUP(Sales_DB[[#This Row],[Store_ID]],Store_DB[Store_ID],Store_DB[Store_Name])</f>
        <v>Benson-Elliott</v>
      </c>
      <c r="M1771" t="str">
        <f>_xlfn.XLOOKUP(Sales_DB[[#This Row],[Store_ID]],Store_DB[Store_ID],Store_DB[City])</f>
        <v>Port Josephberg</v>
      </c>
      <c r="N1771" t="str">
        <f>_xlfn.XLOOKUP(Sales_DB[[#This Row],[Store_ID]],Store_DB[Store_ID],Store_DB[Store_Type])</f>
        <v>Online</v>
      </c>
      <c r="O1771" t="str">
        <f>_xlfn.XLOOKUP(Sales_DB[[#This Row],[Product_ID]],Product_DB[Product_ID],Product_DB[Product_Name])</f>
        <v>Organic Sunscreen Lotion</v>
      </c>
      <c r="P1771" t="str">
        <f>_xlfn.XLOOKUP(Sales_DB[[#This Row],[Product_ID]],Product_DB[Product_ID],Product_DB[Category])</f>
        <v>Beauty</v>
      </c>
      <c r="Q1771" t="str">
        <f>_xlfn.XLOOKUP(Sales_DB[[#This Row],[Product_ID]],Product_DB[Product_ID],Product_DB[Sub_Category])</f>
        <v>Skincare</v>
      </c>
      <c r="R1771" t="str">
        <f>_xlfn.XLOOKUP(Sales_DB[[#This Row],[Product_ID]],Product_DB[Product_ID],Product_DB[Brand])</f>
        <v>Anderson-Riley</v>
      </c>
      <c r="S1771">
        <f>_xlfn.XLOOKUP(Sales_DB[[#This Row],[Product_ID]],Product_DB[Product_ID],Product_DB[Cost])</f>
        <v>266.86</v>
      </c>
      <c r="T1771">
        <f>_xlfn.XLOOKUP(Sales_DB[[#This Row],[Product_ID]],Product_DB[Product_ID],Product_DB[Stock])</f>
        <v>458</v>
      </c>
      <c r="U1771" t="str">
        <f>_xlfn.XLOOKUP(Sales_DB[[#This Row],[Customer_ID]],Final_Cust_db[Customer_ID],Final_Cust_db[Name])</f>
        <v>Justin Ingram</v>
      </c>
      <c r="V1771">
        <f>_xlfn.XLOOKUP(Sales_DB[[#This Row],[Customer_ID]],Final_Cust_db[Customer_ID],Final_Cust_db[Age])</f>
        <v>34</v>
      </c>
      <c r="W1771" t="str">
        <f>_xlfn.XLOOKUP(Sales_DB[[#This Row],[Customer_ID]],Final_Cust_db[Customer_ID],Final_Cust_db[Gender])</f>
        <v>Male</v>
      </c>
      <c r="X1771" t="str">
        <f>_xlfn.XLOOKUP(Sales_DB[[#This Row],[Customer_ID]],Final_Cust_db[Customer_ID],Final_Cust_db[City])</f>
        <v>Lake Lisaland</v>
      </c>
      <c r="Y1771" t="str">
        <f>_xlfn.XLOOKUP(Sales_DB[[#This Row],[Customer_ID]],Final_Cust_db[Customer_ID],Final_Cust_db[State])</f>
        <v>Louisiana</v>
      </c>
      <c r="Z1771" t="str">
        <f>_xlfn.XLOOKUP(Sales_DB[[#This Row],[Customer_ID]],Final_Cust_db[Customer_ID],Final_Cust_db[Country])</f>
        <v>USA</v>
      </c>
      <c r="AA1771" t="str">
        <f>_xlfn.XLOOKUP(Sales_DB[[#This Row],[Customer_ID]],Final_Cust_db[Customer_ID],Final_Cust_db[Loyality_Level])</f>
        <v>Bronze</v>
      </c>
      <c r="AB1771" s="8">
        <f>Sales_DB[[#This Row],[Cost]]*Sales_DB[[#This Row],[Quantity]]</f>
        <v>800.58</v>
      </c>
      <c r="AC1771" s="8">
        <f>Sales_DB[[#This Row],[Total_Amount]]-Sales_DB[[#This Row],[Spend]]</f>
        <v>-306.93720000000002</v>
      </c>
      <c r="AD1771" s="8">
        <f>MONTH(Sales_DB[[#This Row],[Order_Date]])</f>
        <v>10</v>
      </c>
    </row>
    <row r="1772" spans="1:30" x14ac:dyDescent="0.35">
      <c r="A1772" t="s">
        <v>3729</v>
      </c>
      <c r="B1772" s="2">
        <v>45487</v>
      </c>
      <c r="C1772" t="s">
        <v>1086</v>
      </c>
      <c r="D1772" t="s">
        <v>1583</v>
      </c>
      <c r="E1772" t="s">
        <v>1922</v>
      </c>
      <c r="F1772">
        <v>4</v>
      </c>
      <c r="G1772" s="5">
        <v>614.76</v>
      </c>
      <c r="H1772">
        <v>0.16</v>
      </c>
      <c r="I1772" t="s">
        <v>1957</v>
      </c>
      <c r="J1772">
        <v>2065.5936000000002</v>
      </c>
      <c r="K1772" t="str">
        <f>_xlfn.XLOOKUP(Sales_DB[[#This Row],[Store_ID]],Store_DB[Store_ID],Store_DB[Region])</f>
        <v>East</v>
      </c>
      <c r="L1772" t="str">
        <f>_xlfn.XLOOKUP(Sales_DB[[#This Row],[Store_ID]],Store_DB[Store_ID],Store_DB[Store_Name])</f>
        <v>Hill, Wagner and Ballard</v>
      </c>
      <c r="M1772" t="str">
        <f>_xlfn.XLOOKUP(Sales_DB[[#This Row],[Store_ID]],Store_DB[Store_ID],Store_DB[City])</f>
        <v>East Davidville</v>
      </c>
      <c r="N1772" t="str">
        <f>_xlfn.XLOOKUP(Sales_DB[[#This Row],[Store_ID]],Store_DB[Store_ID],Store_DB[Store_Type])</f>
        <v>Online</v>
      </c>
      <c r="O1772" t="str">
        <f>_xlfn.XLOOKUP(Sales_DB[[#This Row],[Product_ID]],Product_DB[Product_ID],Product_DB[Product_Name])</f>
        <v>Led Table Lamp</v>
      </c>
      <c r="P1772" t="str">
        <f>_xlfn.XLOOKUP(Sales_DB[[#This Row],[Product_ID]],Product_DB[Product_ID],Product_DB[Category])</f>
        <v>Home</v>
      </c>
      <c r="Q1772" t="str">
        <f>_xlfn.XLOOKUP(Sales_DB[[#This Row],[Product_ID]],Product_DB[Product_ID],Product_DB[Sub_Category])</f>
        <v>Lighting</v>
      </c>
      <c r="R1772" t="str">
        <f>_xlfn.XLOOKUP(Sales_DB[[#This Row],[Product_ID]],Product_DB[Product_ID],Product_DB[Brand])</f>
        <v>Harrell LLC</v>
      </c>
      <c r="S1772">
        <f>_xlfn.XLOOKUP(Sales_DB[[#This Row],[Product_ID]],Product_DB[Product_ID],Product_DB[Cost])</f>
        <v>218.86</v>
      </c>
      <c r="T1772">
        <f>_xlfn.XLOOKUP(Sales_DB[[#This Row],[Product_ID]],Product_DB[Product_ID],Product_DB[Stock])</f>
        <v>170</v>
      </c>
      <c r="U1772" t="str">
        <f>_xlfn.XLOOKUP(Sales_DB[[#This Row],[Customer_ID]],Final_Cust_db[Customer_ID],Final_Cust_db[Name])</f>
        <v>Ryan Moore</v>
      </c>
      <c r="V1772">
        <f>_xlfn.XLOOKUP(Sales_DB[[#This Row],[Customer_ID]],Final_Cust_db[Customer_ID],Final_Cust_db[Age])</f>
        <v>38</v>
      </c>
      <c r="W1772" t="str">
        <f>_xlfn.XLOOKUP(Sales_DB[[#This Row],[Customer_ID]],Final_Cust_db[Customer_ID],Final_Cust_db[Gender])</f>
        <v>Male</v>
      </c>
      <c r="X1772" t="str">
        <f>_xlfn.XLOOKUP(Sales_DB[[#This Row],[Customer_ID]],Final_Cust_db[Customer_ID],Final_Cust_db[City])</f>
        <v>Cartershire</v>
      </c>
      <c r="Y1772" t="str">
        <f>_xlfn.XLOOKUP(Sales_DB[[#This Row],[Customer_ID]],Final_Cust_db[Customer_ID],Final_Cust_db[State])</f>
        <v>Virginia</v>
      </c>
      <c r="Z1772" t="str">
        <f>_xlfn.XLOOKUP(Sales_DB[[#This Row],[Customer_ID]],Final_Cust_db[Customer_ID],Final_Cust_db[Country])</f>
        <v>USA</v>
      </c>
      <c r="AA1772" t="str">
        <f>_xlfn.XLOOKUP(Sales_DB[[#This Row],[Customer_ID]],Final_Cust_db[Customer_ID],Final_Cust_db[Loyality_Level])</f>
        <v>Bronze</v>
      </c>
      <c r="AB1772" s="8">
        <f>Sales_DB[[#This Row],[Cost]]*Sales_DB[[#This Row],[Quantity]]</f>
        <v>875.44</v>
      </c>
      <c r="AC1772" s="8">
        <f>Sales_DB[[#This Row],[Total_Amount]]-Sales_DB[[#This Row],[Spend]]</f>
        <v>1190.1536000000001</v>
      </c>
      <c r="AD1772" s="8">
        <f>MONTH(Sales_DB[[#This Row],[Order_Date]])</f>
        <v>7</v>
      </c>
    </row>
    <row r="1773" spans="1:30" x14ac:dyDescent="0.35">
      <c r="A1773" t="s">
        <v>3730</v>
      </c>
      <c r="B1773" s="2">
        <v>45418</v>
      </c>
      <c r="C1773" t="s">
        <v>1267</v>
      </c>
      <c r="D1773" t="s">
        <v>1818</v>
      </c>
      <c r="E1773" t="s">
        <v>1912</v>
      </c>
      <c r="F1773">
        <v>1</v>
      </c>
      <c r="G1773" s="5">
        <v>224.49</v>
      </c>
      <c r="H1773">
        <v>0.11</v>
      </c>
      <c r="I1773" t="s">
        <v>1959</v>
      </c>
      <c r="J1773">
        <v>199.7961</v>
      </c>
      <c r="K1773" t="str">
        <f>_xlfn.XLOOKUP(Sales_DB[[#This Row],[Store_ID]],Store_DB[Store_ID],Store_DB[Region])</f>
        <v>South</v>
      </c>
      <c r="L1773" t="str">
        <f>_xlfn.XLOOKUP(Sales_DB[[#This Row],[Store_ID]],Store_DB[Store_ID],Store_DB[Store_Name])</f>
        <v>Martinez-Mullins</v>
      </c>
      <c r="M1773" t="str">
        <f>_xlfn.XLOOKUP(Sales_DB[[#This Row],[Store_ID]],Store_DB[Store_ID],Store_DB[City])</f>
        <v>Williamsfurt</v>
      </c>
      <c r="N1773" t="str">
        <f>_xlfn.XLOOKUP(Sales_DB[[#This Row],[Store_ID]],Store_DB[Store_ID],Store_DB[Store_Type])</f>
        <v>Online</v>
      </c>
      <c r="O1773" t="str">
        <f>_xlfn.XLOOKUP(Sales_DB[[#This Row],[Product_ID]],Product_DB[Product_ID],Product_DB[Product_Name])</f>
        <v>Decorative Lamp Shade</v>
      </c>
      <c r="P1773" t="str">
        <f>_xlfn.XLOOKUP(Sales_DB[[#This Row],[Product_ID]],Product_DB[Product_ID],Product_DB[Category])</f>
        <v>Home</v>
      </c>
      <c r="Q1773" t="str">
        <f>_xlfn.XLOOKUP(Sales_DB[[#This Row],[Product_ID]],Product_DB[Product_ID],Product_DB[Sub_Category])</f>
        <v>Lighting</v>
      </c>
      <c r="R1773" t="str">
        <f>_xlfn.XLOOKUP(Sales_DB[[#This Row],[Product_ID]],Product_DB[Product_ID],Product_DB[Brand])</f>
        <v>Ramirez-Hanson</v>
      </c>
      <c r="S1773">
        <f>_xlfn.XLOOKUP(Sales_DB[[#This Row],[Product_ID]],Product_DB[Product_ID],Product_DB[Cost])</f>
        <v>228.53</v>
      </c>
      <c r="T1773">
        <f>_xlfn.XLOOKUP(Sales_DB[[#This Row],[Product_ID]],Product_DB[Product_ID],Product_DB[Stock])</f>
        <v>469</v>
      </c>
      <c r="U1773" t="str">
        <f>_xlfn.XLOOKUP(Sales_DB[[#This Row],[Customer_ID]],Final_Cust_db[Customer_ID],Final_Cust_db[Name])</f>
        <v>David Ross</v>
      </c>
      <c r="V1773">
        <f>_xlfn.XLOOKUP(Sales_DB[[#This Row],[Customer_ID]],Final_Cust_db[Customer_ID],Final_Cust_db[Age])</f>
        <v>22</v>
      </c>
      <c r="W1773" t="str">
        <f>_xlfn.XLOOKUP(Sales_DB[[#This Row],[Customer_ID]],Final_Cust_db[Customer_ID],Final_Cust_db[Gender])</f>
        <v>Female</v>
      </c>
      <c r="X1773" t="str">
        <f>_xlfn.XLOOKUP(Sales_DB[[#This Row],[Customer_ID]],Final_Cust_db[Customer_ID],Final_Cust_db[City])</f>
        <v>South Angela</v>
      </c>
      <c r="Y1773" t="str">
        <f>_xlfn.XLOOKUP(Sales_DB[[#This Row],[Customer_ID]],Final_Cust_db[Customer_ID],Final_Cust_db[State])</f>
        <v>Arkansas</v>
      </c>
      <c r="Z1773" t="str">
        <f>_xlfn.XLOOKUP(Sales_DB[[#This Row],[Customer_ID]],Final_Cust_db[Customer_ID],Final_Cust_db[Country])</f>
        <v>USA</v>
      </c>
      <c r="AA1773" t="str">
        <f>_xlfn.XLOOKUP(Sales_DB[[#This Row],[Customer_ID]],Final_Cust_db[Customer_ID],Final_Cust_db[Loyality_Level])</f>
        <v>Silver</v>
      </c>
      <c r="AB1773" s="8">
        <f>Sales_DB[[#This Row],[Cost]]*Sales_DB[[#This Row],[Quantity]]</f>
        <v>228.53</v>
      </c>
      <c r="AC1773" s="8">
        <f>Sales_DB[[#This Row],[Total_Amount]]-Sales_DB[[#This Row],[Spend]]</f>
        <v>-28.733900000000006</v>
      </c>
      <c r="AD1773" s="8">
        <f>MONTH(Sales_DB[[#This Row],[Order_Date]])</f>
        <v>5</v>
      </c>
    </row>
    <row r="1774" spans="1:30" x14ac:dyDescent="0.35">
      <c r="A1774" t="s">
        <v>3731</v>
      </c>
      <c r="B1774" s="2">
        <v>45338</v>
      </c>
      <c r="C1774" t="s">
        <v>1125</v>
      </c>
      <c r="D1774" t="s">
        <v>1745</v>
      </c>
      <c r="E1774" t="s">
        <v>1927</v>
      </c>
      <c r="F1774">
        <v>1</v>
      </c>
      <c r="G1774" s="5">
        <v>967.76</v>
      </c>
      <c r="H1774">
        <v>0.09</v>
      </c>
      <c r="I1774" t="s">
        <v>1957</v>
      </c>
      <c r="J1774">
        <v>880.66160000000002</v>
      </c>
      <c r="K1774" t="str">
        <f>_xlfn.XLOOKUP(Sales_DB[[#This Row],[Store_ID]],Store_DB[Store_ID],Store_DB[Region])</f>
        <v>North</v>
      </c>
      <c r="L1774" t="str">
        <f>_xlfn.XLOOKUP(Sales_DB[[#This Row],[Store_ID]],Store_DB[Store_ID],Store_DB[Store_Name])</f>
        <v>Thomas, Bridges and Harris</v>
      </c>
      <c r="M1774" t="str">
        <f>_xlfn.XLOOKUP(Sales_DB[[#This Row],[Store_ID]],Store_DB[Store_ID],Store_DB[City])</f>
        <v>Sabrinatown</v>
      </c>
      <c r="N1774" t="str">
        <f>_xlfn.XLOOKUP(Sales_DB[[#This Row],[Store_ID]],Store_DB[Store_ID],Store_DB[Store_Type])</f>
        <v>Online</v>
      </c>
      <c r="O1774" t="str">
        <f>_xlfn.XLOOKUP(Sales_DB[[#This Row],[Product_ID]],Product_DB[Product_ID],Product_DB[Product_Name])</f>
        <v>Ceramic Plant Pot</v>
      </c>
      <c r="P1774" t="str">
        <f>_xlfn.XLOOKUP(Sales_DB[[#This Row],[Product_ID]],Product_DB[Product_ID],Product_DB[Category])</f>
        <v>Home</v>
      </c>
      <c r="Q1774" t="str">
        <f>_xlfn.XLOOKUP(Sales_DB[[#This Row],[Product_ID]],Product_DB[Product_ID],Product_DB[Sub_Category])</f>
        <v>Decor</v>
      </c>
      <c r="R1774" t="str">
        <f>_xlfn.XLOOKUP(Sales_DB[[#This Row],[Product_ID]],Product_DB[Product_ID],Product_DB[Brand])</f>
        <v>Hatfield, Baird and Torres</v>
      </c>
      <c r="S1774">
        <f>_xlfn.XLOOKUP(Sales_DB[[#This Row],[Product_ID]],Product_DB[Product_ID],Product_DB[Cost])</f>
        <v>81.75</v>
      </c>
      <c r="T1774">
        <f>_xlfn.XLOOKUP(Sales_DB[[#This Row],[Product_ID]],Product_DB[Product_ID],Product_DB[Stock])</f>
        <v>265</v>
      </c>
      <c r="U1774" t="str">
        <f>_xlfn.XLOOKUP(Sales_DB[[#This Row],[Customer_ID]],Final_Cust_db[Customer_ID],Final_Cust_db[Name])</f>
        <v>Steve Hunt</v>
      </c>
      <c r="V1774">
        <f>_xlfn.XLOOKUP(Sales_DB[[#This Row],[Customer_ID]],Final_Cust_db[Customer_ID],Final_Cust_db[Age])</f>
        <v>54</v>
      </c>
      <c r="W1774" t="str">
        <f>_xlfn.XLOOKUP(Sales_DB[[#This Row],[Customer_ID]],Final_Cust_db[Customer_ID],Final_Cust_db[Gender])</f>
        <v>Male</v>
      </c>
      <c r="X1774" t="str">
        <f>_xlfn.XLOOKUP(Sales_DB[[#This Row],[Customer_ID]],Final_Cust_db[Customer_ID],Final_Cust_db[City])</f>
        <v>North Richard</v>
      </c>
      <c r="Y1774" t="str">
        <f>_xlfn.XLOOKUP(Sales_DB[[#This Row],[Customer_ID]],Final_Cust_db[Customer_ID],Final_Cust_db[State])</f>
        <v>Virginia</v>
      </c>
      <c r="Z1774" t="str">
        <f>_xlfn.XLOOKUP(Sales_DB[[#This Row],[Customer_ID]],Final_Cust_db[Customer_ID],Final_Cust_db[Country])</f>
        <v>USA</v>
      </c>
      <c r="AA1774" t="str">
        <f>_xlfn.XLOOKUP(Sales_DB[[#This Row],[Customer_ID]],Final_Cust_db[Customer_ID],Final_Cust_db[Loyality_Level])</f>
        <v>Bronze</v>
      </c>
      <c r="AB1774" s="8">
        <f>Sales_DB[[#This Row],[Cost]]*Sales_DB[[#This Row],[Quantity]]</f>
        <v>81.75</v>
      </c>
      <c r="AC1774" s="8">
        <f>Sales_DB[[#This Row],[Total_Amount]]-Sales_DB[[#This Row],[Spend]]</f>
        <v>798.91160000000002</v>
      </c>
      <c r="AD1774" s="8">
        <f>MONTH(Sales_DB[[#This Row],[Order_Date]])</f>
        <v>2</v>
      </c>
    </row>
    <row r="1775" spans="1:30" x14ac:dyDescent="0.35">
      <c r="A1775" t="s">
        <v>3732</v>
      </c>
      <c r="B1775" s="2">
        <v>45507</v>
      </c>
      <c r="C1775" t="s">
        <v>251</v>
      </c>
      <c r="D1775" t="s">
        <v>1701</v>
      </c>
      <c r="E1775" t="s">
        <v>1946</v>
      </c>
      <c r="F1775">
        <v>2</v>
      </c>
      <c r="G1775" s="5">
        <v>56.52</v>
      </c>
      <c r="H1775">
        <v>0.17</v>
      </c>
      <c r="I1775" t="s">
        <v>1959</v>
      </c>
      <c r="J1775">
        <v>93.8232</v>
      </c>
      <c r="K1775" t="str">
        <f>_xlfn.XLOOKUP(Sales_DB[[#This Row],[Store_ID]],Store_DB[Store_ID],Store_DB[Region])</f>
        <v>East</v>
      </c>
      <c r="L1775" t="str">
        <f>_xlfn.XLOOKUP(Sales_DB[[#This Row],[Store_ID]],Store_DB[Store_ID],Store_DB[Store_Name])</f>
        <v>Mann-Austin</v>
      </c>
      <c r="M1775" t="str">
        <f>_xlfn.XLOOKUP(Sales_DB[[#This Row],[Store_ID]],Store_DB[Store_ID],Store_DB[City])</f>
        <v>Vasquezborough</v>
      </c>
      <c r="N1775" t="str">
        <f>_xlfn.XLOOKUP(Sales_DB[[#This Row],[Store_ID]],Store_DB[Store_ID],Store_DB[Store_Type])</f>
        <v>Online</v>
      </c>
      <c r="O1775" t="str">
        <f>_xlfn.XLOOKUP(Sales_DB[[#This Row],[Product_ID]],Product_DB[Product_ID],Product_DB[Product_Name])</f>
        <v>Yoga Exercise Mat</v>
      </c>
      <c r="P1775" t="str">
        <f>_xlfn.XLOOKUP(Sales_DB[[#This Row],[Product_ID]],Product_DB[Product_ID],Product_DB[Category])</f>
        <v>Sports</v>
      </c>
      <c r="Q1775" t="str">
        <f>_xlfn.XLOOKUP(Sales_DB[[#This Row],[Product_ID]],Product_DB[Product_ID],Product_DB[Sub_Category])</f>
        <v>Fitness</v>
      </c>
      <c r="R1775" t="str">
        <f>_xlfn.XLOOKUP(Sales_DB[[#This Row],[Product_ID]],Product_DB[Product_ID],Product_DB[Brand])</f>
        <v>Carroll, Long and Mendoza</v>
      </c>
      <c r="S1775">
        <f>_xlfn.XLOOKUP(Sales_DB[[#This Row],[Product_ID]],Product_DB[Product_ID],Product_DB[Cost])</f>
        <v>313.26</v>
      </c>
      <c r="T1775">
        <f>_xlfn.XLOOKUP(Sales_DB[[#This Row],[Product_ID]],Product_DB[Product_ID],Product_DB[Stock])</f>
        <v>369</v>
      </c>
      <c r="U1775" t="str">
        <f>_xlfn.XLOOKUP(Sales_DB[[#This Row],[Customer_ID]],Final_Cust_db[Customer_ID],Final_Cust_db[Name])</f>
        <v>Amber Mcclain</v>
      </c>
      <c r="V1775">
        <f>_xlfn.XLOOKUP(Sales_DB[[#This Row],[Customer_ID]],Final_Cust_db[Customer_ID],Final_Cust_db[Age])</f>
        <v>58</v>
      </c>
      <c r="W1775" t="str">
        <f>_xlfn.XLOOKUP(Sales_DB[[#This Row],[Customer_ID]],Final_Cust_db[Customer_ID],Final_Cust_db[Gender])</f>
        <v>Male</v>
      </c>
      <c r="X1775" t="str">
        <f>_xlfn.XLOOKUP(Sales_DB[[#This Row],[Customer_ID]],Final_Cust_db[Customer_ID],Final_Cust_db[City])</f>
        <v>Brendaburgh</v>
      </c>
      <c r="Y1775" t="str">
        <f>_xlfn.XLOOKUP(Sales_DB[[#This Row],[Customer_ID]],Final_Cust_db[Customer_ID],Final_Cust_db[State])</f>
        <v>Florida</v>
      </c>
      <c r="Z1775" t="str">
        <f>_xlfn.XLOOKUP(Sales_DB[[#This Row],[Customer_ID]],Final_Cust_db[Customer_ID],Final_Cust_db[Country])</f>
        <v>USA</v>
      </c>
      <c r="AA1775" t="str">
        <f>_xlfn.XLOOKUP(Sales_DB[[#This Row],[Customer_ID]],Final_Cust_db[Customer_ID],Final_Cust_db[Loyality_Level])</f>
        <v>Silver</v>
      </c>
      <c r="AB1775" s="8">
        <f>Sales_DB[[#This Row],[Cost]]*Sales_DB[[#This Row],[Quantity]]</f>
        <v>626.52</v>
      </c>
      <c r="AC1775" s="8">
        <f>Sales_DB[[#This Row],[Total_Amount]]-Sales_DB[[#This Row],[Spend]]</f>
        <v>-532.69679999999994</v>
      </c>
      <c r="AD1775" s="8">
        <f>MONTH(Sales_DB[[#This Row],[Order_Date]])</f>
        <v>8</v>
      </c>
    </row>
    <row r="1776" spans="1:30" x14ac:dyDescent="0.35">
      <c r="A1776" t="s">
        <v>3733</v>
      </c>
      <c r="B1776" s="2">
        <v>45275</v>
      </c>
      <c r="C1776" t="s">
        <v>1517</v>
      </c>
      <c r="D1776" t="s">
        <v>1781</v>
      </c>
      <c r="E1776" t="s">
        <v>1890</v>
      </c>
      <c r="F1776">
        <v>4</v>
      </c>
      <c r="G1776" s="5">
        <v>921.84</v>
      </c>
      <c r="H1776">
        <v>0.04</v>
      </c>
      <c r="I1776" t="s">
        <v>1957</v>
      </c>
      <c r="J1776">
        <v>3539.8656000000001</v>
      </c>
      <c r="K1776" t="str">
        <f>_xlfn.XLOOKUP(Sales_DB[[#This Row],[Store_ID]],Store_DB[Store_ID],Store_DB[Region])</f>
        <v>North</v>
      </c>
      <c r="L1776" t="str">
        <f>_xlfn.XLOOKUP(Sales_DB[[#This Row],[Store_ID]],Store_DB[Store_ID],Store_DB[Store_Name])</f>
        <v>Martinez, Adkins and Johnson</v>
      </c>
      <c r="M1776" t="str">
        <f>_xlfn.XLOOKUP(Sales_DB[[#This Row],[Store_ID]],Store_DB[Store_ID],Store_DB[City])</f>
        <v>Danielmouth</v>
      </c>
      <c r="N1776" t="str">
        <f>_xlfn.XLOOKUP(Sales_DB[[#This Row],[Store_ID]],Store_DB[Store_ID],Store_DB[Store_Type])</f>
        <v>Flagship</v>
      </c>
      <c r="O1776" t="str">
        <f>_xlfn.XLOOKUP(Sales_DB[[#This Row],[Product_ID]],Product_DB[Product_ID],Product_DB[Product_Name])</f>
        <v>Smart Led Light Strip</v>
      </c>
      <c r="P1776" t="str">
        <f>_xlfn.XLOOKUP(Sales_DB[[#This Row],[Product_ID]],Product_DB[Product_ID],Product_DB[Category])</f>
        <v>Electronics</v>
      </c>
      <c r="Q1776" t="str">
        <f>_xlfn.XLOOKUP(Sales_DB[[#This Row],[Product_ID]],Product_DB[Product_ID],Product_DB[Sub_Category])</f>
        <v>Accessories</v>
      </c>
      <c r="R1776" t="str">
        <f>_xlfn.XLOOKUP(Sales_DB[[#This Row],[Product_ID]],Product_DB[Product_ID],Product_DB[Brand])</f>
        <v>Flores-Davis</v>
      </c>
      <c r="S1776">
        <f>_xlfn.XLOOKUP(Sales_DB[[#This Row],[Product_ID]],Product_DB[Product_ID],Product_DB[Cost])</f>
        <v>349.17</v>
      </c>
      <c r="T1776">
        <f>_xlfn.XLOOKUP(Sales_DB[[#This Row],[Product_ID]],Product_DB[Product_ID],Product_DB[Stock])</f>
        <v>476</v>
      </c>
      <c r="U1776" t="str">
        <f>_xlfn.XLOOKUP(Sales_DB[[#This Row],[Customer_ID]],Final_Cust_db[Customer_ID],Final_Cust_db[Name])</f>
        <v>Scott Harris</v>
      </c>
      <c r="V1776">
        <f>_xlfn.XLOOKUP(Sales_DB[[#This Row],[Customer_ID]],Final_Cust_db[Customer_ID],Final_Cust_db[Age])</f>
        <v>23</v>
      </c>
      <c r="W1776" t="str">
        <f>_xlfn.XLOOKUP(Sales_DB[[#This Row],[Customer_ID]],Final_Cust_db[Customer_ID],Final_Cust_db[Gender])</f>
        <v>Male</v>
      </c>
      <c r="X1776" t="str">
        <f>_xlfn.XLOOKUP(Sales_DB[[#This Row],[Customer_ID]],Final_Cust_db[Customer_ID],Final_Cust_db[City])</f>
        <v>North Nataliemouth</v>
      </c>
      <c r="Y1776" t="str">
        <f>_xlfn.XLOOKUP(Sales_DB[[#This Row],[Customer_ID]],Final_Cust_db[Customer_ID],Final_Cust_db[State])</f>
        <v>Maryland</v>
      </c>
      <c r="Z1776" t="str">
        <f>_xlfn.XLOOKUP(Sales_DB[[#This Row],[Customer_ID]],Final_Cust_db[Customer_ID],Final_Cust_db[Country])</f>
        <v>USA</v>
      </c>
      <c r="AA1776" t="str">
        <f>_xlfn.XLOOKUP(Sales_DB[[#This Row],[Customer_ID]],Final_Cust_db[Customer_ID],Final_Cust_db[Loyality_Level])</f>
        <v>Platinum</v>
      </c>
      <c r="AB1776" s="8">
        <f>Sales_DB[[#This Row],[Cost]]*Sales_DB[[#This Row],[Quantity]]</f>
        <v>1396.68</v>
      </c>
      <c r="AC1776" s="8">
        <f>Sales_DB[[#This Row],[Total_Amount]]-Sales_DB[[#This Row],[Spend]]</f>
        <v>2143.1855999999998</v>
      </c>
      <c r="AD1776" s="8">
        <f>MONTH(Sales_DB[[#This Row],[Order_Date]])</f>
        <v>12</v>
      </c>
    </row>
    <row r="1777" spans="1:30" x14ac:dyDescent="0.35">
      <c r="A1777" t="s">
        <v>3734</v>
      </c>
      <c r="B1777" s="2">
        <v>45319</v>
      </c>
      <c r="C1777" t="s">
        <v>1041</v>
      </c>
      <c r="D1777" t="s">
        <v>1839</v>
      </c>
      <c r="E1777" t="s">
        <v>1937</v>
      </c>
      <c r="F1777">
        <v>3</v>
      </c>
      <c r="G1777" s="5">
        <v>738.47</v>
      </c>
      <c r="H1777">
        <v>0.28000000000000003</v>
      </c>
      <c r="I1777" t="s">
        <v>1957</v>
      </c>
      <c r="J1777">
        <v>1595.0952</v>
      </c>
      <c r="K1777" t="str">
        <f>_xlfn.XLOOKUP(Sales_DB[[#This Row],[Store_ID]],Store_DB[Store_ID],Store_DB[Region])</f>
        <v>West</v>
      </c>
      <c r="L1777" t="str">
        <f>_xlfn.XLOOKUP(Sales_DB[[#This Row],[Store_ID]],Store_DB[Store_ID],Store_DB[Store_Name])</f>
        <v>Frederick-Wright</v>
      </c>
      <c r="M1777" t="str">
        <f>_xlfn.XLOOKUP(Sales_DB[[#This Row],[Store_ID]],Store_DB[Store_ID],Store_DB[City])</f>
        <v>New Jimmymouth</v>
      </c>
      <c r="N1777" t="str">
        <f>_xlfn.XLOOKUP(Sales_DB[[#This Row],[Store_ID]],Store_DB[Store_ID],Store_DB[Store_Type])</f>
        <v>Flagship</v>
      </c>
      <c r="O1777" t="str">
        <f>_xlfn.XLOOKUP(Sales_DB[[#This Row],[Product_ID]],Product_DB[Product_ID],Product_DB[Product_Name])</f>
        <v>Kitchen Cutting Board</v>
      </c>
      <c r="P1777" t="str">
        <f>_xlfn.XLOOKUP(Sales_DB[[#This Row],[Product_ID]],Product_DB[Product_ID],Product_DB[Category])</f>
        <v>Home</v>
      </c>
      <c r="Q1777" t="str">
        <f>_xlfn.XLOOKUP(Sales_DB[[#This Row],[Product_ID]],Product_DB[Product_ID],Product_DB[Sub_Category])</f>
        <v>Kitchen</v>
      </c>
      <c r="R1777" t="str">
        <f>_xlfn.XLOOKUP(Sales_DB[[#This Row],[Product_ID]],Product_DB[Product_ID],Product_DB[Brand])</f>
        <v>Taylor, Dodson and Johnston</v>
      </c>
      <c r="S1777">
        <f>_xlfn.XLOOKUP(Sales_DB[[#This Row],[Product_ID]],Product_DB[Product_ID],Product_DB[Cost])</f>
        <v>176.07</v>
      </c>
      <c r="T1777">
        <f>_xlfn.XLOOKUP(Sales_DB[[#This Row],[Product_ID]],Product_DB[Product_ID],Product_DB[Stock])</f>
        <v>82</v>
      </c>
      <c r="U1777" t="str">
        <f>_xlfn.XLOOKUP(Sales_DB[[#This Row],[Customer_ID]],Final_Cust_db[Customer_ID],Final_Cust_db[Name])</f>
        <v>Mario Harvey Jr.</v>
      </c>
      <c r="V1777">
        <f>_xlfn.XLOOKUP(Sales_DB[[#This Row],[Customer_ID]],Final_Cust_db[Customer_ID],Final_Cust_db[Age])</f>
        <v>46</v>
      </c>
      <c r="W1777" t="str">
        <f>_xlfn.XLOOKUP(Sales_DB[[#This Row],[Customer_ID]],Final_Cust_db[Customer_ID],Final_Cust_db[Gender])</f>
        <v>Male</v>
      </c>
      <c r="X1777" t="str">
        <f>_xlfn.XLOOKUP(Sales_DB[[#This Row],[Customer_ID]],Final_Cust_db[Customer_ID],Final_Cust_db[City])</f>
        <v>Jessicaport</v>
      </c>
      <c r="Y1777" t="str">
        <f>_xlfn.XLOOKUP(Sales_DB[[#This Row],[Customer_ID]],Final_Cust_db[Customer_ID],Final_Cust_db[State])</f>
        <v>Minnesota</v>
      </c>
      <c r="Z1777" t="str">
        <f>_xlfn.XLOOKUP(Sales_DB[[#This Row],[Customer_ID]],Final_Cust_db[Customer_ID],Final_Cust_db[Country])</f>
        <v>USA</v>
      </c>
      <c r="AA1777" t="str">
        <f>_xlfn.XLOOKUP(Sales_DB[[#This Row],[Customer_ID]],Final_Cust_db[Customer_ID],Final_Cust_db[Loyality_Level])</f>
        <v>Platinum</v>
      </c>
      <c r="AB1777" s="8">
        <f>Sales_DB[[#This Row],[Cost]]*Sales_DB[[#This Row],[Quantity]]</f>
        <v>528.21</v>
      </c>
      <c r="AC1777" s="8">
        <f>Sales_DB[[#This Row],[Total_Amount]]-Sales_DB[[#This Row],[Spend]]</f>
        <v>1066.8851999999999</v>
      </c>
      <c r="AD1777" s="8">
        <f>MONTH(Sales_DB[[#This Row],[Order_Date]])</f>
        <v>1</v>
      </c>
    </row>
    <row r="1778" spans="1:30" x14ac:dyDescent="0.35">
      <c r="A1778" t="s">
        <v>3735</v>
      </c>
      <c r="B1778" s="2">
        <v>45620</v>
      </c>
      <c r="C1778" t="s">
        <v>1041</v>
      </c>
      <c r="D1778" t="s">
        <v>1574</v>
      </c>
      <c r="E1778" t="s">
        <v>1885</v>
      </c>
      <c r="F1778">
        <v>4</v>
      </c>
      <c r="G1778" s="5">
        <v>477.83</v>
      </c>
      <c r="H1778">
        <v>0.05</v>
      </c>
      <c r="I1778" t="s">
        <v>1962</v>
      </c>
      <c r="J1778">
        <v>1815.7539999999999</v>
      </c>
      <c r="K1778" t="str">
        <f>_xlfn.XLOOKUP(Sales_DB[[#This Row],[Store_ID]],Store_DB[Store_ID],Store_DB[Region])</f>
        <v>East</v>
      </c>
      <c r="L1778" t="str">
        <f>_xlfn.XLOOKUP(Sales_DB[[#This Row],[Store_ID]],Store_DB[Store_ID],Store_DB[Store_Name])</f>
        <v>Rivera-Warner</v>
      </c>
      <c r="M1778" t="str">
        <f>_xlfn.XLOOKUP(Sales_DB[[#This Row],[Store_ID]],Store_DB[Store_ID],Store_DB[City])</f>
        <v>Washingtonfurt</v>
      </c>
      <c r="N1778" t="str">
        <f>_xlfn.XLOOKUP(Sales_DB[[#This Row],[Store_ID]],Store_DB[Store_ID],Store_DB[Store_Type])</f>
        <v>Flagship</v>
      </c>
      <c r="O1778" t="str">
        <f>_xlfn.XLOOKUP(Sales_DB[[#This Row],[Product_ID]],Product_DB[Product_ID],Product_DB[Product_Name])</f>
        <v>Men'S Leather Belt</v>
      </c>
      <c r="P1778" t="str">
        <f>_xlfn.XLOOKUP(Sales_DB[[#This Row],[Product_ID]],Product_DB[Product_ID],Product_DB[Category])</f>
        <v>Clothing</v>
      </c>
      <c r="Q1778" t="str">
        <f>_xlfn.XLOOKUP(Sales_DB[[#This Row],[Product_ID]],Product_DB[Product_ID],Product_DB[Sub_Category])</f>
        <v>Accessories</v>
      </c>
      <c r="R1778" t="str">
        <f>_xlfn.XLOOKUP(Sales_DB[[#This Row],[Product_ID]],Product_DB[Product_ID],Product_DB[Brand])</f>
        <v>Baldwin, Garza and Gonzalez</v>
      </c>
      <c r="S1778">
        <f>_xlfn.XLOOKUP(Sales_DB[[#This Row],[Product_ID]],Product_DB[Product_ID],Product_DB[Cost])</f>
        <v>261</v>
      </c>
      <c r="T1778">
        <f>_xlfn.XLOOKUP(Sales_DB[[#This Row],[Product_ID]],Product_DB[Product_ID],Product_DB[Stock])</f>
        <v>59</v>
      </c>
      <c r="U1778" t="str">
        <f>_xlfn.XLOOKUP(Sales_DB[[#This Row],[Customer_ID]],Final_Cust_db[Customer_ID],Final_Cust_db[Name])</f>
        <v>Mario Harvey Jr.</v>
      </c>
      <c r="V1778">
        <f>_xlfn.XLOOKUP(Sales_DB[[#This Row],[Customer_ID]],Final_Cust_db[Customer_ID],Final_Cust_db[Age])</f>
        <v>46</v>
      </c>
      <c r="W1778" t="str">
        <f>_xlfn.XLOOKUP(Sales_DB[[#This Row],[Customer_ID]],Final_Cust_db[Customer_ID],Final_Cust_db[Gender])</f>
        <v>Male</v>
      </c>
      <c r="X1778" t="str">
        <f>_xlfn.XLOOKUP(Sales_DB[[#This Row],[Customer_ID]],Final_Cust_db[Customer_ID],Final_Cust_db[City])</f>
        <v>Jessicaport</v>
      </c>
      <c r="Y1778" t="str">
        <f>_xlfn.XLOOKUP(Sales_DB[[#This Row],[Customer_ID]],Final_Cust_db[Customer_ID],Final_Cust_db[State])</f>
        <v>Minnesota</v>
      </c>
      <c r="Z1778" t="str">
        <f>_xlfn.XLOOKUP(Sales_DB[[#This Row],[Customer_ID]],Final_Cust_db[Customer_ID],Final_Cust_db[Country])</f>
        <v>USA</v>
      </c>
      <c r="AA1778" t="str">
        <f>_xlfn.XLOOKUP(Sales_DB[[#This Row],[Customer_ID]],Final_Cust_db[Customer_ID],Final_Cust_db[Loyality_Level])</f>
        <v>Platinum</v>
      </c>
      <c r="AB1778" s="8">
        <f>Sales_DB[[#This Row],[Cost]]*Sales_DB[[#This Row],[Quantity]]</f>
        <v>1044</v>
      </c>
      <c r="AC1778" s="8">
        <f>Sales_DB[[#This Row],[Total_Amount]]-Sales_DB[[#This Row],[Spend]]</f>
        <v>771.75399999999991</v>
      </c>
      <c r="AD1778" s="8">
        <f>MONTH(Sales_DB[[#This Row],[Order_Date]])</f>
        <v>11</v>
      </c>
    </row>
    <row r="1779" spans="1:30" x14ac:dyDescent="0.35">
      <c r="A1779" t="s">
        <v>3736</v>
      </c>
      <c r="B1779" s="2">
        <v>45831</v>
      </c>
      <c r="C1779" t="s">
        <v>565</v>
      </c>
      <c r="D1779" t="s">
        <v>1704</v>
      </c>
      <c r="E1779" t="s">
        <v>1927</v>
      </c>
      <c r="F1779">
        <v>3</v>
      </c>
      <c r="G1779" s="5">
        <v>605.83000000000004</v>
      </c>
      <c r="H1779">
        <v>0.28000000000000003</v>
      </c>
      <c r="I1779" t="s">
        <v>1962</v>
      </c>
      <c r="J1779">
        <v>1308.5927999999999</v>
      </c>
      <c r="K1779" t="str">
        <f>_xlfn.XLOOKUP(Sales_DB[[#This Row],[Store_ID]],Store_DB[Store_ID],Store_DB[Region])</f>
        <v>North</v>
      </c>
      <c r="L1779" t="str">
        <f>_xlfn.XLOOKUP(Sales_DB[[#This Row],[Store_ID]],Store_DB[Store_ID],Store_DB[Store_Name])</f>
        <v>Thomas, Bridges and Harris</v>
      </c>
      <c r="M1779" t="str">
        <f>_xlfn.XLOOKUP(Sales_DB[[#This Row],[Store_ID]],Store_DB[Store_ID],Store_DB[City])</f>
        <v>Sabrinatown</v>
      </c>
      <c r="N1779" t="str">
        <f>_xlfn.XLOOKUP(Sales_DB[[#This Row],[Store_ID]],Store_DB[Store_ID],Store_DB[Store_Type])</f>
        <v>Online</v>
      </c>
      <c r="O1779" t="str">
        <f>_xlfn.XLOOKUP(Sales_DB[[#This Row],[Product_ID]],Product_DB[Product_ID],Product_DB[Product_Name])</f>
        <v>Smart Home Wifi Camera</v>
      </c>
      <c r="P1779" t="str">
        <f>_xlfn.XLOOKUP(Sales_DB[[#This Row],[Product_ID]],Product_DB[Product_ID],Product_DB[Category])</f>
        <v>Electronics</v>
      </c>
      <c r="Q1779" t="str">
        <f>_xlfn.XLOOKUP(Sales_DB[[#This Row],[Product_ID]],Product_DB[Product_ID],Product_DB[Sub_Category])</f>
        <v>Accessories</v>
      </c>
      <c r="R1779" t="str">
        <f>_xlfn.XLOOKUP(Sales_DB[[#This Row],[Product_ID]],Product_DB[Product_ID],Product_DB[Brand])</f>
        <v>Holmes LLC</v>
      </c>
      <c r="S1779">
        <f>_xlfn.XLOOKUP(Sales_DB[[#This Row],[Product_ID]],Product_DB[Product_ID],Product_DB[Cost])</f>
        <v>450.71</v>
      </c>
      <c r="T1779">
        <f>_xlfn.XLOOKUP(Sales_DB[[#This Row],[Product_ID]],Product_DB[Product_ID],Product_DB[Stock])</f>
        <v>389</v>
      </c>
      <c r="U1779" t="str">
        <f>_xlfn.XLOOKUP(Sales_DB[[#This Row],[Customer_ID]],Final_Cust_db[Customer_ID],Final_Cust_db[Name])</f>
        <v>Daniel Contreras</v>
      </c>
      <c r="V1779">
        <f>_xlfn.XLOOKUP(Sales_DB[[#This Row],[Customer_ID]],Final_Cust_db[Customer_ID],Final_Cust_db[Age])</f>
        <v>36</v>
      </c>
      <c r="W1779" t="str">
        <f>_xlfn.XLOOKUP(Sales_DB[[#This Row],[Customer_ID]],Final_Cust_db[Customer_ID],Final_Cust_db[Gender])</f>
        <v>Female</v>
      </c>
      <c r="X1779" t="str">
        <f>_xlfn.XLOOKUP(Sales_DB[[#This Row],[Customer_ID]],Final_Cust_db[Customer_ID],Final_Cust_db[City])</f>
        <v>Robertview</v>
      </c>
      <c r="Y1779" t="str">
        <f>_xlfn.XLOOKUP(Sales_DB[[#This Row],[Customer_ID]],Final_Cust_db[Customer_ID],Final_Cust_db[State])</f>
        <v>Florida</v>
      </c>
      <c r="Z1779" t="str">
        <f>_xlfn.XLOOKUP(Sales_DB[[#This Row],[Customer_ID]],Final_Cust_db[Customer_ID],Final_Cust_db[Country])</f>
        <v>USA</v>
      </c>
      <c r="AA1779" t="str">
        <f>_xlfn.XLOOKUP(Sales_DB[[#This Row],[Customer_ID]],Final_Cust_db[Customer_ID],Final_Cust_db[Loyality_Level])</f>
        <v>Platinum</v>
      </c>
      <c r="AB1779" s="8">
        <f>Sales_DB[[#This Row],[Cost]]*Sales_DB[[#This Row],[Quantity]]</f>
        <v>1352.1299999999999</v>
      </c>
      <c r="AC1779" s="8">
        <f>Sales_DB[[#This Row],[Total_Amount]]-Sales_DB[[#This Row],[Spend]]</f>
        <v>-43.537199999999984</v>
      </c>
      <c r="AD1779" s="8">
        <f>MONTH(Sales_DB[[#This Row],[Order_Date]])</f>
        <v>6</v>
      </c>
    </row>
    <row r="1780" spans="1:30" x14ac:dyDescent="0.35">
      <c r="A1780" t="s">
        <v>3737</v>
      </c>
      <c r="B1780" s="2">
        <v>45373</v>
      </c>
      <c r="C1780" t="s">
        <v>251</v>
      </c>
      <c r="D1780" t="s">
        <v>1707</v>
      </c>
      <c r="E1780" t="s">
        <v>1899</v>
      </c>
      <c r="F1780">
        <v>2</v>
      </c>
      <c r="G1780" s="5">
        <v>521.44000000000005</v>
      </c>
      <c r="H1780">
        <v>0.25</v>
      </c>
      <c r="I1780" t="s">
        <v>1962</v>
      </c>
      <c r="J1780">
        <v>782.16000000000008</v>
      </c>
      <c r="K1780" t="str">
        <f>_xlfn.XLOOKUP(Sales_DB[[#This Row],[Store_ID]],Store_DB[Store_ID],Store_DB[Region])</f>
        <v>North</v>
      </c>
      <c r="L1780" t="str">
        <f>_xlfn.XLOOKUP(Sales_DB[[#This Row],[Store_ID]],Store_DB[Store_ID],Store_DB[Store_Name])</f>
        <v>Johnson-Wright</v>
      </c>
      <c r="M1780" t="str">
        <f>_xlfn.XLOOKUP(Sales_DB[[#This Row],[Store_ID]],Store_DB[Store_ID],Store_DB[City])</f>
        <v>Hoodberg</v>
      </c>
      <c r="N1780" t="str">
        <f>_xlfn.XLOOKUP(Sales_DB[[#This Row],[Store_ID]],Store_DB[Store_ID],Store_DB[Store_Type])</f>
        <v>Outlet</v>
      </c>
      <c r="O1780" t="str">
        <f>_xlfn.XLOOKUP(Sales_DB[[#This Row],[Product_ID]],Product_DB[Product_ID],Product_DB[Product_Name])</f>
        <v>Usb External Hard Drive</v>
      </c>
      <c r="P1780" t="str">
        <f>_xlfn.XLOOKUP(Sales_DB[[#This Row],[Product_ID]],Product_DB[Product_ID],Product_DB[Category])</f>
        <v>Electronics</v>
      </c>
      <c r="Q1780" t="str">
        <f>_xlfn.XLOOKUP(Sales_DB[[#This Row],[Product_ID]],Product_DB[Product_ID],Product_DB[Sub_Category])</f>
        <v>Computer</v>
      </c>
      <c r="R1780" t="str">
        <f>_xlfn.XLOOKUP(Sales_DB[[#This Row],[Product_ID]],Product_DB[Product_ID],Product_DB[Brand])</f>
        <v>Robinson Inc</v>
      </c>
      <c r="S1780">
        <f>_xlfn.XLOOKUP(Sales_DB[[#This Row],[Product_ID]],Product_DB[Product_ID],Product_DB[Cost])</f>
        <v>253.33</v>
      </c>
      <c r="T1780">
        <f>_xlfn.XLOOKUP(Sales_DB[[#This Row],[Product_ID]],Product_DB[Product_ID],Product_DB[Stock])</f>
        <v>266</v>
      </c>
      <c r="U1780" t="str">
        <f>_xlfn.XLOOKUP(Sales_DB[[#This Row],[Customer_ID]],Final_Cust_db[Customer_ID],Final_Cust_db[Name])</f>
        <v>Amber Mcclain</v>
      </c>
      <c r="V1780">
        <f>_xlfn.XLOOKUP(Sales_DB[[#This Row],[Customer_ID]],Final_Cust_db[Customer_ID],Final_Cust_db[Age])</f>
        <v>58</v>
      </c>
      <c r="W1780" t="str">
        <f>_xlfn.XLOOKUP(Sales_DB[[#This Row],[Customer_ID]],Final_Cust_db[Customer_ID],Final_Cust_db[Gender])</f>
        <v>Male</v>
      </c>
      <c r="X1780" t="str">
        <f>_xlfn.XLOOKUP(Sales_DB[[#This Row],[Customer_ID]],Final_Cust_db[Customer_ID],Final_Cust_db[City])</f>
        <v>Brendaburgh</v>
      </c>
      <c r="Y1780" t="str">
        <f>_xlfn.XLOOKUP(Sales_DB[[#This Row],[Customer_ID]],Final_Cust_db[Customer_ID],Final_Cust_db[State])</f>
        <v>Florida</v>
      </c>
      <c r="Z1780" t="str">
        <f>_xlfn.XLOOKUP(Sales_DB[[#This Row],[Customer_ID]],Final_Cust_db[Customer_ID],Final_Cust_db[Country])</f>
        <v>USA</v>
      </c>
      <c r="AA1780" t="str">
        <f>_xlfn.XLOOKUP(Sales_DB[[#This Row],[Customer_ID]],Final_Cust_db[Customer_ID],Final_Cust_db[Loyality_Level])</f>
        <v>Silver</v>
      </c>
      <c r="AB1780" s="8">
        <f>Sales_DB[[#This Row],[Cost]]*Sales_DB[[#This Row],[Quantity]]</f>
        <v>506.66</v>
      </c>
      <c r="AC1780" s="8">
        <f>Sales_DB[[#This Row],[Total_Amount]]-Sales_DB[[#This Row],[Spend]]</f>
        <v>275.50000000000006</v>
      </c>
      <c r="AD1780" s="8">
        <f>MONTH(Sales_DB[[#This Row],[Order_Date]])</f>
        <v>3</v>
      </c>
    </row>
    <row r="1781" spans="1:30" x14ac:dyDescent="0.35">
      <c r="A1781" t="s">
        <v>3738</v>
      </c>
      <c r="B1781" s="2">
        <v>45863</v>
      </c>
      <c r="C1781" t="s">
        <v>1176</v>
      </c>
      <c r="D1781" t="s">
        <v>1597</v>
      </c>
      <c r="E1781" t="s">
        <v>1912</v>
      </c>
      <c r="F1781">
        <v>4</v>
      </c>
      <c r="G1781" s="5">
        <v>499.02</v>
      </c>
      <c r="H1781">
        <v>0.06</v>
      </c>
      <c r="I1781" t="s">
        <v>1957</v>
      </c>
      <c r="J1781">
        <v>1876.3152</v>
      </c>
      <c r="K1781" t="str">
        <f>_xlfn.XLOOKUP(Sales_DB[[#This Row],[Store_ID]],Store_DB[Store_ID],Store_DB[Region])</f>
        <v>South</v>
      </c>
      <c r="L1781" t="str">
        <f>_xlfn.XLOOKUP(Sales_DB[[#This Row],[Store_ID]],Store_DB[Store_ID],Store_DB[Store_Name])</f>
        <v>Martinez-Mullins</v>
      </c>
      <c r="M1781" t="str">
        <f>_xlfn.XLOOKUP(Sales_DB[[#This Row],[Store_ID]],Store_DB[Store_ID],Store_DB[City])</f>
        <v>Williamsfurt</v>
      </c>
      <c r="N1781" t="str">
        <f>_xlfn.XLOOKUP(Sales_DB[[#This Row],[Store_ID]],Store_DB[Store_ID],Store_DB[Store_Type])</f>
        <v>Online</v>
      </c>
      <c r="O1781" t="str">
        <f>_xlfn.XLOOKUP(Sales_DB[[#This Row],[Product_ID]],Product_DB[Product_ID],Product_DB[Product_Name])</f>
        <v>Ceramic Kitchen Bowl Set</v>
      </c>
      <c r="P1781" t="str">
        <f>_xlfn.XLOOKUP(Sales_DB[[#This Row],[Product_ID]],Product_DB[Product_ID],Product_DB[Category])</f>
        <v>Home</v>
      </c>
      <c r="Q1781" t="str">
        <f>_xlfn.XLOOKUP(Sales_DB[[#This Row],[Product_ID]],Product_DB[Product_ID],Product_DB[Sub_Category])</f>
        <v>Kitchen</v>
      </c>
      <c r="R1781" t="str">
        <f>_xlfn.XLOOKUP(Sales_DB[[#This Row],[Product_ID]],Product_DB[Product_ID],Product_DB[Brand])</f>
        <v>Hamilton Group</v>
      </c>
      <c r="S1781">
        <f>_xlfn.XLOOKUP(Sales_DB[[#This Row],[Product_ID]],Product_DB[Product_ID],Product_DB[Cost])</f>
        <v>298.86</v>
      </c>
      <c r="T1781">
        <f>_xlfn.XLOOKUP(Sales_DB[[#This Row],[Product_ID]],Product_DB[Product_ID],Product_DB[Stock])</f>
        <v>308</v>
      </c>
      <c r="U1781" t="str">
        <f>_xlfn.XLOOKUP(Sales_DB[[#This Row],[Customer_ID]],Final_Cust_db[Customer_ID],Final_Cust_db[Name])</f>
        <v>James Orozco</v>
      </c>
      <c r="V1781">
        <f>_xlfn.XLOOKUP(Sales_DB[[#This Row],[Customer_ID]],Final_Cust_db[Customer_ID],Final_Cust_db[Age])</f>
        <v>37</v>
      </c>
      <c r="W1781" t="str">
        <f>_xlfn.XLOOKUP(Sales_DB[[#This Row],[Customer_ID]],Final_Cust_db[Customer_ID],Final_Cust_db[Gender])</f>
        <v>Female</v>
      </c>
      <c r="X1781" t="str">
        <f>_xlfn.XLOOKUP(Sales_DB[[#This Row],[Customer_ID]],Final_Cust_db[Customer_ID],Final_Cust_db[City])</f>
        <v>Simpsonfort</v>
      </c>
      <c r="Y1781" t="str">
        <f>_xlfn.XLOOKUP(Sales_DB[[#This Row],[Customer_ID]],Final_Cust_db[Customer_ID],Final_Cust_db[State])</f>
        <v>Maine</v>
      </c>
      <c r="Z1781" t="str">
        <f>_xlfn.XLOOKUP(Sales_DB[[#This Row],[Customer_ID]],Final_Cust_db[Customer_ID],Final_Cust_db[Country])</f>
        <v>USA</v>
      </c>
      <c r="AA1781" t="str">
        <f>_xlfn.XLOOKUP(Sales_DB[[#This Row],[Customer_ID]],Final_Cust_db[Customer_ID],Final_Cust_db[Loyality_Level])</f>
        <v>Gold</v>
      </c>
      <c r="AB1781" s="8">
        <f>Sales_DB[[#This Row],[Cost]]*Sales_DB[[#This Row],[Quantity]]</f>
        <v>1195.44</v>
      </c>
      <c r="AC1781" s="8">
        <f>Sales_DB[[#This Row],[Total_Amount]]-Sales_DB[[#This Row],[Spend]]</f>
        <v>680.87519999999995</v>
      </c>
      <c r="AD1781" s="8">
        <f>MONTH(Sales_DB[[#This Row],[Order_Date]])</f>
        <v>7</v>
      </c>
    </row>
    <row r="1782" spans="1:30" x14ac:dyDescent="0.35">
      <c r="A1782" t="s">
        <v>3739</v>
      </c>
      <c r="B1782" s="2">
        <v>45758</v>
      </c>
      <c r="C1782" t="s">
        <v>520</v>
      </c>
      <c r="D1782" t="s">
        <v>1570</v>
      </c>
      <c r="E1782" t="s">
        <v>1943</v>
      </c>
      <c r="F1782">
        <v>4</v>
      </c>
      <c r="G1782" s="5">
        <v>299.45999999999998</v>
      </c>
      <c r="H1782">
        <v>0.18</v>
      </c>
      <c r="I1782" t="s">
        <v>1962</v>
      </c>
      <c r="J1782">
        <v>982.22879999999998</v>
      </c>
      <c r="K1782" t="str">
        <f>_xlfn.XLOOKUP(Sales_DB[[#This Row],[Store_ID]],Store_DB[Store_ID],Store_DB[Region])</f>
        <v>East</v>
      </c>
      <c r="L1782" t="str">
        <f>_xlfn.XLOOKUP(Sales_DB[[#This Row],[Store_ID]],Store_DB[Store_ID],Store_DB[Store_Name])</f>
        <v>Guerrero-Schmitt</v>
      </c>
      <c r="M1782" t="str">
        <f>_xlfn.XLOOKUP(Sales_DB[[#This Row],[Store_ID]],Store_DB[Store_ID],Store_DB[City])</f>
        <v>East Stevechester</v>
      </c>
      <c r="N1782" t="str">
        <f>_xlfn.XLOOKUP(Sales_DB[[#This Row],[Store_ID]],Store_DB[Store_ID],Store_DB[Store_Type])</f>
        <v>Flagship</v>
      </c>
      <c r="O1782" t="str">
        <f>_xlfn.XLOOKUP(Sales_DB[[#This Row],[Product_ID]],Product_DB[Product_ID],Product_DB[Product_Name])</f>
        <v>Women'S Yoga Pants</v>
      </c>
      <c r="P1782" t="str">
        <f>_xlfn.XLOOKUP(Sales_DB[[#This Row],[Product_ID]],Product_DB[Product_ID],Product_DB[Category])</f>
        <v>Clothing</v>
      </c>
      <c r="Q1782" t="str">
        <f>_xlfn.XLOOKUP(Sales_DB[[#This Row],[Product_ID]],Product_DB[Product_ID],Product_DB[Sub_Category])</f>
        <v>Bottoms</v>
      </c>
      <c r="R1782" t="str">
        <f>_xlfn.XLOOKUP(Sales_DB[[#This Row],[Product_ID]],Product_DB[Product_ID],Product_DB[Brand])</f>
        <v>Gonzales-Davis</v>
      </c>
      <c r="S1782">
        <f>_xlfn.XLOOKUP(Sales_DB[[#This Row],[Product_ID]],Product_DB[Product_ID],Product_DB[Cost])</f>
        <v>306.45999999999998</v>
      </c>
      <c r="T1782">
        <f>_xlfn.XLOOKUP(Sales_DB[[#This Row],[Product_ID]],Product_DB[Product_ID],Product_DB[Stock])</f>
        <v>487</v>
      </c>
      <c r="U1782" t="str">
        <f>_xlfn.XLOOKUP(Sales_DB[[#This Row],[Customer_ID]],Final_Cust_db[Customer_ID],Final_Cust_db[Name])</f>
        <v>Joseph Faulkner</v>
      </c>
      <c r="V1782">
        <f>_xlfn.XLOOKUP(Sales_DB[[#This Row],[Customer_ID]],Final_Cust_db[Customer_ID],Final_Cust_db[Age])</f>
        <v>31</v>
      </c>
      <c r="W1782" t="str">
        <f>_xlfn.XLOOKUP(Sales_DB[[#This Row],[Customer_ID]],Final_Cust_db[Customer_ID],Final_Cust_db[Gender])</f>
        <v>Male</v>
      </c>
      <c r="X1782" t="str">
        <f>_xlfn.XLOOKUP(Sales_DB[[#This Row],[Customer_ID]],Final_Cust_db[Customer_ID],Final_Cust_db[City])</f>
        <v>New Leahfurt</v>
      </c>
      <c r="Y1782" t="str">
        <f>_xlfn.XLOOKUP(Sales_DB[[#This Row],[Customer_ID]],Final_Cust_db[Customer_ID],Final_Cust_db[State])</f>
        <v>North Dakota</v>
      </c>
      <c r="Z1782" t="str">
        <f>_xlfn.XLOOKUP(Sales_DB[[#This Row],[Customer_ID]],Final_Cust_db[Customer_ID],Final_Cust_db[Country])</f>
        <v>USA</v>
      </c>
      <c r="AA1782" t="str">
        <f>_xlfn.XLOOKUP(Sales_DB[[#This Row],[Customer_ID]],Final_Cust_db[Customer_ID],Final_Cust_db[Loyality_Level])</f>
        <v>Bronze</v>
      </c>
      <c r="AB1782" s="8">
        <f>Sales_DB[[#This Row],[Cost]]*Sales_DB[[#This Row],[Quantity]]</f>
        <v>1225.8399999999999</v>
      </c>
      <c r="AC1782" s="8">
        <f>Sales_DB[[#This Row],[Total_Amount]]-Sales_DB[[#This Row],[Spend]]</f>
        <v>-243.61119999999994</v>
      </c>
      <c r="AD1782" s="8">
        <f>MONTH(Sales_DB[[#This Row],[Order_Date]])</f>
        <v>4</v>
      </c>
    </row>
    <row r="1783" spans="1:30" x14ac:dyDescent="0.35">
      <c r="A1783" t="s">
        <v>3740</v>
      </c>
      <c r="B1783" s="2">
        <v>45285</v>
      </c>
      <c r="C1783" t="s">
        <v>1421</v>
      </c>
      <c r="D1783" t="s">
        <v>1694</v>
      </c>
      <c r="E1783" t="s">
        <v>1885</v>
      </c>
      <c r="F1783">
        <v>1</v>
      </c>
      <c r="G1783" s="5">
        <v>609.29</v>
      </c>
      <c r="H1783">
        <v>0.15</v>
      </c>
      <c r="I1783" t="s">
        <v>1957</v>
      </c>
      <c r="J1783">
        <v>517.89649999999995</v>
      </c>
      <c r="K1783" t="str">
        <f>_xlfn.XLOOKUP(Sales_DB[[#This Row],[Store_ID]],Store_DB[Store_ID],Store_DB[Region])</f>
        <v>East</v>
      </c>
      <c r="L1783" t="str">
        <f>_xlfn.XLOOKUP(Sales_DB[[#This Row],[Store_ID]],Store_DB[Store_ID],Store_DB[Store_Name])</f>
        <v>Rivera-Warner</v>
      </c>
      <c r="M1783" t="str">
        <f>_xlfn.XLOOKUP(Sales_DB[[#This Row],[Store_ID]],Store_DB[Store_ID],Store_DB[City])</f>
        <v>Washingtonfurt</v>
      </c>
      <c r="N1783" t="str">
        <f>_xlfn.XLOOKUP(Sales_DB[[#This Row],[Store_ID]],Store_DB[Store_ID],Store_DB[Store_Type])</f>
        <v>Flagship</v>
      </c>
      <c r="O1783" t="str">
        <f>_xlfn.XLOOKUP(Sales_DB[[#This Row],[Product_ID]],Product_DB[Product_ID],Product_DB[Product_Name])</f>
        <v>Portable Power Bank</v>
      </c>
      <c r="P1783" t="str">
        <f>_xlfn.XLOOKUP(Sales_DB[[#This Row],[Product_ID]],Product_DB[Product_ID],Product_DB[Category])</f>
        <v>Electronics</v>
      </c>
      <c r="Q1783" t="str">
        <f>_xlfn.XLOOKUP(Sales_DB[[#This Row],[Product_ID]],Product_DB[Product_ID],Product_DB[Sub_Category])</f>
        <v>Mobile</v>
      </c>
      <c r="R1783" t="str">
        <f>_xlfn.XLOOKUP(Sales_DB[[#This Row],[Product_ID]],Product_DB[Product_ID],Product_DB[Brand])</f>
        <v>Cummings and Sons</v>
      </c>
      <c r="S1783">
        <f>_xlfn.XLOOKUP(Sales_DB[[#This Row],[Product_ID]],Product_DB[Product_ID],Product_DB[Cost])</f>
        <v>326.06</v>
      </c>
      <c r="T1783">
        <f>_xlfn.XLOOKUP(Sales_DB[[#This Row],[Product_ID]],Product_DB[Product_ID],Product_DB[Stock])</f>
        <v>301</v>
      </c>
      <c r="U1783" t="str">
        <f>_xlfn.XLOOKUP(Sales_DB[[#This Row],[Customer_ID]],Final_Cust_db[Customer_ID],Final_Cust_db[Name])</f>
        <v>Christina Robertson</v>
      </c>
      <c r="V1783">
        <f>_xlfn.XLOOKUP(Sales_DB[[#This Row],[Customer_ID]],Final_Cust_db[Customer_ID],Final_Cust_db[Age])</f>
        <v>59</v>
      </c>
      <c r="W1783" t="str">
        <f>_xlfn.XLOOKUP(Sales_DB[[#This Row],[Customer_ID]],Final_Cust_db[Customer_ID],Final_Cust_db[Gender])</f>
        <v>Male</v>
      </c>
      <c r="X1783" t="str">
        <f>_xlfn.XLOOKUP(Sales_DB[[#This Row],[Customer_ID]],Final_Cust_db[Customer_ID],Final_Cust_db[City])</f>
        <v>Hubbardborough</v>
      </c>
      <c r="Y1783" t="str">
        <f>_xlfn.XLOOKUP(Sales_DB[[#This Row],[Customer_ID]],Final_Cust_db[Customer_ID],Final_Cust_db[State])</f>
        <v>Kentucky</v>
      </c>
      <c r="Z1783" t="str">
        <f>_xlfn.XLOOKUP(Sales_DB[[#This Row],[Customer_ID]],Final_Cust_db[Customer_ID],Final_Cust_db[Country])</f>
        <v>USA</v>
      </c>
      <c r="AA1783" t="str">
        <f>_xlfn.XLOOKUP(Sales_DB[[#This Row],[Customer_ID]],Final_Cust_db[Customer_ID],Final_Cust_db[Loyality_Level])</f>
        <v>Platinum</v>
      </c>
      <c r="AB1783" s="8">
        <f>Sales_DB[[#This Row],[Cost]]*Sales_DB[[#This Row],[Quantity]]</f>
        <v>326.06</v>
      </c>
      <c r="AC1783" s="8">
        <f>Sales_DB[[#This Row],[Total_Amount]]-Sales_DB[[#This Row],[Spend]]</f>
        <v>191.83649999999994</v>
      </c>
      <c r="AD1783" s="8">
        <f>MONTH(Sales_DB[[#This Row],[Order_Date]])</f>
        <v>12</v>
      </c>
    </row>
    <row r="1784" spans="1:30" x14ac:dyDescent="0.35">
      <c r="A1784" t="s">
        <v>3741</v>
      </c>
      <c r="B1784" s="2">
        <v>45656</v>
      </c>
      <c r="C1784" t="s">
        <v>364</v>
      </c>
      <c r="D1784" t="s">
        <v>1563</v>
      </c>
      <c r="E1784" t="s">
        <v>1915</v>
      </c>
      <c r="F1784">
        <v>1</v>
      </c>
      <c r="G1784" s="5">
        <v>213.74</v>
      </c>
      <c r="H1784">
        <v>7.0000000000000007E-2</v>
      </c>
      <c r="I1784" t="s">
        <v>1962</v>
      </c>
      <c r="J1784">
        <v>198.7782</v>
      </c>
      <c r="K1784" t="str">
        <f>_xlfn.XLOOKUP(Sales_DB[[#This Row],[Store_ID]],Store_DB[Store_ID],Store_DB[Region])</f>
        <v>West</v>
      </c>
      <c r="L1784" t="str">
        <f>_xlfn.XLOOKUP(Sales_DB[[#This Row],[Store_ID]],Store_DB[Store_ID],Store_DB[Store_Name])</f>
        <v>Bean, Jones and Park</v>
      </c>
      <c r="M1784" t="str">
        <f>_xlfn.XLOOKUP(Sales_DB[[#This Row],[Store_ID]],Store_DB[Store_ID],Store_DB[City])</f>
        <v>Thompsonborough</v>
      </c>
      <c r="N1784" t="str">
        <f>_xlfn.XLOOKUP(Sales_DB[[#This Row],[Store_ID]],Store_DB[Store_ID],Store_DB[Store_Type])</f>
        <v>Online</v>
      </c>
      <c r="O1784" t="str">
        <f>_xlfn.XLOOKUP(Sales_DB[[#This Row],[Product_ID]],Product_DB[Product_ID],Product_DB[Product_Name])</f>
        <v>Women'S Casual Hoodie</v>
      </c>
      <c r="P1784" t="str">
        <f>_xlfn.XLOOKUP(Sales_DB[[#This Row],[Product_ID]],Product_DB[Product_ID],Product_DB[Category])</f>
        <v>Clothing</v>
      </c>
      <c r="Q1784" t="str">
        <f>_xlfn.XLOOKUP(Sales_DB[[#This Row],[Product_ID]],Product_DB[Product_ID],Product_DB[Sub_Category])</f>
        <v>Outerwear</v>
      </c>
      <c r="R1784" t="str">
        <f>_xlfn.XLOOKUP(Sales_DB[[#This Row],[Product_ID]],Product_DB[Product_ID],Product_DB[Brand])</f>
        <v>Sims Inc</v>
      </c>
      <c r="S1784">
        <f>_xlfn.XLOOKUP(Sales_DB[[#This Row],[Product_ID]],Product_DB[Product_ID],Product_DB[Cost])</f>
        <v>238.8</v>
      </c>
      <c r="T1784">
        <f>_xlfn.XLOOKUP(Sales_DB[[#This Row],[Product_ID]],Product_DB[Product_ID],Product_DB[Stock])</f>
        <v>352</v>
      </c>
      <c r="U1784" t="str">
        <f>_xlfn.XLOOKUP(Sales_DB[[#This Row],[Customer_ID]],Final_Cust_db[Customer_ID],Final_Cust_db[Name])</f>
        <v>Colleen Maynard</v>
      </c>
      <c r="V1784">
        <f>_xlfn.XLOOKUP(Sales_DB[[#This Row],[Customer_ID]],Final_Cust_db[Customer_ID],Final_Cust_db[Age])</f>
        <v>29</v>
      </c>
      <c r="W1784" t="str">
        <f>_xlfn.XLOOKUP(Sales_DB[[#This Row],[Customer_ID]],Final_Cust_db[Customer_ID],Final_Cust_db[Gender])</f>
        <v>Male</v>
      </c>
      <c r="X1784" t="str">
        <f>_xlfn.XLOOKUP(Sales_DB[[#This Row],[Customer_ID]],Final_Cust_db[Customer_ID],Final_Cust_db[City])</f>
        <v>Singletonmouth</v>
      </c>
      <c r="Y1784" t="str">
        <f>_xlfn.XLOOKUP(Sales_DB[[#This Row],[Customer_ID]],Final_Cust_db[Customer_ID],Final_Cust_db[State])</f>
        <v>Utah</v>
      </c>
      <c r="Z1784" t="str">
        <f>_xlfn.XLOOKUP(Sales_DB[[#This Row],[Customer_ID]],Final_Cust_db[Customer_ID],Final_Cust_db[Country])</f>
        <v>USA</v>
      </c>
      <c r="AA1784" t="str">
        <f>_xlfn.XLOOKUP(Sales_DB[[#This Row],[Customer_ID]],Final_Cust_db[Customer_ID],Final_Cust_db[Loyality_Level])</f>
        <v>Gold</v>
      </c>
      <c r="AB1784" s="8">
        <f>Sales_DB[[#This Row],[Cost]]*Sales_DB[[#This Row],[Quantity]]</f>
        <v>238.8</v>
      </c>
      <c r="AC1784" s="8">
        <f>Sales_DB[[#This Row],[Total_Amount]]-Sales_DB[[#This Row],[Spend]]</f>
        <v>-40.021800000000013</v>
      </c>
      <c r="AD1784" s="8">
        <f>MONTH(Sales_DB[[#This Row],[Order_Date]])</f>
        <v>12</v>
      </c>
    </row>
    <row r="1785" spans="1:30" x14ac:dyDescent="0.35">
      <c r="A1785" t="s">
        <v>3742</v>
      </c>
      <c r="B1785" s="2">
        <v>45718</v>
      </c>
      <c r="C1785" t="s">
        <v>520</v>
      </c>
      <c r="D1785" t="s">
        <v>1745</v>
      </c>
      <c r="E1785" t="s">
        <v>1937</v>
      </c>
      <c r="F1785">
        <v>4</v>
      </c>
      <c r="G1785" s="5">
        <v>613.16999999999996</v>
      </c>
      <c r="H1785">
        <v>0.26</v>
      </c>
      <c r="I1785" t="s">
        <v>1957</v>
      </c>
      <c r="J1785">
        <v>1814.9831999999999</v>
      </c>
      <c r="K1785" t="str">
        <f>_xlfn.XLOOKUP(Sales_DB[[#This Row],[Store_ID]],Store_DB[Store_ID],Store_DB[Region])</f>
        <v>West</v>
      </c>
      <c r="L1785" t="str">
        <f>_xlfn.XLOOKUP(Sales_DB[[#This Row],[Store_ID]],Store_DB[Store_ID],Store_DB[Store_Name])</f>
        <v>Frederick-Wright</v>
      </c>
      <c r="M1785" t="str">
        <f>_xlfn.XLOOKUP(Sales_DB[[#This Row],[Store_ID]],Store_DB[Store_ID],Store_DB[City])</f>
        <v>New Jimmymouth</v>
      </c>
      <c r="N1785" t="str">
        <f>_xlfn.XLOOKUP(Sales_DB[[#This Row],[Store_ID]],Store_DB[Store_ID],Store_DB[Store_Type])</f>
        <v>Flagship</v>
      </c>
      <c r="O1785" t="str">
        <f>_xlfn.XLOOKUP(Sales_DB[[#This Row],[Product_ID]],Product_DB[Product_ID],Product_DB[Product_Name])</f>
        <v>Ceramic Plant Pot</v>
      </c>
      <c r="P1785" t="str">
        <f>_xlfn.XLOOKUP(Sales_DB[[#This Row],[Product_ID]],Product_DB[Product_ID],Product_DB[Category])</f>
        <v>Home</v>
      </c>
      <c r="Q1785" t="str">
        <f>_xlfn.XLOOKUP(Sales_DB[[#This Row],[Product_ID]],Product_DB[Product_ID],Product_DB[Sub_Category])</f>
        <v>Decor</v>
      </c>
      <c r="R1785" t="str">
        <f>_xlfn.XLOOKUP(Sales_DB[[#This Row],[Product_ID]],Product_DB[Product_ID],Product_DB[Brand])</f>
        <v>Hatfield, Baird and Torres</v>
      </c>
      <c r="S1785">
        <f>_xlfn.XLOOKUP(Sales_DB[[#This Row],[Product_ID]],Product_DB[Product_ID],Product_DB[Cost])</f>
        <v>81.75</v>
      </c>
      <c r="T1785">
        <f>_xlfn.XLOOKUP(Sales_DB[[#This Row],[Product_ID]],Product_DB[Product_ID],Product_DB[Stock])</f>
        <v>265</v>
      </c>
      <c r="U1785" t="str">
        <f>_xlfn.XLOOKUP(Sales_DB[[#This Row],[Customer_ID]],Final_Cust_db[Customer_ID],Final_Cust_db[Name])</f>
        <v>Joseph Faulkner</v>
      </c>
      <c r="V1785">
        <f>_xlfn.XLOOKUP(Sales_DB[[#This Row],[Customer_ID]],Final_Cust_db[Customer_ID],Final_Cust_db[Age])</f>
        <v>31</v>
      </c>
      <c r="W1785" t="str">
        <f>_xlfn.XLOOKUP(Sales_DB[[#This Row],[Customer_ID]],Final_Cust_db[Customer_ID],Final_Cust_db[Gender])</f>
        <v>Male</v>
      </c>
      <c r="X1785" t="str">
        <f>_xlfn.XLOOKUP(Sales_DB[[#This Row],[Customer_ID]],Final_Cust_db[Customer_ID],Final_Cust_db[City])</f>
        <v>New Leahfurt</v>
      </c>
      <c r="Y1785" t="str">
        <f>_xlfn.XLOOKUP(Sales_DB[[#This Row],[Customer_ID]],Final_Cust_db[Customer_ID],Final_Cust_db[State])</f>
        <v>North Dakota</v>
      </c>
      <c r="Z1785" t="str">
        <f>_xlfn.XLOOKUP(Sales_DB[[#This Row],[Customer_ID]],Final_Cust_db[Customer_ID],Final_Cust_db[Country])</f>
        <v>USA</v>
      </c>
      <c r="AA1785" t="str">
        <f>_xlfn.XLOOKUP(Sales_DB[[#This Row],[Customer_ID]],Final_Cust_db[Customer_ID],Final_Cust_db[Loyality_Level])</f>
        <v>Bronze</v>
      </c>
      <c r="AB1785" s="8">
        <f>Sales_DB[[#This Row],[Cost]]*Sales_DB[[#This Row],[Quantity]]</f>
        <v>327</v>
      </c>
      <c r="AC1785" s="8">
        <f>Sales_DB[[#This Row],[Total_Amount]]-Sales_DB[[#This Row],[Spend]]</f>
        <v>1487.9831999999999</v>
      </c>
      <c r="AD1785" s="8">
        <f>MONTH(Sales_DB[[#This Row],[Order_Date]])</f>
        <v>3</v>
      </c>
    </row>
    <row r="1786" spans="1:30" x14ac:dyDescent="0.35">
      <c r="A1786" t="s">
        <v>3743</v>
      </c>
      <c r="B1786" s="2">
        <v>45293</v>
      </c>
      <c r="C1786" t="s">
        <v>1128</v>
      </c>
      <c r="D1786" t="s">
        <v>1757</v>
      </c>
      <c r="E1786" t="s">
        <v>1925</v>
      </c>
      <c r="F1786">
        <v>2</v>
      </c>
      <c r="G1786" s="5">
        <v>687.36</v>
      </c>
      <c r="H1786">
        <v>7.0000000000000007E-2</v>
      </c>
      <c r="I1786" t="s">
        <v>1962</v>
      </c>
      <c r="J1786">
        <v>1278.4896000000001</v>
      </c>
      <c r="K1786" t="str">
        <f>_xlfn.XLOOKUP(Sales_DB[[#This Row],[Store_ID]],Store_DB[Store_ID],Store_DB[Region])</f>
        <v>South</v>
      </c>
      <c r="L1786" t="str">
        <f>_xlfn.XLOOKUP(Sales_DB[[#This Row],[Store_ID]],Store_DB[Store_ID],Store_DB[Store_Name])</f>
        <v>Aguirre-Keller</v>
      </c>
      <c r="M1786" t="str">
        <f>_xlfn.XLOOKUP(Sales_DB[[#This Row],[Store_ID]],Store_DB[Store_ID],Store_DB[City])</f>
        <v>Lake Michael</v>
      </c>
      <c r="N1786" t="str">
        <f>_xlfn.XLOOKUP(Sales_DB[[#This Row],[Store_ID]],Store_DB[Store_ID],Store_DB[Store_Type])</f>
        <v>Online</v>
      </c>
      <c r="O1786" t="str">
        <f>_xlfn.XLOOKUP(Sales_DB[[#This Row],[Product_ID]],Product_DB[Product_ID],Product_DB[Product_Name])</f>
        <v>Men'S Hair Styling Gel</v>
      </c>
      <c r="P1786" t="str">
        <f>_xlfn.XLOOKUP(Sales_DB[[#This Row],[Product_ID]],Product_DB[Product_ID],Product_DB[Category])</f>
        <v>Beauty</v>
      </c>
      <c r="Q1786" t="str">
        <f>_xlfn.XLOOKUP(Sales_DB[[#This Row],[Product_ID]],Product_DB[Product_ID],Product_DB[Sub_Category])</f>
        <v>Haircare</v>
      </c>
      <c r="R1786" t="str">
        <f>_xlfn.XLOOKUP(Sales_DB[[#This Row],[Product_ID]],Product_DB[Product_ID],Product_DB[Brand])</f>
        <v>Cline-Mccarthy</v>
      </c>
      <c r="S1786">
        <f>_xlfn.XLOOKUP(Sales_DB[[#This Row],[Product_ID]],Product_DB[Product_ID],Product_DB[Cost])</f>
        <v>17.309999999999999</v>
      </c>
      <c r="T1786">
        <f>_xlfn.XLOOKUP(Sales_DB[[#This Row],[Product_ID]],Product_DB[Product_ID],Product_DB[Stock])</f>
        <v>399</v>
      </c>
      <c r="U1786" t="str">
        <f>_xlfn.XLOOKUP(Sales_DB[[#This Row],[Customer_ID]],Final_Cust_db[Customer_ID],Final_Cust_db[Name])</f>
        <v>Manuel Castillo</v>
      </c>
      <c r="V1786">
        <f>_xlfn.XLOOKUP(Sales_DB[[#This Row],[Customer_ID]],Final_Cust_db[Customer_ID],Final_Cust_db[Age])</f>
        <v>41</v>
      </c>
      <c r="W1786" t="str">
        <f>_xlfn.XLOOKUP(Sales_DB[[#This Row],[Customer_ID]],Final_Cust_db[Customer_ID],Final_Cust_db[Gender])</f>
        <v>Male</v>
      </c>
      <c r="X1786" t="str">
        <f>_xlfn.XLOOKUP(Sales_DB[[#This Row],[Customer_ID]],Final_Cust_db[Customer_ID],Final_Cust_db[City])</f>
        <v>Nealview</v>
      </c>
      <c r="Y1786" t="str">
        <f>_xlfn.XLOOKUP(Sales_DB[[#This Row],[Customer_ID]],Final_Cust_db[Customer_ID],Final_Cust_db[State])</f>
        <v>Tennessee</v>
      </c>
      <c r="Z1786" t="str">
        <f>_xlfn.XLOOKUP(Sales_DB[[#This Row],[Customer_ID]],Final_Cust_db[Customer_ID],Final_Cust_db[Country])</f>
        <v>USA</v>
      </c>
      <c r="AA1786" t="str">
        <f>_xlfn.XLOOKUP(Sales_DB[[#This Row],[Customer_ID]],Final_Cust_db[Customer_ID],Final_Cust_db[Loyality_Level])</f>
        <v>Gold</v>
      </c>
      <c r="AB1786" s="8">
        <f>Sales_DB[[#This Row],[Cost]]*Sales_DB[[#This Row],[Quantity]]</f>
        <v>34.619999999999997</v>
      </c>
      <c r="AC1786" s="8">
        <f>Sales_DB[[#This Row],[Total_Amount]]-Sales_DB[[#This Row],[Spend]]</f>
        <v>1243.8696000000002</v>
      </c>
      <c r="AD1786" s="8">
        <f>MONTH(Sales_DB[[#This Row],[Order_Date]])</f>
        <v>1</v>
      </c>
    </row>
    <row r="1787" spans="1:30" x14ac:dyDescent="0.35">
      <c r="A1787" t="s">
        <v>3744</v>
      </c>
      <c r="B1787" s="2">
        <v>45915</v>
      </c>
      <c r="C1787" t="s">
        <v>1035</v>
      </c>
      <c r="D1787" t="s">
        <v>1781</v>
      </c>
      <c r="E1787" t="s">
        <v>1930</v>
      </c>
      <c r="F1787">
        <v>3</v>
      </c>
      <c r="G1787" s="5">
        <v>115.39</v>
      </c>
      <c r="H1787">
        <v>0.02</v>
      </c>
      <c r="I1787" t="s">
        <v>1959</v>
      </c>
      <c r="J1787">
        <v>339.2466</v>
      </c>
      <c r="K1787" t="str">
        <f>_xlfn.XLOOKUP(Sales_DB[[#This Row],[Store_ID]],Store_DB[Store_ID],Store_DB[Region])</f>
        <v>East</v>
      </c>
      <c r="L1787" t="str">
        <f>_xlfn.XLOOKUP(Sales_DB[[#This Row],[Store_ID]],Store_DB[Store_ID],Store_DB[Store_Name])</f>
        <v>Gardner, Humphrey and Contreras</v>
      </c>
      <c r="M1787" t="str">
        <f>_xlfn.XLOOKUP(Sales_DB[[#This Row],[Store_ID]],Store_DB[Store_ID],Store_DB[City])</f>
        <v>Johnsonville</v>
      </c>
      <c r="N1787" t="str">
        <f>_xlfn.XLOOKUP(Sales_DB[[#This Row],[Store_ID]],Store_DB[Store_ID],Store_DB[Store_Type])</f>
        <v>Flagship</v>
      </c>
      <c r="O1787" t="str">
        <f>_xlfn.XLOOKUP(Sales_DB[[#This Row],[Product_ID]],Product_DB[Product_ID],Product_DB[Product_Name])</f>
        <v>Smart Led Light Strip</v>
      </c>
      <c r="P1787" t="str">
        <f>_xlfn.XLOOKUP(Sales_DB[[#This Row],[Product_ID]],Product_DB[Product_ID],Product_DB[Category])</f>
        <v>Electronics</v>
      </c>
      <c r="Q1787" t="str">
        <f>_xlfn.XLOOKUP(Sales_DB[[#This Row],[Product_ID]],Product_DB[Product_ID],Product_DB[Sub_Category])</f>
        <v>Accessories</v>
      </c>
      <c r="R1787" t="str">
        <f>_xlfn.XLOOKUP(Sales_DB[[#This Row],[Product_ID]],Product_DB[Product_ID],Product_DB[Brand])</f>
        <v>Flores-Davis</v>
      </c>
      <c r="S1787">
        <f>_xlfn.XLOOKUP(Sales_DB[[#This Row],[Product_ID]],Product_DB[Product_ID],Product_DB[Cost])</f>
        <v>349.17</v>
      </c>
      <c r="T1787">
        <f>_xlfn.XLOOKUP(Sales_DB[[#This Row],[Product_ID]],Product_DB[Product_ID],Product_DB[Stock])</f>
        <v>476</v>
      </c>
      <c r="U1787" t="str">
        <f>_xlfn.XLOOKUP(Sales_DB[[#This Row],[Customer_ID]],Final_Cust_db[Customer_ID],Final_Cust_db[Name])</f>
        <v>Robert King</v>
      </c>
      <c r="V1787">
        <f>_xlfn.XLOOKUP(Sales_DB[[#This Row],[Customer_ID]],Final_Cust_db[Customer_ID],Final_Cust_db[Age])</f>
        <v>58</v>
      </c>
      <c r="W1787" t="str">
        <f>_xlfn.XLOOKUP(Sales_DB[[#This Row],[Customer_ID]],Final_Cust_db[Customer_ID],Final_Cust_db[Gender])</f>
        <v>Female</v>
      </c>
      <c r="X1787" t="str">
        <f>_xlfn.XLOOKUP(Sales_DB[[#This Row],[Customer_ID]],Final_Cust_db[Customer_ID],Final_Cust_db[City])</f>
        <v>Cindyton</v>
      </c>
      <c r="Y1787" t="str">
        <f>_xlfn.XLOOKUP(Sales_DB[[#This Row],[Customer_ID]],Final_Cust_db[Customer_ID],Final_Cust_db[State])</f>
        <v>Rhode Island</v>
      </c>
      <c r="Z1787" t="str">
        <f>_xlfn.XLOOKUP(Sales_DB[[#This Row],[Customer_ID]],Final_Cust_db[Customer_ID],Final_Cust_db[Country])</f>
        <v>USA</v>
      </c>
      <c r="AA1787" t="str">
        <f>_xlfn.XLOOKUP(Sales_DB[[#This Row],[Customer_ID]],Final_Cust_db[Customer_ID],Final_Cust_db[Loyality_Level])</f>
        <v>Gold</v>
      </c>
      <c r="AB1787" s="8">
        <f>Sales_DB[[#This Row],[Cost]]*Sales_DB[[#This Row],[Quantity]]</f>
        <v>1047.51</v>
      </c>
      <c r="AC1787" s="8">
        <f>Sales_DB[[#This Row],[Total_Amount]]-Sales_DB[[#This Row],[Spend]]</f>
        <v>-708.26340000000005</v>
      </c>
      <c r="AD1787" s="8">
        <f>MONTH(Sales_DB[[#This Row],[Order_Date]])</f>
        <v>9</v>
      </c>
    </row>
    <row r="1788" spans="1:30" x14ac:dyDescent="0.35">
      <c r="A1788" t="s">
        <v>3745</v>
      </c>
      <c r="B1788" s="2">
        <v>45359</v>
      </c>
      <c r="C1788" t="s">
        <v>598</v>
      </c>
      <c r="D1788" t="s">
        <v>1646</v>
      </c>
      <c r="E1788" t="s">
        <v>1927</v>
      </c>
      <c r="F1788">
        <v>2</v>
      </c>
      <c r="G1788" s="5">
        <v>722.06</v>
      </c>
      <c r="H1788">
        <v>7.0000000000000007E-2</v>
      </c>
      <c r="I1788" t="s">
        <v>1957</v>
      </c>
      <c r="J1788">
        <v>1343.0316</v>
      </c>
      <c r="K1788" t="str">
        <f>_xlfn.XLOOKUP(Sales_DB[[#This Row],[Store_ID]],Store_DB[Store_ID],Store_DB[Region])</f>
        <v>North</v>
      </c>
      <c r="L1788" t="str">
        <f>_xlfn.XLOOKUP(Sales_DB[[#This Row],[Store_ID]],Store_DB[Store_ID],Store_DB[Store_Name])</f>
        <v>Thomas, Bridges and Harris</v>
      </c>
      <c r="M1788" t="str">
        <f>_xlfn.XLOOKUP(Sales_DB[[#This Row],[Store_ID]],Store_DB[Store_ID],Store_DB[City])</f>
        <v>Sabrinatown</v>
      </c>
      <c r="N1788" t="str">
        <f>_xlfn.XLOOKUP(Sales_DB[[#This Row],[Store_ID]],Store_DB[Store_ID],Store_DB[Store_Type])</f>
        <v>Online</v>
      </c>
      <c r="O1788" t="str">
        <f>_xlfn.XLOOKUP(Sales_DB[[#This Row],[Product_ID]],Product_DB[Product_ID],Product_DB[Product_Name])</f>
        <v>Foldable Camping Chair</v>
      </c>
      <c r="P1788" t="str">
        <f>_xlfn.XLOOKUP(Sales_DB[[#This Row],[Product_ID]],Product_DB[Product_ID],Product_DB[Category])</f>
        <v>Sports</v>
      </c>
      <c r="Q1788" t="str">
        <f>_xlfn.XLOOKUP(Sales_DB[[#This Row],[Product_ID]],Product_DB[Product_ID],Product_DB[Sub_Category])</f>
        <v>Outdoor</v>
      </c>
      <c r="R1788" t="str">
        <f>_xlfn.XLOOKUP(Sales_DB[[#This Row],[Product_ID]],Product_DB[Product_ID],Product_DB[Brand])</f>
        <v>Cook Ltd</v>
      </c>
      <c r="S1788">
        <f>_xlfn.XLOOKUP(Sales_DB[[#This Row],[Product_ID]],Product_DB[Product_ID],Product_DB[Cost])</f>
        <v>166.06</v>
      </c>
      <c r="T1788">
        <f>_xlfn.XLOOKUP(Sales_DB[[#This Row],[Product_ID]],Product_DB[Product_ID],Product_DB[Stock])</f>
        <v>340</v>
      </c>
      <c r="U1788" t="str">
        <f>_xlfn.XLOOKUP(Sales_DB[[#This Row],[Customer_ID]],Final_Cust_db[Customer_ID],Final_Cust_db[Name])</f>
        <v>Nicholas Bradshaw</v>
      </c>
      <c r="V1788">
        <f>_xlfn.XLOOKUP(Sales_DB[[#This Row],[Customer_ID]],Final_Cust_db[Customer_ID],Final_Cust_db[Age])</f>
        <v>43</v>
      </c>
      <c r="W1788" t="str">
        <f>_xlfn.XLOOKUP(Sales_DB[[#This Row],[Customer_ID]],Final_Cust_db[Customer_ID],Final_Cust_db[Gender])</f>
        <v>Female</v>
      </c>
      <c r="X1788" t="str">
        <f>_xlfn.XLOOKUP(Sales_DB[[#This Row],[Customer_ID]],Final_Cust_db[Customer_ID],Final_Cust_db[City])</f>
        <v>Murphyfurt</v>
      </c>
      <c r="Y1788" t="str">
        <f>_xlfn.XLOOKUP(Sales_DB[[#This Row],[Customer_ID]],Final_Cust_db[Customer_ID],Final_Cust_db[State])</f>
        <v>Utah</v>
      </c>
      <c r="Z1788" t="str">
        <f>_xlfn.XLOOKUP(Sales_DB[[#This Row],[Customer_ID]],Final_Cust_db[Customer_ID],Final_Cust_db[Country])</f>
        <v>USA</v>
      </c>
      <c r="AA1788" t="str">
        <f>_xlfn.XLOOKUP(Sales_DB[[#This Row],[Customer_ID]],Final_Cust_db[Customer_ID],Final_Cust_db[Loyality_Level])</f>
        <v>Silver</v>
      </c>
      <c r="AB1788" s="8">
        <f>Sales_DB[[#This Row],[Cost]]*Sales_DB[[#This Row],[Quantity]]</f>
        <v>332.12</v>
      </c>
      <c r="AC1788" s="8">
        <f>Sales_DB[[#This Row],[Total_Amount]]-Sales_DB[[#This Row],[Spend]]</f>
        <v>1010.9116</v>
      </c>
      <c r="AD1788" s="8">
        <f>MONTH(Sales_DB[[#This Row],[Order_Date]])</f>
        <v>3</v>
      </c>
    </row>
    <row r="1789" spans="1:30" x14ac:dyDescent="0.35">
      <c r="A1789" t="s">
        <v>3746</v>
      </c>
      <c r="B1789" s="2">
        <v>45652</v>
      </c>
      <c r="C1789" t="s">
        <v>1329</v>
      </c>
      <c r="D1789" t="s">
        <v>1583</v>
      </c>
      <c r="E1789" t="s">
        <v>1934</v>
      </c>
      <c r="F1789">
        <v>1</v>
      </c>
      <c r="G1789" s="5">
        <v>384.57</v>
      </c>
      <c r="H1789">
        <v>0.06</v>
      </c>
      <c r="I1789" t="s">
        <v>1959</v>
      </c>
      <c r="J1789">
        <v>361.49579999999997</v>
      </c>
      <c r="K1789" t="str">
        <f>_xlfn.XLOOKUP(Sales_DB[[#This Row],[Store_ID]],Store_DB[Store_ID],Store_DB[Region])</f>
        <v>North</v>
      </c>
      <c r="L1789" t="str">
        <f>_xlfn.XLOOKUP(Sales_DB[[#This Row],[Store_ID]],Store_DB[Store_ID],Store_DB[Store_Name])</f>
        <v>Shelton PLC</v>
      </c>
      <c r="M1789" t="str">
        <f>_xlfn.XLOOKUP(Sales_DB[[#This Row],[Store_ID]],Store_DB[Store_ID],Store_DB[City])</f>
        <v>East Jenniferstad</v>
      </c>
      <c r="N1789" t="str">
        <f>_xlfn.XLOOKUP(Sales_DB[[#This Row],[Store_ID]],Store_DB[Store_ID],Store_DB[Store_Type])</f>
        <v>Flagship</v>
      </c>
      <c r="O1789" t="str">
        <f>_xlfn.XLOOKUP(Sales_DB[[#This Row],[Product_ID]],Product_DB[Product_ID],Product_DB[Product_Name])</f>
        <v>Led Table Lamp</v>
      </c>
      <c r="P1789" t="str">
        <f>_xlfn.XLOOKUP(Sales_DB[[#This Row],[Product_ID]],Product_DB[Product_ID],Product_DB[Category])</f>
        <v>Home</v>
      </c>
      <c r="Q1789" t="str">
        <f>_xlfn.XLOOKUP(Sales_DB[[#This Row],[Product_ID]],Product_DB[Product_ID],Product_DB[Sub_Category])</f>
        <v>Lighting</v>
      </c>
      <c r="R1789" t="str">
        <f>_xlfn.XLOOKUP(Sales_DB[[#This Row],[Product_ID]],Product_DB[Product_ID],Product_DB[Brand])</f>
        <v>Harrell LLC</v>
      </c>
      <c r="S1789">
        <f>_xlfn.XLOOKUP(Sales_DB[[#This Row],[Product_ID]],Product_DB[Product_ID],Product_DB[Cost])</f>
        <v>218.86</v>
      </c>
      <c r="T1789">
        <f>_xlfn.XLOOKUP(Sales_DB[[#This Row],[Product_ID]],Product_DB[Product_ID],Product_DB[Stock])</f>
        <v>170</v>
      </c>
      <c r="U1789" t="str">
        <f>_xlfn.XLOOKUP(Sales_DB[[#This Row],[Customer_ID]],Final_Cust_db[Customer_ID],Final_Cust_db[Name])</f>
        <v>Bryce Hawkins</v>
      </c>
      <c r="V1789">
        <f>_xlfn.XLOOKUP(Sales_DB[[#This Row],[Customer_ID]],Final_Cust_db[Customer_ID],Final_Cust_db[Age])</f>
        <v>40</v>
      </c>
      <c r="W1789" t="str">
        <f>_xlfn.XLOOKUP(Sales_DB[[#This Row],[Customer_ID]],Final_Cust_db[Customer_ID],Final_Cust_db[Gender])</f>
        <v>Male</v>
      </c>
      <c r="X1789" t="str">
        <f>_xlfn.XLOOKUP(Sales_DB[[#This Row],[Customer_ID]],Final_Cust_db[Customer_ID],Final_Cust_db[City])</f>
        <v>Lake Monique</v>
      </c>
      <c r="Y1789" t="str">
        <f>_xlfn.XLOOKUP(Sales_DB[[#This Row],[Customer_ID]],Final_Cust_db[Customer_ID],Final_Cust_db[State])</f>
        <v>Utah</v>
      </c>
      <c r="Z1789" t="str">
        <f>_xlfn.XLOOKUP(Sales_DB[[#This Row],[Customer_ID]],Final_Cust_db[Customer_ID],Final_Cust_db[Country])</f>
        <v>USA</v>
      </c>
      <c r="AA1789" t="str">
        <f>_xlfn.XLOOKUP(Sales_DB[[#This Row],[Customer_ID]],Final_Cust_db[Customer_ID],Final_Cust_db[Loyality_Level])</f>
        <v>Bronze</v>
      </c>
      <c r="AB1789" s="8">
        <f>Sales_DB[[#This Row],[Cost]]*Sales_DB[[#This Row],[Quantity]]</f>
        <v>218.86</v>
      </c>
      <c r="AC1789" s="8">
        <f>Sales_DB[[#This Row],[Total_Amount]]-Sales_DB[[#This Row],[Spend]]</f>
        <v>142.63579999999996</v>
      </c>
      <c r="AD1789" s="8">
        <f>MONTH(Sales_DB[[#This Row],[Order_Date]])</f>
        <v>12</v>
      </c>
    </row>
    <row r="1790" spans="1:30" x14ac:dyDescent="0.35">
      <c r="A1790" t="s">
        <v>3747</v>
      </c>
      <c r="B1790" s="2">
        <v>45735</v>
      </c>
      <c r="C1790" t="s">
        <v>690</v>
      </c>
      <c r="D1790" t="s">
        <v>1588</v>
      </c>
      <c r="E1790" t="s">
        <v>1930</v>
      </c>
      <c r="F1790">
        <v>2</v>
      </c>
      <c r="G1790" s="5">
        <v>194.09</v>
      </c>
      <c r="H1790">
        <v>0.18</v>
      </c>
      <c r="I1790" t="s">
        <v>1959</v>
      </c>
      <c r="J1790">
        <v>318.30759999999998</v>
      </c>
      <c r="K1790" t="str">
        <f>_xlfn.XLOOKUP(Sales_DB[[#This Row],[Store_ID]],Store_DB[Store_ID],Store_DB[Region])</f>
        <v>East</v>
      </c>
      <c r="L1790" t="str">
        <f>_xlfn.XLOOKUP(Sales_DB[[#This Row],[Store_ID]],Store_DB[Store_ID],Store_DB[Store_Name])</f>
        <v>Gardner, Humphrey and Contreras</v>
      </c>
      <c r="M1790" t="str">
        <f>_xlfn.XLOOKUP(Sales_DB[[#This Row],[Store_ID]],Store_DB[Store_ID],Store_DB[City])</f>
        <v>Johnsonville</v>
      </c>
      <c r="N1790" t="str">
        <f>_xlfn.XLOOKUP(Sales_DB[[#This Row],[Store_ID]],Store_DB[Store_ID],Store_DB[Store_Type])</f>
        <v>Flagship</v>
      </c>
      <c r="O1790" t="str">
        <f>_xlfn.XLOOKUP(Sales_DB[[#This Row],[Product_ID]],Product_DB[Product_ID],Product_DB[Product_Name])</f>
        <v>Wireless Bluetooth Earbuds</v>
      </c>
      <c r="P1790" t="str">
        <f>_xlfn.XLOOKUP(Sales_DB[[#This Row],[Product_ID]],Product_DB[Product_ID],Product_DB[Category])</f>
        <v>Electronics</v>
      </c>
      <c r="Q1790" t="str">
        <f>_xlfn.XLOOKUP(Sales_DB[[#This Row],[Product_ID]],Product_DB[Product_ID],Product_DB[Sub_Category])</f>
        <v>Audio</v>
      </c>
      <c r="R1790" t="str">
        <f>_xlfn.XLOOKUP(Sales_DB[[#This Row],[Product_ID]],Product_DB[Product_ID],Product_DB[Brand])</f>
        <v>Perez-Johnston</v>
      </c>
      <c r="S1790">
        <f>_xlfn.XLOOKUP(Sales_DB[[#This Row],[Product_ID]],Product_DB[Product_ID],Product_DB[Cost])</f>
        <v>439.07</v>
      </c>
      <c r="T1790">
        <f>_xlfn.XLOOKUP(Sales_DB[[#This Row],[Product_ID]],Product_DB[Product_ID],Product_DB[Stock])</f>
        <v>142</v>
      </c>
      <c r="U1790" t="str">
        <f>_xlfn.XLOOKUP(Sales_DB[[#This Row],[Customer_ID]],Final_Cust_db[Customer_ID],Final_Cust_db[Name])</f>
        <v>Antonio Jones</v>
      </c>
      <c r="V1790">
        <f>_xlfn.XLOOKUP(Sales_DB[[#This Row],[Customer_ID]],Final_Cust_db[Customer_ID],Final_Cust_db[Age])</f>
        <v>48</v>
      </c>
      <c r="W1790" t="str">
        <f>_xlfn.XLOOKUP(Sales_DB[[#This Row],[Customer_ID]],Final_Cust_db[Customer_ID],Final_Cust_db[Gender])</f>
        <v>Male</v>
      </c>
      <c r="X1790" t="str">
        <f>_xlfn.XLOOKUP(Sales_DB[[#This Row],[Customer_ID]],Final_Cust_db[Customer_ID],Final_Cust_db[City])</f>
        <v>Matthewborough</v>
      </c>
      <c r="Y1790" t="str">
        <f>_xlfn.XLOOKUP(Sales_DB[[#This Row],[Customer_ID]],Final_Cust_db[Customer_ID],Final_Cust_db[State])</f>
        <v>Georgia</v>
      </c>
      <c r="Z1790" t="str">
        <f>_xlfn.XLOOKUP(Sales_DB[[#This Row],[Customer_ID]],Final_Cust_db[Customer_ID],Final_Cust_db[Country])</f>
        <v>USA</v>
      </c>
      <c r="AA1790" t="str">
        <f>_xlfn.XLOOKUP(Sales_DB[[#This Row],[Customer_ID]],Final_Cust_db[Customer_ID],Final_Cust_db[Loyality_Level])</f>
        <v>Silver</v>
      </c>
      <c r="AB1790" s="8">
        <f>Sales_DB[[#This Row],[Cost]]*Sales_DB[[#This Row],[Quantity]]</f>
        <v>878.14</v>
      </c>
      <c r="AC1790" s="8">
        <f>Sales_DB[[#This Row],[Total_Amount]]-Sales_DB[[#This Row],[Spend]]</f>
        <v>-559.83240000000001</v>
      </c>
      <c r="AD1790" s="8">
        <f>MONTH(Sales_DB[[#This Row],[Order_Date]])</f>
        <v>3</v>
      </c>
    </row>
    <row r="1791" spans="1:30" x14ac:dyDescent="0.35">
      <c r="A1791" t="s">
        <v>3748</v>
      </c>
      <c r="B1791" s="2">
        <v>45579</v>
      </c>
      <c r="C1791" t="s">
        <v>577</v>
      </c>
      <c r="D1791" t="s">
        <v>1845</v>
      </c>
      <c r="E1791" t="s">
        <v>1899</v>
      </c>
      <c r="F1791">
        <v>2</v>
      </c>
      <c r="G1791" s="5">
        <v>403.91</v>
      </c>
      <c r="H1791">
        <v>7.0000000000000007E-2</v>
      </c>
      <c r="I1791" t="s">
        <v>1957</v>
      </c>
      <c r="J1791">
        <v>751.27260000000001</v>
      </c>
      <c r="K1791" t="str">
        <f>_xlfn.XLOOKUP(Sales_DB[[#This Row],[Store_ID]],Store_DB[Store_ID],Store_DB[Region])</f>
        <v>North</v>
      </c>
      <c r="L1791" t="str">
        <f>_xlfn.XLOOKUP(Sales_DB[[#This Row],[Store_ID]],Store_DB[Store_ID],Store_DB[Store_Name])</f>
        <v>Johnson-Wright</v>
      </c>
      <c r="M1791" t="str">
        <f>_xlfn.XLOOKUP(Sales_DB[[#This Row],[Store_ID]],Store_DB[Store_ID],Store_DB[City])</f>
        <v>Hoodberg</v>
      </c>
      <c r="N1791" t="str">
        <f>_xlfn.XLOOKUP(Sales_DB[[#This Row],[Store_ID]],Store_DB[Store_ID],Store_DB[Store_Type])</f>
        <v>Outlet</v>
      </c>
      <c r="O1791" t="str">
        <f>_xlfn.XLOOKUP(Sales_DB[[#This Row],[Product_ID]],Product_DB[Product_ID],Product_DB[Product_Name])</f>
        <v>Sports Wrist Sweatbands</v>
      </c>
      <c r="P1791" t="str">
        <f>_xlfn.XLOOKUP(Sales_DB[[#This Row],[Product_ID]],Product_DB[Product_ID],Product_DB[Category])</f>
        <v>Sports</v>
      </c>
      <c r="Q1791" t="str">
        <f>_xlfn.XLOOKUP(Sales_DB[[#This Row],[Product_ID]],Product_DB[Product_ID],Product_DB[Sub_Category])</f>
        <v>Accessories</v>
      </c>
      <c r="R1791" t="str">
        <f>_xlfn.XLOOKUP(Sales_DB[[#This Row],[Product_ID]],Product_DB[Product_ID],Product_DB[Brand])</f>
        <v>Olsen-Daniels</v>
      </c>
      <c r="S1791">
        <f>_xlfn.XLOOKUP(Sales_DB[[#This Row],[Product_ID]],Product_DB[Product_ID],Product_DB[Cost])</f>
        <v>131.24</v>
      </c>
      <c r="T1791">
        <f>_xlfn.XLOOKUP(Sales_DB[[#This Row],[Product_ID]],Product_DB[Product_ID],Product_DB[Stock])</f>
        <v>232</v>
      </c>
      <c r="U1791" t="str">
        <f>_xlfn.XLOOKUP(Sales_DB[[#This Row],[Customer_ID]],Final_Cust_db[Customer_ID],Final_Cust_db[Name])</f>
        <v>Thomas Rhodes</v>
      </c>
      <c r="V1791">
        <f>_xlfn.XLOOKUP(Sales_DB[[#This Row],[Customer_ID]],Final_Cust_db[Customer_ID],Final_Cust_db[Age])</f>
        <v>41</v>
      </c>
      <c r="W1791" t="str">
        <f>_xlfn.XLOOKUP(Sales_DB[[#This Row],[Customer_ID]],Final_Cust_db[Customer_ID],Final_Cust_db[Gender])</f>
        <v>Female</v>
      </c>
      <c r="X1791" t="str">
        <f>_xlfn.XLOOKUP(Sales_DB[[#This Row],[Customer_ID]],Final_Cust_db[Customer_ID],Final_Cust_db[City])</f>
        <v>Port Richard</v>
      </c>
      <c r="Y1791" t="str">
        <f>_xlfn.XLOOKUP(Sales_DB[[#This Row],[Customer_ID]],Final_Cust_db[Customer_ID],Final_Cust_db[State])</f>
        <v>West Virginia</v>
      </c>
      <c r="Z1791" t="str">
        <f>_xlfn.XLOOKUP(Sales_DB[[#This Row],[Customer_ID]],Final_Cust_db[Customer_ID],Final_Cust_db[Country])</f>
        <v>USA</v>
      </c>
      <c r="AA1791" t="str">
        <f>_xlfn.XLOOKUP(Sales_DB[[#This Row],[Customer_ID]],Final_Cust_db[Customer_ID],Final_Cust_db[Loyality_Level])</f>
        <v>Bronze</v>
      </c>
      <c r="AB1791" s="8">
        <f>Sales_DB[[#This Row],[Cost]]*Sales_DB[[#This Row],[Quantity]]</f>
        <v>262.48</v>
      </c>
      <c r="AC1791" s="8">
        <f>Sales_DB[[#This Row],[Total_Amount]]-Sales_DB[[#This Row],[Spend]]</f>
        <v>488.79259999999999</v>
      </c>
      <c r="AD1791" s="8">
        <f>MONTH(Sales_DB[[#This Row],[Order_Date]])</f>
        <v>10</v>
      </c>
    </row>
    <row r="1792" spans="1:30" x14ac:dyDescent="0.35">
      <c r="A1792" t="s">
        <v>3749</v>
      </c>
      <c r="B1792" s="2">
        <v>45721</v>
      </c>
      <c r="C1792" t="s">
        <v>282</v>
      </c>
      <c r="D1792" t="s">
        <v>1623</v>
      </c>
      <c r="E1792" t="s">
        <v>1932</v>
      </c>
      <c r="F1792">
        <v>1</v>
      </c>
      <c r="G1792" s="5">
        <v>878.69</v>
      </c>
      <c r="H1792">
        <v>0.3</v>
      </c>
      <c r="I1792" t="s">
        <v>1959</v>
      </c>
      <c r="J1792">
        <v>615.08299999999997</v>
      </c>
      <c r="K1792" t="str">
        <f>_xlfn.XLOOKUP(Sales_DB[[#This Row],[Store_ID]],Store_DB[Store_ID],Store_DB[Region])</f>
        <v>South</v>
      </c>
      <c r="L1792" t="str">
        <f>_xlfn.XLOOKUP(Sales_DB[[#This Row],[Store_ID]],Store_DB[Store_ID],Store_DB[Store_Name])</f>
        <v>Mcdonald Inc</v>
      </c>
      <c r="M1792" t="str">
        <f>_xlfn.XLOOKUP(Sales_DB[[#This Row],[Store_ID]],Store_DB[Store_ID],Store_DB[City])</f>
        <v>Christopherland</v>
      </c>
      <c r="N1792" t="str">
        <f>_xlfn.XLOOKUP(Sales_DB[[#This Row],[Store_ID]],Store_DB[Store_ID],Store_DB[Store_Type])</f>
        <v>Outlet</v>
      </c>
      <c r="O1792" t="str">
        <f>_xlfn.XLOOKUP(Sales_DB[[#This Row],[Product_ID]],Product_DB[Product_ID],Product_DB[Product_Name])</f>
        <v>Soccer Training Cone Set</v>
      </c>
      <c r="P1792" t="str">
        <f>_xlfn.XLOOKUP(Sales_DB[[#This Row],[Product_ID]],Product_DB[Product_ID],Product_DB[Category])</f>
        <v>Sports</v>
      </c>
      <c r="Q1792" t="str">
        <f>_xlfn.XLOOKUP(Sales_DB[[#This Row],[Product_ID]],Product_DB[Product_ID],Product_DB[Sub_Category])</f>
        <v>Accessories</v>
      </c>
      <c r="R1792" t="str">
        <f>_xlfn.XLOOKUP(Sales_DB[[#This Row],[Product_ID]],Product_DB[Product_ID],Product_DB[Brand])</f>
        <v>Ford, Murphy and Wilson</v>
      </c>
      <c r="S1792">
        <f>_xlfn.XLOOKUP(Sales_DB[[#This Row],[Product_ID]],Product_DB[Product_ID],Product_DB[Cost])</f>
        <v>144.53</v>
      </c>
      <c r="T1792">
        <f>_xlfn.XLOOKUP(Sales_DB[[#This Row],[Product_ID]],Product_DB[Product_ID],Product_DB[Stock])</f>
        <v>367</v>
      </c>
      <c r="U1792" t="str">
        <f>_xlfn.XLOOKUP(Sales_DB[[#This Row],[Customer_ID]],Final_Cust_db[Customer_ID],Final_Cust_db[Name])</f>
        <v>Nathan Campbell</v>
      </c>
      <c r="V1792">
        <f>_xlfn.XLOOKUP(Sales_DB[[#This Row],[Customer_ID]],Final_Cust_db[Customer_ID],Final_Cust_db[Age])</f>
        <v>37</v>
      </c>
      <c r="W1792" t="str">
        <f>_xlfn.XLOOKUP(Sales_DB[[#This Row],[Customer_ID]],Final_Cust_db[Customer_ID],Final_Cust_db[Gender])</f>
        <v>Male</v>
      </c>
      <c r="X1792" t="str">
        <f>_xlfn.XLOOKUP(Sales_DB[[#This Row],[Customer_ID]],Final_Cust_db[Customer_ID],Final_Cust_db[City])</f>
        <v>Rodrigueztown</v>
      </c>
      <c r="Y1792" t="str">
        <f>_xlfn.XLOOKUP(Sales_DB[[#This Row],[Customer_ID]],Final_Cust_db[Customer_ID],Final_Cust_db[State])</f>
        <v>Oklahoma</v>
      </c>
      <c r="Z1792" t="str">
        <f>_xlfn.XLOOKUP(Sales_DB[[#This Row],[Customer_ID]],Final_Cust_db[Customer_ID],Final_Cust_db[Country])</f>
        <v>USA</v>
      </c>
      <c r="AA1792" t="str">
        <f>_xlfn.XLOOKUP(Sales_DB[[#This Row],[Customer_ID]],Final_Cust_db[Customer_ID],Final_Cust_db[Loyality_Level])</f>
        <v>Gold</v>
      </c>
      <c r="AB1792" s="8">
        <f>Sales_DB[[#This Row],[Cost]]*Sales_DB[[#This Row],[Quantity]]</f>
        <v>144.53</v>
      </c>
      <c r="AC1792" s="8">
        <f>Sales_DB[[#This Row],[Total_Amount]]-Sales_DB[[#This Row],[Spend]]</f>
        <v>470.553</v>
      </c>
      <c r="AD1792" s="8">
        <f>MONTH(Sales_DB[[#This Row],[Order_Date]])</f>
        <v>3</v>
      </c>
    </row>
    <row r="1793" spans="1:30" x14ac:dyDescent="0.35">
      <c r="A1793" t="s">
        <v>3750</v>
      </c>
      <c r="B1793" s="2">
        <v>45446</v>
      </c>
      <c r="C1793" t="s">
        <v>1200</v>
      </c>
      <c r="D1793" t="s">
        <v>1675</v>
      </c>
      <c r="E1793" t="s">
        <v>1934</v>
      </c>
      <c r="F1793">
        <v>1</v>
      </c>
      <c r="G1793" s="5">
        <v>161.16999999999999</v>
      </c>
      <c r="H1793">
        <v>0.05</v>
      </c>
      <c r="I1793" t="s">
        <v>1957</v>
      </c>
      <c r="J1793">
        <v>153.11150000000001</v>
      </c>
      <c r="K1793" t="str">
        <f>_xlfn.XLOOKUP(Sales_DB[[#This Row],[Store_ID]],Store_DB[Store_ID],Store_DB[Region])</f>
        <v>North</v>
      </c>
      <c r="L1793" t="str">
        <f>_xlfn.XLOOKUP(Sales_DB[[#This Row],[Store_ID]],Store_DB[Store_ID],Store_DB[Store_Name])</f>
        <v>Shelton PLC</v>
      </c>
      <c r="M1793" t="str">
        <f>_xlfn.XLOOKUP(Sales_DB[[#This Row],[Store_ID]],Store_DB[Store_ID],Store_DB[City])</f>
        <v>East Jenniferstad</v>
      </c>
      <c r="N1793" t="str">
        <f>_xlfn.XLOOKUP(Sales_DB[[#This Row],[Store_ID]],Store_DB[Store_ID],Store_DB[Store_Type])</f>
        <v>Flagship</v>
      </c>
      <c r="O1793" t="str">
        <f>_xlfn.XLOOKUP(Sales_DB[[#This Row],[Product_ID]],Product_DB[Product_ID],Product_DB[Product_Name])</f>
        <v>Modern Wall Clock</v>
      </c>
      <c r="P1793" t="str">
        <f>_xlfn.XLOOKUP(Sales_DB[[#This Row],[Product_ID]],Product_DB[Product_ID],Product_DB[Category])</f>
        <v>Home</v>
      </c>
      <c r="Q1793" t="str">
        <f>_xlfn.XLOOKUP(Sales_DB[[#This Row],[Product_ID]],Product_DB[Product_ID],Product_DB[Sub_Category])</f>
        <v>Decor</v>
      </c>
      <c r="R1793" t="str">
        <f>_xlfn.XLOOKUP(Sales_DB[[#This Row],[Product_ID]],Product_DB[Product_ID],Product_DB[Brand])</f>
        <v>Weiss-Watson</v>
      </c>
      <c r="S1793">
        <f>_xlfn.XLOOKUP(Sales_DB[[#This Row],[Product_ID]],Product_DB[Product_ID],Product_DB[Cost])</f>
        <v>179.77</v>
      </c>
      <c r="T1793">
        <f>_xlfn.XLOOKUP(Sales_DB[[#This Row],[Product_ID]],Product_DB[Product_ID],Product_DB[Stock])</f>
        <v>305</v>
      </c>
      <c r="U1793" t="str">
        <f>_xlfn.XLOOKUP(Sales_DB[[#This Row],[Customer_ID]],Final_Cust_db[Customer_ID],Final_Cust_db[Name])</f>
        <v>Erika Padilla</v>
      </c>
      <c r="V1793">
        <f>_xlfn.XLOOKUP(Sales_DB[[#This Row],[Customer_ID]],Final_Cust_db[Customer_ID],Final_Cust_db[Age])</f>
        <v>50</v>
      </c>
      <c r="W1793" t="str">
        <f>_xlfn.XLOOKUP(Sales_DB[[#This Row],[Customer_ID]],Final_Cust_db[Customer_ID],Final_Cust_db[Gender])</f>
        <v>Male</v>
      </c>
      <c r="X1793" t="str">
        <f>_xlfn.XLOOKUP(Sales_DB[[#This Row],[Customer_ID]],Final_Cust_db[Customer_ID],Final_Cust_db[City])</f>
        <v>Andrewsland</v>
      </c>
      <c r="Y1793" t="str">
        <f>_xlfn.XLOOKUP(Sales_DB[[#This Row],[Customer_ID]],Final_Cust_db[Customer_ID],Final_Cust_db[State])</f>
        <v>Alabama</v>
      </c>
      <c r="Z1793" t="str">
        <f>_xlfn.XLOOKUP(Sales_DB[[#This Row],[Customer_ID]],Final_Cust_db[Customer_ID],Final_Cust_db[Country])</f>
        <v>USA</v>
      </c>
      <c r="AA1793" t="str">
        <f>_xlfn.XLOOKUP(Sales_DB[[#This Row],[Customer_ID]],Final_Cust_db[Customer_ID],Final_Cust_db[Loyality_Level])</f>
        <v>Silver</v>
      </c>
      <c r="AB1793" s="8">
        <f>Sales_DB[[#This Row],[Cost]]*Sales_DB[[#This Row],[Quantity]]</f>
        <v>179.77</v>
      </c>
      <c r="AC1793" s="8">
        <f>Sales_DB[[#This Row],[Total_Amount]]-Sales_DB[[#This Row],[Spend]]</f>
        <v>-26.658500000000004</v>
      </c>
      <c r="AD1793" s="8">
        <f>MONTH(Sales_DB[[#This Row],[Order_Date]])</f>
        <v>6</v>
      </c>
    </row>
    <row r="1794" spans="1:30" x14ac:dyDescent="0.35">
      <c r="A1794" t="s">
        <v>3751</v>
      </c>
      <c r="B1794" s="2">
        <v>45387</v>
      </c>
      <c r="C1794" t="s">
        <v>702</v>
      </c>
      <c r="D1794" t="s">
        <v>1800</v>
      </c>
      <c r="E1794" t="s">
        <v>1932</v>
      </c>
      <c r="F1794">
        <v>2</v>
      </c>
      <c r="G1794" s="5">
        <v>720.15</v>
      </c>
      <c r="H1794">
        <v>0.22</v>
      </c>
      <c r="I1794" t="s">
        <v>1962</v>
      </c>
      <c r="J1794">
        <v>1123.434</v>
      </c>
      <c r="K1794" t="str">
        <f>_xlfn.XLOOKUP(Sales_DB[[#This Row],[Store_ID]],Store_DB[Store_ID],Store_DB[Region])</f>
        <v>South</v>
      </c>
      <c r="L1794" t="str">
        <f>_xlfn.XLOOKUP(Sales_DB[[#This Row],[Store_ID]],Store_DB[Store_ID],Store_DB[Store_Name])</f>
        <v>Mcdonald Inc</v>
      </c>
      <c r="M1794" t="str">
        <f>_xlfn.XLOOKUP(Sales_DB[[#This Row],[Store_ID]],Store_DB[Store_ID],Store_DB[City])</f>
        <v>Christopherland</v>
      </c>
      <c r="N1794" t="str">
        <f>_xlfn.XLOOKUP(Sales_DB[[#This Row],[Store_ID]],Store_DB[Store_ID],Store_DB[Store_Type])</f>
        <v>Outlet</v>
      </c>
      <c r="O1794" t="str">
        <f>_xlfn.XLOOKUP(Sales_DB[[#This Row],[Product_ID]],Product_DB[Product_ID],Product_DB[Product_Name])</f>
        <v>Shin Guards – Adult</v>
      </c>
      <c r="P1794" t="str">
        <f>_xlfn.XLOOKUP(Sales_DB[[#This Row],[Product_ID]],Product_DB[Product_ID],Product_DB[Category])</f>
        <v>Sports</v>
      </c>
      <c r="Q1794" t="str">
        <f>_xlfn.XLOOKUP(Sales_DB[[#This Row],[Product_ID]],Product_DB[Product_ID],Product_DB[Sub_Category])</f>
        <v>Team Sports</v>
      </c>
      <c r="R1794" t="str">
        <f>_xlfn.XLOOKUP(Sales_DB[[#This Row],[Product_ID]],Product_DB[Product_ID],Product_DB[Brand])</f>
        <v>French Ltd</v>
      </c>
      <c r="S1794">
        <f>_xlfn.XLOOKUP(Sales_DB[[#This Row],[Product_ID]],Product_DB[Product_ID],Product_DB[Cost])</f>
        <v>107.06</v>
      </c>
      <c r="T1794">
        <f>_xlfn.XLOOKUP(Sales_DB[[#This Row],[Product_ID]],Product_DB[Product_ID],Product_DB[Stock])</f>
        <v>359</v>
      </c>
      <c r="U1794" t="str">
        <f>_xlfn.XLOOKUP(Sales_DB[[#This Row],[Customer_ID]],Final_Cust_db[Customer_ID],Final_Cust_db[Name])</f>
        <v>Eric Todd</v>
      </c>
      <c r="V1794">
        <f>_xlfn.XLOOKUP(Sales_DB[[#This Row],[Customer_ID]],Final_Cust_db[Customer_ID],Final_Cust_db[Age])</f>
        <v>61</v>
      </c>
      <c r="W1794" t="str">
        <f>_xlfn.XLOOKUP(Sales_DB[[#This Row],[Customer_ID]],Final_Cust_db[Customer_ID],Final_Cust_db[Gender])</f>
        <v>Male</v>
      </c>
      <c r="X1794" t="str">
        <f>_xlfn.XLOOKUP(Sales_DB[[#This Row],[Customer_ID]],Final_Cust_db[Customer_ID],Final_Cust_db[City])</f>
        <v>Danielstad</v>
      </c>
      <c r="Y1794" t="str">
        <f>_xlfn.XLOOKUP(Sales_DB[[#This Row],[Customer_ID]],Final_Cust_db[Customer_ID],Final_Cust_db[State])</f>
        <v>Montana</v>
      </c>
      <c r="Z1794" t="str">
        <f>_xlfn.XLOOKUP(Sales_DB[[#This Row],[Customer_ID]],Final_Cust_db[Customer_ID],Final_Cust_db[Country])</f>
        <v>USA</v>
      </c>
      <c r="AA1794" t="str">
        <f>_xlfn.XLOOKUP(Sales_DB[[#This Row],[Customer_ID]],Final_Cust_db[Customer_ID],Final_Cust_db[Loyality_Level])</f>
        <v>Gold</v>
      </c>
      <c r="AB1794" s="8">
        <f>Sales_DB[[#This Row],[Cost]]*Sales_DB[[#This Row],[Quantity]]</f>
        <v>214.12</v>
      </c>
      <c r="AC1794" s="8">
        <f>Sales_DB[[#This Row],[Total_Amount]]-Sales_DB[[#This Row],[Spend]]</f>
        <v>909.31399999999996</v>
      </c>
      <c r="AD1794" s="8">
        <f>MONTH(Sales_DB[[#This Row],[Order_Date]])</f>
        <v>4</v>
      </c>
    </row>
    <row r="1795" spans="1:30" x14ac:dyDescent="0.35">
      <c r="A1795" t="s">
        <v>3752</v>
      </c>
      <c r="B1795" s="2">
        <v>45222</v>
      </c>
      <c r="C1795" t="s">
        <v>1098</v>
      </c>
      <c r="D1795" t="s">
        <v>1653</v>
      </c>
      <c r="E1795" t="s">
        <v>1915</v>
      </c>
      <c r="F1795">
        <v>1</v>
      </c>
      <c r="G1795" s="5">
        <v>361.8</v>
      </c>
      <c r="H1795">
        <v>0.02</v>
      </c>
      <c r="I1795" t="s">
        <v>1962</v>
      </c>
      <c r="J1795">
        <v>354.56400000000002</v>
      </c>
      <c r="K1795" t="str">
        <f>_xlfn.XLOOKUP(Sales_DB[[#This Row],[Store_ID]],Store_DB[Store_ID],Store_DB[Region])</f>
        <v>West</v>
      </c>
      <c r="L1795" t="str">
        <f>_xlfn.XLOOKUP(Sales_DB[[#This Row],[Store_ID]],Store_DB[Store_ID],Store_DB[Store_Name])</f>
        <v>Bean, Jones and Park</v>
      </c>
      <c r="M1795" t="str">
        <f>_xlfn.XLOOKUP(Sales_DB[[#This Row],[Store_ID]],Store_DB[Store_ID],Store_DB[City])</f>
        <v>Thompsonborough</v>
      </c>
      <c r="N1795" t="str">
        <f>_xlfn.XLOOKUP(Sales_DB[[#This Row],[Store_ID]],Store_DB[Store_ID],Store_DB[Store_Type])</f>
        <v>Online</v>
      </c>
      <c r="O1795" t="str">
        <f>_xlfn.XLOOKUP(Sales_DB[[#This Row],[Product_ID]],Product_DB[Product_ID],Product_DB[Product_Name])</f>
        <v>Wireless Bluetooth Speaker</v>
      </c>
      <c r="P1795" t="str">
        <f>_xlfn.XLOOKUP(Sales_DB[[#This Row],[Product_ID]],Product_DB[Product_ID],Product_DB[Category])</f>
        <v>Electronics</v>
      </c>
      <c r="Q1795" t="str">
        <f>_xlfn.XLOOKUP(Sales_DB[[#This Row],[Product_ID]],Product_DB[Product_ID],Product_DB[Sub_Category])</f>
        <v>Audio</v>
      </c>
      <c r="R1795" t="str">
        <f>_xlfn.XLOOKUP(Sales_DB[[#This Row],[Product_ID]],Product_DB[Product_ID],Product_DB[Brand])</f>
        <v>Reed-Schmidt</v>
      </c>
      <c r="S1795">
        <f>_xlfn.XLOOKUP(Sales_DB[[#This Row],[Product_ID]],Product_DB[Product_ID],Product_DB[Cost])</f>
        <v>322.41000000000003</v>
      </c>
      <c r="T1795">
        <f>_xlfn.XLOOKUP(Sales_DB[[#This Row],[Product_ID]],Product_DB[Product_ID],Product_DB[Stock])</f>
        <v>213</v>
      </c>
      <c r="U1795" t="str">
        <f>_xlfn.XLOOKUP(Sales_DB[[#This Row],[Customer_ID]],Final_Cust_db[Customer_ID],Final_Cust_db[Name])</f>
        <v>Justin Mason Dds</v>
      </c>
      <c r="V1795">
        <f>_xlfn.XLOOKUP(Sales_DB[[#This Row],[Customer_ID]],Final_Cust_db[Customer_ID],Final_Cust_db[Age])</f>
        <v>39</v>
      </c>
      <c r="W1795" t="str">
        <f>_xlfn.XLOOKUP(Sales_DB[[#This Row],[Customer_ID]],Final_Cust_db[Customer_ID],Final_Cust_db[Gender])</f>
        <v>Female</v>
      </c>
      <c r="X1795" t="str">
        <f>_xlfn.XLOOKUP(Sales_DB[[#This Row],[Customer_ID]],Final_Cust_db[Customer_ID],Final_Cust_db[City])</f>
        <v>Peggystad</v>
      </c>
      <c r="Y1795" t="str">
        <f>_xlfn.XLOOKUP(Sales_DB[[#This Row],[Customer_ID]],Final_Cust_db[Customer_ID],Final_Cust_db[State])</f>
        <v>Connecticut</v>
      </c>
      <c r="Z1795" t="str">
        <f>_xlfn.XLOOKUP(Sales_DB[[#This Row],[Customer_ID]],Final_Cust_db[Customer_ID],Final_Cust_db[Country])</f>
        <v>USA</v>
      </c>
      <c r="AA1795" t="str">
        <f>_xlfn.XLOOKUP(Sales_DB[[#This Row],[Customer_ID]],Final_Cust_db[Customer_ID],Final_Cust_db[Loyality_Level])</f>
        <v>Gold</v>
      </c>
      <c r="AB1795" s="8">
        <f>Sales_DB[[#This Row],[Cost]]*Sales_DB[[#This Row],[Quantity]]</f>
        <v>322.41000000000003</v>
      </c>
      <c r="AC1795" s="8">
        <f>Sales_DB[[#This Row],[Total_Amount]]-Sales_DB[[#This Row],[Spend]]</f>
        <v>32.153999999999996</v>
      </c>
      <c r="AD1795" s="8">
        <f>MONTH(Sales_DB[[#This Row],[Order_Date]])</f>
        <v>10</v>
      </c>
    </row>
    <row r="1796" spans="1:30" x14ac:dyDescent="0.35">
      <c r="A1796" t="s">
        <v>3753</v>
      </c>
      <c r="B1796" s="2">
        <v>45402</v>
      </c>
      <c r="C1796" t="s">
        <v>749</v>
      </c>
      <c r="D1796" t="s">
        <v>1866</v>
      </c>
      <c r="E1796" t="s">
        <v>1909</v>
      </c>
      <c r="F1796">
        <v>1</v>
      </c>
      <c r="G1796" s="5">
        <v>779.84</v>
      </c>
      <c r="H1796">
        <v>0.28999999999999998</v>
      </c>
      <c r="I1796" t="s">
        <v>1959</v>
      </c>
      <c r="J1796">
        <v>553.68640000000005</v>
      </c>
      <c r="K1796" t="str">
        <f>_xlfn.XLOOKUP(Sales_DB[[#This Row],[Store_ID]],Store_DB[Store_ID],Store_DB[Region])</f>
        <v>East</v>
      </c>
      <c r="L1796" t="str">
        <f>_xlfn.XLOOKUP(Sales_DB[[#This Row],[Store_ID]],Store_DB[Store_ID],Store_DB[Store_Name])</f>
        <v>Benson-Elliott</v>
      </c>
      <c r="M1796" t="str">
        <f>_xlfn.XLOOKUP(Sales_DB[[#This Row],[Store_ID]],Store_DB[Store_ID],Store_DB[City])</f>
        <v>Port Josephberg</v>
      </c>
      <c r="N1796" t="str">
        <f>_xlfn.XLOOKUP(Sales_DB[[#This Row],[Store_ID]],Store_DB[Store_ID],Store_DB[Store_Type])</f>
        <v>Online</v>
      </c>
      <c r="O1796" t="str">
        <f>_xlfn.XLOOKUP(Sales_DB[[#This Row],[Product_ID]],Product_DB[Product_ID],Product_DB[Product_Name])</f>
        <v>Sports Stopwatch Basic</v>
      </c>
      <c r="P1796" t="str">
        <f>_xlfn.XLOOKUP(Sales_DB[[#This Row],[Product_ID]],Product_DB[Product_ID],Product_DB[Category])</f>
        <v>Sports</v>
      </c>
      <c r="Q1796" t="str">
        <f>_xlfn.XLOOKUP(Sales_DB[[#This Row],[Product_ID]],Product_DB[Product_ID],Product_DB[Sub_Category])</f>
        <v>Accessories</v>
      </c>
      <c r="R1796" t="str">
        <f>_xlfn.XLOOKUP(Sales_DB[[#This Row],[Product_ID]],Product_DB[Product_ID],Product_DB[Brand])</f>
        <v>Wilson Group</v>
      </c>
      <c r="S1796">
        <f>_xlfn.XLOOKUP(Sales_DB[[#This Row],[Product_ID]],Product_DB[Product_ID],Product_DB[Cost])</f>
        <v>60.65</v>
      </c>
      <c r="T1796">
        <f>_xlfn.XLOOKUP(Sales_DB[[#This Row],[Product_ID]],Product_DB[Product_ID],Product_DB[Stock])</f>
        <v>75</v>
      </c>
      <c r="U1796" t="str">
        <f>_xlfn.XLOOKUP(Sales_DB[[#This Row],[Customer_ID]],Final_Cust_db[Customer_ID],Final_Cust_db[Name])</f>
        <v>Timothy Sanders</v>
      </c>
      <c r="V1796">
        <f>_xlfn.XLOOKUP(Sales_DB[[#This Row],[Customer_ID]],Final_Cust_db[Customer_ID],Final_Cust_db[Age])</f>
        <v>29</v>
      </c>
      <c r="W1796" t="str">
        <f>_xlfn.XLOOKUP(Sales_DB[[#This Row],[Customer_ID]],Final_Cust_db[Customer_ID],Final_Cust_db[Gender])</f>
        <v>Male</v>
      </c>
      <c r="X1796" t="str">
        <f>_xlfn.XLOOKUP(Sales_DB[[#This Row],[Customer_ID]],Final_Cust_db[Customer_ID],Final_Cust_db[City])</f>
        <v>Aaronmouth</v>
      </c>
      <c r="Y1796" t="str">
        <f>_xlfn.XLOOKUP(Sales_DB[[#This Row],[Customer_ID]],Final_Cust_db[Customer_ID],Final_Cust_db[State])</f>
        <v>Florida</v>
      </c>
      <c r="Z1796" t="str">
        <f>_xlfn.XLOOKUP(Sales_DB[[#This Row],[Customer_ID]],Final_Cust_db[Customer_ID],Final_Cust_db[Country])</f>
        <v>USA</v>
      </c>
      <c r="AA1796" t="str">
        <f>_xlfn.XLOOKUP(Sales_DB[[#This Row],[Customer_ID]],Final_Cust_db[Customer_ID],Final_Cust_db[Loyality_Level])</f>
        <v>Bronze</v>
      </c>
      <c r="AB1796" s="8">
        <f>Sales_DB[[#This Row],[Cost]]*Sales_DB[[#This Row],[Quantity]]</f>
        <v>60.65</v>
      </c>
      <c r="AC1796" s="8">
        <f>Sales_DB[[#This Row],[Total_Amount]]-Sales_DB[[#This Row],[Spend]]</f>
        <v>493.03640000000007</v>
      </c>
      <c r="AD1796" s="8">
        <f>MONTH(Sales_DB[[#This Row],[Order_Date]])</f>
        <v>4</v>
      </c>
    </row>
    <row r="1797" spans="1:30" x14ac:dyDescent="0.35">
      <c r="A1797" t="s">
        <v>3754</v>
      </c>
      <c r="B1797" s="2">
        <v>45455</v>
      </c>
      <c r="C1797" t="s">
        <v>29</v>
      </c>
      <c r="D1797" t="s">
        <v>1869</v>
      </c>
      <c r="E1797" t="s">
        <v>1902</v>
      </c>
      <c r="F1797">
        <v>2</v>
      </c>
      <c r="G1797" s="5">
        <v>649.89</v>
      </c>
      <c r="H1797">
        <v>0.17</v>
      </c>
      <c r="I1797" t="s">
        <v>1962</v>
      </c>
      <c r="J1797">
        <v>1078.8173999999999</v>
      </c>
      <c r="K1797" t="str">
        <f>_xlfn.XLOOKUP(Sales_DB[[#This Row],[Store_ID]],Store_DB[Store_ID],Store_DB[Region])</f>
        <v>South</v>
      </c>
      <c r="L1797" t="str">
        <f>_xlfn.XLOOKUP(Sales_DB[[#This Row],[Store_ID]],Store_DB[Store_ID],Store_DB[Store_Name])</f>
        <v>Alexander Group</v>
      </c>
      <c r="M1797" t="str">
        <f>_xlfn.XLOOKUP(Sales_DB[[#This Row],[Store_ID]],Store_DB[Store_ID],Store_DB[City])</f>
        <v>Port Sharon</v>
      </c>
      <c r="N1797" t="str">
        <f>_xlfn.XLOOKUP(Sales_DB[[#This Row],[Store_ID]],Store_DB[Store_ID],Store_DB[Store_Type])</f>
        <v>Online</v>
      </c>
      <c r="O1797" t="str">
        <f>_xlfn.XLOOKUP(Sales_DB[[#This Row],[Product_ID]],Product_DB[Product_ID],Product_DB[Product_Name])</f>
        <v>Women'S Formal Blazer</v>
      </c>
      <c r="P1797" t="str">
        <f>_xlfn.XLOOKUP(Sales_DB[[#This Row],[Product_ID]],Product_DB[Product_ID],Product_DB[Category])</f>
        <v>Clothing</v>
      </c>
      <c r="Q1797" t="str">
        <f>_xlfn.XLOOKUP(Sales_DB[[#This Row],[Product_ID]],Product_DB[Product_ID],Product_DB[Sub_Category])</f>
        <v>Outerwear</v>
      </c>
      <c r="R1797" t="str">
        <f>_xlfn.XLOOKUP(Sales_DB[[#This Row],[Product_ID]],Product_DB[Product_ID],Product_DB[Brand])</f>
        <v>Phillips and Sons</v>
      </c>
      <c r="S1797">
        <f>_xlfn.XLOOKUP(Sales_DB[[#This Row],[Product_ID]],Product_DB[Product_ID],Product_DB[Cost])</f>
        <v>358.47</v>
      </c>
      <c r="T1797">
        <f>_xlfn.XLOOKUP(Sales_DB[[#This Row],[Product_ID]],Product_DB[Product_ID],Product_DB[Stock])</f>
        <v>143</v>
      </c>
      <c r="U1797" t="str">
        <f>_xlfn.XLOOKUP(Sales_DB[[#This Row],[Customer_ID]],Final_Cust_db[Customer_ID],Final_Cust_db[Name])</f>
        <v>Caroline Collins</v>
      </c>
      <c r="V1797">
        <f>_xlfn.XLOOKUP(Sales_DB[[#This Row],[Customer_ID]],Final_Cust_db[Customer_ID],Final_Cust_db[Age])</f>
        <v>64</v>
      </c>
      <c r="W1797" t="str">
        <f>_xlfn.XLOOKUP(Sales_DB[[#This Row],[Customer_ID]],Final_Cust_db[Customer_ID],Final_Cust_db[Gender])</f>
        <v>Female</v>
      </c>
      <c r="X1797" t="str">
        <f>_xlfn.XLOOKUP(Sales_DB[[#This Row],[Customer_ID]],Final_Cust_db[Customer_ID],Final_Cust_db[City])</f>
        <v>Nicholasshire</v>
      </c>
      <c r="Y1797" t="str">
        <f>_xlfn.XLOOKUP(Sales_DB[[#This Row],[Customer_ID]],Final_Cust_db[Customer_ID],Final_Cust_db[State])</f>
        <v>California</v>
      </c>
      <c r="Z1797" t="str">
        <f>_xlfn.XLOOKUP(Sales_DB[[#This Row],[Customer_ID]],Final_Cust_db[Customer_ID],Final_Cust_db[Country])</f>
        <v>USA</v>
      </c>
      <c r="AA1797" t="str">
        <f>_xlfn.XLOOKUP(Sales_DB[[#This Row],[Customer_ID]],Final_Cust_db[Customer_ID],Final_Cust_db[Loyality_Level])</f>
        <v>Silver</v>
      </c>
      <c r="AB1797" s="8">
        <f>Sales_DB[[#This Row],[Cost]]*Sales_DB[[#This Row],[Quantity]]</f>
        <v>716.94</v>
      </c>
      <c r="AC1797" s="8">
        <f>Sales_DB[[#This Row],[Total_Amount]]-Sales_DB[[#This Row],[Spend]]</f>
        <v>361.87739999999985</v>
      </c>
      <c r="AD1797" s="8">
        <f>MONTH(Sales_DB[[#This Row],[Order_Date]])</f>
        <v>6</v>
      </c>
    </row>
    <row r="1798" spans="1:30" x14ac:dyDescent="0.35">
      <c r="A1798" t="s">
        <v>3755</v>
      </c>
      <c r="B1798" s="2">
        <v>45877</v>
      </c>
      <c r="C1798" t="s">
        <v>672</v>
      </c>
      <c r="D1798" t="s">
        <v>1739</v>
      </c>
      <c r="E1798" t="s">
        <v>1909</v>
      </c>
      <c r="F1798">
        <v>1</v>
      </c>
      <c r="G1798" s="5">
        <v>952.73</v>
      </c>
      <c r="H1798">
        <v>0.17</v>
      </c>
      <c r="I1798" t="s">
        <v>1957</v>
      </c>
      <c r="J1798">
        <v>790.76589999999999</v>
      </c>
      <c r="K1798" t="str">
        <f>_xlfn.XLOOKUP(Sales_DB[[#This Row],[Store_ID]],Store_DB[Store_ID],Store_DB[Region])</f>
        <v>East</v>
      </c>
      <c r="L1798" t="str">
        <f>_xlfn.XLOOKUP(Sales_DB[[#This Row],[Store_ID]],Store_DB[Store_ID],Store_DB[Store_Name])</f>
        <v>Benson-Elliott</v>
      </c>
      <c r="M1798" t="str">
        <f>_xlfn.XLOOKUP(Sales_DB[[#This Row],[Store_ID]],Store_DB[Store_ID],Store_DB[City])</f>
        <v>Port Josephberg</v>
      </c>
      <c r="N1798" t="str">
        <f>_xlfn.XLOOKUP(Sales_DB[[#This Row],[Store_ID]],Store_DB[Store_ID],Store_DB[Store_Type])</f>
        <v>Online</v>
      </c>
      <c r="O1798" t="str">
        <f>_xlfn.XLOOKUP(Sales_DB[[#This Row],[Product_ID]],Product_DB[Product_ID],Product_DB[Product_Name])</f>
        <v>Men'S Track Pants</v>
      </c>
      <c r="P1798" t="str">
        <f>_xlfn.XLOOKUP(Sales_DB[[#This Row],[Product_ID]],Product_DB[Product_ID],Product_DB[Category])</f>
        <v>Clothing</v>
      </c>
      <c r="Q1798" t="str">
        <f>_xlfn.XLOOKUP(Sales_DB[[#This Row],[Product_ID]],Product_DB[Product_ID],Product_DB[Sub_Category])</f>
        <v>Bottoms</v>
      </c>
      <c r="R1798" t="str">
        <f>_xlfn.XLOOKUP(Sales_DB[[#This Row],[Product_ID]],Product_DB[Product_ID],Product_DB[Brand])</f>
        <v>Hamilton, Woods and Walker</v>
      </c>
      <c r="S1798">
        <f>_xlfn.XLOOKUP(Sales_DB[[#This Row],[Product_ID]],Product_DB[Product_ID],Product_DB[Cost])</f>
        <v>386.56</v>
      </c>
      <c r="T1798">
        <f>_xlfn.XLOOKUP(Sales_DB[[#This Row],[Product_ID]],Product_DB[Product_ID],Product_DB[Stock])</f>
        <v>125</v>
      </c>
      <c r="U1798" t="str">
        <f>_xlfn.XLOOKUP(Sales_DB[[#This Row],[Customer_ID]],Final_Cust_db[Customer_ID],Final_Cust_db[Name])</f>
        <v>Tiffany Herrera</v>
      </c>
      <c r="V1798">
        <f>_xlfn.XLOOKUP(Sales_DB[[#This Row],[Customer_ID]],Final_Cust_db[Customer_ID],Final_Cust_db[Age])</f>
        <v>52</v>
      </c>
      <c r="W1798" t="str">
        <f>_xlfn.XLOOKUP(Sales_DB[[#This Row],[Customer_ID]],Final_Cust_db[Customer_ID],Final_Cust_db[Gender])</f>
        <v>Male</v>
      </c>
      <c r="X1798" t="str">
        <f>_xlfn.XLOOKUP(Sales_DB[[#This Row],[Customer_ID]],Final_Cust_db[Customer_ID],Final_Cust_db[City])</f>
        <v>New Dianebury</v>
      </c>
      <c r="Y1798" t="str">
        <f>_xlfn.XLOOKUP(Sales_DB[[#This Row],[Customer_ID]],Final_Cust_db[Customer_ID],Final_Cust_db[State])</f>
        <v>Virginia</v>
      </c>
      <c r="Z1798" t="str">
        <f>_xlfn.XLOOKUP(Sales_DB[[#This Row],[Customer_ID]],Final_Cust_db[Customer_ID],Final_Cust_db[Country])</f>
        <v>USA</v>
      </c>
      <c r="AA1798" t="str">
        <f>_xlfn.XLOOKUP(Sales_DB[[#This Row],[Customer_ID]],Final_Cust_db[Customer_ID],Final_Cust_db[Loyality_Level])</f>
        <v>Platinum</v>
      </c>
      <c r="AB1798" s="8">
        <f>Sales_DB[[#This Row],[Cost]]*Sales_DB[[#This Row],[Quantity]]</f>
        <v>386.56</v>
      </c>
      <c r="AC1798" s="8">
        <f>Sales_DB[[#This Row],[Total_Amount]]-Sales_DB[[#This Row],[Spend]]</f>
        <v>404.20589999999999</v>
      </c>
      <c r="AD1798" s="8">
        <f>MONTH(Sales_DB[[#This Row],[Order_Date]])</f>
        <v>8</v>
      </c>
    </row>
    <row r="1799" spans="1:30" x14ac:dyDescent="0.35">
      <c r="A1799" t="s">
        <v>3756</v>
      </c>
      <c r="B1799" s="2">
        <v>45875</v>
      </c>
      <c r="C1799" t="s">
        <v>308</v>
      </c>
      <c r="D1799" t="s">
        <v>1878</v>
      </c>
      <c r="E1799" t="s">
        <v>1937</v>
      </c>
      <c r="F1799">
        <v>4</v>
      </c>
      <c r="G1799" s="5">
        <v>820.78</v>
      </c>
      <c r="H1799">
        <v>0.25</v>
      </c>
      <c r="I1799" t="s">
        <v>1957</v>
      </c>
      <c r="J1799">
        <v>2462.34</v>
      </c>
      <c r="K1799" t="str">
        <f>_xlfn.XLOOKUP(Sales_DB[[#This Row],[Store_ID]],Store_DB[Store_ID],Store_DB[Region])</f>
        <v>West</v>
      </c>
      <c r="L1799" t="str">
        <f>_xlfn.XLOOKUP(Sales_DB[[#This Row],[Store_ID]],Store_DB[Store_ID],Store_DB[Store_Name])</f>
        <v>Frederick-Wright</v>
      </c>
      <c r="M1799" t="str">
        <f>_xlfn.XLOOKUP(Sales_DB[[#This Row],[Store_ID]],Store_DB[Store_ID],Store_DB[City])</f>
        <v>New Jimmymouth</v>
      </c>
      <c r="N1799" t="str">
        <f>_xlfn.XLOOKUP(Sales_DB[[#This Row],[Store_ID]],Store_DB[Store_ID],Store_DB[Store_Type])</f>
        <v>Flagship</v>
      </c>
      <c r="O1799" t="str">
        <f>_xlfn.XLOOKUP(Sales_DB[[#This Row],[Product_ID]],Product_DB[Product_ID],Product_DB[Product_Name])</f>
        <v>Stainless Steel Cookware Set</v>
      </c>
      <c r="P1799" t="str">
        <f>_xlfn.XLOOKUP(Sales_DB[[#This Row],[Product_ID]],Product_DB[Product_ID],Product_DB[Category])</f>
        <v>Home</v>
      </c>
      <c r="Q1799" t="str">
        <f>_xlfn.XLOOKUP(Sales_DB[[#This Row],[Product_ID]],Product_DB[Product_ID],Product_DB[Sub_Category])</f>
        <v>Kitchen</v>
      </c>
      <c r="R1799" t="str">
        <f>_xlfn.XLOOKUP(Sales_DB[[#This Row],[Product_ID]],Product_DB[Product_ID],Product_DB[Brand])</f>
        <v>Campbell Ltd</v>
      </c>
      <c r="S1799">
        <f>_xlfn.XLOOKUP(Sales_DB[[#This Row],[Product_ID]],Product_DB[Product_ID],Product_DB[Cost])</f>
        <v>201.41</v>
      </c>
      <c r="T1799">
        <f>_xlfn.XLOOKUP(Sales_DB[[#This Row],[Product_ID]],Product_DB[Product_ID],Product_DB[Stock])</f>
        <v>146</v>
      </c>
      <c r="U1799" t="str">
        <f>_xlfn.XLOOKUP(Sales_DB[[#This Row],[Customer_ID]],Final_Cust_db[Customer_ID],Final_Cust_db[Name])</f>
        <v>Christy Hoffman</v>
      </c>
      <c r="V1799">
        <f>_xlfn.XLOOKUP(Sales_DB[[#This Row],[Customer_ID]],Final_Cust_db[Customer_ID],Final_Cust_db[Age])</f>
        <v>26</v>
      </c>
      <c r="W1799" t="str">
        <f>_xlfn.XLOOKUP(Sales_DB[[#This Row],[Customer_ID]],Final_Cust_db[Customer_ID],Final_Cust_db[Gender])</f>
        <v>Female</v>
      </c>
      <c r="X1799" t="str">
        <f>_xlfn.XLOOKUP(Sales_DB[[#This Row],[Customer_ID]],Final_Cust_db[Customer_ID],Final_Cust_db[City])</f>
        <v>Garyberg</v>
      </c>
      <c r="Y1799" t="str">
        <f>_xlfn.XLOOKUP(Sales_DB[[#This Row],[Customer_ID]],Final_Cust_db[Customer_ID],Final_Cust_db[State])</f>
        <v>Indiana</v>
      </c>
      <c r="Z1799" t="str">
        <f>_xlfn.XLOOKUP(Sales_DB[[#This Row],[Customer_ID]],Final_Cust_db[Customer_ID],Final_Cust_db[Country])</f>
        <v>USA</v>
      </c>
      <c r="AA1799" t="str">
        <f>_xlfn.XLOOKUP(Sales_DB[[#This Row],[Customer_ID]],Final_Cust_db[Customer_ID],Final_Cust_db[Loyality_Level])</f>
        <v>Platinum</v>
      </c>
      <c r="AB1799" s="8">
        <f>Sales_DB[[#This Row],[Cost]]*Sales_DB[[#This Row],[Quantity]]</f>
        <v>805.64</v>
      </c>
      <c r="AC1799" s="8">
        <f>Sales_DB[[#This Row],[Total_Amount]]-Sales_DB[[#This Row],[Spend]]</f>
        <v>1656.7000000000003</v>
      </c>
      <c r="AD1799" s="8">
        <f>MONTH(Sales_DB[[#This Row],[Order_Date]])</f>
        <v>8</v>
      </c>
    </row>
    <row r="1800" spans="1:30" x14ac:dyDescent="0.35">
      <c r="A1800" t="s">
        <v>3757</v>
      </c>
      <c r="B1800" s="2">
        <v>45592</v>
      </c>
      <c r="C1800" t="s">
        <v>1083</v>
      </c>
      <c r="D1800" t="s">
        <v>1691</v>
      </c>
      <c r="E1800" t="s">
        <v>1899</v>
      </c>
      <c r="F1800">
        <v>4</v>
      </c>
      <c r="G1800" s="5">
        <v>247.55</v>
      </c>
      <c r="H1800">
        <v>0.05</v>
      </c>
      <c r="I1800" t="s">
        <v>1957</v>
      </c>
      <c r="J1800">
        <v>940.69</v>
      </c>
      <c r="K1800" t="str">
        <f>_xlfn.XLOOKUP(Sales_DB[[#This Row],[Store_ID]],Store_DB[Store_ID],Store_DB[Region])</f>
        <v>North</v>
      </c>
      <c r="L1800" t="str">
        <f>_xlfn.XLOOKUP(Sales_DB[[#This Row],[Store_ID]],Store_DB[Store_ID],Store_DB[Store_Name])</f>
        <v>Johnson-Wright</v>
      </c>
      <c r="M1800" t="str">
        <f>_xlfn.XLOOKUP(Sales_DB[[#This Row],[Store_ID]],Store_DB[Store_ID],Store_DB[City])</f>
        <v>Hoodberg</v>
      </c>
      <c r="N1800" t="str">
        <f>_xlfn.XLOOKUP(Sales_DB[[#This Row],[Store_ID]],Store_DB[Store_ID],Store_DB[Store_Type])</f>
        <v>Outlet</v>
      </c>
      <c r="O1800" t="str">
        <f>_xlfn.XLOOKUP(Sales_DB[[#This Row],[Product_ID]],Product_DB[Product_ID],Product_DB[Product_Name])</f>
        <v>Sports Water Hydration Pack</v>
      </c>
      <c r="P1800" t="str">
        <f>_xlfn.XLOOKUP(Sales_DB[[#This Row],[Product_ID]],Product_DB[Product_ID],Product_DB[Category])</f>
        <v>Sports</v>
      </c>
      <c r="Q1800" t="str">
        <f>_xlfn.XLOOKUP(Sales_DB[[#This Row],[Product_ID]],Product_DB[Product_ID],Product_DB[Sub_Category])</f>
        <v>Outdoor</v>
      </c>
      <c r="R1800" t="str">
        <f>_xlfn.XLOOKUP(Sales_DB[[#This Row],[Product_ID]],Product_DB[Product_ID],Product_DB[Brand])</f>
        <v>Sims-Smith</v>
      </c>
      <c r="S1800">
        <f>_xlfn.XLOOKUP(Sales_DB[[#This Row],[Product_ID]],Product_DB[Product_ID],Product_DB[Cost])</f>
        <v>135.61000000000001</v>
      </c>
      <c r="T1800">
        <f>_xlfn.XLOOKUP(Sales_DB[[#This Row],[Product_ID]],Product_DB[Product_ID],Product_DB[Stock])</f>
        <v>394</v>
      </c>
      <c r="U1800" t="str">
        <f>_xlfn.XLOOKUP(Sales_DB[[#This Row],[Customer_ID]],Final_Cust_db[Customer_ID],Final_Cust_db[Name])</f>
        <v>Michelle Cunningham</v>
      </c>
      <c r="V1800">
        <f>_xlfn.XLOOKUP(Sales_DB[[#This Row],[Customer_ID]],Final_Cust_db[Customer_ID],Final_Cust_db[Age])</f>
        <v>30</v>
      </c>
      <c r="W1800" t="str">
        <f>_xlfn.XLOOKUP(Sales_DB[[#This Row],[Customer_ID]],Final_Cust_db[Customer_ID],Final_Cust_db[Gender])</f>
        <v>Female</v>
      </c>
      <c r="X1800" t="str">
        <f>_xlfn.XLOOKUP(Sales_DB[[#This Row],[Customer_ID]],Final_Cust_db[Customer_ID],Final_Cust_db[City])</f>
        <v>Amandaborough</v>
      </c>
      <c r="Y1800" t="str">
        <f>_xlfn.XLOOKUP(Sales_DB[[#This Row],[Customer_ID]],Final_Cust_db[Customer_ID],Final_Cust_db[State])</f>
        <v>Connecticut</v>
      </c>
      <c r="Z1800" t="str">
        <f>_xlfn.XLOOKUP(Sales_DB[[#This Row],[Customer_ID]],Final_Cust_db[Customer_ID],Final_Cust_db[Country])</f>
        <v>USA</v>
      </c>
      <c r="AA1800" t="str">
        <f>_xlfn.XLOOKUP(Sales_DB[[#This Row],[Customer_ID]],Final_Cust_db[Customer_ID],Final_Cust_db[Loyality_Level])</f>
        <v>Bronze</v>
      </c>
      <c r="AB1800" s="8">
        <f>Sales_DB[[#This Row],[Cost]]*Sales_DB[[#This Row],[Quantity]]</f>
        <v>542.44000000000005</v>
      </c>
      <c r="AC1800" s="8">
        <f>Sales_DB[[#This Row],[Total_Amount]]-Sales_DB[[#This Row],[Spend]]</f>
        <v>398.25</v>
      </c>
      <c r="AD1800" s="8">
        <f>MONTH(Sales_DB[[#This Row],[Order_Date]])</f>
        <v>10</v>
      </c>
    </row>
    <row r="1801" spans="1:30" x14ac:dyDescent="0.35">
      <c r="A1801" t="s">
        <v>3758</v>
      </c>
      <c r="B1801" s="2">
        <v>45369</v>
      </c>
      <c r="C1801" t="s">
        <v>741</v>
      </c>
      <c r="D1801" t="s">
        <v>1878</v>
      </c>
      <c r="E1801" t="s">
        <v>1915</v>
      </c>
      <c r="F1801">
        <v>3</v>
      </c>
      <c r="G1801" s="5">
        <v>561.44000000000005</v>
      </c>
      <c r="H1801">
        <v>0.2</v>
      </c>
      <c r="I1801" t="s">
        <v>1962</v>
      </c>
      <c r="J1801">
        <v>1347.4559999999999</v>
      </c>
      <c r="K1801" t="str">
        <f>_xlfn.XLOOKUP(Sales_DB[[#This Row],[Store_ID]],Store_DB[Store_ID],Store_DB[Region])</f>
        <v>West</v>
      </c>
      <c r="L1801" t="str">
        <f>_xlfn.XLOOKUP(Sales_DB[[#This Row],[Store_ID]],Store_DB[Store_ID],Store_DB[Store_Name])</f>
        <v>Bean, Jones and Park</v>
      </c>
      <c r="M1801" t="str">
        <f>_xlfn.XLOOKUP(Sales_DB[[#This Row],[Store_ID]],Store_DB[Store_ID],Store_DB[City])</f>
        <v>Thompsonborough</v>
      </c>
      <c r="N1801" t="str">
        <f>_xlfn.XLOOKUP(Sales_DB[[#This Row],[Store_ID]],Store_DB[Store_ID],Store_DB[Store_Type])</f>
        <v>Online</v>
      </c>
      <c r="O1801" t="str">
        <f>_xlfn.XLOOKUP(Sales_DB[[#This Row],[Product_ID]],Product_DB[Product_ID],Product_DB[Product_Name])</f>
        <v>Stainless Steel Cookware Set</v>
      </c>
      <c r="P1801" t="str">
        <f>_xlfn.XLOOKUP(Sales_DB[[#This Row],[Product_ID]],Product_DB[Product_ID],Product_DB[Category])</f>
        <v>Home</v>
      </c>
      <c r="Q1801" t="str">
        <f>_xlfn.XLOOKUP(Sales_DB[[#This Row],[Product_ID]],Product_DB[Product_ID],Product_DB[Sub_Category])</f>
        <v>Kitchen</v>
      </c>
      <c r="R1801" t="str">
        <f>_xlfn.XLOOKUP(Sales_DB[[#This Row],[Product_ID]],Product_DB[Product_ID],Product_DB[Brand])</f>
        <v>Campbell Ltd</v>
      </c>
      <c r="S1801">
        <f>_xlfn.XLOOKUP(Sales_DB[[#This Row],[Product_ID]],Product_DB[Product_ID],Product_DB[Cost])</f>
        <v>201.41</v>
      </c>
      <c r="T1801">
        <f>_xlfn.XLOOKUP(Sales_DB[[#This Row],[Product_ID]],Product_DB[Product_ID],Product_DB[Stock])</f>
        <v>146</v>
      </c>
      <c r="U1801" t="str">
        <f>_xlfn.XLOOKUP(Sales_DB[[#This Row],[Customer_ID]],Final_Cust_db[Customer_ID],Final_Cust_db[Name])</f>
        <v>Gregory Pham</v>
      </c>
      <c r="V1801">
        <f>_xlfn.XLOOKUP(Sales_DB[[#This Row],[Customer_ID]],Final_Cust_db[Customer_ID],Final_Cust_db[Age])</f>
        <v>63</v>
      </c>
      <c r="W1801" t="str">
        <f>_xlfn.XLOOKUP(Sales_DB[[#This Row],[Customer_ID]],Final_Cust_db[Customer_ID],Final_Cust_db[Gender])</f>
        <v>Female</v>
      </c>
      <c r="X1801" t="str">
        <f>_xlfn.XLOOKUP(Sales_DB[[#This Row],[Customer_ID]],Final_Cust_db[Customer_ID],Final_Cust_db[City])</f>
        <v>Pollardton</v>
      </c>
      <c r="Y1801" t="str">
        <f>_xlfn.XLOOKUP(Sales_DB[[#This Row],[Customer_ID]],Final_Cust_db[Customer_ID],Final_Cust_db[State])</f>
        <v>Kansas</v>
      </c>
      <c r="Z1801" t="str">
        <f>_xlfn.XLOOKUP(Sales_DB[[#This Row],[Customer_ID]],Final_Cust_db[Customer_ID],Final_Cust_db[Country])</f>
        <v>USA</v>
      </c>
      <c r="AA1801" t="str">
        <f>_xlfn.XLOOKUP(Sales_DB[[#This Row],[Customer_ID]],Final_Cust_db[Customer_ID],Final_Cust_db[Loyality_Level])</f>
        <v>Gold</v>
      </c>
      <c r="AB1801" s="8">
        <f>Sales_DB[[#This Row],[Cost]]*Sales_DB[[#This Row],[Quantity]]</f>
        <v>604.23</v>
      </c>
      <c r="AC1801" s="8">
        <f>Sales_DB[[#This Row],[Total_Amount]]-Sales_DB[[#This Row],[Spend]]</f>
        <v>743.22599999999989</v>
      </c>
      <c r="AD1801" s="8">
        <f>MONTH(Sales_DB[[#This Row],[Order_Date]])</f>
        <v>3</v>
      </c>
    </row>
    <row r="1802" spans="1:30" x14ac:dyDescent="0.35">
      <c r="A1802" t="s">
        <v>3759</v>
      </c>
      <c r="B1802" s="2">
        <v>45249</v>
      </c>
      <c r="C1802" t="s">
        <v>902</v>
      </c>
      <c r="D1802" t="s">
        <v>1797</v>
      </c>
      <c r="E1802" t="s">
        <v>1915</v>
      </c>
      <c r="F1802">
        <v>4</v>
      </c>
      <c r="G1802" s="5">
        <v>214.37</v>
      </c>
      <c r="H1802">
        <v>0.11</v>
      </c>
      <c r="I1802" t="s">
        <v>1962</v>
      </c>
      <c r="J1802">
        <v>763.15719999999999</v>
      </c>
      <c r="K1802" t="str">
        <f>_xlfn.XLOOKUP(Sales_DB[[#This Row],[Store_ID]],Store_DB[Store_ID],Store_DB[Region])</f>
        <v>West</v>
      </c>
      <c r="L1802" t="str">
        <f>_xlfn.XLOOKUP(Sales_DB[[#This Row],[Store_ID]],Store_DB[Store_ID],Store_DB[Store_Name])</f>
        <v>Bean, Jones and Park</v>
      </c>
      <c r="M1802" t="str">
        <f>_xlfn.XLOOKUP(Sales_DB[[#This Row],[Store_ID]],Store_DB[Store_ID],Store_DB[City])</f>
        <v>Thompsonborough</v>
      </c>
      <c r="N1802" t="str">
        <f>_xlfn.XLOOKUP(Sales_DB[[#This Row],[Store_ID]],Store_DB[Store_ID],Store_DB[Store_Type])</f>
        <v>Online</v>
      </c>
      <c r="O1802" t="str">
        <f>_xlfn.XLOOKUP(Sales_DB[[#This Row],[Product_ID]],Product_DB[Product_ID],Product_DB[Product_Name])</f>
        <v>Professional Jump Rope</v>
      </c>
      <c r="P1802" t="str">
        <f>_xlfn.XLOOKUP(Sales_DB[[#This Row],[Product_ID]],Product_DB[Product_ID],Product_DB[Category])</f>
        <v>Sports</v>
      </c>
      <c r="Q1802" t="str">
        <f>_xlfn.XLOOKUP(Sales_DB[[#This Row],[Product_ID]],Product_DB[Product_ID],Product_DB[Sub_Category])</f>
        <v>Fitness</v>
      </c>
      <c r="R1802" t="str">
        <f>_xlfn.XLOOKUP(Sales_DB[[#This Row],[Product_ID]],Product_DB[Product_ID],Product_DB[Brand])</f>
        <v>Davis PLC</v>
      </c>
      <c r="S1802">
        <f>_xlfn.XLOOKUP(Sales_DB[[#This Row],[Product_ID]],Product_DB[Product_ID],Product_DB[Cost])</f>
        <v>477.61</v>
      </c>
      <c r="T1802">
        <f>_xlfn.XLOOKUP(Sales_DB[[#This Row],[Product_ID]],Product_DB[Product_ID],Product_DB[Stock])</f>
        <v>300</v>
      </c>
      <c r="U1802" t="str">
        <f>_xlfn.XLOOKUP(Sales_DB[[#This Row],[Customer_ID]],Final_Cust_db[Customer_ID],Final_Cust_db[Name])</f>
        <v>Brittany Watson</v>
      </c>
      <c r="V1802">
        <f>_xlfn.XLOOKUP(Sales_DB[[#This Row],[Customer_ID]],Final_Cust_db[Customer_ID],Final_Cust_db[Age])</f>
        <v>59</v>
      </c>
      <c r="W1802" t="str">
        <f>_xlfn.XLOOKUP(Sales_DB[[#This Row],[Customer_ID]],Final_Cust_db[Customer_ID],Final_Cust_db[Gender])</f>
        <v>Male</v>
      </c>
      <c r="X1802" t="str">
        <f>_xlfn.XLOOKUP(Sales_DB[[#This Row],[Customer_ID]],Final_Cust_db[Customer_ID],Final_Cust_db[City])</f>
        <v>North Joshualand</v>
      </c>
      <c r="Y1802" t="str">
        <f>_xlfn.XLOOKUP(Sales_DB[[#This Row],[Customer_ID]],Final_Cust_db[Customer_ID],Final_Cust_db[State])</f>
        <v>Connecticut</v>
      </c>
      <c r="Z1802" t="str">
        <f>_xlfn.XLOOKUP(Sales_DB[[#This Row],[Customer_ID]],Final_Cust_db[Customer_ID],Final_Cust_db[Country])</f>
        <v>USA</v>
      </c>
      <c r="AA1802" t="str">
        <f>_xlfn.XLOOKUP(Sales_DB[[#This Row],[Customer_ID]],Final_Cust_db[Customer_ID],Final_Cust_db[Loyality_Level])</f>
        <v>Platinum</v>
      </c>
      <c r="AB1802" s="8">
        <f>Sales_DB[[#This Row],[Cost]]*Sales_DB[[#This Row],[Quantity]]</f>
        <v>1910.44</v>
      </c>
      <c r="AC1802" s="8">
        <f>Sales_DB[[#This Row],[Total_Amount]]-Sales_DB[[#This Row],[Spend]]</f>
        <v>-1147.2828</v>
      </c>
      <c r="AD1802" s="8">
        <f>MONTH(Sales_DB[[#This Row],[Order_Date]])</f>
        <v>11</v>
      </c>
    </row>
    <row r="1803" spans="1:30" x14ac:dyDescent="0.35">
      <c r="A1803" t="s">
        <v>3760</v>
      </c>
      <c r="B1803" s="2">
        <v>45741</v>
      </c>
      <c r="C1803" t="s">
        <v>1305</v>
      </c>
      <c r="D1803" t="s">
        <v>1623</v>
      </c>
      <c r="E1803" t="s">
        <v>1937</v>
      </c>
      <c r="F1803">
        <v>3</v>
      </c>
      <c r="G1803" s="5">
        <v>123.74</v>
      </c>
      <c r="H1803">
        <v>0.23</v>
      </c>
      <c r="I1803" t="s">
        <v>1959</v>
      </c>
      <c r="J1803">
        <v>285.83940000000001</v>
      </c>
      <c r="K1803" t="str">
        <f>_xlfn.XLOOKUP(Sales_DB[[#This Row],[Store_ID]],Store_DB[Store_ID],Store_DB[Region])</f>
        <v>West</v>
      </c>
      <c r="L1803" t="str">
        <f>_xlfn.XLOOKUP(Sales_DB[[#This Row],[Store_ID]],Store_DB[Store_ID],Store_DB[Store_Name])</f>
        <v>Frederick-Wright</v>
      </c>
      <c r="M1803" t="str">
        <f>_xlfn.XLOOKUP(Sales_DB[[#This Row],[Store_ID]],Store_DB[Store_ID],Store_DB[City])</f>
        <v>New Jimmymouth</v>
      </c>
      <c r="N1803" t="str">
        <f>_xlfn.XLOOKUP(Sales_DB[[#This Row],[Store_ID]],Store_DB[Store_ID],Store_DB[Store_Type])</f>
        <v>Flagship</v>
      </c>
      <c r="O1803" t="str">
        <f>_xlfn.XLOOKUP(Sales_DB[[#This Row],[Product_ID]],Product_DB[Product_ID],Product_DB[Product_Name])</f>
        <v>Soccer Training Cone Set</v>
      </c>
      <c r="P1803" t="str">
        <f>_xlfn.XLOOKUP(Sales_DB[[#This Row],[Product_ID]],Product_DB[Product_ID],Product_DB[Category])</f>
        <v>Sports</v>
      </c>
      <c r="Q1803" t="str">
        <f>_xlfn.XLOOKUP(Sales_DB[[#This Row],[Product_ID]],Product_DB[Product_ID],Product_DB[Sub_Category])</f>
        <v>Accessories</v>
      </c>
      <c r="R1803" t="str">
        <f>_xlfn.XLOOKUP(Sales_DB[[#This Row],[Product_ID]],Product_DB[Product_ID],Product_DB[Brand])</f>
        <v>Ford, Murphy and Wilson</v>
      </c>
      <c r="S1803">
        <f>_xlfn.XLOOKUP(Sales_DB[[#This Row],[Product_ID]],Product_DB[Product_ID],Product_DB[Cost])</f>
        <v>144.53</v>
      </c>
      <c r="T1803">
        <f>_xlfn.XLOOKUP(Sales_DB[[#This Row],[Product_ID]],Product_DB[Product_ID],Product_DB[Stock])</f>
        <v>367</v>
      </c>
      <c r="U1803" t="str">
        <f>_xlfn.XLOOKUP(Sales_DB[[#This Row],[Customer_ID]],Final_Cust_db[Customer_ID],Final_Cust_db[Name])</f>
        <v>Karen King</v>
      </c>
      <c r="V1803">
        <f>_xlfn.XLOOKUP(Sales_DB[[#This Row],[Customer_ID]],Final_Cust_db[Customer_ID],Final_Cust_db[Age])</f>
        <v>64</v>
      </c>
      <c r="W1803" t="str">
        <f>_xlfn.XLOOKUP(Sales_DB[[#This Row],[Customer_ID]],Final_Cust_db[Customer_ID],Final_Cust_db[Gender])</f>
        <v>Female</v>
      </c>
      <c r="X1803" t="str">
        <f>_xlfn.XLOOKUP(Sales_DB[[#This Row],[Customer_ID]],Final_Cust_db[Customer_ID],Final_Cust_db[City])</f>
        <v>Kimburgh</v>
      </c>
      <c r="Y1803" t="str">
        <f>_xlfn.XLOOKUP(Sales_DB[[#This Row],[Customer_ID]],Final_Cust_db[Customer_ID],Final_Cust_db[State])</f>
        <v>North Carolina</v>
      </c>
      <c r="Z1803" t="str">
        <f>_xlfn.XLOOKUP(Sales_DB[[#This Row],[Customer_ID]],Final_Cust_db[Customer_ID],Final_Cust_db[Country])</f>
        <v>USA</v>
      </c>
      <c r="AA1803" t="str">
        <f>_xlfn.XLOOKUP(Sales_DB[[#This Row],[Customer_ID]],Final_Cust_db[Customer_ID],Final_Cust_db[Loyality_Level])</f>
        <v>Bronze</v>
      </c>
      <c r="AB1803" s="8">
        <f>Sales_DB[[#This Row],[Cost]]*Sales_DB[[#This Row],[Quantity]]</f>
        <v>433.59000000000003</v>
      </c>
      <c r="AC1803" s="8">
        <f>Sales_DB[[#This Row],[Total_Amount]]-Sales_DB[[#This Row],[Spend]]</f>
        <v>-147.75060000000002</v>
      </c>
      <c r="AD1803" s="8">
        <f>MONTH(Sales_DB[[#This Row],[Order_Date]])</f>
        <v>3</v>
      </c>
    </row>
    <row r="1804" spans="1:30" x14ac:dyDescent="0.35">
      <c r="A1804" t="s">
        <v>3761</v>
      </c>
      <c r="B1804" s="2">
        <v>45427</v>
      </c>
      <c r="C1804" t="s">
        <v>66</v>
      </c>
      <c r="D1804" t="s">
        <v>1781</v>
      </c>
      <c r="E1804" t="s">
        <v>1925</v>
      </c>
      <c r="F1804">
        <v>4</v>
      </c>
      <c r="G1804" s="5">
        <v>645.71</v>
      </c>
      <c r="H1804">
        <v>0.1</v>
      </c>
      <c r="I1804" t="s">
        <v>1959</v>
      </c>
      <c r="J1804">
        <v>2324.556</v>
      </c>
      <c r="K1804" t="str">
        <f>_xlfn.XLOOKUP(Sales_DB[[#This Row],[Store_ID]],Store_DB[Store_ID],Store_DB[Region])</f>
        <v>South</v>
      </c>
      <c r="L1804" t="str">
        <f>_xlfn.XLOOKUP(Sales_DB[[#This Row],[Store_ID]],Store_DB[Store_ID],Store_DB[Store_Name])</f>
        <v>Aguirre-Keller</v>
      </c>
      <c r="M1804" t="str">
        <f>_xlfn.XLOOKUP(Sales_DB[[#This Row],[Store_ID]],Store_DB[Store_ID],Store_DB[City])</f>
        <v>Lake Michael</v>
      </c>
      <c r="N1804" t="str">
        <f>_xlfn.XLOOKUP(Sales_DB[[#This Row],[Store_ID]],Store_DB[Store_ID],Store_DB[Store_Type])</f>
        <v>Online</v>
      </c>
      <c r="O1804" t="str">
        <f>_xlfn.XLOOKUP(Sales_DB[[#This Row],[Product_ID]],Product_DB[Product_ID],Product_DB[Product_Name])</f>
        <v>Smart Led Light Strip</v>
      </c>
      <c r="P1804" t="str">
        <f>_xlfn.XLOOKUP(Sales_DB[[#This Row],[Product_ID]],Product_DB[Product_ID],Product_DB[Category])</f>
        <v>Electronics</v>
      </c>
      <c r="Q1804" t="str">
        <f>_xlfn.XLOOKUP(Sales_DB[[#This Row],[Product_ID]],Product_DB[Product_ID],Product_DB[Sub_Category])</f>
        <v>Accessories</v>
      </c>
      <c r="R1804" t="str">
        <f>_xlfn.XLOOKUP(Sales_DB[[#This Row],[Product_ID]],Product_DB[Product_ID],Product_DB[Brand])</f>
        <v>Flores-Davis</v>
      </c>
      <c r="S1804">
        <f>_xlfn.XLOOKUP(Sales_DB[[#This Row],[Product_ID]],Product_DB[Product_ID],Product_DB[Cost])</f>
        <v>349.17</v>
      </c>
      <c r="T1804">
        <f>_xlfn.XLOOKUP(Sales_DB[[#This Row],[Product_ID]],Product_DB[Product_ID],Product_DB[Stock])</f>
        <v>476</v>
      </c>
      <c r="U1804" t="str">
        <f>_xlfn.XLOOKUP(Sales_DB[[#This Row],[Customer_ID]],Final_Cust_db[Customer_ID],Final_Cust_db[Name])</f>
        <v>Nathan Hernandez</v>
      </c>
      <c r="V1804">
        <f>_xlfn.XLOOKUP(Sales_DB[[#This Row],[Customer_ID]],Final_Cust_db[Customer_ID],Final_Cust_db[Age])</f>
        <v>32</v>
      </c>
      <c r="W1804" t="str">
        <f>_xlfn.XLOOKUP(Sales_DB[[#This Row],[Customer_ID]],Final_Cust_db[Customer_ID],Final_Cust_db[Gender])</f>
        <v>Female</v>
      </c>
      <c r="X1804" t="str">
        <f>_xlfn.XLOOKUP(Sales_DB[[#This Row],[Customer_ID]],Final_Cust_db[Customer_ID],Final_Cust_db[City])</f>
        <v>New Becky</v>
      </c>
      <c r="Y1804" t="str">
        <f>_xlfn.XLOOKUP(Sales_DB[[#This Row],[Customer_ID]],Final_Cust_db[Customer_ID],Final_Cust_db[State])</f>
        <v>Montana</v>
      </c>
      <c r="Z1804" t="str">
        <f>_xlfn.XLOOKUP(Sales_DB[[#This Row],[Customer_ID]],Final_Cust_db[Customer_ID],Final_Cust_db[Country])</f>
        <v>USA</v>
      </c>
      <c r="AA1804" t="str">
        <f>_xlfn.XLOOKUP(Sales_DB[[#This Row],[Customer_ID]],Final_Cust_db[Customer_ID],Final_Cust_db[Loyality_Level])</f>
        <v>Silver</v>
      </c>
      <c r="AB1804" s="8">
        <f>Sales_DB[[#This Row],[Cost]]*Sales_DB[[#This Row],[Quantity]]</f>
        <v>1396.68</v>
      </c>
      <c r="AC1804" s="8">
        <f>Sales_DB[[#This Row],[Total_Amount]]-Sales_DB[[#This Row],[Spend]]</f>
        <v>927.87599999999998</v>
      </c>
      <c r="AD1804" s="8">
        <f>MONTH(Sales_DB[[#This Row],[Order_Date]])</f>
        <v>5</v>
      </c>
    </row>
    <row r="1805" spans="1:30" x14ac:dyDescent="0.35">
      <c r="A1805" t="s">
        <v>3762</v>
      </c>
      <c r="B1805" s="2">
        <v>45736</v>
      </c>
      <c r="C1805" t="s">
        <v>138</v>
      </c>
      <c r="D1805" t="s">
        <v>1636</v>
      </c>
      <c r="E1805" t="s">
        <v>1927</v>
      </c>
      <c r="F1805">
        <v>3</v>
      </c>
      <c r="G1805" s="5">
        <v>587.12</v>
      </c>
      <c r="H1805">
        <v>0.3</v>
      </c>
      <c r="I1805" t="s">
        <v>1957</v>
      </c>
      <c r="J1805">
        <v>1232.952</v>
      </c>
      <c r="K1805" t="str">
        <f>_xlfn.XLOOKUP(Sales_DB[[#This Row],[Store_ID]],Store_DB[Store_ID],Store_DB[Region])</f>
        <v>North</v>
      </c>
      <c r="L1805" t="str">
        <f>_xlfn.XLOOKUP(Sales_DB[[#This Row],[Store_ID]],Store_DB[Store_ID],Store_DB[Store_Name])</f>
        <v>Thomas, Bridges and Harris</v>
      </c>
      <c r="M1805" t="str">
        <f>_xlfn.XLOOKUP(Sales_DB[[#This Row],[Store_ID]],Store_DB[Store_ID],Store_DB[City])</f>
        <v>Sabrinatown</v>
      </c>
      <c r="N1805" t="str">
        <f>_xlfn.XLOOKUP(Sales_DB[[#This Row],[Store_ID]],Store_DB[Store_ID],Store_DB[Store_Type])</f>
        <v>Online</v>
      </c>
      <c r="O1805" t="str">
        <f>_xlfn.XLOOKUP(Sales_DB[[#This Row],[Product_ID]],Product_DB[Product_ID],Product_DB[Product_Name])</f>
        <v>Multi-Purpose Storage Box</v>
      </c>
      <c r="P1805" t="str">
        <f>_xlfn.XLOOKUP(Sales_DB[[#This Row],[Product_ID]],Product_DB[Product_ID],Product_DB[Category])</f>
        <v>Home</v>
      </c>
      <c r="Q1805" t="str">
        <f>_xlfn.XLOOKUP(Sales_DB[[#This Row],[Product_ID]],Product_DB[Product_ID],Product_DB[Sub_Category])</f>
        <v>Storage</v>
      </c>
      <c r="R1805" t="str">
        <f>_xlfn.XLOOKUP(Sales_DB[[#This Row],[Product_ID]],Product_DB[Product_ID],Product_DB[Brand])</f>
        <v>Gardner-Montes</v>
      </c>
      <c r="S1805">
        <f>_xlfn.XLOOKUP(Sales_DB[[#This Row],[Product_ID]],Product_DB[Product_ID],Product_DB[Cost])</f>
        <v>123.46</v>
      </c>
      <c r="T1805">
        <f>_xlfn.XLOOKUP(Sales_DB[[#This Row],[Product_ID]],Product_DB[Product_ID],Product_DB[Stock])</f>
        <v>76</v>
      </c>
      <c r="U1805" t="str">
        <f>_xlfn.XLOOKUP(Sales_DB[[#This Row],[Customer_ID]],Final_Cust_db[Customer_ID],Final_Cust_db[Name])</f>
        <v>Robert Jones Dds</v>
      </c>
      <c r="V1805">
        <f>_xlfn.XLOOKUP(Sales_DB[[#This Row],[Customer_ID]],Final_Cust_db[Customer_ID],Final_Cust_db[Age])</f>
        <v>25</v>
      </c>
      <c r="W1805" t="str">
        <f>_xlfn.XLOOKUP(Sales_DB[[#This Row],[Customer_ID]],Final_Cust_db[Customer_ID],Final_Cust_db[Gender])</f>
        <v>Male</v>
      </c>
      <c r="X1805" t="str">
        <f>_xlfn.XLOOKUP(Sales_DB[[#This Row],[Customer_ID]],Final_Cust_db[Customer_ID],Final_Cust_db[City])</f>
        <v>Tristanton</v>
      </c>
      <c r="Y1805" t="str">
        <f>_xlfn.XLOOKUP(Sales_DB[[#This Row],[Customer_ID]],Final_Cust_db[Customer_ID],Final_Cust_db[State])</f>
        <v>Oklahoma</v>
      </c>
      <c r="Z1805" t="str">
        <f>_xlfn.XLOOKUP(Sales_DB[[#This Row],[Customer_ID]],Final_Cust_db[Customer_ID],Final_Cust_db[Country])</f>
        <v>USA</v>
      </c>
      <c r="AA1805" t="str">
        <f>_xlfn.XLOOKUP(Sales_DB[[#This Row],[Customer_ID]],Final_Cust_db[Customer_ID],Final_Cust_db[Loyality_Level])</f>
        <v>Platinum</v>
      </c>
      <c r="AB1805" s="8">
        <f>Sales_DB[[#This Row],[Cost]]*Sales_DB[[#This Row],[Quantity]]</f>
        <v>370.38</v>
      </c>
      <c r="AC1805" s="8">
        <f>Sales_DB[[#This Row],[Total_Amount]]-Sales_DB[[#This Row],[Spend]]</f>
        <v>862.572</v>
      </c>
      <c r="AD1805" s="8">
        <f>MONTH(Sales_DB[[#This Row],[Order_Date]])</f>
        <v>3</v>
      </c>
    </row>
    <row r="1806" spans="1:30" x14ac:dyDescent="0.35">
      <c r="A1806" t="s">
        <v>3763</v>
      </c>
      <c r="B1806" s="2">
        <v>45941</v>
      </c>
      <c r="C1806" t="s">
        <v>782</v>
      </c>
      <c r="D1806" t="s">
        <v>1650</v>
      </c>
      <c r="E1806" t="s">
        <v>1943</v>
      </c>
      <c r="F1806">
        <v>1</v>
      </c>
      <c r="G1806" s="5">
        <v>401.18</v>
      </c>
      <c r="H1806">
        <v>0.15</v>
      </c>
      <c r="I1806" t="s">
        <v>1962</v>
      </c>
      <c r="J1806">
        <v>341.00299999999999</v>
      </c>
      <c r="K1806" t="str">
        <f>_xlfn.XLOOKUP(Sales_DB[[#This Row],[Store_ID]],Store_DB[Store_ID],Store_DB[Region])</f>
        <v>East</v>
      </c>
      <c r="L1806" t="str">
        <f>_xlfn.XLOOKUP(Sales_DB[[#This Row],[Store_ID]],Store_DB[Store_ID],Store_DB[Store_Name])</f>
        <v>Guerrero-Schmitt</v>
      </c>
      <c r="M1806" t="str">
        <f>_xlfn.XLOOKUP(Sales_DB[[#This Row],[Store_ID]],Store_DB[Store_ID],Store_DB[City])</f>
        <v>East Stevechester</v>
      </c>
      <c r="N1806" t="str">
        <f>_xlfn.XLOOKUP(Sales_DB[[#This Row],[Store_ID]],Store_DB[Store_ID],Store_DB[Store_Type])</f>
        <v>Flagship</v>
      </c>
      <c r="O1806" t="str">
        <f>_xlfn.XLOOKUP(Sales_DB[[#This Row],[Product_ID]],Product_DB[Product_ID],Product_DB[Product_Name])</f>
        <v>Women'S Scarf Set</v>
      </c>
      <c r="P1806" t="str">
        <f>_xlfn.XLOOKUP(Sales_DB[[#This Row],[Product_ID]],Product_DB[Product_ID],Product_DB[Category])</f>
        <v>Clothing</v>
      </c>
      <c r="Q1806" t="str">
        <f>_xlfn.XLOOKUP(Sales_DB[[#This Row],[Product_ID]],Product_DB[Product_ID],Product_DB[Sub_Category])</f>
        <v>Accessories</v>
      </c>
      <c r="R1806" t="str">
        <f>_xlfn.XLOOKUP(Sales_DB[[#This Row],[Product_ID]],Product_DB[Product_ID],Product_DB[Brand])</f>
        <v>Brown and Sons</v>
      </c>
      <c r="S1806">
        <f>_xlfn.XLOOKUP(Sales_DB[[#This Row],[Product_ID]],Product_DB[Product_ID],Product_DB[Cost])</f>
        <v>174.02</v>
      </c>
      <c r="T1806">
        <f>_xlfn.XLOOKUP(Sales_DB[[#This Row],[Product_ID]],Product_DB[Product_ID],Product_DB[Stock])</f>
        <v>268</v>
      </c>
      <c r="U1806" t="str">
        <f>_xlfn.XLOOKUP(Sales_DB[[#This Row],[Customer_ID]],Final_Cust_db[Customer_ID],Final_Cust_db[Name])</f>
        <v>Mr.William Horton</v>
      </c>
      <c r="V1806">
        <f>_xlfn.XLOOKUP(Sales_DB[[#This Row],[Customer_ID]],Final_Cust_db[Customer_ID],Final_Cust_db[Age])</f>
        <v>31</v>
      </c>
      <c r="W1806" t="str">
        <f>_xlfn.XLOOKUP(Sales_DB[[#This Row],[Customer_ID]],Final_Cust_db[Customer_ID],Final_Cust_db[Gender])</f>
        <v>Male</v>
      </c>
      <c r="X1806" t="str">
        <f>_xlfn.XLOOKUP(Sales_DB[[#This Row],[Customer_ID]],Final_Cust_db[Customer_ID],Final_Cust_db[City])</f>
        <v>Dawsonchester</v>
      </c>
      <c r="Y1806" t="str">
        <f>_xlfn.XLOOKUP(Sales_DB[[#This Row],[Customer_ID]],Final_Cust_db[Customer_ID],Final_Cust_db[State])</f>
        <v>Virginia</v>
      </c>
      <c r="Z1806" t="str">
        <f>_xlfn.XLOOKUP(Sales_DB[[#This Row],[Customer_ID]],Final_Cust_db[Customer_ID],Final_Cust_db[Country])</f>
        <v>USA</v>
      </c>
      <c r="AA1806" t="str">
        <f>_xlfn.XLOOKUP(Sales_DB[[#This Row],[Customer_ID]],Final_Cust_db[Customer_ID],Final_Cust_db[Loyality_Level])</f>
        <v>Platinum</v>
      </c>
      <c r="AB1806" s="8">
        <f>Sales_DB[[#This Row],[Cost]]*Sales_DB[[#This Row],[Quantity]]</f>
        <v>174.02</v>
      </c>
      <c r="AC1806" s="8">
        <f>Sales_DB[[#This Row],[Total_Amount]]-Sales_DB[[#This Row],[Spend]]</f>
        <v>166.98299999999998</v>
      </c>
      <c r="AD1806" s="8">
        <f>MONTH(Sales_DB[[#This Row],[Order_Date]])</f>
        <v>10</v>
      </c>
    </row>
    <row r="1807" spans="1:30" x14ac:dyDescent="0.35">
      <c r="A1807" t="s">
        <v>3764</v>
      </c>
      <c r="B1807" s="2">
        <v>45486</v>
      </c>
      <c r="C1807" t="s">
        <v>1155</v>
      </c>
      <c r="D1807" t="s">
        <v>1754</v>
      </c>
      <c r="E1807" t="s">
        <v>1943</v>
      </c>
      <c r="F1807">
        <v>3</v>
      </c>
      <c r="G1807" s="5">
        <v>658.33</v>
      </c>
      <c r="H1807">
        <v>0.12</v>
      </c>
      <c r="I1807" t="s">
        <v>1962</v>
      </c>
      <c r="J1807">
        <v>1737.9911999999999</v>
      </c>
      <c r="K1807" t="str">
        <f>_xlfn.XLOOKUP(Sales_DB[[#This Row],[Store_ID]],Store_DB[Store_ID],Store_DB[Region])</f>
        <v>East</v>
      </c>
      <c r="L1807" t="str">
        <f>_xlfn.XLOOKUP(Sales_DB[[#This Row],[Store_ID]],Store_DB[Store_ID],Store_DB[Store_Name])</f>
        <v>Guerrero-Schmitt</v>
      </c>
      <c r="M1807" t="str">
        <f>_xlfn.XLOOKUP(Sales_DB[[#This Row],[Store_ID]],Store_DB[Store_ID],Store_DB[City])</f>
        <v>East Stevechester</v>
      </c>
      <c r="N1807" t="str">
        <f>_xlfn.XLOOKUP(Sales_DB[[#This Row],[Store_ID]],Store_DB[Store_ID],Store_DB[Store_Type])</f>
        <v>Flagship</v>
      </c>
      <c r="O1807" t="str">
        <f>_xlfn.XLOOKUP(Sales_DB[[#This Row],[Product_ID]],Product_DB[Product_ID],Product_DB[Product_Name])</f>
        <v>Womens Cotton Scarf</v>
      </c>
      <c r="P1807" t="str">
        <f>_xlfn.XLOOKUP(Sales_DB[[#This Row],[Product_ID]],Product_DB[Product_ID],Product_DB[Category])</f>
        <v>Clothing</v>
      </c>
      <c r="Q1807" t="str">
        <f>_xlfn.XLOOKUP(Sales_DB[[#This Row],[Product_ID]],Product_DB[Product_ID],Product_DB[Sub_Category])</f>
        <v>Accessories</v>
      </c>
      <c r="R1807" t="str">
        <f>_xlfn.XLOOKUP(Sales_DB[[#This Row],[Product_ID]],Product_DB[Product_ID],Product_DB[Brand])</f>
        <v>Shepherd-Gould</v>
      </c>
      <c r="S1807">
        <f>_xlfn.XLOOKUP(Sales_DB[[#This Row],[Product_ID]],Product_DB[Product_ID],Product_DB[Cost])</f>
        <v>113.83</v>
      </c>
      <c r="T1807">
        <f>_xlfn.XLOOKUP(Sales_DB[[#This Row],[Product_ID]],Product_DB[Product_ID],Product_DB[Stock])</f>
        <v>485</v>
      </c>
      <c r="U1807" t="str">
        <f>_xlfn.XLOOKUP(Sales_DB[[#This Row],[Customer_ID]],Final_Cust_db[Customer_ID],Final_Cust_db[Name])</f>
        <v>Mallory Allen</v>
      </c>
      <c r="V1807">
        <f>_xlfn.XLOOKUP(Sales_DB[[#This Row],[Customer_ID]],Final_Cust_db[Customer_ID],Final_Cust_db[Age])</f>
        <v>40</v>
      </c>
      <c r="W1807" t="str">
        <f>_xlfn.XLOOKUP(Sales_DB[[#This Row],[Customer_ID]],Final_Cust_db[Customer_ID],Final_Cust_db[Gender])</f>
        <v>Female</v>
      </c>
      <c r="X1807" t="str">
        <f>_xlfn.XLOOKUP(Sales_DB[[#This Row],[Customer_ID]],Final_Cust_db[Customer_ID],Final_Cust_db[City])</f>
        <v>North Theresa</v>
      </c>
      <c r="Y1807" t="str">
        <f>_xlfn.XLOOKUP(Sales_DB[[#This Row],[Customer_ID]],Final_Cust_db[Customer_ID],Final_Cust_db[State])</f>
        <v>Alabama</v>
      </c>
      <c r="Z1807" t="str">
        <f>_xlfn.XLOOKUP(Sales_DB[[#This Row],[Customer_ID]],Final_Cust_db[Customer_ID],Final_Cust_db[Country])</f>
        <v>USA</v>
      </c>
      <c r="AA1807" t="str">
        <f>_xlfn.XLOOKUP(Sales_DB[[#This Row],[Customer_ID]],Final_Cust_db[Customer_ID],Final_Cust_db[Loyality_Level])</f>
        <v>Platinum</v>
      </c>
      <c r="AB1807" s="8">
        <f>Sales_DB[[#This Row],[Cost]]*Sales_DB[[#This Row],[Quantity]]</f>
        <v>341.49</v>
      </c>
      <c r="AC1807" s="8">
        <f>Sales_DB[[#This Row],[Total_Amount]]-Sales_DB[[#This Row],[Spend]]</f>
        <v>1396.5011999999999</v>
      </c>
      <c r="AD1807" s="8">
        <f>MONTH(Sales_DB[[#This Row],[Order_Date]])</f>
        <v>7</v>
      </c>
    </row>
    <row r="1808" spans="1:30" x14ac:dyDescent="0.35">
      <c r="A1808" t="s">
        <v>3765</v>
      </c>
      <c r="B1808" s="2">
        <v>45474</v>
      </c>
      <c r="C1808" t="s">
        <v>663</v>
      </c>
      <c r="D1808" t="s">
        <v>1726</v>
      </c>
      <c r="E1808" t="s">
        <v>1925</v>
      </c>
      <c r="F1808">
        <v>4</v>
      </c>
      <c r="G1808" s="5">
        <v>450.3</v>
      </c>
      <c r="H1808">
        <v>0.02</v>
      </c>
      <c r="I1808" t="s">
        <v>1957</v>
      </c>
      <c r="J1808">
        <v>1765.1759999999999</v>
      </c>
      <c r="K1808" t="str">
        <f>_xlfn.XLOOKUP(Sales_DB[[#This Row],[Store_ID]],Store_DB[Store_ID],Store_DB[Region])</f>
        <v>South</v>
      </c>
      <c r="L1808" t="str">
        <f>_xlfn.XLOOKUP(Sales_DB[[#This Row],[Store_ID]],Store_DB[Store_ID],Store_DB[Store_Name])</f>
        <v>Aguirre-Keller</v>
      </c>
      <c r="M1808" t="str">
        <f>_xlfn.XLOOKUP(Sales_DB[[#This Row],[Store_ID]],Store_DB[Store_ID],Store_DB[City])</f>
        <v>Lake Michael</v>
      </c>
      <c r="N1808" t="str">
        <f>_xlfn.XLOOKUP(Sales_DB[[#This Row],[Store_ID]],Store_DB[Store_ID],Store_DB[Store_Type])</f>
        <v>Online</v>
      </c>
      <c r="O1808" t="str">
        <f>_xlfn.XLOOKUP(Sales_DB[[#This Row],[Product_ID]],Product_DB[Product_ID],Product_DB[Product_Name])</f>
        <v>Men'S Roll-On Perfume</v>
      </c>
      <c r="P1808" t="str">
        <f>_xlfn.XLOOKUP(Sales_DB[[#This Row],[Product_ID]],Product_DB[Product_ID],Product_DB[Category])</f>
        <v>Beauty</v>
      </c>
      <c r="Q1808" t="str">
        <f>_xlfn.XLOOKUP(Sales_DB[[#This Row],[Product_ID]],Product_DB[Product_ID],Product_DB[Sub_Category])</f>
        <v>Fragrance</v>
      </c>
      <c r="R1808" t="str">
        <f>_xlfn.XLOOKUP(Sales_DB[[#This Row],[Product_ID]],Product_DB[Product_ID],Product_DB[Brand])</f>
        <v>Sullivan and Sons</v>
      </c>
      <c r="S1808">
        <f>_xlfn.XLOOKUP(Sales_DB[[#This Row],[Product_ID]],Product_DB[Product_ID],Product_DB[Cost])</f>
        <v>43.29</v>
      </c>
      <c r="T1808">
        <f>_xlfn.XLOOKUP(Sales_DB[[#This Row],[Product_ID]],Product_DB[Product_ID],Product_DB[Stock])</f>
        <v>267</v>
      </c>
      <c r="U1808" t="str">
        <f>_xlfn.XLOOKUP(Sales_DB[[#This Row],[Customer_ID]],Final_Cust_db[Customer_ID],Final_Cust_db[Name])</f>
        <v>Mary Boyd</v>
      </c>
      <c r="V1808">
        <f>_xlfn.XLOOKUP(Sales_DB[[#This Row],[Customer_ID]],Final_Cust_db[Customer_ID],Final_Cust_db[Age])</f>
        <v>25</v>
      </c>
      <c r="W1808" t="str">
        <f>_xlfn.XLOOKUP(Sales_DB[[#This Row],[Customer_ID]],Final_Cust_db[Customer_ID],Final_Cust_db[Gender])</f>
        <v>Female</v>
      </c>
      <c r="X1808" t="str">
        <f>_xlfn.XLOOKUP(Sales_DB[[#This Row],[Customer_ID]],Final_Cust_db[Customer_ID],Final_Cust_db[City])</f>
        <v>New Logan</v>
      </c>
      <c r="Y1808" t="str">
        <f>_xlfn.XLOOKUP(Sales_DB[[#This Row],[Customer_ID]],Final_Cust_db[Customer_ID],Final_Cust_db[State])</f>
        <v>Michigan</v>
      </c>
      <c r="Z1808" t="str">
        <f>_xlfn.XLOOKUP(Sales_DB[[#This Row],[Customer_ID]],Final_Cust_db[Customer_ID],Final_Cust_db[Country])</f>
        <v>USA</v>
      </c>
      <c r="AA1808" t="str">
        <f>_xlfn.XLOOKUP(Sales_DB[[#This Row],[Customer_ID]],Final_Cust_db[Customer_ID],Final_Cust_db[Loyality_Level])</f>
        <v>Bronze</v>
      </c>
      <c r="AB1808" s="8">
        <f>Sales_DB[[#This Row],[Cost]]*Sales_DB[[#This Row],[Quantity]]</f>
        <v>173.16</v>
      </c>
      <c r="AC1808" s="8">
        <f>Sales_DB[[#This Row],[Total_Amount]]-Sales_DB[[#This Row],[Spend]]</f>
        <v>1592.0159999999998</v>
      </c>
      <c r="AD1808" s="8">
        <f>MONTH(Sales_DB[[#This Row],[Order_Date]])</f>
        <v>7</v>
      </c>
    </row>
    <row r="1809" spans="1:30" x14ac:dyDescent="0.35">
      <c r="A1809" t="s">
        <v>3766</v>
      </c>
      <c r="B1809" s="2">
        <v>45757</v>
      </c>
      <c r="C1809" t="s">
        <v>496</v>
      </c>
      <c r="D1809" t="s">
        <v>1863</v>
      </c>
      <c r="E1809" t="s">
        <v>1922</v>
      </c>
      <c r="F1809">
        <v>4</v>
      </c>
      <c r="G1809" s="5">
        <v>33.630000000000003</v>
      </c>
      <c r="H1809">
        <v>0.05</v>
      </c>
      <c r="I1809" t="s">
        <v>1957</v>
      </c>
      <c r="J1809">
        <v>127.794</v>
      </c>
      <c r="K1809" t="str">
        <f>_xlfn.XLOOKUP(Sales_DB[[#This Row],[Store_ID]],Store_DB[Store_ID],Store_DB[Region])</f>
        <v>East</v>
      </c>
      <c r="L1809" t="str">
        <f>_xlfn.XLOOKUP(Sales_DB[[#This Row],[Store_ID]],Store_DB[Store_ID],Store_DB[Store_Name])</f>
        <v>Hill, Wagner and Ballard</v>
      </c>
      <c r="M1809" t="str">
        <f>_xlfn.XLOOKUP(Sales_DB[[#This Row],[Store_ID]],Store_DB[Store_ID],Store_DB[City])</f>
        <v>East Davidville</v>
      </c>
      <c r="N1809" t="str">
        <f>_xlfn.XLOOKUP(Sales_DB[[#This Row],[Store_ID]],Store_DB[Store_ID],Store_DB[Store_Type])</f>
        <v>Online</v>
      </c>
      <c r="O1809" t="str">
        <f>_xlfn.XLOOKUP(Sales_DB[[#This Row],[Product_ID]],Product_DB[Product_ID],Product_DB[Product_Name])</f>
        <v>Vitamin E Body Lotion</v>
      </c>
      <c r="P1809" t="str">
        <f>_xlfn.XLOOKUP(Sales_DB[[#This Row],[Product_ID]],Product_DB[Product_ID],Product_DB[Category])</f>
        <v>Beauty</v>
      </c>
      <c r="Q1809" t="str">
        <f>_xlfn.XLOOKUP(Sales_DB[[#This Row],[Product_ID]],Product_DB[Product_ID],Product_DB[Sub_Category])</f>
        <v>Skincare</v>
      </c>
      <c r="R1809" t="str">
        <f>_xlfn.XLOOKUP(Sales_DB[[#This Row],[Product_ID]],Product_DB[Product_ID],Product_DB[Brand])</f>
        <v>Hoffman-Williams</v>
      </c>
      <c r="S1809">
        <f>_xlfn.XLOOKUP(Sales_DB[[#This Row],[Product_ID]],Product_DB[Product_ID],Product_DB[Cost])</f>
        <v>358.47</v>
      </c>
      <c r="T1809">
        <f>_xlfn.XLOOKUP(Sales_DB[[#This Row],[Product_ID]],Product_DB[Product_ID],Product_DB[Stock])</f>
        <v>213</v>
      </c>
      <c r="U1809" t="str">
        <f>_xlfn.XLOOKUP(Sales_DB[[#This Row],[Customer_ID]],Final_Cust_db[Customer_ID],Final_Cust_db[Name])</f>
        <v>Cameron Simpson</v>
      </c>
      <c r="V1809">
        <f>_xlfn.XLOOKUP(Sales_DB[[#This Row],[Customer_ID]],Final_Cust_db[Customer_ID],Final_Cust_db[Age])</f>
        <v>46</v>
      </c>
      <c r="W1809" t="str">
        <f>_xlfn.XLOOKUP(Sales_DB[[#This Row],[Customer_ID]],Final_Cust_db[Customer_ID],Final_Cust_db[Gender])</f>
        <v>Male</v>
      </c>
      <c r="X1809" t="str">
        <f>_xlfn.XLOOKUP(Sales_DB[[#This Row],[Customer_ID]],Final_Cust_db[Customer_ID],Final_Cust_db[City])</f>
        <v>Michaelfort</v>
      </c>
      <c r="Y1809" t="str">
        <f>_xlfn.XLOOKUP(Sales_DB[[#This Row],[Customer_ID]],Final_Cust_db[Customer_ID],Final_Cust_db[State])</f>
        <v>Indiana</v>
      </c>
      <c r="Z1809" t="str">
        <f>_xlfn.XLOOKUP(Sales_DB[[#This Row],[Customer_ID]],Final_Cust_db[Customer_ID],Final_Cust_db[Country])</f>
        <v>USA</v>
      </c>
      <c r="AA1809" t="str">
        <f>_xlfn.XLOOKUP(Sales_DB[[#This Row],[Customer_ID]],Final_Cust_db[Customer_ID],Final_Cust_db[Loyality_Level])</f>
        <v>Platinum</v>
      </c>
      <c r="AB1809" s="8">
        <f>Sales_DB[[#This Row],[Cost]]*Sales_DB[[#This Row],[Quantity]]</f>
        <v>1433.88</v>
      </c>
      <c r="AC1809" s="8">
        <f>Sales_DB[[#This Row],[Total_Amount]]-Sales_DB[[#This Row],[Spend]]</f>
        <v>-1306.086</v>
      </c>
      <c r="AD1809" s="8">
        <f>MONTH(Sales_DB[[#This Row],[Order_Date]])</f>
        <v>4</v>
      </c>
    </row>
    <row r="1810" spans="1:30" x14ac:dyDescent="0.35">
      <c r="A1810" t="s">
        <v>3767</v>
      </c>
      <c r="B1810" s="2">
        <v>45475</v>
      </c>
      <c r="C1810" t="s">
        <v>145</v>
      </c>
      <c r="D1810" t="s">
        <v>1619</v>
      </c>
      <c r="E1810" t="s">
        <v>1885</v>
      </c>
      <c r="F1810">
        <v>3</v>
      </c>
      <c r="G1810" s="5">
        <v>168.89</v>
      </c>
      <c r="H1810">
        <v>0.03</v>
      </c>
      <c r="I1810" t="s">
        <v>1962</v>
      </c>
      <c r="J1810">
        <v>491.46989999999988</v>
      </c>
      <c r="K1810" t="str">
        <f>_xlfn.XLOOKUP(Sales_DB[[#This Row],[Store_ID]],Store_DB[Store_ID],Store_DB[Region])</f>
        <v>East</v>
      </c>
      <c r="L1810" t="str">
        <f>_xlfn.XLOOKUP(Sales_DB[[#This Row],[Store_ID]],Store_DB[Store_ID],Store_DB[Store_Name])</f>
        <v>Rivera-Warner</v>
      </c>
      <c r="M1810" t="str">
        <f>_xlfn.XLOOKUP(Sales_DB[[#This Row],[Store_ID]],Store_DB[Store_ID],Store_DB[City])</f>
        <v>Washingtonfurt</v>
      </c>
      <c r="N1810" t="str">
        <f>_xlfn.XLOOKUP(Sales_DB[[#This Row],[Store_ID]],Store_DB[Store_ID],Store_DB[Store_Type])</f>
        <v>Flagship</v>
      </c>
      <c r="O1810" t="str">
        <f>_xlfn.XLOOKUP(Sales_DB[[#This Row],[Product_ID]],Product_DB[Product_ID],Product_DB[Product_Name])</f>
        <v>Beard Grooming Kit</v>
      </c>
      <c r="P1810" t="str">
        <f>_xlfn.XLOOKUP(Sales_DB[[#This Row],[Product_ID]],Product_DB[Product_ID],Product_DB[Category])</f>
        <v>Beauty</v>
      </c>
      <c r="Q1810" t="str">
        <f>_xlfn.XLOOKUP(Sales_DB[[#This Row],[Product_ID]],Product_DB[Product_ID],Product_DB[Sub_Category])</f>
        <v>Grooming</v>
      </c>
      <c r="R1810" t="str">
        <f>_xlfn.XLOOKUP(Sales_DB[[#This Row],[Product_ID]],Product_DB[Product_ID],Product_DB[Brand])</f>
        <v>Erickson-Green</v>
      </c>
      <c r="S1810">
        <f>_xlfn.XLOOKUP(Sales_DB[[#This Row],[Product_ID]],Product_DB[Product_ID],Product_DB[Cost])</f>
        <v>337.42</v>
      </c>
      <c r="T1810">
        <f>_xlfn.XLOOKUP(Sales_DB[[#This Row],[Product_ID]],Product_DB[Product_ID],Product_DB[Stock])</f>
        <v>256</v>
      </c>
      <c r="U1810" t="str">
        <f>_xlfn.XLOOKUP(Sales_DB[[#This Row],[Customer_ID]],Final_Cust_db[Customer_ID],Final_Cust_db[Name])</f>
        <v>Rachel Myers</v>
      </c>
      <c r="V1810">
        <f>_xlfn.XLOOKUP(Sales_DB[[#This Row],[Customer_ID]],Final_Cust_db[Customer_ID],Final_Cust_db[Age])</f>
        <v>52</v>
      </c>
      <c r="W1810" t="str">
        <f>_xlfn.XLOOKUP(Sales_DB[[#This Row],[Customer_ID]],Final_Cust_db[Customer_ID],Final_Cust_db[Gender])</f>
        <v>Male</v>
      </c>
      <c r="X1810" t="str">
        <f>_xlfn.XLOOKUP(Sales_DB[[#This Row],[Customer_ID]],Final_Cust_db[Customer_ID],Final_Cust_db[City])</f>
        <v>Robertberg</v>
      </c>
      <c r="Y1810" t="str">
        <f>_xlfn.XLOOKUP(Sales_DB[[#This Row],[Customer_ID]],Final_Cust_db[Customer_ID],Final_Cust_db[State])</f>
        <v>North Dakota</v>
      </c>
      <c r="Z1810" t="str">
        <f>_xlfn.XLOOKUP(Sales_DB[[#This Row],[Customer_ID]],Final_Cust_db[Customer_ID],Final_Cust_db[Country])</f>
        <v>USA</v>
      </c>
      <c r="AA1810" t="str">
        <f>_xlfn.XLOOKUP(Sales_DB[[#This Row],[Customer_ID]],Final_Cust_db[Customer_ID],Final_Cust_db[Loyality_Level])</f>
        <v>Silver</v>
      </c>
      <c r="AB1810" s="8">
        <f>Sales_DB[[#This Row],[Cost]]*Sales_DB[[#This Row],[Quantity]]</f>
        <v>1012.26</v>
      </c>
      <c r="AC1810" s="8">
        <f>Sales_DB[[#This Row],[Total_Amount]]-Sales_DB[[#This Row],[Spend]]</f>
        <v>-520.79010000000017</v>
      </c>
      <c r="AD1810" s="8">
        <f>MONTH(Sales_DB[[#This Row],[Order_Date]])</f>
        <v>7</v>
      </c>
    </row>
    <row r="1811" spans="1:30" x14ac:dyDescent="0.35">
      <c r="A1811" t="s">
        <v>3768</v>
      </c>
      <c r="B1811" s="2">
        <v>45546</v>
      </c>
      <c r="C1811" t="s">
        <v>345</v>
      </c>
      <c r="D1811" t="s">
        <v>1760</v>
      </c>
      <c r="E1811" t="s">
        <v>1925</v>
      </c>
      <c r="F1811">
        <v>1</v>
      </c>
      <c r="G1811" s="5">
        <v>141.85</v>
      </c>
      <c r="H1811">
        <v>0.06</v>
      </c>
      <c r="I1811" t="s">
        <v>1959</v>
      </c>
      <c r="J1811">
        <v>133.339</v>
      </c>
      <c r="K1811" t="str">
        <f>_xlfn.XLOOKUP(Sales_DB[[#This Row],[Store_ID]],Store_DB[Store_ID],Store_DB[Region])</f>
        <v>South</v>
      </c>
      <c r="L1811" t="str">
        <f>_xlfn.XLOOKUP(Sales_DB[[#This Row],[Store_ID]],Store_DB[Store_ID],Store_DB[Store_Name])</f>
        <v>Aguirre-Keller</v>
      </c>
      <c r="M1811" t="str">
        <f>_xlfn.XLOOKUP(Sales_DB[[#This Row],[Store_ID]],Store_DB[Store_ID],Store_DB[City])</f>
        <v>Lake Michael</v>
      </c>
      <c r="N1811" t="str">
        <f>_xlfn.XLOOKUP(Sales_DB[[#This Row],[Store_ID]],Store_DB[Store_ID],Store_DB[Store_Type])</f>
        <v>Online</v>
      </c>
      <c r="O1811" t="str">
        <f>_xlfn.XLOOKUP(Sales_DB[[#This Row],[Product_ID]],Product_DB[Product_ID],Product_DB[Product_Name])</f>
        <v>Luxury Perfume Spray</v>
      </c>
      <c r="P1811" t="str">
        <f>_xlfn.XLOOKUP(Sales_DB[[#This Row],[Product_ID]],Product_DB[Product_ID],Product_DB[Category])</f>
        <v>Beauty</v>
      </c>
      <c r="Q1811" t="str">
        <f>_xlfn.XLOOKUP(Sales_DB[[#This Row],[Product_ID]],Product_DB[Product_ID],Product_DB[Sub_Category])</f>
        <v>Fragrance</v>
      </c>
      <c r="R1811" t="str">
        <f>_xlfn.XLOOKUP(Sales_DB[[#This Row],[Product_ID]],Product_DB[Product_ID],Product_DB[Brand])</f>
        <v>Gibson, Green and Lopez</v>
      </c>
      <c r="S1811">
        <f>_xlfn.XLOOKUP(Sales_DB[[#This Row],[Product_ID]],Product_DB[Product_ID],Product_DB[Cost])</f>
        <v>482.75</v>
      </c>
      <c r="T1811">
        <f>_xlfn.XLOOKUP(Sales_DB[[#This Row],[Product_ID]],Product_DB[Product_ID],Product_DB[Stock])</f>
        <v>444</v>
      </c>
      <c r="U1811" t="str">
        <f>_xlfn.XLOOKUP(Sales_DB[[#This Row],[Customer_ID]],Final_Cust_db[Customer_ID],Final_Cust_db[Name])</f>
        <v>Amy Fowler</v>
      </c>
      <c r="V1811">
        <f>_xlfn.XLOOKUP(Sales_DB[[#This Row],[Customer_ID]],Final_Cust_db[Customer_ID],Final_Cust_db[Age])</f>
        <v>62</v>
      </c>
      <c r="W1811" t="str">
        <f>_xlfn.XLOOKUP(Sales_DB[[#This Row],[Customer_ID]],Final_Cust_db[Customer_ID],Final_Cust_db[Gender])</f>
        <v>Female</v>
      </c>
      <c r="X1811" t="str">
        <f>_xlfn.XLOOKUP(Sales_DB[[#This Row],[Customer_ID]],Final_Cust_db[Customer_ID],Final_Cust_db[City])</f>
        <v>West Bobbyshire</v>
      </c>
      <c r="Y1811" t="str">
        <f>_xlfn.XLOOKUP(Sales_DB[[#This Row],[Customer_ID]],Final_Cust_db[Customer_ID],Final_Cust_db[State])</f>
        <v>New York</v>
      </c>
      <c r="Z1811" t="str">
        <f>_xlfn.XLOOKUP(Sales_DB[[#This Row],[Customer_ID]],Final_Cust_db[Customer_ID],Final_Cust_db[Country])</f>
        <v>USA</v>
      </c>
      <c r="AA1811" t="str">
        <f>_xlfn.XLOOKUP(Sales_DB[[#This Row],[Customer_ID]],Final_Cust_db[Customer_ID],Final_Cust_db[Loyality_Level])</f>
        <v>Platinum</v>
      </c>
      <c r="AB1811" s="8">
        <f>Sales_DB[[#This Row],[Cost]]*Sales_DB[[#This Row],[Quantity]]</f>
        <v>482.75</v>
      </c>
      <c r="AC1811" s="8">
        <f>Sales_DB[[#This Row],[Total_Amount]]-Sales_DB[[#This Row],[Spend]]</f>
        <v>-349.411</v>
      </c>
      <c r="AD1811" s="8">
        <f>MONTH(Sales_DB[[#This Row],[Order_Date]])</f>
        <v>9</v>
      </c>
    </row>
    <row r="1812" spans="1:30" x14ac:dyDescent="0.35">
      <c r="A1812" t="s">
        <v>3769</v>
      </c>
      <c r="B1812" s="2">
        <v>45520</v>
      </c>
      <c r="C1812" t="s">
        <v>975</v>
      </c>
      <c r="D1812" t="s">
        <v>1681</v>
      </c>
      <c r="E1812" t="s">
        <v>1912</v>
      </c>
      <c r="F1812">
        <v>1</v>
      </c>
      <c r="G1812" s="5">
        <v>617.4</v>
      </c>
      <c r="H1812">
        <v>0.21</v>
      </c>
      <c r="I1812" t="s">
        <v>1957</v>
      </c>
      <c r="J1812">
        <v>487.74599999999998</v>
      </c>
      <c r="K1812" t="str">
        <f>_xlfn.XLOOKUP(Sales_DB[[#This Row],[Store_ID]],Store_DB[Store_ID],Store_DB[Region])</f>
        <v>South</v>
      </c>
      <c r="L1812" t="str">
        <f>_xlfn.XLOOKUP(Sales_DB[[#This Row],[Store_ID]],Store_DB[Store_ID],Store_DB[Store_Name])</f>
        <v>Martinez-Mullins</v>
      </c>
      <c r="M1812" t="str">
        <f>_xlfn.XLOOKUP(Sales_DB[[#This Row],[Store_ID]],Store_DB[Store_ID],Store_DB[City])</f>
        <v>Williamsfurt</v>
      </c>
      <c r="N1812" t="str">
        <f>_xlfn.XLOOKUP(Sales_DB[[#This Row],[Store_ID]],Store_DB[Store_ID],Store_DB[Store_Type])</f>
        <v>Online</v>
      </c>
      <c r="O1812" t="str">
        <f>_xlfn.XLOOKUP(Sales_DB[[#This Row],[Product_ID]],Product_DB[Product_ID],Product_DB[Product_Name])</f>
        <v>Bedroom Table Lamp</v>
      </c>
      <c r="P1812" t="str">
        <f>_xlfn.XLOOKUP(Sales_DB[[#This Row],[Product_ID]],Product_DB[Product_ID],Product_DB[Category])</f>
        <v>Home</v>
      </c>
      <c r="Q1812" t="str">
        <f>_xlfn.XLOOKUP(Sales_DB[[#This Row],[Product_ID]],Product_DB[Product_ID],Product_DB[Sub_Category])</f>
        <v>Lighting</v>
      </c>
      <c r="R1812" t="str">
        <f>_xlfn.XLOOKUP(Sales_DB[[#This Row],[Product_ID]],Product_DB[Product_ID],Product_DB[Brand])</f>
        <v>Jones LLC</v>
      </c>
      <c r="S1812">
        <f>_xlfn.XLOOKUP(Sales_DB[[#This Row],[Product_ID]],Product_DB[Product_ID],Product_DB[Cost])</f>
        <v>382.22</v>
      </c>
      <c r="T1812">
        <f>_xlfn.XLOOKUP(Sales_DB[[#This Row],[Product_ID]],Product_DB[Product_ID],Product_DB[Stock])</f>
        <v>329</v>
      </c>
      <c r="U1812" t="str">
        <f>_xlfn.XLOOKUP(Sales_DB[[#This Row],[Customer_ID]],Final_Cust_db[Customer_ID],Final_Cust_db[Name])</f>
        <v>Angela Robinson</v>
      </c>
      <c r="V1812">
        <f>_xlfn.XLOOKUP(Sales_DB[[#This Row],[Customer_ID]],Final_Cust_db[Customer_ID],Final_Cust_db[Age])</f>
        <v>44</v>
      </c>
      <c r="W1812" t="str">
        <f>_xlfn.XLOOKUP(Sales_DB[[#This Row],[Customer_ID]],Final_Cust_db[Customer_ID],Final_Cust_db[Gender])</f>
        <v>Male</v>
      </c>
      <c r="X1812" t="str">
        <f>_xlfn.XLOOKUP(Sales_DB[[#This Row],[Customer_ID]],Final_Cust_db[Customer_ID],Final_Cust_db[City])</f>
        <v>New Nicholasstad</v>
      </c>
      <c r="Y1812" t="str">
        <f>_xlfn.XLOOKUP(Sales_DB[[#This Row],[Customer_ID]],Final_Cust_db[Customer_ID],Final_Cust_db[State])</f>
        <v>Tennessee</v>
      </c>
      <c r="Z1812" t="str">
        <f>_xlfn.XLOOKUP(Sales_DB[[#This Row],[Customer_ID]],Final_Cust_db[Customer_ID],Final_Cust_db[Country])</f>
        <v>USA</v>
      </c>
      <c r="AA1812" t="str">
        <f>_xlfn.XLOOKUP(Sales_DB[[#This Row],[Customer_ID]],Final_Cust_db[Customer_ID],Final_Cust_db[Loyality_Level])</f>
        <v>Platinum</v>
      </c>
      <c r="AB1812" s="8">
        <f>Sales_DB[[#This Row],[Cost]]*Sales_DB[[#This Row],[Quantity]]</f>
        <v>382.22</v>
      </c>
      <c r="AC1812" s="8">
        <f>Sales_DB[[#This Row],[Total_Amount]]-Sales_DB[[#This Row],[Spend]]</f>
        <v>105.52599999999995</v>
      </c>
      <c r="AD1812" s="8">
        <f>MONTH(Sales_DB[[#This Row],[Order_Date]])</f>
        <v>8</v>
      </c>
    </row>
    <row r="1813" spans="1:30" x14ac:dyDescent="0.35">
      <c r="A1813" t="s">
        <v>3770</v>
      </c>
      <c r="B1813" s="2">
        <v>45534</v>
      </c>
      <c r="C1813" t="s">
        <v>502</v>
      </c>
      <c r="D1813" t="s">
        <v>1739</v>
      </c>
      <c r="E1813" t="s">
        <v>1890</v>
      </c>
      <c r="F1813">
        <v>3</v>
      </c>
      <c r="G1813" s="5">
        <v>841.47</v>
      </c>
      <c r="H1813">
        <v>0.15</v>
      </c>
      <c r="I1813" t="s">
        <v>1962</v>
      </c>
      <c r="J1813">
        <v>2145.7485000000001</v>
      </c>
      <c r="K1813" t="str">
        <f>_xlfn.XLOOKUP(Sales_DB[[#This Row],[Store_ID]],Store_DB[Store_ID],Store_DB[Region])</f>
        <v>North</v>
      </c>
      <c r="L1813" t="str">
        <f>_xlfn.XLOOKUP(Sales_DB[[#This Row],[Store_ID]],Store_DB[Store_ID],Store_DB[Store_Name])</f>
        <v>Martinez, Adkins and Johnson</v>
      </c>
      <c r="M1813" t="str">
        <f>_xlfn.XLOOKUP(Sales_DB[[#This Row],[Store_ID]],Store_DB[Store_ID],Store_DB[City])</f>
        <v>Danielmouth</v>
      </c>
      <c r="N1813" t="str">
        <f>_xlfn.XLOOKUP(Sales_DB[[#This Row],[Store_ID]],Store_DB[Store_ID],Store_DB[Store_Type])</f>
        <v>Flagship</v>
      </c>
      <c r="O1813" t="str">
        <f>_xlfn.XLOOKUP(Sales_DB[[#This Row],[Product_ID]],Product_DB[Product_ID],Product_DB[Product_Name])</f>
        <v>Men'S Track Pants</v>
      </c>
      <c r="P1813" t="str">
        <f>_xlfn.XLOOKUP(Sales_DB[[#This Row],[Product_ID]],Product_DB[Product_ID],Product_DB[Category])</f>
        <v>Clothing</v>
      </c>
      <c r="Q1813" t="str">
        <f>_xlfn.XLOOKUP(Sales_DB[[#This Row],[Product_ID]],Product_DB[Product_ID],Product_DB[Sub_Category])</f>
        <v>Bottoms</v>
      </c>
      <c r="R1813" t="str">
        <f>_xlfn.XLOOKUP(Sales_DB[[#This Row],[Product_ID]],Product_DB[Product_ID],Product_DB[Brand])</f>
        <v>Hamilton, Woods and Walker</v>
      </c>
      <c r="S1813">
        <f>_xlfn.XLOOKUP(Sales_DB[[#This Row],[Product_ID]],Product_DB[Product_ID],Product_DB[Cost])</f>
        <v>386.56</v>
      </c>
      <c r="T1813">
        <f>_xlfn.XLOOKUP(Sales_DB[[#This Row],[Product_ID]],Product_DB[Product_ID],Product_DB[Stock])</f>
        <v>125</v>
      </c>
      <c r="U1813" t="str">
        <f>_xlfn.XLOOKUP(Sales_DB[[#This Row],[Customer_ID]],Final_Cust_db[Customer_ID],Final_Cust_db[Name])</f>
        <v>Rhonda Young</v>
      </c>
      <c r="V1813">
        <f>_xlfn.XLOOKUP(Sales_DB[[#This Row],[Customer_ID]],Final_Cust_db[Customer_ID],Final_Cust_db[Age])</f>
        <v>49</v>
      </c>
      <c r="W1813" t="str">
        <f>_xlfn.XLOOKUP(Sales_DB[[#This Row],[Customer_ID]],Final_Cust_db[Customer_ID],Final_Cust_db[Gender])</f>
        <v>Female</v>
      </c>
      <c r="X1813" t="str">
        <f>_xlfn.XLOOKUP(Sales_DB[[#This Row],[Customer_ID]],Final_Cust_db[Customer_ID],Final_Cust_db[City])</f>
        <v>Lake Nathanfort</v>
      </c>
      <c r="Y1813" t="str">
        <f>_xlfn.XLOOKUP(Sales_DB[[#This Row],[Customer_ID]],Final_Cust_db[Customer_ID],Final_Cust_db[State])</f>
        <v>Alaska</v>
      </c>
      <c r="Z1813" t="str">
        <f>_xlfn.XLOOKUP(Sales_DB[[#This Row],[Customer_ID]],Final_Cust_db[Customer_ID],Final_Cust_db[Country])</f>
        <v>USA</v>
      </c>
      <c r="AA1813" t="str">
        <f>_xlfn.XLOOKUP(Sales_DB[[#This Row],[Customer_ID]],Final_Cust_db[Customer_ID],Final_Cust_db[Loyality_Level])</f>
        <v>Platinum</v>
      </c>
      <c r="AB1813" s="8">
        <f>Sales_DB[[#This Row],[Cost]]*Sales_DB[[#This Row],[Quantity]]</f>
        <v>1159.68</v>
      </c>
      <c r="AC1813" s="8">
        <f>Sales_DB[[#This Row],[Total_Amount]]-Sales_DB[[#This Row],[Spend]]</f>
        <v>986.06850000000009</v>
      </c>
      <c r="AD1813" s="8">
        <f>MONTH(Sales_DB[[#This Row],[Order_Date]])</f>
        <v>8</v>
      </c>
    </row>
    <row r="1814" spans="1:30" x14ac:dyDescent="0.35">
      <c r="A1814" t="s">
        <v>3771</v>
      </c>
      <c r="B1814" s="2">
        <v>45334</v>
      </c>
      <c r="C1814" t="s">
        <v>225</v>
      </c>
      <c r="D1814" t="s">
        <v>1636</v>
      </c>
      <c r="E1814" t="s">
        <v>1930</v>
      </c>
      <c r="F1814">
        <v>2</v>
      </c>
      <c r="G1814" s="5">
        <v>960.41</v>
      </c>
      <c r="H1814">
        <v>0.18</v>
      </c>
      <c r="I1814" t="s">
        <v>1957</v>
      </c>
      <c r="J1814">
        <v>1575.0724</v>
      </c>
      <c r="K1814" t="str">
        <f>_xlfn.XLOOKUP(Sales_DB[[#This Row],[Store_ID]],Store_DB[Store_ID],Store_DB[Region])</f>
        <v>East</v>
      </c>
      <c r="L1814" t="str">
        <f>_xlfn.XLOOKUP(Sales_DB[[#This Row],[Store_ID]],Store_DB[Store_ID],Store_DB[Store_Name])</f>
        <v>Gardner, Humphrey and Contreras</v>
      </c>
      <c r="M1814" t="str">
        <f>_xlfn.XLOOKUP(Sales_DB[[#This Row],[Store_ID]],Store_DB[Store_ID],Store_DB[City])</f>
        <v>Johnsonville</v>
      </c>
      <c r="N1814" t="str">
        <f>_xlfn.XLOOKUP(Sales_DB[[#This Row],[Store_ID]],Store_DB[Store_ID],Store_DB[Store_Type])</f>
        <v>Flagship</v>
      </c>
      <c r="O1814" t="str">
        <f>_xlfn.XLOOKUP(Sales_DB[[#This Row],[Product_ID]],Product_DB[Product_ID],Product_DB[Product_Name])</f>
        <v>Multi-Purpose Storage Box</v>
      </c>
      <c r="P1814" t="str">
        <f>_xlfn.XLOOKUP(Sales_DB[[#This Row],[Product_ID]],Product_DB[Product_ID],Product_DB[Category])</f>
        <v>Home</v>
      </c>
      <c r="Q1814" t="str">
        <f>_xlfn.XLOOKUP(Sales_DB[[#This Row],[Product_ID]],Product_DB[Product_ID],Product_DB[Sub_Category])</f>
        <v>Storage</v>
      </c>
      <c r="R1814" t="str">
        <f>_xlfn.XLOOKUP(Sales_DB[[#This Row],[Product_ID]],Product_DB[Product_ID],Product_DB[Brand])</f>
        <v>Gardner-Montes</v>
      </c>
      <c r="S1814">
        <f>_xlfn.XLOOKUP(Sales_DB[[#This Row],[Product_ID]],Product_DB[Product_ID],Product_DB[Cost])</f>
        <v>123.46</v>
      </c>
      <c r="T1814">
        <f>_xlfn.XLOOKUP(Sales_DB[[#This Row],[Product_ID]],Product_DB[Product_ID],Product_DB[Stock])</f>
        <v>76</v>
      </c>
      <c r="U1814" t="str">
        <f>_xlfn.XLOOKUP(Sales_DB[[#This Row],[Customer_ID]],Final_Cust_db[Customer_ID],Final_Cust_db[Name])</f>
        <v>Alyssa Vargas</v>
      </c>
      <c r="V1814">
        <f>_xlfn.XLOOKUP(Sales_DB[[#This Row],[Customer_ID]],Final_Cust_db[Customer_ID],Final_Cust_db[Age])</f>
        <v>53</v>
      </c>
      <c r="W1814" t="str">
        <f>_xlfn.XLOOKUP(Sales_DB[[#This Row],[Customer_ID]],Final_Cust_db[Customer_ID],Final_Cust_db[Gender])</f>
        <v>Male</v>
      </c>
      <c r="X1814" t="str">
        <f>_xlfn.XLOOKUP(Sales_DB[[#This Row],[Customer_ID]],Final_Cust_db[Customer_ID],Final_Cust_db[City])</f>
        <v>New Kathrynland</v>
      </c>
      <c r="Y1814" t="str">
        <f>_xlfn.XLOOKUP(Sales_DB[[#This Row],[Customer_ID]],Final_Cust_db[Customer_ID],Final_Cust_db[State])</f>
        <v>Montana</v>
      </c>
      <c r="Z1814" t="str">
        <f>_xlfn.XLOOKUP(Sales_DB[[#This Row],[Customer_ID]],Final_Cust_db[Customer_ID],Final_Cust_db[Country])</f>
        <v>USA</v>
      </c>
      <c r="AA1814" t="str">
        <f>_xlfn.XLOOKUP(Sales_DB[[#This Row],[Customer_ID]],Final_Cust_db[Customer_ID],Final_Cust_db[Loyality_Level])</f>
        <v>Platinum</v>
      </c>
      <c r="AB1814" s="8">
        <f>Sales_DB[[#This Row],[Cost]]*Sales_DB[[#This Row],[Quantity]]</f>
        <v>246.92</v>
      </c>
      <c r="AC1814" s="8">
        <f>Sales_DB[[#This Row],[Total_Amount]]-Sales_DB[[#This Row],[Spend]]</f>
        <v>1328.1523999999999</v>
      </c>
      <c r="AD1814" s="8">
        <f>MONTH(Sales_DB[[#This Row],[Order_Date]])</f>
        <v>2</v>
      </c>
    </row>
    <row r="1815" spans="1:30" x14ac:dyDescent="0.35">
      <c r="A1815" t="s">
        <v>3772</v>
      </c>
      <c r="B1815" s="2">
        <v>45289</v>
      </c>
      <c r="C1815" t="s">
        <v>1405</v>
      </c>
      <c r="D1815" t="s">
        <v>1806</v>
      </c>
      <c r="E1815" t="s">
        <v>1943</v>
      </c>
      <c r="F1815">
        <v>3</v>
      </c>
      <c r="G1815" s="5">
        <v>717.22</v>
      </c>
      <c r="H1815">
        <v>0.24</v>
      </c>
      <c r="I1815" t="s">
        <v>1959</v>
      </c>
      <c r="J1815">
        <v>1635.2616</v>
      </c>
      <c r="K1815" t="str">
        <f>_xlfn.XLOOKUP(Sales_DB[[#This Row],[Store_ID]],Store_DB[Store_ID],Store_DB[Region])</f>
        <v>East</v>
      </c>
      <c r="L1815" t="str">
        <f>_xlfn.XLOOKUP(Sales_DB[[#This Row],[Store_ID]],Store_DB[Store_ID],Store_DB[Store_Name])</f>
        <v>Guerrero-Schmitt</v>
      </c>
      <c r="M1815" t="str">
        <f>_xlfn.XLOOKUP(Sales_DB[[#This Row],[Store_ID]],Store_DB[Store_ID],Store_DB[City])</f>
        <v>East Stevechester</v>
      </c>
      <c r="N1815" t="str">
        <f>_xlfn.XLOOKUP(Sales_DB[[#This Row],[Store_ID]],Store_DB[Store_ID],Store_DB[Store_Type])</f>
        <v>Flagship</v>
      </c>
      <c r="O1815" t="str">
        <f>_xlfn.XLOOKUP(Sales_DB[[#This Row],[Product_ID]],Product_DB[Product_ID],Product_DB[Product_Name])</f>
        <v>Women'S Ankle Boots</v>
      </c>
      <c r="P1815" t="str">
        <f>_xlfn.XLOOKUP(Sales_DB[[#This Row],[Product_ID]],Product_DB[Product_ID],Product_DB[Category])</f>
        <v>Clothing</v>
      </c>
      <c r="Q1815" t="str">
        <f>_xlfn.XLOOKUP(Sales_DB[[#This Row],[Product_ID]],Product_DB[Product_ID],Product_DB[Sub_Category])</f>
        <v>Footwear</v>
      </c>
      <c r="R1815" t="str">
        <f>_xlfn.XLOOKUP(Sales_DB[[#This Row],[Product_ID]],Product_DB[Product_ID],Product_DB[Brand])</f>
        <v>Poole PLC</v>
      </c>
      <c r="S1815">
        <f>_xlfn.XLOOKUP(Sales_DB[[#This Row],[Product_ID]],Product_DB[Product_ID],Product_DB[Cost])</f>
        <v>158.13999999999999</v>
      </c>
      <c r="T1815">
        <f>_xlfn.XLOOKUP(Sales_DB[[#This Row],[Product_ID]],Product_DB[Product_ID],Product_DB[Stock])</f>
        <v>82</v>
      </c>
      <c r="U1815" t="str">
        <f>_xlfn.XLOOKUP(Sales_DB[[#This Row],[Customer_ID]],Final_Cust_db[Customer_ID],Final_Cust_db[Name])</f>
        <v>Ashley Roberts</v>
      </c>
      <c r="V1815">
        <f>_xlfn.XLOOKUP(Sales_DB[[#This Row],[Customer_ID]],Final_Cust_db[Customer_ID],Final_Cust_db[Age])</f>
        <v>46</v>
      </c>
      <c r="W1815" t="str">
        <f>_xlfn.XLOOKUP(Sales_DB[[#This Row],[Customer_ID]],Final_Cust_db[Customer_ID],Final_Cust_db[Gender])</f>
        <v>Male</v>
      </c>
      <c r="X1815" t="str">
        <f>_xlfn.XLOOKUP(Sales_DB[[#This Row],[Customer_ID]],Final_Cust_db[Customer_ID],Final_Cust_db[City])</f>
        <v>Josephmouth</v>
      </c>
      <c r="Y1815" t="str">
        <f>_xlfn.XLOOKUP(Sales_DB[[#This Row],[Customer_ID]],Final_Cust_db[Customer_ID],Final_Cust_db[State])</f>
        <v>New Mexico</v>
      </c>
      <c r="Z1815" t="str">
        <f>_xlfn.XLOOKUP(Sales_DB[[#This Row],[Customer_ID]],Final_Cust_db[Customer_ID],Final_Cust_db[Country])</f>
        <v>USA</v>
      </c>
      <c r="AA1815" t="str">
        <f>_xlfn.XLOOKUP(Sales_DB[[#This Row],[Customer_ID]],Final_Cust_db[Customer_ID],Final_Cust_db[Loyality_Level])</f>
        <v>Gold</v>
      </c>
      <c r="AB1815" s="8">
        <f>Sales_DB[[#This Row],[Cost]]*Sales_DB[[#This Row],[Quantity]]</f>
        <v>474.41999999999996</v>
      </c>
      <c r="AC1815" s="8">
        <f>Sales_DB[[#This Row],[Total_Amount]]-Sales_DB[[#This Row],[Spend]]</f>
        <v>1160.8416000000002</v>
      </c>
      <c r="AD1815" s="8">
        <f>MONTH(Sales_DB[[#This Row],[Order_Date]])</f>
        <v>12</v>
      </c>
    </row>
    <row r="1816" spans="1:30" x14ac:dyDescent="0.35">
      <c r="A1816" t="s">
        <v>3773</v>
      </c>
      <c r="B1816" s="2">
        <v>45832</v>
      </c>
      <c r="C1816" t="s">
        <v>406</v>
      </c>
      <c r="D1816" t="s">
        <v>1604</v>
      </c>
      <c r="E1816" t="s">
        <v>1885</v>
      </c>
      <c r="F1816">
        <v>1</v>
      </c>
      <c r="G1816" s="5">
        <v>281.83</v>
      </c>
      <c r="H1816">
        <v>0.16</v>
      </c>
      <c r="I1816" t="s">
        <v>1962</v>
      </c>
      <c r="J1816">
        <v>236.7372</v>
      </c>
      <c r="K1816" t="str">
        <f>_xlfn.XLOOKUP(Sales_DB[[#This Row],[Store_ID]],Store_DB[Store_ID],Store_DB[Region])</f>
        <v>East</v>
      </c>
      <c r="L1816" t="str">
        <f>_xlfn.XLOOKUP(Sales_DB[[#This Row],[Store_ID]],Store_DB[Store_ID],Store_DB[Store_Name])</f>
        <v>Rivera-Warner</v>
      </c>
      <c r="M1816" t="str">
        <f>_xlfn.XLOOKUP(Sales_DB[[#This Row],[Store_ID]],Store_DB[Store_ID],Store_DB[City])</f>
        <v>Washingtonfurt</v>
      </c>
      <c r="N1816" t="str">
        <f>_xlfn.XLOOKUP(Sales_DB[[#This Row],[Store_ID]],Store_DB[Store_ID],Store_DB[Store_Type])</f>
        <v>Flagship</v>
      </c>
      <c r="O1816" t="str">
        <f>_xlfn.XLOOKUP(Sales_DB[[#This Row],[Product_ID]],Product_DB[Product_ID],Product_DB[Product_Name])</f>
        <v>Hair Strengthening Shampoo</v>
      </c>
      <c r="P1816" t="str">
        <f>_xlfn.XLOOKUP(Sales_DB[[#This Row],[Product_ID]],Product_DB[Product_ID],Product_DB[Category])</f>
        <v>Beauty</v>
      </c>
      <c r="Q1816" t="str">
        <f>_xlfn.XLOOKUP(Sales_DB[[#This Row],[Product_ID]],Product_DB[Product_ID],Product_DB[Sub_Category])</f>
        <v>Haircare</v>
      </c>
      <c r="R1816" t="str">
        <f>_xlfn.XLOOKUP(Sales_DB[[#This Row],[Product_ID]],Product_DB[Product_ID],Product_DB[Brand])</f>
        <v>Rice LLC</v>
      </c>
      <c r="S1816">
        <f>_xlfn.XLOOKUP(Sales_DB[[#This Row],[Product_ID]],Product_DB[Product_ID],Product_DB[Cost])</f>
        <v>115.82</v>
      </c>
      <c r="T1816">
        <f>_xlfn.XLOOKUP(Sales_DB[[#This Row],[Product_ID]],Product_DB[Product_ID],Product_DB[Stock])</f>
        <v>460</v>
      </c>
      <c r="U1816" t="str">
        <f>_xlfn.XLOOKUP(Sales_DB[[#This Row],[Customer_ID]],Final_Cust_db[Customer_ID],Final_Cust_db[Name])</f>
        <v>Tyler Conrad</v>
      </c>
      <c r="V1816">
        <f>_xlfn.XLOOKUP(Sales_DB[[#This Row],[Customer_ID]],Final_Cust_db[Customer_ID],Final_Cust_db[Age])</f>
        <v>53</v>
      </c>
      <c r="W1816" t="str">
        <f>_xlfn.XLOOKUP(Sales_DB[[#This Row],[Customer_ID]],Final_Cust_db[Customer_ID],Final_Cust_db[Gender])</f>
        <v>Female</v>
      </c>
      <c r="X1816" t="str">
        <f>_xlfn.XLOOKUP(Sales_DB[[#This Row],[Customer_ID]],Final_Cust_db[Customer_ID],Final_Cust_db[City])</f>
        <v>North Curtischester</v>
      </c>
      <c r="Y1816" t="str">
        <f>_xlfn.XLOOKUP(Sales_DB[[#This Row],[Customer_ID]],Final_Cust_db[Customer_ID],Final_Cust_db[State])</f>
        <v>North Dakota</v>
      </c>
      <c r="Z1816" t="str">
        <f>_xlfn.XLOOKUP(Sales_DB[[#This Row],[Customer_ID]],Final_Cust_db[Customer_ID],Final_Cust_db[Country])</f>
        <v>USA</v>
      </c>
      <c r="AA1816" t="str">
        <f>_xlfn.XLOOKUP(Sales_DB[[#This Row],[Customer_ID]],Final_Cust_db[Customer_ID],Final_Cust_db[Loyality_Level])</f>
        <v>Platinum</v>
      </c>
      <c r="AB1816" s="8">
        <f>Sales_DB[[#This Row],[Cost]]*Sales_DB[[#This Row],[Quantity]]</f>
        <v>115.82</v>
      </c>
      <c r="AC1816" s="8">
        <f>Sales_DB[[#This Row],[Total_Amount]]-Sales_DB[[#This Row],[Spend]]</f>
        <v>120.91720000000001</v>
      </c>
      <c r="AD1816" s="8">
        <f>MONTH(Sales_DB[[#This Row],[Order_Date]])</f>
        <v>6</v>
      </c>
    </row>
    <row r="1817" spans="1:30" x14ac:dyDescent="0.35">
      <c r="A1817" t="s">
        <v>3774</v>
      </c>
      <c r="B1817" s="2">
        <v>45400</v>
      </c>
      <c r="C1817" t="s">
        <v>672</v>
      </c>
      <c r="D1817" t="s">
        <v>1757</v>
      </c>
      <c r="E1817" t="s">
        <v>1932</v>
      </c>
      <c r="F1817">
        <v>1</v>
      </c>
      <c r="G1817" s="5">
        <v>509.08</v>
      </c>
      <c r="H1817">
        <v>0.04</v>
      </c>
      <c r="I1817" t="s">
        <v>1959</v>
      </c>
      <c r="J1817">
        <v>488.71679999999998</v>
      </c>
      <c r="K1817" t="str">
        <f>_xlfn.XLOOKUP(Sales_DB[[#This Row],[Store_ID]],Store_DB[Store_ID],Store_DB[Region])</f>
        <v>South</v>
      </c>
      <c r="L1817" t="str">
        <f>_xlfn.XLOOKUP(Sales_DB[[#This Row],[Store_ID]],Store_DB[Store_ID],Store_DB[Store_Name])</f>
        <v>Mcdonald Inc</v>
      </c>
      <c r="M1817" t="str">
        <f>_xlfn.XLOOKUP(Sales_DB[[#This Row],[Store_ID]],Store_DB[Store_ID],Store_DB[City])</f>
        <v>Christopherland</v>
      </c>
      <c r="N1817" t="str">
        <f>_xlfn.XLOOKUP(Sales_DB[[#This Row],[Store_ID]],Store_DB[Store_ID],Store_DB[Store_Type])</f>
        <v>Outlet</v>
      </c>
      <c r="O1817" t="str">
        <f>_xlfn.XLOOKUP(Sales_DB[[#This Row],[Product_ID]],Product_DB[Product_ID],Product_DB[Product_Name])</f>
        <v>Men'S Hair Styling Gel</v>
      </c>
      <c r="P1817" t="str">
        <f>_xlfn.XLOOKUP(Sales_DB[[#This Row],[Product_ID]],Product_DB[Product_ID],Product_DB[Category])</f>
        <v>Beauty</v>
      </c>
      <c r="Q1817" t="str">
        <f>_xlfn.XLOOKUP(Sales_DB[[#This Row],[Product_ID]],Product_DB[Product_ID],Product_DB[Sub_Category])</f>
        <v>Haircare</v>
      </c>
      <c r="R1817" t="str">
        <f>_xlfn.XLOOKUP(Sales_DB[[#This Row],[Product_ID]],Product_DB[Product_ID],Product_DB[Brand])</f>
        <v>Cline-Mccarthy</v>
      </c>
      <c r="S1817">
        <f>_xlfn.XLOOKUP(Sales_DB[[#This Row],[Product_ID]],Product_DB[Product_ID],Product_DB[Cost])</f>
        <v>17.309999999999999</v>
      </c>
      <c r="T1817">
        <f>_xlfn.XLOOKUP(Sales_DB[[#This Row],[Product_ID]],Product_DB[Product_ID],Product_DB[Stock])</f>
        <v>399</v>
      </c>
      <c r="U1817" t="str">
        <f>_xlfn.XLOOKUP(Sales_DB[[#This Row],[Customer_ID]],Final_Cust_db[Customer_ID],Final_Cust_db[Name])</f>
        <v>Tiffany Herrera</v>
      </c>
      <c r="V1817">
        <f>_xlfn.XLOOKUP(Sales_DB[[#This Row],[Customer_ID]],Final_Cust_db[Customer_ID],Final_Cust_db[Age])</f>
        <v>52</v>
      </c>
      <c r="W1817" t="str">
        <f>_xlfn.XLOOKUP(Sales_DB[[#This Row],[Customer_ID]],Final_Cust_db[Customer_ID],Final_Cust_db[Gender])</f>
        <v>Male</v>
      </c>
      <c r="X1817" t="str">
        <f>_xlfn.XLOOKUP(Sales_DB[[#This Row],[Customer_ID]],Final_Cust_db[Customer_ID],Final_Cust_db[City])</f>
        <v>New Dianebury</v>
      </c>
      <c r="Y1817" t="str">
        <f>_xlfn.XLOOKUP(Sales_DB[[#This Row],[Customer_ID]],Final_Cust_db[Customer_ID],Final_Cust_db[State])</f>
        <v>Virginia</v>
      </c>
      <c r="Z1817" t="str">
        <f>_xlfn.XLOOKUP(Sales_DB[[#This Row],[Customer_ID]],Final_Cust_db[Customer_ID],Final_Cust_db[Country])</f>
        <v>USA</v>
      </c>
      <c r="AA1817" t="str">
        <f>_xlfn.XLOOKUP(Sales_DB[[#This Row],[Customer_ID]],Final_Cust_db[Customer_ID],Final_Cust_db[Loyality_Level])</f>
        <v>Platinum</v>
      </c>
      <c r="AB1817" s="8">
        <f>Sales_DB[[#This Row],[Cost]]*Sales_DB[[#This Row],[Quantity]]</f>
        <v>17.309999999999999</v>
      </c>
      <c r="AC1817" s="8">
        <f>Sales_DB[[#This Row],[Total_Amount]]-Sales_DB[[#This Row],[Spend]]</f>
        <v>471.40679999999998</v>
      </c>
      <c r="AD1817" s="8">
        <f>MONTH(Sales_DB[[#This Row],[Order_Date]])</f>
        <v>4</v>
      </c>
    </row>
    <row r="1818" spans="1:30" x14ac:dyDescent="0.35">
      <c r="A1818" t="s">
        <v>3775</v>
      </c>
      <c r="B1818" s="2">
        <v>45930</v>
      </c>
      <c r="C1818" t="s">
        <v>1256</v>
      </c>
      <c r="D1818" t="s">
        <v>1869</v>
      </c>
      <c r="E1818" t="s">
        <v>1894</v>
      </c>
      <c r="F1818">
        <v>4</v>
      </c>
      <c r="G1818" s="5">
        <v>827.09</v>
      </c>
      <c r="H1818">
        <v>0.3</v>
      </c>
      <c r="I1818" t="s">
        <v>1957</v>
      </c>
      <c r="J1818">
        <v>2315.8519999999999</v>
      </c>
      <c r="K1818" t="str">
        <f>_xlfn.XLOOKUP(Sales_DB[[#This Row],[Store_ID]],Store_DB[Store_ID],Store_DB[Region])</f>
        <v>South</v>
      </c>
      <c r="L1818" t="str">
        <f>_xlfn.XLOOKUP(Sales_DB[[#This Row],[Store_ID]],Store_DB[Store_ID],Store_DB[Store_Name])</f>
        <v>Black-Horn</v>
      </c>
      <c r="M1818" t="str">
        <f>_xlfn.XLOOKUP(Sales_DB[[#This Row],[Store_ID]],Store_DB[Store_ID],Store_DB[City])</f>
        <v>North Nancyview</v>
      </c>
      <c r="N1818" t="str">
        <f>_xlfn.XLOOKUP(Sales_DB[[#This Row],[Store_ID]],Store_DB[Store_ID],Store_DB[Store_Type])</f>
        <v>Outlet</v>
      </c>
      <c r="O1818" t="str">
        <f>_xlfn.XLOOKUP(Sales_DB[[#This Row],[Product_ID]],Product_DB[Product_ID],Product_DB[Product_Name])</f>
        <v>Women'S Formal Blazer</v>
      </c>
      <c r="P1818" t="str">
        <f>_xlfn.XLOOKUP(Sales_DB[[#This Row],[Product_ID]],Product_DB[Product_ID],Product_DB[Category])</f>
        <v>Clothing</v>
      </c>
      <c r="Q1818" t="str">
        <f>_xlfn.XLOOKUP(Sales_DB[[#This Row],[Product_ID]],Product_DB[Product_ID],Product_DB[Sub_Category])</f>
        <v>Outerwear</v>
      </c>
      <c r="R1818" t="str">
        <f>_xlfn.XLOOKUP(Sales_DB[[#This Row],[Product_ID]],Product_DB[Product_ID],Product_DB[Brand])</f>
        <v>Phillips and Sons</v>
      </c>
      <c r="S1818">
        <f>_xlfn.XLOOKUP(Sales_DB[[#This Row],[Product_ID]],Product_DB[Product_ID],Product_DB[Cost])</f>
        <v>358.47</v>
      </c>
      <c r="T1818">
        <f>_xlfn.XLOOKUP(Sales_DB[[#This Row],[Product_ID]],Product_DB[Product_ID],Product_DB[Stock])</f>
        <v>143</v>
      </c>
      <c r="U1818" t="str">
        <f>_xlfn.XLOOKUP(Sales_DB[[#This Row],[Customer_ID]],Final_Cust_db[Customer_ID],Final_Cust_db[Name])</f>
        <v>Mark Rogers</v>
      </c>
      <c r="V1818">
        <f>_xlfn.XLOOKUP(Sales_DB[[#This Row],[Customer_ID]],Final_Cust_db[Customer_ID],Final_Cust_db[Age])</f>
        <v>57</v>
      </c>
      <c r="W1818" t="str">
        <f>_xlfn.XLOOKUP(Sales_DB[[#This Row],[Customer_ID]],Final_Cust_db[Customer_ID],Final_Cust_db[Gender])</f>
        <v>Female</v>
      </c>
      <c r="X1818" t="str">
        <f>_xlfn.XLOOKUP(Sales_DB[[#This Row],[Customer_ID]],Final_Cust_db[Customer_ID],Final_Cust_db[City])</f>
        <v>Bookertown</v>
      </c>
      <c r="Y1818" t="str">
        <f>_xlfn.XLOOKUP(Sales_DB[[#This Row],[Customer_ID]],Final_Cust_db[Customer_ID],Final_Cust_db[State])</f>
        <v>Oklahoma</v>
      </c>
      <c r="Z1818" t="str">
        <f>_xlfn.XLOOKUP(Sales_DB[[#This Row],[Customer_ID]],Final_Cust_db[Customer_ID],Final_Cust_db[Country])</f>
        <v>USA</v>
      </c>
      <c r="AA1818" t="str">
        <f>_xlfn.XLOOKUP(Sales_DB[[#This Row],[Customer_ID]],Final_Cust_db[Customer_ID],Final_Cust_db[Loyality_Level])</f>
        <v>Platinum</v>
      </c>
      <c r="AB1818" s="8">
        <f>Sales_DB[[#This Row],[Cost]]*Sales_DB[[#This Row],[Quantity]]</f>
        <v>1433.88</v>
      </c>
      <c r="AC1818" s="8">
        <f>Sales_DB[[#This Row],[Total_Amount]]-Sales_DB[[#This Row],[Spend]]</f>
        <v>881.97199999999975</v>
      </c>
      <c r="AD1818" s="8">
        <f>MONTH(Sales_DB[[#This Row],[Order_Date]])</f>
        <v>9</v>
      </c>
    </row>
    <row r="1819" spans="1:30" x14ac:dyDescent="0.35">
      <c r="A1819" t="s">
        <v>3776</v>
      </c>
      <c r="B1819" s="2">
        <v>45935</v>
      </c>
      <c r="C1819" t="s">
        <v>690</v>
      </c>
      <c r="D1819" t="s">
        <v>1662</v>
      </c>
      <c r="E1819" t="s">
        <v>1902</v>
      </c>
      <c r="F1819">
        <v>2</v>
      </c>
      <c r="G1819" s="5">
        <v>823.36</v>
      </c>
      <c r="H1819">
        <v>0.23</v>
      </c>
      <c r="I1819" t="s">
        <v>1957</v>
      </c>
      <c r="J1819">
        <v>1267.9744000000001</v>
      </c>
      <c r="K1819" t="str">
        <f>_xlfn.XLOOKUP(Sales_DB[[#This Row],[Store_ID]],Store_DB[Store_ID],Store_DB[Region])</f>
        <v>South</v>
      </c>
      <c r="L1819" t="str">
        <f>_xlfn.XLOOKUP(Sales_DB[[#This Row],[Store_ID]],Store_DB[Store_ID],Store_DB[Store_Name])</f>
        <v>Alexander Group</v>
      </c>
      <c r="M1819" t="str">
        <f>_xlfn.XLOOKUP(Sales_DB[[#This Row],[Store_ID]],Store_DB[Store_ID],Store_DB[City])</f>
        <v>Port Sharon</v>
      </c>
      <c r="N1819" t="str">
        <f>_xlfn.XLOOKUP(Sales_DB[[#This Row],[Store_ID]],Store_DB[Store_ID],Store_DB[Store_Type])</f>
        <v>Online</v>
      </c>
      <c r="O1819" t="str">
        <f>_xlfn.XLOOKUP(Sales_DB[[#This Row],[Product_ID]],Product_DB[Product_ID],Product_DB[Product_Name])</f>
        <v>Fabric Sofa Throw Blanket</v>
      </c>
      <c r="P1819" t="str">
        <f>_xlfn.XLOOKUP(Sales_DB[[#This Row],[Product_ID]],Product_DB[Product_ID],Product_DB[Category])</f>
        <v>Home</v>
      </c>
      <c r="Q1819" t="str">
        <f>_xlfn.XLOOKUP(Sales_DB[[#This Row],[Product_ID]],Product_DB[Product_ID],Product_DB[Sub_Category])</f>
        <v>Decor</v>
      </c>
      <c r="R1819" t="str">
        <f>_xlfn.XLOOKUP(Sales_DB[[#This Row],[Product_ID]],Product_DB[Product_ID],Product_DB[Brand])</f>
        <v>Hoffman Group</v>
      </c>
      <c r="S1819">
        <f>_xlfn.XLOOKUP(Sales_DB[[#This Row],[Product_ID]],Product_DB[Product_ID],Product_DB[Cost])</f>
        <v>218.48</v>
      </c>
      <c r="T1819">
        <f>_xlfn.XLOOKUP(Sales_DB[[#This Row],[Product_ID]],Product_DB[Product_ID],Product_DB[Stock])</f>
        <v>276</v>
      </c>
      <c r="U1819" t="str">
        <f>_xlfn.XLOOKUP(Sales_DB[[#This Row],[Customer_ID]],Final_Cust_db[Customer_ID],Final_Cust_db[Name])</f>
        <v>Antonio Jones</v>
      </c>
      <c r="V1819">
        <f>_xlfn.XLOOKUP(Sales_DB[[#This Row],[Customer_ID]],Final_Cust_db[Customer_ID],Final_Cust_db[Age])</f>
        <v>48</v>
      </c>
      <c r="W1819" t="str">
        <f>_xlfn.XLOOKUP(Sales_DB[[#This Row],[Customer_ID]],Final_Cust_db[Customer_ID],Final_Cust_db[Gender])</f>
        <v>Male</v>
      </c>
      <c r="X1819" t="str">
        <f>_xlfn.XLOOKUP(Sales_DB[[#This Row],[Customer_ID]],Final_Cust_db[Customer_ID],Final_Cust_db[City])</f>
        <v>Matthewborough</v>
      </c>
      <c r="Y1819" t="str">
        <f>_xlfn.XLOOKUP(Sales_DB[[#This Row],[Customer_ID]],Final_Cust_db[Customer_ID],Final_Cust_db[State])</f>
        <v>Georgia</v>
      </c>
      <c r="Z1819" t="str">
        <f>_xlfn.XLOOKUP(Sales_DB[[#This Row],[Customer_ID]],Final_Cust_db[Customer_ID],Final_Cust_db[Country])</f>
        <v>USA</v>
      </c>
      <c r="AA1819" t="str">
        <f>_xlfn.XLOOKUP(Sales_DB[[#This Row],[Customer_ID]],Final_Cust_db[Customer_ID],Final_Cust_db[Loyality_Level])</f>
        <v>Silver</v>
      </c>
      <c r="AB1819" s="8">
        <f>Sales_DB[[#This Row],[Cost]]*Sales_DB[[#This Row],[Quantity]]</f>
        <v>436.96</v>
      </c>
      <c r="AC1819" s="8">
        <f>Sales_DB[[#This Row],[Total_Amount]]-Sales_DB[[#This Row],[Spend]]</f>
        <v>831.01440000000002</v>
      </c>
      <c r="AD1819" s="8">
        <f>MONTH(Sales_DB[[#This Row],[Order_Date]])</f>
        <v>10</v>
      </c>
    </row>
    <row r="1820" spans="1:30" x14ac:dyDescent="0.35">
      <c r="A1820" t="s">
        <v>3777</v>
      </c>
      <c r="B1820" s="2">
        <v>45814</v>
      </c>
      <c r="C1820" t="s">
        <v>473</v>
      </c>
      <c r="D1820" t="s">
        <v>1653</v>
      </c>
      <c r="E1820" t="s">
        <v>1906</v>
      </c>
      <c r="F1820">
        <v>4</v>
      </c>
      <c r="G1820" s="5">
        <v>282.18</v>
      </c>
      <c r="H1820">
        <v>0.13</v>
      </c>
      <c r="I1820" t="s">
        <v>1962</v>
      </c>
      <c r="J1820">
        <v>981.9864</v>
      </c>
      <c r="K1820" t="str">
        <f>_xlfn.XLOOKUP(Sales_DB[[#This Row],[Store_ID]],Store_DB[Store_ID],Store_DB[Region])</f>
        <v>North</v>
      </c>
      <c r="L1820" t="str">
        <f>_xlfn.XLOOKUP(Sales_DB[[#This Row],[Store_ID]],Store_DB[Store_ID],Store_DB[Store_Name])</f>
        <v>Gray Ltd</v>
      </c>
      <c r="M1820" t="str">
        <f>_xlfn.XLOOKUP(Sales_DB[[#This Row],[Store_ID]],Store_DB[Store_ID],Store_DB[City])</f>
        <v>New Michaelchester</v>
      </c>
      <c r="N1820" t="str">
        <f>_xlfn.XLOOKUP(Sales_DB[[#This Row],[Store_ID]],Store_DB[Store_ID],Store_DB[Store_Type])</f>
        <v>Outlet</v>
      </c>
      <c r="O1820" t="str">
        <f>_xlfn.XLOOKUP(Sales_DB[[#This Row],[Product_ID]],Product_DB[Product_ID],Product_DB[Product_Name])</f>
        <v>Wireless Bluetooth Speaker</v>
      </c>
      <c r="P1820" t="str">
        <f>_xlfn.XLOOKUP(Sales_DB[[#This Row],[Product_ID]],Product_DB[Product_ID],Product_DB[Category])</f>
        <v>Electronics</v>
      </c>
      <c r="Q1820" t="str">
        <f>_xlfn.XLOOKUP(Sales_DB[[#This Row],[Product_ID]],Product_DB[Product_ID],Product_DB[Sub_Category])</f>
        <v>Audio</v>
      </c>
      <c r="R1820" t="str">
        <f>_xlfn.XLOOKUP(Sales_DB[[#This Row],[Product_ID]],Product_DB[Product_ID],Product_DB[Brand])</f>
        <v>Reed-Schmidt</v>
      </c>
      <c r="S1820">
        <f>_xlfn.XLOOKUP(Sales_DB[[#This Row],[Product_ID]],Product_DB[Product_ID],Product_DB[Cost])</f>
        <v>322.41000000000003</v>
      </c>
      <c r="T1820">
        <f>_xlfn.XLOOKUP(Sales_DB[[#This Row],[Product_ID]],Product_DB[Product_ID],Product_DB[Stock])</f>
        <v>213</v>
      </c>
      <c r="U1820" t="str">
        <f>_xlfn.XLOOKUP(Sales_DB[[#This Row],[Customer_ID]],Final_Cust_db[Customer_ID],Final_Cust_db[Name])</f>
        <v>Rick Dominguez</v>
      </c>
      <c r="V1820">
        <f>_xlfn.XLOOKUP(Sales_DB[[#This Row],[Customer_ID]],Final_Cust_db[Customer_ID],Final_Cust_db[Age])</f>
        <v>55</v>
      </c>
      <c r="W1820" t="str">
        <f>_xlfn.XLOOKUP(Sales_DB[[#This Row],[Customer_ID]],Final_Cust_db[Customer_ID],Final_Cust_db[Gender])</f>
        <v>Female</v>
      </c>
      <c r="X1820" t="str">
        <f>_xlfn.XLOOKUP(Sales_DB[[#This Row],[Customer_ID]],Final_Cust_db[Customer_ID],Final_Cust_db[City])</f>
        <v>North Johnbury</v>
      </c>
      <c r="Y1820" t="str">
        <f>_xlfn.XLOOKUP(Sales_DB[[#This Row],[Customer_ID]],Final_Cust_db[Customer_ID],Final_Cust_db[State])</f>
        <v>Ohio</v>
      </c>
      <c r="Z1820" t="str">
        <f>_xlfn.XLOOKUP(Sales_DB[[#This Row],[Customer_ID]],Final_Cust_db[Customer_ID],Final_Cust_db[Country])</f>
        <v>USA</v>
      </c>
      <c r="AA1820" t="str">
        <f>_xlfn.XLOOKUP(Sales_DB[[#This Row],[Customer_ID]],Final_Cust_db[Customer_ID],Final_Cust_db[Loyality_Level])</f>
        <v>Platinum</v>
      </c>
      <c r="AB1820" s="8">
        <f>Sales_DB[[#This Row],[Cost]]*Sales_DB[[#This Row],[Quantity]]</f>
        <v>1289.6400000000001</v>
      </c>
      <c r="AC1820" s="8">
        <f>Sales_DB[[#This Row],[Total_Amount]]-Sales_DB[[#This Row],[Spend]]</f>
        <v>-307.6536000000001</v>
      </c>
      <c r="AD1820" s="8">
        <f>MONTH(Sales_DB[[#This Row],[Order_Date]])</f>
        <v>6</v>
      </c>
    </row>
    <row r="1821" spans="1:30" x14ac:dyDescent="0.35">
      <c r="A1821" t="s">
        <v>3778</v>
      </c>
      <c r="B1821" s="2">
        <v>45323</v>
      </c>
      <c r="C1821" t="s">
        <v>577</v>
      </c>
      <c r="D1821" t="s">
        <v>1636</v>
      </c>
      <c r="E1821" t="s">
        <v>1890</v>
      </c>
      <c r="F1821">
        <v>1</v>
      </c>
      <c r="G1821" s="5">
        <v>486.39</v>
      </c>
      <c r="H1821">
        <v>0.09</v>
      </c>
      <c r="I1821" t="s">
        <v>1962</v>
      </c>
      <c r="J1821">
        <v>442.61489999999998</v>
      </c>
      <c r="K1821" t="str">
        <f>_xlfn.XLOOKUP(Sales_DB[[#This Row],[Store_ID]],Store_DB[Store_ID],Store_DB[Region])</f>
        <v>North</v>
      </c>
      <c r="L1821" t="str">
        <f>_xlfn.XLOOKUP(Sales_DB[[#This Row],[Store_ID]],Store_DB[Store_ID],Store_DB[Store_Name])</f>
        <v>Martinez, Adkins and Johnson</v>
      </c>
      <c r="M1821" t="str">
        <f>_xlfn.XLOOKUP(Sales_DB[[#This Row],[Store_ID]],Store_DB[Store_ID],Store_DB[City])</f>
        <v>Danielmouth</v>
      </c>
      <c r="N1821" t="str">
        <f>_xlfn.XLOOKUP(Sales_DB[[#This Row],[Store_ID]],Store_DB[Store_ID],Store_DB[Store_Type])</f>
        <v>Flagship</v>
      </c>
      <c r="O1821" t="str">
        <f>_xlfn.XLOOKUP(Sales_DB[[#This Row],[Product_ID]],Product_DB[Product_ID],Product_DB[Product_Name])</f>
        <v>Multi-Purpose Storage Box</v>
      </c>
      <c r="P1821" t="str">
        <f>_xlfn.XLOOKUP(Sales_DB[[#This Row],[Product_ID]],Product_DB[Product_ID],Product_DB[Category])</f>
        <v>Home</v>
      </c>
      <c r="Q1821" t="str">
        <f>_xlfn.XLOOKUP(Sales_DB[[#This Row],[Product_ID]],Product_DB[Product_ID],Product_DB[Sub_Category])</f>
        <v>Storage</v>
      </c>
      <c r="R1821" t="str">
        <f>_xlfn.XLOOKUP(Sales_DB[[#This Row],[Product_ID]],Product_DB[Product_ID],Product_DB[Brand])</f>
        <v>Gardner-Montes</v>
      </c>
      <c r="S1821">
        <f>_xlfn.XLOOKUP(Sales_DB[[#This Row],[Product_ID]],Product_DB[Product_ID],Product_DB[Cost])</f>
        <v>123.46</v>
      </c>
      <c r="T1821">
        <f>_xlfn.XLOOKUP(Sales_DB[[#This Row],[Product_ID]],Product_DB[Product_ID],Product_DB[Stock])</f>
        <v>76</v>
      </c>
      <c r="U1821" t="str">
        <f>_xlfn.XLOOKUP(Sales_DB[[#This Row],[Customer_ID]],Final_Cust_db[Customer_ID],Final_Cust_db[Name])</f>
        <v>Thomas Rhodes</v>
      </c>
      <c r="V1821">
        <f>_xlfn.XLOOKUP(Sales_DB[[#This Row],[Customer_ID]],Final_Cust_db[Customer_ID],Final_Cust_db[Age])</f>
        <v>41</v>
      </c>
      <c r="W1821" t="str">
        <f>_xlfn.XLOOKUP(Sales_DB[[#This Row],[Customer_ID]],Final_Cust_db[Customer_ID],Final_Cust_db[Gender])</f>
        <v>Female</v>
      </c>
      <c r="X1821" t="str">
        <f>_xlfn.XLOOKUP(Sales_DB[[#This Row],[Customer_ID]],Final_Cust_db[Customer_ID],Final_Cust_db[City])</f>
        <v>Port Richard</v>
      </c>
      <c r="Y1821" t="str">
        <f>_xlfn.XLOOKUP(Sales_DB[[#This Row],[Customer_ID]],Final_Cust_db[Customer_ID],Final_Cust_db[State])</f>
        <v>West Virginia</v>
      </c>
      <c r="Z1821" t="str">
        <f>_xlfn.XLOOKUP(Sales_DB[[#This Row],[Customer_ID]],Final_Cust_db[Customer_ID],Final_Cust_db[Country])</f>
        <v>USA</v>
      </c>
      <c r="AA1821" t="str">
        <f>_xlfn.XLOOKUP(Sales_DB[[#This Row],[Customer_ID]],Final_Cust_db[Customer_ID],Final_Cust_db[Loyality_Level])</f>
        <v>Bronze</v>
      </c>
      <c r="AB1821" s="8">
        <f>Sales_DB[[#This Row],[Cost]]*Sales_DB[[#This Row],[Quantity]]</f>
        <v>123.46</v>
      </c>
      <c r="AC1821" s="8">
        <f>Sales_DB[[#This Row],[Total_Amount]]-Sales_DB[[#This Row],[Spend]]</f>
        <v>319.1549</v>
      </c>
      <c r="AD1821" s="8">
        <f>MONTH(Sales_DB[[#This Row],[Order_Date]])</f>
        <v>2</v>
      </c>
    </row>
    <row r="1822" spans="1:30" x14ac:dyDescent="0.35">
      <c r="A1822" t="s">
        <v>3779</v>
      </c>
      <c r="B1822" s="2">
        <v>45312</v>
      </c>
      <c r="C1822" t="s">
        <v>176</v>
      </c>
      <c r="D1822" t="s">
        <v>1626</v>
      </c>
      <c r="E1822" t="s">
        <v>1899</v>
      </c>
      <c r="F1822">
        <v>2</v>
      </c>
      <c r="G1822" s="5">
        <v>603.62</v>
      </c>
      <c r="H1822">
        <v>0.18</v>
      </c>
      <c r="I1822" t="s">
        <v>1962</v>
      </c>
      <c r="J1822">
        <v>989.93680000000006</v>
      </c>
      <c r="K1822" t="str">
        <f>_xlfn.XLOOKUP(Sales_DB[[#This Row],[Store_ID]],Store_DB[Store_ID],Store_DB[Region])</f>
        <v>North</v>
      </c>
      <c r="L1822" t="str">
        <f>_xlfn.XLOOKUP(Sales_DB[[#This Row],[Store_ID]],Store_DB[Store_ID],Store_DB[Store_Name])</f>
        <v>Johnson-Wright</v>
      </c>
      <c r="M1822" t="str">
        <f>_xlfn.XLOOKUP(Sales_DB[[#This Row],[Store_ID]],Store_DB[Store_ID],Store_DB[City])</f>
        <v>Hoodberg</v>
      </c>
      <c r="N1822" t="str">
        <f>_xlfn.XLOOKUP(Sales_DB[[#This Row],[Store_ID]],Store_DB[Store_ID],Store_DB[Store_Type])</f>
        <v>Outlet</v>
      </c>
      <c r="O1822" t="str">
        <f>_xlfn.XLOOKUP(Sales_DB[[#This Row],[Product_ID]],Product_DB[Product_ID],Product_DB[Product_Name])</f>
        <v>Women'S Denim Jeans</v>
      </c>
      <c r="P1822" t="str">
        <f>_xlfn.XLOOKUP(Sales_DB[[#This Row],[Product_ID]],Product_DB[Product_ID],Product_DB[Category])</f>
        <v>Clothing</v>
      </c>
      <c r="Q1822" t="str">
        <f>_xlfn.XLOOKUP(Sales_DB[[#This Row],[Product_ID]],Product_DB[Product_ID],Product_DB[Sub_Category])</f>
        <v>Bottoms</v>
      </c>
      <c r="R1822" t="str">
        <f>_xlfn.XLOOKUP(Sales_DB[[#This Row],[Product_ID]],Product_DB[Product_ID],Product_DB[Brand])</f>
        <v>Guerra-Hendrix</v>
      </c>
      <c r="S1822">
        <f>_xlfn.XLOOKUP(Sales_DB[[#This Row],[Product_ID]],Product_DB[Product_ID],Product_DB[Cost])</f>
        <v>238.8</v>
      </c>
      <c r="T1822">
        <f>_xlfn.XLOOKUP(Sales_DB[[#This Row],[Product_ID]],Product_DB[Product_ID],Product_DB[Stock])</f>
        <v>343</v>
      </c>
      <c r="U1822" t="str">
        <f>_xlfn.XLOOKUP(Sales_DB[[#This Row],[Customer_ID]],Final_Cust_db[Customer_ID],Final_Cust_db[Name])</f>
        <v>Denise Williams</v>
      </c>
      <c r="V1822">
        <f>_xlfn.XLOOKUP(Sales_DB[[#This Row],[Customer_ID]],Final_Cust_db[Customer_ID],Final_Cust_db[Age])</f>
        <v>34</v>
      </c>
      <c r="W1822" t="str">
        <f>_xlfn.XLOOKUP(Sales_DB[[#This Row],[Customer_ID]],Final_Cust_db[Customer_ID],Final_Cust_db[Gender])</f>
        <v>Male</v>
      </c>
      <c r="X1822" t="str">
        <f>_xlfn.XLOOKUP(Sales_DB[[#This Row],[Customer_ID]],Final_Cust_db[Customer_ID],Final_Cust_db[City])</f>
        <v>Christianstad</v>
      </c>
      <c r="Y1822" t="str">
        <f>_xlfn.XLOOKUP(Sales_DB[[#This Row],[Customer_ID]],Final_Cust_db[Customer_ID],Final_Cust_db[State])</f>
        <v>Hawaii</v>
      </c>
      <c r="Z1822" t="str">
        <f>_xlfn.XLOOKUP(Sales_DB[[#This Row],[Customer_ID]],Final_Cust_db[Customer_ID],Final_Cust_db[Country])</f>
        <v>USA</v>
      </c>
      <c r="AA1822" t="str">
        <f>_xlfn.XLOOKUP(Sales_DB[[#This Row],[Customer_ID]],Final_Cust_db[Customer_ID],Final_Cust_db[Loyality_Level])</f>
        <v>Bronze</v>
      </c>
      <c r="AB1822" s="8">
        <f>Sales_DB[[#This Row],[Cost]]*Sales_DB[[#This Row],[Quantity]]</f>
        <v>477.6</v>
      </c>
      <c r="AC1822" s="8">
        <f>Sales_DB[[#This Row],[Total_Amount]]-Sales_DB[[#This Row],[Spend]]</f>
        <v>512.33680000000004</v>
      </c>
      <c r="AD1822" s="8">
        <f>MONTH(Sales_DB[[#This Row],[Order_Date]])</f>
        <v>1</v>
      </c>
    </row>
    <row r="1823" spans="1:30" x14ac:dyDescent="0.35">
      <c r="A1823" t="s">
        <v>3780</v>
      </c>
      <c r="B1823" s="2">
        <v>45554</v>
      </c>
      <c r="C1823" t="s">
        <v>502</v>
      </c>
      <c r="D1823" t="s">
        <v>1687</v>
      </c>
      <c r="E1823" t="s">
        <v>1915</v>
      </c>
      <c r="F1823">
        <v>3</v>
      </c>
      <c r="G1823" s="5">
        <v>204.17</v>
      </c>
      <c r="H1823">
        <v>0.1</v>
      </c>
      <c r="I1823" t="s">
        <v>1959</v>
      </c>
      <c r="J1823">
        <v>551.25900000000001</v>
      </c>
      <c r="K1823" t="str">
        <f>_xlfn.XLOOKUP(Sales_DB[[#This Row],[Store_ID]],Store_DB[Store_ID],Store_DB[Region])</f>
        <v>West</v>
      </c>
      <c r="L1823" t="str">
        <f>_xlfn.XLOOKUP(Sales_DB[[#This Row],[Store_ID]],Store_DB[Store_ID],Store_DB[Store_Name])</f>
        <v>Bean, Jones and Park</v>
      </c>
      <c r="M1823" t="str">
        <f>_xlfn.XLOOKUP(Sales_DB[[#This Row],[Store_ID]],Store_DB[Store_ID],Store_DB[City])</f>
        <v>Thompsonborough</v>
      </c>
      <c r="N1823" t="str">
        <f>_xlfn.XLOOKUP(Sales_DB[[#This Row],[Store_ID]],Store_DB[Store_ID],Store_DB[Store_Type])</f>
        <v>Online</v>
      </c>
      <c r="O1823" t="str">
        <f>_xlfn.XLOOKUP(Sales_DB[[#This Row],[Product_ID]],Product_DB[Product_ID],Product_DB[Product_Name])</f>
        <v>Men'S Casual Sneakers</v>
      </c>
      <c r="P1823" t="str">
        <f>_xlfn.XLOOKUP(Sales_DB[[#This Row],[Product_ID]],Product_DB[Product_ID],Product_DB[Category])</f>
        <v>Clothing</v>
      </c>
      <c r="Q1823" t="str">
        <f>_xlfn.XLOOKUP(Sales_DB[[#This Row],[Product_ID]],Product_DB[Product_ID],Product_DB[Sub_Category])</f>
        <v>Footwear</v>
      </c>
      <c r="R1823" t="str">
        <f>_xlfn.XLOOKUP(Sales_DB[[#This Row],[Product_ID]],Product_DB[Product_ID],Product_DB[Brand])</f>
        <v>Hogan-Lee</v>
      </c>
      <c r="S1823">
        <f>_xlfn.XLOOKUP(Sales_DB[[#This Row],[Product_ID]],Product_DB[Product_ID],Product_DB[Cost])</f>
        <v>353.47</v>
      </c>
      <c r="T1823">
        <f>_xlfn.XLOOKUP(Sales_DB[[#This Row],[Product_ID]],Product_DB[Product_ID],Product_DB[Stock])</f>
        <v>214</v>
      </c>
      <c r="U1823" t="str">
        <f>_xlfn.XLOOKUP(Sales_DB[[#This Row],[Customer_ID]],Final_Cust_db[Customer_ID],Final_Cust_db[Name])</f>
        <v>Rhonda Young</v>
      </c>
      <c r="V1823">
        <f>_xlfn.XLOOKUP(Sales_DB[[#This Row],[Customer_ID]],Final_Cust_db[Customer_ID],Final_Cust_db[Age])</f>
        <v>49</v>
      </c>
      <c r="W1823" t="str">
        <f>_xlfn.XLOOKUP(Sales_DB[[#This Row],[Customer_ID]],Final_Cust_db[Customer_ID],Final_Cust_db[Gender])</f>
        <v>Female</v>
      </c>
      <c r="X1823" t="str">
        <f>_xlfn.XLOOKUP(Sales_DB[[#This Row],[Customer_ID]],Final_Cust_db[Customer_ID],Final_Cust_db[City])</f>
        <v>Lake Nathanfort</v>
      </c>
      <c r="Y1823" t="str">
        <f>_xlfn.XLOOKUP(Sales_DB[[#This Row],[Customer_ID]],Final_Cust_db[Customer_ID],Final_Cust_db[State])</f>
        <v>Alaska</v>
      </c>
      <c r="Z1823" t="str">
        <f>_xlfn.XLOOKUP(Sales_DB[[#This Row],[Customer_ID]],Final_Cust_db[Customer_ID],Final_Cust_db[Country])</f>
        <v>USA</v>
      </c>
      <c r="AA1823" t="str">
        <f>_xlfn.XLOOKUP(Sales_DB[[#This Row],[Customer_ID]],Final_Cust_db[Customer_ID],Final_Cust_db[Loyality_Level])</f>
        <v>Platinum</v>
      </c>
      <c r="AB1823" s="8">
        <f>Sales_DB[[#This Row],[Cost]]*Sales_DB[[#This Row],[Quantity]]</f>
        <v>1060.4100000000001</v>
      </c>
      <c r="AC1823" s="8">
        <f>Sales_DB[[#This Row],[Total_Amount]]-Sales_DB[[#This Row],[Spend]]</f>
        <v>-509.15100000000007</v>
      </c>
      <c r="AD1823" s="8">
        <f>MONTH(Sales_DB[[#This Row],[Order_Date]])</f>
        <v>9</v>
      </c>
    </row>
    <row r="1824" spans="1:30" x14ac:dyDescent="0.35">
      <c r="A1824" t="s">
        <v>3781</v>
      </c>
      <c r="B1824" s="2">
        <v>45310</v>
      </c>
      <c r="C1824" t="s">
        <v>473</v>
      </c>
      <c r="D1824" t="s">
        <v>1588</v>
      </c>
      <c r="E1824" t="s">
        <v>1934</v>
      </c>
      <c r="F1824">
        <v>1</v>
      </c>
      <c r="G1824" s="5">
        <v>43.58</v>
      </c>
      <c r="H1824">
        <v>0.01</v>
      </c>
      <c r="I1824" t="s">
        <v>1962</v>
      </c>
      <c r="J1824">
        <v>43.144199999999998</v>
      </c>
      <c r="K1824" t="str">
        <f>_xlfn.XLOOKUP(Sales_DB[[#This Row],[Store_ID]],Store_DB[Store_ID],Store_DB[Region])</f>
        <v>North</v>
      </c>
      <c r="L1824" t="str">
        <f>_xlfn.XLOOKUP(Sales_DB[[#This Row],[Store_ID]],Store_DB[Store_ID],Store_DB[Store_Name])</f>
        <v>Shelton PLC</v>
      </c>
      <c r="M1824" t="str">
        <f>_xlfn.XLOOKUP(Sales_DB[[#This Row],[Store_ID]],Store_DB[Store_ID],Store_DB[City])</f>
        <v>East Jenniferstad</v>
      </c>
      <c r="N1824" t="str">
        <f>_xlfn.XLOOKUP(Sales_DB[[#This Row],[Store_ID]],Store_DB[Store_ID],Store_DB[Store_Type])</f>
        <v>Flagship</v>
      </c>
      <c r="O1824" t="str">
        <f>_xlfn.XLOOKUP(Sales_DB[[#This Row],[Product_ID]],Product_DB[Product_ID],Product_DB[Product_Name])</f>
        <v>Wireless Bluetooth Earbuds</v>
      </c>
      <c r="P1824" t="str">
        <f>_xlfn.XLOOKUP(Sales_DB[[#This Row],[Product_ID]],Product_DB[Product_ID],Product_DB[Category])</f>
        <v>Electronics</v>
      </c>
      <c r="Q1824" t="str">
        <f>_xlfn.XLOOKUP(Sales_DB[[#This Row],[Product_ID]],Product_DB[Product_ID],Product_DB[Sub_Category])</f>
        <v>Audio</v>
      </c>
      <c r="R1824" t="str">
        <f>_xlfn.XLOOKUP(Sales_DB[[#This Row],[Product_ID]],Product_DB[Product_ID],Product_DB[Brand])</f>
        <v>Perez-Johnston</v>
      </c>
      <c r="S1824">
        <f>_xlfn.XLOOKUP(Sales_DB[[#This Row],[Product_ID]],Product_DB[Product_ID],Product_DB[Cost])</f>
        <v>439.07</v>
      </c>
      <c r="T1824">
        <f>_xlfn.XLOOKUP(Sales_DB[[#This Row],[Product_ID]],Product_DB[Product_ID],Product_DB[Stock])</f>
        <v>142</v>
      </c>
      <c r="U1824" t="str">
        <f>_xlfn.XLOOKUP(Sales_DB[[#This Row],[Customer_ID]],Final_Cust_db[Customer_ID],Final_Cust_db[Name])</f>
        <v>Rick Dominguez</v>
      </c>
      <c r="V1824">
        <f>_xlfn.XLOOKUP(Sales_DB[[#This Row],[Customer_ID]],Final_Cust_db[Customer_ID],Final_Cust_db[Age])</f>
        <v>55</v>
      </c>
      <c r="W1824" t="str">
        <f>_xlfn.XLOOKUP(Sales_DB[[#This Row],[Customer_ID]],Final_Cust_db[Customer_ID],Final_Cust_db[Gender])</f>
        <v>Female</v>
      </c>
      <c r="X1824" t="str">
        <f>_xlfn.XLOOKUP(Sales_DB[[#This Row],[Customer_ID]],Final_Cust_db[Customer_ID],Final_Cust_db[City])</f>
        <v>North Johnbury</v>
      </c>
      <c r="Y1824" t="str">
        <f>_xlfn.XLOOKUP(Sales_DB[[#This Row],[Customer_ID]],Final_Cust_db[Customer_ID],Final_Cust_db[State])</f>
        <v>Ohio</v>
      </c>
      <c r="Z1824" t="str">
        <f>_xlfn.XLOOKUP(Sales_DB[[#This Row],[Customer_ID]],Final_Cust_db[Customer_ID],Final_Cust_db[Country])</f>
        <v>USA</v>
      </c>
      <c r="AA1824" t="str">
        <f>_xlfn.XLOOKUP(Sales_DB[[#This Row],[Customer_ID]],Final_Cust_db[Customer_ID],Final_Cust_db[Loyality_Level])</f>
        <v>Platinum</v>
      </c>
      <c r="AB1824" s="8">
        <f>Sales_DB[[#This Row],[Cost]]*Sales_DB[[#This Row],[Quantity]]</f>
        <v>439.07</v>
      </c>
      <c r="AC1824" s="8">
        <f>Sales_DB[[#This Row],[Total_Amount]]-Sales_DB[[#This Row],[Spend]]</f>
        <v>-395.92579999999998</v>
      </c>
      <c r="AD1824" s="8">
        <f>MONTH(Sales_DB[[#This Row],[Order_Date]])</f>
        <v>1</v>
      </c>
    </row>
    <row r="1825" spans="1:30" x14ac:dyDescent="0.35">
      <c r="A1825" t="s">
        <v>3782</v>
      </c>
      <c r="B1825" s="2">
        <v>45594</v>
      </c>
      <c r="C1825" t="s">
        <v>1053</v>
      </c>
      <c r="D1825" t="s">
        <v>1719</v>
      </c>
      <c r="E1825" t="s">
        <v>1894</v>
      </c>
      <c r="F1825">
        <v>3</v>
      </c>
      <c r="G1825" s="5">
        <v>469.33</v>
      </c>
      <c r="H1825">
        <v>0.14000000000000001</v>
      </c>
      <c r="I1825" t="s">
        <v>1959</v>
      </c>
      <c r="J1825">
        <v>1210.8714</v>
      </c>
      <c r="K1825" t="str">
        <f>_xlfn.XLOOKUP(Sales_DB[[#This Row],[Store_ID]],Store_DB[Store_ID],Store_DB[Region])</f>
        <v>South</v>
      </c>
      <c r="L1825" t="str">
        <f>_xlfn.XLOOKUP(Sales_DB[[#This Row],[Store_ID]],Store_DB[Store_ID],Store_DB[Store_Name])</f>
        <v>Black-Horn</v>
      </c>
      <c r="M1825" t="str">
        <f>_xlfn.XLOOKUP(Sales_DB[[#This Row],[Store_ID]],Store_DB[Store_ID],Store_DB[City])</f>
        <v>North Nancyview</v>
      </c>
      <c r="N1825" t="str">
        <f>_xlfn.XLOOKUP(Sales_DB[[#This Row],[Store_ID]],Store_DB[Store_ID],Store_DB[Store_Type])</f>
        <v>Outlet</v>
      </c>
      <c r="O1825" t="str">
        <f>_xlfn.XLOOKUP(Sales_DB[[#This Row],[Product_ID]],Product_DB[Product_ID],Product_DB[Product_Name])</f>
        <v>Makeup Brush Set</v>
      </c>
      <c r="P1825" t="str">
        <f>_xlfn.XLOOKUP(Sales_DB[[#This Row],[Product_ID]],Product_DB[Product_ID],Product_DB[Category])</f>
        <v>Beauty</v>
      </c>
      <c r="Q1825" t="str">
        <f>_xlfn.XLOOKUP(Sales_DB[[#This Row],[Product_ID]],Product_DB[Product_ID],Product_DB[Sub_Category])</f>
        <v>Makeup</v>
      </c>
      <c r="R1825" t="str">
        <f>_xlfn.XLOOKUP(Sales_DB[[#This Row],[Product_ID]],Product_DB[Product_ID],Product_DB[Brand])</f>
        <v>Cook Inc</v>
      </c>
      <c r="S1825">
        <f>_xlfn.XLOOKUP(Sales_DB[[#This Row],[Product_ID]],Product_DB[Product_ID],Product_DB[Cost])</f>
        <v>238.8</v>
      </c>
      <c r="T1825">
        <f>_xlfn.XLOOKUP(Sales_DB[[#This Row],[Product_ID]],Product_DB[Product_ID],Product_DB[Stock])</f>
        <v>431</v>
      </c>
      <c r="U1825" t="str">
        <f>_xlfn.XLOOKUP(Sales_DB[[#This Row],[Customer_ID]],Final_Cust_db[Customer_ID],Final_Cust_db[Name])</f>
        <v>Dr.Lindsay Hanna</v>
      </c>
      <c r="V1825">
        <f>_xlfn.XLOOKUP(Sales_DB[[#This Row],[Customer_ID]],Final_Cust_db[Customer_ID],Final_Cust_db[Age])</f>
        <v>34</v>
      </c>
      <c r="W1825" t="str">
        <f>_xlfn.XLOOKUP(Sales_DB[[#This Row],[Customer_ID]],Final_Cust_db[Customer_ID],Final_Cust_db[Gender])</f>
        <v>Female</v>
      </c>
      <c r="X1825" t="str">
        <f>_xlfn.XLOOKUP(Sales_DB[[#This Row],[Customer_ID]],Final_Cust_db[Customer_ID],Final_Cust_db[City])</f>
        <v>New Paulstad</v>
      </c>
      <c r="Y1825" t="str">
        <f>_xlfn.XLOOKUP(Sales_DB[[#This Row],[Customer_ID]],Final_Cust_db[Customer_ID],Final_Cust_db[State])</f>
        <v>Hawaii</v>
      </c>
      <c r="Z1825" t="str">
        <f>_xlfn.XLOOKUP(Sales_DB[[#This Row],[Customer_ID]],Final_Cust_db[Customer_ID],Final_Cust_db[Country])</f>
        <v>USA</v>
      </c>
      <c r="AA1825" t="str">
        <f>_xlfn.XLOOKUP(Sales_DB[[#This Row],[Customer_ID]],Final_Cust_db[Customer_ID],Final_Cust_db[Loyality_Level])</f>
        <v>Bronze</v>
      </c>
      <c r="AB1825" s="8">
        <f>Sales_DB[[#This Row],[Cost]]*Sales_DB[[#This Row],[Quantity]]</f>
        <v>716.40000000000009</v>
      </c>
      <c r="AC1825" s="8">
        <f>Sales_DB[[#This Row],[Total_Amount]]-Sales_DB[[#This Row],[Spend]]</f>
        <v>494.4713999999999</v>
      </c>
      <c r="AD1825" s="8">
        <f>MONTH(Sales_DB[[#This Row],[Order_Date]])</f>
        <v>10</v>
      </c>
    </row>
    <row r="1826" spans="1:30" x14ac:dyDescent="0.35">
      <c r="A1826" t="s">
        <v>3783</v>
      </c>
      <c r="B1826" s="2">
        <v>45840</v>
      </c>
      <c r="C1826" t="s">
        <v>687</v>
      </c>
      <c r="D1826" t="s">
        <v>1588</v>
      </c>
      <c r="E1826" t="s">
        <v>1915</v>
      </c>
      <c r="F1826">
        <v>4</v>
      </c>
      <c r="G1826" s="5">
        <v>836.23</v>
      </c>
      <c r="H1826">
        <v>0.12</v>
      </c>
      <c r="I1826" t="s">
        <v>1957</v>
      </c>
      <c r="J1826">
        <v>2943.5295999999998</v>
      </c>
      <c r="K1826" t="str">
        <f>_xlfn.XLOOKUP(Sales_DB[[#This Row],[Store_ID]],Store_DB[Store_ID],Store_DB[Region])</f>
        <v>West</v>
      </c>
      <c r="L1826" t="str">
        <f>_xlfn.XLOOKUP(Sales_DB[[#This Row],[Store_ID]],Store_DB[Store_ID],Store_DB[Store_Name])</f>
        <v>Bean, Jones and Park</v>
      </c>
      <c r="M1826" t="str">
        <f>_xlfn.XLOOKUP(Sales_DB[[#This Row],[Store_ID]],Store_DB[Store_ID],Store_DB[City])</f>
        <v>Thompsonborough</v>
      </c>
      <c r="N1826" t="str">
        <f>_xlfn.XLOOKUP(Sales_DB[[#This Row],[Store_ID]],Store_DB[Store_ID],Store_DB[Store_Type])</f>
        <v>Online</v>
      </c>
      <c r="O1826" t="str">
        <f>_xlfn.XLOOKUP(Sales_DB[[#This Row],[Product_ID]],Product_DB[Product_ID],Product_DB[Product_Name])</f>
        <v>Wireless Bluetooth Earbuds</v>
      </c>
      <c r="P1826" t="str">
        <f>_xlfn.XLOOKUP(Sales_DB[[#This Row],[Product_ID]],Product_DB[Product_ID],Product_DB[Category])</f>
        <v>Electronics</v>
      </c>
      <c r="Q1826" t="str">
        <f>_xlfn.XLOOKUP(Sales_DB[[#This Row],[Product_ID]],Product_DB[Product_ID],Product_DB[Sub_Category])</f>
        <v>Audio</v>
      </c>
      <c r="R1826" t="str">
        <f>_xlfn.XLOOKUP(Sales_DB[[#This Row],[Product_ID]],Product_DB[Product_ID],Product_DB[Brand])</f>
        <v>Perez-Johnston</v>
      </c>
      <c r="S1826">
        <f>_xlfn.XLOOKUP(Sales_DB[[#This Row],[Product_ID]],Product_DB[Product_ID],Product_DB[Cost])</f>
        <v>439.07</v>
      </c>
      <c r="T1826">
        <f>_xlfn.XLOOKUP(Sales_DB[[#This Row],[Product_ID]],Product_DB[Product_ID],Product_DB[Stock])</f>
        <v>142</v>
      </c>
      <c r="U1826" t="str">
        <f>_xlfn.XLOOKUP(Sales_DB[[#This Row],[Customer_ID]],Final_Cust_db[Customer_ID],Final_Cust_db[Name])</f>
        <v>Joan Johnson</v>
      </c>
      <c r="V1826">
        <f>_xlfn.XLOOKUP(Sales_DB[[#This Row],[Customer_ID]],Final_Cust_db[Customer_ID],Final_Cust_db[Age])</f>
        <v>50</v>
      </c>
      <c r="W1826" t="str">
        <f>_xlfn.XLOOKUP(Sales_DB[[#This Row],[Customer_ID]],Final_Cust_db[Customer_ID],Final_Cust_db[Gender])</f>
        <v>Female</v>
      </c>
      <c r="X1826" t="str">
        <f>_xlfn.XLOOKUP(Sales_DB[[#This Row],[Customer_ID]],Final_Cust_db[Customer_ID],Final_Cust_db[City])</f>
        <v>Lake Josephport</v>
      </c>
      <c r="Y1826" t="str">
        <f>_xlfn.XLOOKUP(Sales_DB[[#This Row],[Customer_ID]],Final_Cust_db[Customer_ID],Final_Cust_db[State])</f>
        <v>Maine</v>
      </c>
      <c r="Z1826" t="str">
        <f>_xlfn.XLOOKUP(Sales_DB[[#This Row],[Customer_ID]],Final_Cust_db[Customer_ID],Final_Cust_db[Country])</f>
        <v>USA</v>
      </c>
      <c r="AA1826" t="str">
        <f>_xlfn.XLOOKUP(Sales_DB[[#This Row],[Customer_ID]],Final_Cust_db[Customer_ID],Final_Cust_db[Loyality_Level])</f>
        <v>Platinum</v>
      </c>
      <c r="AB1826" s="8">
        <f>Sales_DB[[#This Row],[Cost]]*Sales_DB[[#This Row],[Quantity]]</f>
        <v>1756.28</v>
      </c>
      <c r="AC1826" s="8">
        <f>Sales_DB[[#This Row],[Total_Amount]]-Sales_DB[[#This Row],[Spend]]</f>
        <v>1187.2495999999999</v>
      </c>
      <c r="AD1826" s="8">
        <f>MONTH(Sales_DB[[#This Row],[Order_Date]])</f>
        <v>7</v>
      </c>
    </row>
    <row r="1827" spans="1:30" x14ac:dyDescent="0.35">
      <c r="A1827" t="s">
        <v>3784</v>
      </c>
      <c r="B1827" s="2">
        <v>45549</v>
      </c>
      <c r="C1827" t="s">
        <v>595</v>
      </c>
      <c r="D1827" t="s">
        <v>1781</v>
      </c>
      <c r="E1827" t="s">
        <v>1946</v>
      </c>
      <c r="F1827">
        <v>2</v>
      </c>
      <c r="G1827" s="5">
        <v>661.53</v>
      </c>
      <c r="H1827">
        <v>0.2</v>
      </c>
      <c r="I1827" t="s">
        <v>1959</v>
      </c>
      <c r="J1827">
        <v>1058.4480000000001</v>
      </c>
      <c r="K1827" t="str">
        <f>_xlfn.XLOOKUP(Sales_DB[[#This Row],[Store_ID]],Store_DB[Store_ID],Store_DB[Region])</f>
        <v>East</v>
      </c>
      <c r="L1827" t="str">
        <f>_xlfn.XLOOKUP(Sales_DB[[#This Row],[Store_ID]],Store_DB[Store_ID],Store_DB[Store_Name])</f>
        <v>Mann-Austin</v>
      </c>
      <c r="M1827" t="str">
        <f>_xlfn.XLOOKUP(Sales_DB[[#This Row],[Store_ID]],Store_DB[Store_ID],Store_DB[City])</f>
        <v>Vasquezborough</v>
      </c>
      <c r="N1827" t="str">
        <f>_xlfn.XLOOKUP(Sales_DB[[#This Row],[Store_ID]],Store_DB[Store_ID],Store_DB[Store_Type])</f>
        <v>Online</v>
      </c>
      <c r="O1827" t="str">
        <f>_xlfn.XLOOKUP(Sales_DB[[#This Row],[Product_ID]],Product_DB[Product_ID],Product_DB[Product_Name])</f>
        <v>Smart Led Light Strip</v>
      </c>
      <c r="P1827" t="str">
        <f>_xlfn.XLOOKUP(Sales_DB[[#This Row],[Product_ID]],Product_DB[Product_ID],Product_DB[Category])</f>
        <v>Electronics</v>
      </c>
      <c r="Q1827" t="str">
        <f>_xlfn.XLOOKUP(Sales_DB[[#This Row],[Product_ID]],Product_DB[Product_ID],Product_DB[Sub_Category])</f>
        <v>Accessories</v>
      </c>
      <c r="R1827" t="str">
        <f>_xlfn.XLOOKUP(Sales_DB[[#This Row],[Product_ID]],Product_DB[Product_ID],Product_DB[Brand])</f>
        <v>Flores-Davis</v>
      </c>
      <c r="S1827">
        <f>_xlfn.XLOOKUP(Sales_DB[[#This Row],[Product_ID]],Product_DB[Product_ID],Product_DB[Cost])</f>
        <v>349.17</v>
      </c>
      <c r="T1827">
        <f>_xlfn.XLOOKUP(Sales_DB[[#This Row],[Product_ID]],Product_DB[Product_ID],Product_DB[Stock])</f>
        <v>476</v>
      </c>
      <c r="U1827" t="str">
        <f>_xlfn.XLOOKUP(Sales_DB[[#This Row],[Customer_ID]],Final_Cust_db[Customer_ID],Final_Cust_db[Name])</f>
        <v>Michelle Myers</v>
      </c>
      <c r="V1827">
        <f>_xlfn.XLOOKUP(Sales_DB[[#This Row],[Customer_ID]],Final_Cust_db[Customer_ID],Final_Cust_db[Age])</f>
        <v>33</v>
      </c>
      <c r="W1827" t="str">
        <f>_xlfn.XLOOKUP(Sales_DB[[#This Row],[Customer_ID]],Final_Cust_db[Customer_ID],Final_Cust_db[Gender])</f>
        <v>Female</v>
      </c>
      <c r="X1827" t="str">
        <f>_xlfn.XLOOKUP(Sales_DB[[#This Row],[Customer_ID]],Final_Cust_db[Customer_ID],Final_Cust_db[City])</f>
        <v>West Daniel</v>
      </c>
      <c r="Y1827" t="str">
        <f>_xlfn.XLOOKUP(Sales_DB[[#This Row],[Customer_ID]],Final_Cust_db[Customer_ID],Final_Cust_db[State])</f>
        <v>South Carolina</v>
      </c>
      <c r="Z1827" t="str">
        <f>_xlfn.XLOOKUP(Sales_DB[[#This Row],[Customer_ID]],Final_Cust_db[Customer_ID],Final_Cust_db[Country])</f>
        <v>USA</v>
      </c>
      <c r="AA1827" t="str">
        <f>_xlfn.XLOOKUP(Sales_DB[[#This Row],[Customer_ID]],Final_Cust_db[Customer_ID],Final_Cust_db[Loyality_Level])</f>
        <v>Bronze</v>
      </c>
      <c r="AB1827" s="8">
        <f>Sales_DB[[#This Row],[Cost]]*Sales_DB[[#This Row],[Quantity]]</f>
        <v>698.34</v>
      </c>
      <c r="AC1827" s="8">
        <f>Sales_DB[[#This Row],[Total_Amount]]-Sales_DB[[#This Row],[Spend]]</f>
        <v>360.10800000000006</v>
      </c>
      <c r="AD1827" s="8">
        <f>MONTH(Sales_DB[[#This Row],[Order_Date]])</f>
        <v>9</v>
      </c>
    </row>
    <row r="1828" spans="1:30" x14ac:dyDescent="0.35">
      <c r="A1828" t="s">
        <v>3785</v>
      </c>
      <c r="B1828" s="2">
        <v>45903</v>
      </c>
      <c r="C1828" t="s">
        <v>415</v>
      </c>
      <c r="D1828" t="s">
        <v>1748</v>
      </c>
      <c r="E1828" t="s">
        <v>1937</v>
      </c>
      <c r="F1828">
        <v>3</v>
      </c>
      <c r="G1828" s="5">
        <v>753.47</v>
      </c>
      <c r="H1828">
        <v>0.25</v>
      </c>
      <c r="I1828" t="s">
        <v>1959</v>
      </c>
      <c r="J1828">
        <v>1695.3074999999999</v>
      </c>
      <c r="K1828" t="str">
        <f>_xlfn.XLOOKUP(Sales_DB[[#This Row],[Store_ID]],Store_DB[Store_ID],Store_DB[Region])</f>
        <v>West</v>
      </c>
      <c r="L1828" t="str">
        <f>_xlfn.XLOOKUP(Sales_DB[[#This Row],[Store_ID]],Store_DB[Store_ID],Store_DB[Store_Name])</f>
        <v>Frederick-Wright</v>
      </c>
      <c r="M1828" t="str">
        <f>_xlfn.XLOOKUP(Sales_DB[[#This Row],[Store_ID]],Store_DB[Store_ID],Store_DB[City])</f>
        <v>New Jimmymouth</v>
      </c>
      <c r="N1828" t="str">
        <f>_xlfn.XLOOKUP(Sales_DB[[#This Row],[Store_ID]],Store_DB[Store_ID],Store_DB[Store_Type])</f>
        <v>Flagship</v>
      </c>
      <c r="O1828" t="str">
        <f>_xlfn.XLOOKUP(Sales_DB[[#This Row],[Product_ID]],Product_DB[Product_ID],Product_DB[Product_Name])</f>
        <v>Premium Blanket Throw</v>
      </c>
      <c r="P1828" t="str">
        <f>_xlfn.XLOOKUP(Sales_DB[[#This Row],[Product_ID]],Product_DB[Product_ID],Product_DB[Category])</f>
        <v>Home</v>
      </c>
      <c r="Q1828" t="str">
        <f>_xlfn.XLOOKUP(Sales_DB[[#This Row],[Product_ID]],Product_DB[Product_ID],Product_DB[Sub_Category])</f>
        <v>Decor</v>
      </c>
      <c r="R1828" t="str">
        <f>_xlfn.XLOOKUP(Sales_DB[[#This Row],[Product_ID]],Product_DB[Product_ID],Product_DB[Brand])</f>
        <v>Hernandez, Kennedy and Porter</v>
      </c>
      <c r="S1828">
        <f>_xlfn.XLOOKUP(Sales_DB[[#This Row],[Product_ID]],Product_DB[Product_ID],Product_DB[Cost])</f>
        <v>461.47</v>
      </c>
      <c r="T1828">
        <f>_xlfn.XLOOKUP(Sales_DB[[#This Row],[Product_ID]],Product_DB[Product_ID],Product_DB[Stock])</f>
        <v>190</v>
      </c>
      <c r="U1828" t="str">
        <f>_xlfn.XLOOKUP(Sales_DB[[#This Row],[Customer_ID]],Final_Cust_db[Customer_ID],Final_Cust_db[Name])</f>
        <v>Earl Allen</v>
      </c>
      <c r="V1828">
        <f>_xlfn.XLOOKUP(Sales_DB[[#This Row],[Customer_ID]],Final_Cust_db[Customer_ID],Final_Cust_db[Age])</f>
        <v>36</v>
      </c>
      <c r="W1828" t="str">
        <f>_xlfn.XLOOKUP(Sales_DB[[#This Row],[Customer_ID]],Final_Cust_db[Customer_ID],Final_Cust_db[Gender])</f>
        <v>Male</v>
      </c>
      <c r="X1828" t="str">
        <f>_xlfn.XLOOKUP(Sales_DB[[#This Row],[Customer_ID]],Final_Cust_db[Customer_ID],Final_Cust_db[City])</f>
        <v>New Jenniferburgh</v>
      </c>
      <c r="Y1828" t="str">
        <f>_xlfn.XLOOKUP(Sales_DB[[#This Row],[Customer_ID]],Final_Cust_db[Customer_ID],Final_Cust_db[State])</f>
        <v>Nebraska</v>
      </c>
      <c r="Z1828" t="str">
        <f>_xlfn.XLOOKUP(Sales_DB[[#This Row],[Customer_ID]],Final_Cust_db[Customer_ID],Final_Cust_db[Country])</f>
        <v>USA</v>
      </c>
      <c r="AA1828" t="str">
        <f>_xlfn.XLOOKUP(Sales_DB[[#This Row],[Customer_ID]],Final_Cust_db[Customer_ID],Final_Cust_db[Loyality_Level])</f>
        <v>Platinum</v>
      </c>
      <c r="AB1828" s="8">
        <f>Sales_DB[[#This Row],[Cost]]*Sales_DB[[#This Row],[Quantity]]</f>
        <v>1384.41</v>
      </c>
      <c r="AC1828" s="8">
        <f>Sales_DB[[#This Row],[Total_Amount]]-Sales_DB[[#This Row],[Spend]]</f>
        <v>310.89749999999981</v>
      </c>
      <c r="AD1828" s="8">
        <f>MONTH(Sales_DB[[#This Row],[Order_Date]])</f>
        <v>9</v>
      </c>
    </row>
    <row r="1829" spans="1:30" x14ac:dyDescent="0.35">
      <c r="A1829" t="s">
        <v>3786</v>
      </c>
      <c r="B1829" s="2">
        <v>45673</v>
      </c>
      <c r="C1829" t="s">
        <v>529</v>
      </c>
      <c r="D1829" t="s">
        <v>1772</v>
      </c>
      <c r="E1829" t="s">
        <v>1885</v>
      </c>
      <c r="F1829">
        <v>3</v>
      </c>
      <c r="G1829" s="5">
        <v>713.95</v>
      </c>
      <c r="H1829">
        <v>0.02</v>
      </c>
      <c r="I1829" t="s">
        <v>1957</v>
      </c>
      <c r="J1829">
        <v>2141.85</v>
      </c>
      <c r="K1829" t="str">
        <f>_xlfn.XLOOKUP(Sales_DB[[#This Row],[Store_ID]],Store_DB[Store_ID],Store_DB[Region])</f>
        <v>East</v>
      </c>
      <c r="L1829" t="str">
        <f>_xlfn.XLOOKUP(Sales_DB[[#This Row],[Store_ID]],Store_DB[Store_ID],Store_DB[Store_Name])</f>
        <v>Rivera-Warner</v>
      </c>
      <c r="M1829" t="str">
        <f>_xlfn.XLOOKUP(Sales_DB[[#This Row],[Store_ID]],Store_DB[Store_ID],Store_DB[City])</f>
        <v>Washingtonfurt</v>
      </c>
      <c r="N1829" t="str">
        <f>_xlfn.XLOOKUP(Sales_DB[[#This Row],[Store_ID]],Store_DB[Store_ID],Store_DB[Store_Type])</f>
        <v>Flagship</v>
      </c>
      <c r="O1829" t="str">
        <f>_xlfn.XLOOKUP(Sales_DB[[#This Row],[Product_ID]],Product_DB[Product_ID],Product_DB[Product_Name])</f>
        <v>Matte Lipstick Set</v>
      </c>
      <c r="P1829" t="str">
        <f>_xlfn.XLOOKUP(Sales_DB[[#This Row],[Product_ID]],Product_DB[Product_ID],Product_DB[Category])</f>
        <v>Beauty</v>
      </c>
      <c r="Q1829" t="str">
        <f>_xlfn.XLOOKUP(Sales_DB[[#This Row],[Product_ID]],Product_DB[Product_ID],Product_DB[Sub_Category])</f>
        <v>Makeup</v>
      </c>
      <c r="R1829" t="str">
        <f>_xlfn.XLOOKUP(Sales_DB[[#This Row],[Product_ID]],Product_DB[Product_ID],Product_DB[Brand])</f>
        <v>Zhang Inc</v>
      </c>
      <c r="S1829">
        <f>_xlfn.XLOOKUP(Sales_DB[[#This Row],[Product_ID]],Product_DB[Product_ID],Product_DB[Cost])</f>
        <v>299.11</v>
      </c>
      <c r="T1829">
        <f>_xlfn.XLOOKUP(Sales_DB[[#This Row],[Product_ID]],Product_DB[Product_ID],Product_DB[Stock])</f>
        <v>118</v>
      </c>
      <c r="U1829" t="str">
        <f>_xlfn.XLOOKUP(Sales_DB[[#This Row],[Customer_ID]],Final_Cust_db[Customer_ID],Final_Cust_db[Name])</f>
        <v>Maria Sanchez</v>
      </c>
      <c r="V1829">
        <f>_xlfn.XLOOKUP(Sales_DB[[#This Row],[Customer_ID]],Final_Cust_db[Customer_ID],Final_Cust_db[Age])</f>
        <v>46</v>
      </c>
      <c r="W1829" t="str">
        <f>_xlfn.XLOOKUP(Sales_DB[[#This Row],[Customer_ID]],Final_Cust_db[Customer_ID],Final_Cust_db[Gender])</f>
        <v>Male</v>
      </c>
      <c r="X1829" t="str">
        <f>_xlfn.XLOOKUP(Sales_DB[[#This Row],[Customer_ID]],Final_Cust_db[Customer_ID],Final_Cust_db[City])</f>
        <v>East Peterbury</v>
      </c>
      <c r="Y1829" t="str">
        <f>_xlfn.XLOOKUP(Sales_DB[[#This Row],[Customer_ID]],Final_Cust_db[Customer_ID],Final_Cust_db[State])</f>
        <v>North Dakota</v>
      </c>
      <c r="Z1829" t="str">
        <f>_xlfn.XLOOKUP(Sales_DB[[#This Row],[Customer_ID]],Final_Cust_db[Customer_ID],Final_Cust_db[Country])</f>
        <v>USA</v>
      </c>
      <c r="AA1829" t="str">
        <f>_xlfn.XLOOKUP(Sales_DB[[#This Row],[Customer_ID]],Final_Cust_db[Customer_ID],Final_Cust_db[Loyality_Level])</f>
        <v>Bronze</v>
      </c>
      <c r="AB1829" s="8">
        <f>Sales_DB[[#This Row],[Cost]]*Sales_DB[[#This Row],[Quantity]]</f>
        <v>897.33</v>
      </c>
      <c r="AC1829" s="8">
        <f>Sales_DB[[#This Row],[Total_Amount]]-Sales_DB[[#This Row],[Spend]]</f>
        <v>1244.52</v>
      </c>
      <c r="AD1829" s="8">
        <f>MONTH(Sales_DB[[#This Row],[Order_Date]])</f>
        <v>1</v>
      </c>
    </row>
    <row r="1830" spans="1:30" x14ac:dyDescent="0.35">
      <c r="A1830" t="s">
        <v>3787</v>
      </c>
      <c r="B1830" s="2">
        <v>45395</v>
      </c>
      <c r="C1830" t="s">
        <v>357</v>
      </c>
      <c r="D1830" t="s">
        <v>1601</v>
      </c>
      <c r="E1830" t="s">
        <v>1906</v>
      </c>
      <c r="F1830">
        <v>3</v>
      </c>
      <c r="G1830" s="5">
        <v>596</v>
      </c>
      <c r="H1830">
        <v>0.28000000000000003</v>
      </c>
      <c r="I1830" t="s">
        <v>1962</v>
      </c>
      <c r="J1830">
        <v>1287.3599999999999</v>
      </c>
      <c r="K1830" t="str">
        <f>_xlfn.XLOOKUP(Sales_DB[[#This Row],[Store_ID]],Store_DB[Store_ID],Store_DB[Region])</f>
        <v>North</v>
      </c>
      <c r="L1830" t="str">
        <f>_xlfn.XLOOKUP(Sales_DB[[#This Row],[Store_ID]],Store_DB[Store_ID],Store_DB[Store_Name])</f>
        <v>Gray Ltd</v>
      </c>
      <c r="M1830" t="str">
        <f>_xlfn.XLOOKUP(Sales_DB[[#This Row],[Store_ID]],Store_DB[Store_ID],Store_DB[City])</f>
        <v>New Michaelchester</v>
      </c>
      <c r="N1830" t="str">
        <f>_xlfn.XLOOKUP(Sales_DB[[#This Row],[Store_ID]],Store_DB[Store_ID],Store_DB[Store_Type])</f>
        <v>Outlet</v>
      </c>
      <c r="O1830" t="str">
        <f>_xlfn.XLOOKUP(Sales_DB[[#This Row],[Product_ID]],Product_DB[Product_ID],Product_DB[Product_Name])</f>
        <v>Hd Smart Tv Stick</v>
      </c>
      <c r="P1830" t="str">
        <f>_xlfn.XLOOKUP(Sales_DB[[#This Row],[Product_ID]],Product_DB[Product_ID],Product_DB[Category])</f>
        <v>Electronics</v>
      </c>
      <c r="Q1830" t="str">
        <f>_xlfn.XLOOKUP(Sales_DB[[#This Row],[Product_ID]],Product_DB[Product_ID],Product_DB[Sub_Category])</f>
        <v>Accessories</v>
      </c>
      <c r="R1830" t="str">
        <f>_xlfn.XLOOKUP(Sales_DB[[#This Row],[Product_ID]],Product_DB[Product_ID],Product_DB[Brand])</f>
        <v>Gibson, Hobbs and Weaver</v>
      </c>
      <c r="S1830">
        <f>_xlfn.XLOOKUP(Sales_DB[[#This Row],[Product_ID]],Product_DB[Product_ID],Product_DB[Cost])</f>
        <v>449.4</v>
      </c>
      <c r="T1830">
        <f>_xlfn.XLOOKUP(Sales_DB[[#This Row],[Product_ID]],Product_DB[Product_ID],Product_DB[Stock])</f>
        <v>265</v>
      </c>
      <c r="U1830" t="str">
        <f>_xlfn.XLOOKUP(Sales_DB[[#This Row],[Customer_ID]],Final_Cust_db[Customer_ID],Final_Cust_db[Name])</f>
        <v>Sheila Wilson</v>
      </c>
      <c r="V1830">
        <f>_xlfn.XLOOKUP(Sales_DB[[#This Row],[Customer_ID]],Final_Cust_db[Customer_ID],Final_Cust_db[Age])</f>
        <v>35</v>
      </c>
      <c r="W1830" t="str">
        <f>_xlfn.XLOOKUP(Sales_DB[[#This Row],[Customer_ID]],Final_Cust_db[Customer_ID],Final_Cust_db[Gender])</f>
        <v>Male</v>
      </c>
      <c r="X1830" t="str">
        <f>_xlfn.XLOOKUP(Sales_DB[[#This Row],[Customer_ID]],Final_Cust_db[Customer_ID],Final_Cust_db[City])</f>
        <v>South Dustin</v>
      </c>
      <c r="Y1830" t="str">
        <f>_xlfn.XLOOKUP(Sales_DB[[#This Row],[Customer_ID]],Final_Cust_db[Customer_ID],Final_Cust_db[State])</f>
        <v>Tennessee</v>
      </c>
      <c r="Z1830" t="str">
        <f>_xlfn.XLOOKUP(Sales_DB[[#This Row],[Customer_ID]],Final_Cust_db[Customer_ID],Final_Cust_db[Country])</f>
        <v>USA</v>
      </c>
      <c r="AA1830" t="str">
        <f>_xlfn.XLOOKUP(Sales_DB[[#This Row],[Customer_ID]],Final_Cust_db[Customer_ID],Final_Cust_db[Loyality_Level])</f>
        <v>Silver</v>
      </c>
      <c r="AB1830" s="8">
        <f>Sales_DB[[#This Row],[Cost]]*Sales_DB[[#This Row],[Quantity]]</f>
        <v>1348.1999999999998</v>
      </c>
      <c r="AC1830" s="8">
        <f>Sales_DB[[#This Row],[Total_Amount]]-Sales_DB[[#This Row],[Spend]]</f>
        <v>-60.839999999999918</v>
      </c>
      <c r="AD1830" s="8">
        <f>MONTH(Sales_DB[[#This Row],[Order_Date]])</f>
        <v>4</v>
      </c>
    </row>
    <row r="1831" spans="1:30" x14ac:dyDescent="0.35">
      <c r="A1831" t="s">
        <v>3788</v>
      </c>
      <c r="B1831" s="2">
        <v>45379</v>
      </c>
      <c r="C1831" t="s">
        <v>1059</v>
      </c>
      <c r="D1831" t="s">
        <v>1592</v>
      </c>
      <c r="E1831" t="s">
        <v>1919</v>
      </c>
      <c r="F1831">
        <v>2</v>
      </c>
      <c r="G1831" s="5">
        <v>169.46</v>
      </c>
      <c r="H1831">
        <v>0.03</v>
      </c>
      <c r="I1831" t="s">
        <v>1959</v>
      </c>
      <c r="J1831">
        <v>328.75240000000002</v>
      </c>
      <c r="K1831" t="str">
        <f>_xlfn.XLOOKUP(Sales_DB[[#This Row],[Store_ID]],Store_DB[Store_ID],Store_DB[Region])</f>
        <v>South</v>
      </c>
      <c r="L1831" t="str">
        <f>_xlfn.XLOOKUP(Sales_DB[[#This Row],[Store_ID]],Store_DB[Store_ID],Store_DB[Store_Name])</f>
        <v>Moore, Padilla and Butler</v>
      </c>
      <c r="M1831" t="str">
        <f>_xlfn.XLOOKUP(Sales_DB[[#This Row],[Store_ID]],Store_DB[Store_ID],Store_DB[City])</f>
        <v>East Johnstad</v>
      </c>
      <c r="N1831" t="str">
        <f>_xlfn.XLOOKUP(Sales_DB[[#This Row],[Store_ID]],Store_DB[Store_ID],Store_DB[Store_Type])</f>
        <v>Flagship</v>
      </c>
      <c r="O1831" t="str">
        <f>_xlfn.XLOOKUP(Sales_DB[[#This Row],[Product_ID]],Product_DB[Product_ID],Product_DB[Product_Name])</f>
        <v>Adjustable Dumbbell Set</v>
      </c>
      <c r="P1831" t="str">
        <f>_xlfn.XLOOKUP(Sales_DB[[#This Row],[Product_ID]],Product_DB[Product_ID],Product_DB[Category])</f>
        <v>Sports</v>
      </c>
      <c r="Q1831" t="str">
        <f>_xlfn.XLOOKUP(Sales_DB[[#This Row],[Product_ID]],Product_DB[Product_ID],Product_DB[Sub_Category])</f>
        <v>Fitness</v>
      </c>
      <c r="R1831" t="str">
        <f>_xlfn.XLOOKUP(Sales_DB[[#This Row],[Product_ID]],Product_DB[Product_ID],Product_DB[Brand])</f>
        <v>Hill PLC</v>
      </c>
      <c r="S1831">
        <f>_xlfn.XLOOKUP(Sales_DB[[#This Row],[Product_ID]],Product_DB[Product_ID],Product_DB[Cost])</f>
        <v>495.72</v>
      </c>
      <c r="T1831">
        <f>_xlfn.XLOOKUP(Sales_DB[[#This Row],[Product_ID]],Product_DB[Product_ID],Product_DB[Stock])</f>
        <v>323</v>
      </c>
      <c r="U1831" t="str">
        <f>_xlfn.XLOOKUP(Sales_DB[[#This Row],[Customer_ID]],Final_Cust_db[Customer_ID],Final_Cust_db[Name])</f>
        <v>Mr.Christopher Sims</v>
      </c>
      <c r="V1831">
        <f>_xlfn.XLOOKUP(Sales_DB[[#This Row],[Customer_ID]],Final_Cust_db[Customer_ID],Final_Cust_db[Age])</f>
        <v>50</v>
      </c>
      <c r="W1831" t="str">
        <f>_xlfn.XLOOKUP(Sales_DB[[#This Row],[Customer_ID]],Final_Cust_db[Customer_ID],Final_Cust_db[Gender])</f>
        <v>Female</v>
      </c>
      <c r="X1831" t="str">
        <f>_xlfn.XLOOKUP(Sales_DB[[#This Row],[Customer_ID]],Final_Cust_db[Customer_ID],Final_Cust_db[City])</f>
        <v>Donaldsontown</v>
      </c>
      <c r="Y1831" t="str">
        <f>_xlfn.XLOOKUP(Sales_DB[[#This Row],[Customer_ID]],Final_Cust_db[Customer_ID],Final_Cust_db[State])</f>
        <v>Connecticut</v>
      </c>
      <c r="Z1831" t="str">
        <f>_xlfn.XLOOKUP(Sales_DB[[#This Row],[Customer_ID]],Final_Cust_db[Customer_ID],Final_Cust_db[Country])</f>
        <v>USA</v>
      </c>
      <c r="AA1831" t="str">
        <f>_xlfn.XLOOKUP(Sales_DB[[#This Row],[Customer_ID]],Final_Cust_db[Customer_ID],Final_Cust_db[Loyality_Level])</f>
        <v>Silver</v>
      </c>
      <c r="AB1831" s="8">
        <f>Sales_DB[[#This Row],[Cost]]*Sales_DB[[#This Row],[Quantity]]</f>
        <v>991.44</v>
      </c>
      <c r="AC1831" s="8">
        <f>Sales_DB[[#This Row],[Total_Amount]]-Sales_DB[[#This Row],[Spend]]</f>
        <v>-662.68759999999997</v>
      </c>
      <c r="AD1831" s="8">
        <f>MONTH(Sales_DB[[#This Row],[Order_Date]])</f>
        <v>3</v>
      </c>
    </row>
    <row r="1832" spans="1:30" x14ac:dyDescent="0.35">
      <c r="A1832" t="s">
        <v>3789</v>
      </c>
      <c r="B1832" s="2">
        <v>45860</v>
      </c>
      <c r="C1832" t="s">
        <v>957</v>
      </c>
      <c r="D1832" t="s">
        <v>1775</v>
      </c>
      <c r="E1832" t="s">
        <v>1932</v>
      </c>
      <c r="F1832">
        <v>4</v>
      </c>
      <c r="G1832" s="5">
        <v>611.91999999999996</v>
      </c>
      <c r="H1832">
        <v>0.2</v>
      </c>
      <c r="I1832" t="s">
        <v>1959</v>
      </c>
      <c r="J1832">
        <v>1958.144</v>
      </c>
      <c r="K1832" t="str">
        <f>_xlfn.XLOOKUP(Sales_DB[[#This Row],[Store_ID]],Store_DB[Store_ID],Store_DB[Region])</f>
        <v>South</v>
      </c>
      <c r="L1832" t="str">
        <f>_xlfn.XLOOKUP(Sales_DB[[#This Row],[Store_ID]],Store_DB[Store_ID],Store_DB[Store_Name])</f>
        <v>Mcdonald Inc</v>
      </c>
      <c r="M1832" t="str">
        <f>_xlfn.XLOOKUP(Sales_DB[[#This Row],[Store_ID]],Store_DB[Store_ID],Store_DB[City])</f>
        <v>Christopherland</v>
      </c>
      <c r="N1832" t="str">
        <f>_xlfn.XLOOKUP(Sales_DB[[#This Row],[Store_ID]],Store_DB[Store_ID],Store_DB[Store_Type])</f>
        <v>Outlet</v>
      </c>
      <c r="O1832" t="str">
        <f>_xlfn.XLOOKUP(Sales_DB[[#This Row],[Product_ID]],Product_DB[Product_ID],Product_DB[Product_Name])</f>
        <v>Adjustable Dumbbells 20Kg</v>
      </c>
      <c r="P1832" t="str">
        <f>_xlfn.XLOOKUP(Sales_DB[[#This Row],[Product_ID]],Product_DB[Product_ID],Product_DB[Category])</f>
        <v>Sports</v>
      </c>
      <c r="Q1832" t="str">
        <f>_xlfn.XLOOKUP(Sales_DB[[#This Row],[Product_ID]],Product_DB[Product_ID],Product_DB[Sub_Category])</f>
        <v>Fitness</v>
      </c>
      <c r="R1832" t="str">
        <f>_xlfn.XLOOKUP(Sales_DB[[#This Row],[Product_ID]],Product_DB[Product_ID],Product_DB[Brand])</f>
        <v>Montgomery, Benton and Miller</v>
      </c>
      <c r="S1832">
        <f>_xlfn.XLOOKUP(Sales_DB[[#This Row],[Product_ID]],Product_DB[Product_ID],Product_DB[Cost])</f>
        <v>240.63</v>
      </c>
      <c r="T1832">
        <f>_xlfn.XLOOKUP(Sales_DB[[#This Row],[Product_ID]],Product_DB[Product_ID],Product_DB[Stock])</f>
        <v>423</v>
      </c>
      <c r="U1832" t="str">
        <f>_xlfn.XLOOKUP(Sales_DB[[#This Row],[Customer_ID]],Final_Cust_db[Customer_ID],Final_Cust_db[Name])</f>
        <v>Matthew Avery</v>
      </c>
      <c r="V1832">
        <f>_xlfn.XLOOKUP(Sales_DB[[#This Row],[Customer_ID]],Final_Cust_db[Customer_ID],Final_Cust_db[Age])</f>
        <v>29</v>
      </c>
      <c r="W1832" t="str">
        <f>_xlfn.XLOOKUP(Sales_DB[[#This Row],[Customer_ID]],Final_Cust_db[Customer_ID],Final_Cust_db[Gender])</f>
        <v>Male</v>
      </c>
      <c r="X1832" t="str">
        <f>_xlfn.XLOOKUP(Sales_DB[[#This Row],[Customer_ID]],Final_Cust_db[Customer_ID],Final_Cust_db[City])</f>
        <v>Lake Melissashire</v>
      </c>
      <c r="Y1832" t="str">
        <f>_xlfn.XLOOKUP(Sales_DB[[#This Row],[Customer_ID]],Final_Cust_db[Customer_ID],Final_Cust_db[State])</f>
        <v>Oregon</v>
      </c>
      <c r="Z1832" t="str">
        <f>_xlfn.XLOOKUP(Sales_DB[[#This Row],[Customer_ID]],Final_Cust_db[Customer_ID],Final_Cust_db[Country])</f>
        <v>USA</v>
      </c>
      <c r="AA1832" t="str">
        <f>_xlfn.XLOOKUP(Sales_DB[[#This Row],[Customer_ID]],Final_Cust_db[Customer_ID],Final_Cust_db[Loyality_Level])</f>
        <v>Silver</v>
      </c>
      <c r="AB1832" s="8">
        <f>Sales_DB[[#This Row],[Cost]]*Sales_DB[[#This Row],[Quantity]]</f>
        <v>962.52</v>
      </c>
      <c r="AC1832" s="8">
        <f>Sales_DB[[#This Row],[Total_Amount]]-Sales_DB[[#This Row],[Spend]]</f>
        <v>995.62400000000002</v>
      </c>
      <c r="AD1832" s="8">
        <f>MONTH(Sales_DB[[#This Row],[Order_Date]])</f>
        <v>7</v>
      </c>
    </row>
    <row r="1833" spans="1:30" x14ac:dyDescent="0.35">
      <c r="A1833" t="s">
        <v>3790</v>
      </c>
      <c r="B1833" s="2">
        <v>45704</v>
      </c>
      <c r="C1833" t="s">
        <v>25</v>
      </c>
      <c r="D1833" t="s">
        <v>1803</v>
      </c>
      <c r="E1833" t="s">
        <v>1934</v>
      </c>
      <c r="F1833">
        <v>2</v>
      </c>
      <c r="G1833" s="5">
        <v>25.3</v>
      </c>
      <c r="H1833">
        <v>0.21</v>
      </c>
      <c r="I1833" t="s">
        <v>1957</v>
      </c>
      <c r="J1833">
        <v>39.973999999999997</v>
      </c>
      <c r="K1833" t="str">
        <f>_xlfn.XLOOKUP(Sales_DB[[#This Row],[Store_ID]],Store_DB[Store_ID],Store_DB[Region])</f>
        <v>North</v>
      </c>
      <c r="L1833" t="str">
        <f>_xlfn.XLOOKUP(Sales_DB[[#This Row],[Store_ID]],Store_DB[Store_ID],Store_DB[Store_Name])</f>
        <v>Shelton PLC</v>
      </c>
      <c r="M1833" t="str">
        <f>_xlfn.XLOOKUP(Sales_DB[[#This Row],[Store_ID]],Store_DB[Store_ID],Store_DB[City])</f>
        <v>East Jenniferstad</v>
      </c>
      <c r="N1833" t="str">
        <f>_xlfn.XLOOKUP(Sales_DB[[#This Row],[Store_ID]],Store_DB[Store_ID],Store_DB[Store_Type])</f>
        <v>Flagship</v>
      </c>
      <c r="O1833" t="str">
        <f>_xlfn.XLOOKUP(Sales_DB[[#This Row],[Product_ID]],Product_DB[Product_ID],Product_DB[Product_Name])</f>
        <v>Bluetooth Car Audio System</v>
      </c>
      <c r="P1833" t="str">
        <f>_xlfn.XLOOKUP(Sales_DB[[#This Row],[Product_ID]],Product_DB[Product_ID],Product_DB[Category])</f>
        <v>Electronics</v>
      </c>
      <c r="Q1833" t="str">
        <f>_xlfn.XLOOKUP(Sales_DB[[#This Row],[Product_ID]],Product_DB[Product_ID],Product_DB[Sub_Category])</f>
        <v>Audio</v>
      </c>
      <c r="R1833" t="str">
        <f>_xlfn.XLOOKUP(Sales_DB[[#This Row],[Product_ID]],Product_DB[Product_ID],Product_DB[Brand])</f>
        <v>Bruce-Bowen</v>
      </c>
      <c r="S1833">
        <f>_xlfn.XLOOKUP(Sales_DB[[#This Row],[Product_ID]],Product_DB[Product_ID],Product_DB[Cost])</f>
        <v>403.71</v>
      </c>
      <c r="T1833">
        <f>_xlfn.XLOOKUP(Sales_DB[[#This Row],[Product_ID]],Product_DB[Product_ID],Product_DB[Stock])</f>
        <v>159</v>
      </c>
      <c r="U1833" t="str">
        <f>_xlfn.XLOOKUP(Sales_DB[[#This Row],[Customer_ID]],Final_Cust_db[Customer_ID],Final_Cust_db[Name])</f>
        <v>Jeremy Harris</v>
      </c>
      <c r="V1833">
        <f>_xlfn.XLOOKUP(Sales_DB[[#This Row],[Customer_ID]],Final_Cust_db[Customer_ID],Final_Cust_db[Age])</f>
        <v>59</v>
      </c>
      <c r="W1833" t="str">
        <f>_xlfn.XLOOKUP(Sales_DB[[#This Row],[Customer_ID]],Final_Cust_db[Customer_ID],Final_Cust_db[Gender])</f>
        <v>Female</v>
      </c>
      <c r="X1833" t="str">
        <f>_xlfn.XLOOKUP(Sales_DB[[#This Row],[Customer_ID]],Final_Cust_db[Customer_ID],Final_Cust_db[City])</f>
        <v>Thomastown</v>
      </c>
      <c r="Y1833" t="str">
        <f>_xlfn.XLOOKUP(Sales_DB[[#This Row],[Customer_ID]],Final_Cust_db[Customer_ID],Final_Cust_db[State])</f>
        <v>Ohio</v>
      </c>
      <c r="Z1833" t="str">
        <f>_xlfn.XLOOKUP(Sales_DB[[#This Row],[Customer_ID]],Final_Cust_db[Customer_ID],Final_Cust_db[Country])</f>
        <v>USA</v>
      </c>
      <c r="AA1833" t="str">
        <f>_xlfn.XLOOKUP(Sales_DB[[#This Row],[Customer_ID]],Final_Cust_db[Customer_ID],Final_Cust_db[Loyality_Level])</f>
        <v>Bronze</v>
      </c>
      <c r="AB1833" s="8">
        <f>Sales_DB[[#This Row],[Cost]]*Sales_DB[[#This Row],[Quantity]]</f>
        <v>807.42</v>
      </c>
      <c r="AC1833" s="8">
        <f>Sales_DB[[#This Row],[Total_Amount]]-Sales_DB[[#This Row],[Spend]]</f>
        <v>-767.44599999999991</v>
      </c>
      <c r="AD1833" s="8">
        <f>MONTH(Sales_DB[[#This Row],[Order_Date]])</f>
        <v>2</v>
      </c>
    </row>
    <row r="1834" spans="1:30" x14ac:dyDescent="0.35">
      <c r="A1834" t="s">
        <v>3791</v>
      </c>
      <c r="B1834" s="2">
        <v>45327</v>
      </c>
      <c r="C1834" t="s">
        <v>1353</v>
      </c>
      <c r="D1834" t="s">
        <v>1800</v>
      </c>
      <c r="E1834" t="s">
        <v>1922</v>
      </c>
      <c r="F1834">
        <v>4</v>
      </c>
      <c r="G1834" s="5">
        <v>166.93</v>
      </c>
      <c r="H1834">
        <v>0.02</v>
      </c>
      <c r="I1834" t="s">
        <v>1959</v>
      </c>
      <c r="J1834">
        <v>654.36559999999997</v>
      </c>
      <c r="K1834" t="str">
        <f>_xlfn.XLOOKUP(Sales_DB[[#This Row],[Store_ID]],Store_DB[Store_ID],Store_DB[Region])</f>
        <v>East</v>
      </c>
      <c r="L1834" t="str">
        <f>_xlfn.XLOOKUP(Sales_DB[[#This Row],[Store_ID]],Store_DB[Store_ID],Store_DB[Store_Name])</f>
        <v>Hill, Wagner and Ballard</v>
      </c>
      <c r="M1834" t="str">
        <f>_xlfn.XLOOKUP(Sales_DB[[#This Row],[Store_ID]],Store_DB[Store_ID],Store_DB[City])</f>
        <v>East Davidville</v>
      </c>
      <c r="N1834" t="str">
        <f>_xlfn.XLOOKUP(Sales_DB[[#This Row],[Store_ID]],Store_DB[Store_ID],Store_DB[Store_Type])</f>
        <v>Online</v>
      </c>
      <c r="O1834" t="str">
        <f>_xlfn.XLOOKUP(Sales_DB[[#This Row],[Product_ID]],Product_DB[Product_ID],Product_DB[Product_Name])</f>
        <v>Shin Guards – Adult</v>
      </c>
      <c r="P1834" t="str">
        <f>_xlfn.XLOOKUP(Sales_DB[[#This Row],[Product_ID]],Product_DB[Product_ID],Product_DB[Category])</f>
        <v>Sports</v>
      </c>
      <c r="Q1834" t="str">
        <f>_xlfn.XLOOKUP(Sales_DB[[#This Row],[Product_ID]],Product_DB[Product_ID],Product_DB[Sub_Category])</f>
        <v>Team Sports</v>
      </c>
      <c r="R1834" t="str">
        <f>_xlfn.XLOOKUP(Sales_DB[[#This Row],[Product_ID]],Product_DB[Product_ID],Product_DB[Brand])</f>
        <v>French Ltd</v>
      </c>
      <c r="S1834">
        <f>_xlfn.XLOOKUP(Sales_DB[[#This Row],[Product_ID]],Product_DB[Product_ID],Product_DB[Cost])</f>
        <v>107.06</v>
      </c>
      <c r="T1834">
        <f>_xlfn.XLOOKUP(Sales_DB[[#This Row],[Product_ID]],Product_DB[Product_ID],Product_DB[Stock])</f>
        <v>359</v>
      </c>
      <c r="U1834" t="str">
        <f>_xlfn.XLOOKUP(Sales_DB[[#This Row],[Customer_ID]],Final_Cust_db[Customer_ID],Final_Cust_db[Name])</f>
        <v>Thomas Moore</v>
      </c>
      <c r="V1834">
        <f>_xlfn.XLOOKUP(Sales_DB[[#This Row],[Customer_ID]],Final_Cust_db[Customer_ID],Final_Cust_db[Age])</f>
        <v>51</v>
      </c>
      <c r="W1834" t="str">
        <f>_xlfn.XLOOKUP(Sales_DB[[#This Row],[Customer_ID]],Final_Cust_db[Customer_ID],Final_Cust_db[Gender])</f>
        <v>Female</v>
      </c>
      <c r="X1834" t="str">
        <f>_xlfn.XLOOKUP(Sales_DB[[#This Row],[Customer_ID]],Final_Cust_db[Customer_ID],Final_Cust_db[City])</f>
        <v>Williamsberg</v>
      </c>
      <c r="Y1834" t="str">
        <f>_xlfn.XLOOKUP(Sales_DB[[#This Row],[Customer_ID]],Final_Cust_db[Customer_ID],Final_Cust_db[State])</f>
        <v>New York</v>
      </c>
      <c r="Z1834" t="str">
        <f>_xlfn.XLOOKUP(Sales_DB[[#This Row],[Customer_ID]],Final_Cust_db[Customer_ID],Final_Cust_db[Country])</f>
        <v>USA</v>
      </c>
      <c r="AA1834" t="str">
        <f>_xlfn.XLOOKUP(Sales_DB[[#This Row],[Customer_ID]],Final_Cust_db[Customer_ID],Final_Cust_db[Loyality_Level])</f>
        <v>Silver</v>
      </c>
      <c r="AB1834" s="8">
        <f>Sales_DB[[#This Row],[Cost]]*Sales_DB[[#This Row],[Quantity]]</f>
        <v>428.24</v>
      </c>
      <c r="AC1834" s="8">
        <f>Sales_DB[[#This Row],[Total_Amount]]-Sales_DB[[#This Row],[Spend]]</f>
        <v>226.12559999999996</v>
      </c>
      <c r="AD1834" s="8">
        <f>MONTH(Sales_DB[[#This Row],[Order_Date]])</f>
        <v>2</v>
      </c>
    </row>
    <row r="1835" spans="1:30" x14ac:dyDescent="0.35">
      <c r="A1835" t="s">
        <v>3792</v>
      </c>
      <c r="B1835" s="2">
        <v>45721</v>
      </c>
      <c r="C1835" t="s">
        <v>899</v>
      </c>
      <c r="D1835" t="s">
        <v>1760</v>
      </c>
      <c r="E1835" t="s">
        <v>1925</v>
      </c>
      <c r="F1835">
        <v>4</v>
      </c>
      <c r="G1835" s="5">
        <v>861.55</v>
      </c>
      <c r="H1835">
        <v>0.12</v>
      </c>
      <c r="I1835" t="s">
        <v>1957</v>
      </c>
      <c r="J1835">
        <v>3032.6559999999999</v>
      </c>
      <c r="K1835" t="str">
        <f>_xlfn.XLOOKUP(Sales_DB[[#This Row],[Store_ID]],Store_DB[Store_ID],Store_DB[Region])</f>
        <v>South</v>
      </c>
      <c r="L1835" t="str">
        <f>_xlfn.XLOOKUP(Sales_DB[[#This Row],[Store_ID]],Store_DB[Store_ID],Store_DB[Store_Name])</f>
        <v>Aguirre-Keller</v>
      </c>
      <c r="M1835" t="str">
        <f>_xlfn.XLOOKUP(Sales_DB[[#This Row],[Store_ID]],Store_DB[Store_ID],Store_DB[City])</f>
        <v>Lake Michael</v>
      </c>
      <c r="N1835" t="str">
        <f>_xlfn.XLOOKUP(Sales_DB[[#This Row],[Store_ID]],Store_DB[Store_ID],Store_DB[Store_Type])</f>
        <v>Online</v>
      </c>
      <c r="O1835" t="str">
        <f>_xlfn.XLOOKUP(Sales_DB[[#This Row],[Product_ID]],Product_DB[Product_ID],Product_DB[Product_Name])</f>
        <v>Luxury Perfume Spray</v>
      </c>
      <c r="P1835" t="str">
        <f>_xlfn.XLOOKUP(Sales_DB[[#This Row],[Product_ID]],Product_DB[Product_ID],Product_DB[Category])</f>
        <v>Beauty</v>
      </c>
      <c r="Q1835" t="str">
        <f>_xlfn.XLOOKUP(Sales_DB[[#This Row],[Product_ID]],Product_DB[Product_ID],Product_DB[Sub_Category])</f>
        <v>Fragrance</v>
      </c>
      <c r="R1835" t="str">
        <f>_xlfn.XLOOKUP(Sales_DB[[#This Row],[Product_ID]],Product_DB[Product_ID],Product_DB[Brand])</f>
        <v>Gibson, Green and Lopez</v>
      </c>
      <c r="S1835">
        <f>_xlfn.XLOOKUP(Sales_DB[[#This Row],[Product_ID]],Product_DB[Product_ID],Product_DB[Cost])</f>
        <v>482.75</v>
      </c>
      <c r="T1835">
        <f>_xlfn.XLOOKUP(Sales_DB[[#This Row],[Product_ID]],Product_DB[Product_ID],Product_DB[Stock])</f>
        <v>444</v>
      </c>
      <c r="U1835" t="str">
        <f>_xlfn.XLOOKUP(Sales_DB[[#This Row],[Customer_ID]],Final_Cust_db[Customer_ID],Final_Cust_db[Name])</f>
        <v>Antonio Leon</v>
      </c>
      <c r="V1835">
        <f>_xlfn.XLOOKUP(Sales_DB[[#This Row],[Customer_ID]],Final_Cust_db[Customer_ID],Final_Cust_db[Age])</f>
        <v>48</v>
      </c>
      <c r="W1835" t="str">
        <f>_xlfn.XLOOKUP(Sales_DB[[#This Row],[Customer_ID]],Final_Cust_db[Customer_ID],Final_Cust_db[Gender])</f>
        <v>Male</v>
      </c>
      <c r="X1835" t="str">
        <f>_xlfn.XLOOKUP(Sales_DB[[#This Row],[Customer_ID]],Final_Cust_db[Customer_ID],Final_Cust_db[City])</f>
        <v>Morrisville</v>
      </c>
      <c r="Y1835" t="str">
        <f>_xlfn.XLOOKUP(Sales_DB[[#This Row],[Customer_ID]],Final_Cust_db[Customer_ID],Final_Cust_db[State])</f>
        <v>Hawaii</v>
      </c>
      <c r="Z1835" t="str">
        <f>_xlfn.XLOOKUP(Sales_DB[[#This Row],[Customer_ID]],Final_Cust_db[Customer_ID],Final_Cust_db[Country])</f>
        <v>USA</v>
      </c>
      <c r="AA1835" t="str">
        <f>_xlfn.XLOOKUP(Sales_DB[[#This Row],[Customer_ID]],Final_Cust_db[Customer_ID],Final_Cust_db[Loyality_Level])</f>
        <v>Bronze</v>
      </c>
      <c r="AB1835" s="8">
        <f>Sales_DB[[#This Row],[Cost]]*Sales_DB[[#This Row],[Quantity]]</f>
        <v>1931</v>
      </c>
      <c r="AC1835" s="8">
        <f>Sales_DB[[#This Row],[Total_Amount]]-Sales_DB[[#This Row],[Spend]]</f>
        <v>1101.6559999999999</v>
      </c>
      <c r="AD1835" s="8">
        <f>MONTH(Sales_DB[[#This Row],[Order_Date]])</f>
        <v>3</v>
      </c>
    </row>
    <row r="1836" spans="1:30" x14ac:dyDescent="0.35">
      <c r="A1836" t="s">
        <v>3793</v>
      </c>
      <c r="B1836" s="2">
        <v>45842</v>
      </c>
      <c r="C1836" t="s">
        <v>1137</v>
      </c>
      <c r="D1836" t="s">
        <v>1707</v>
      </c>
      <c r="E1836" t="s">
        <v>1906</v>
      </c>
      <c r="F1836">
        <v>3</v>
      </c>
      <c r="G1836" s="5">
        <v>56.17</v>
      </c>
      <c r="H1836">
        <v>0.01</v>
      </c>
      <c r="I1836" t="s">
        <v>1962</v>
      </c>
      <c r="J1836">
        <v>166.82490000000001</v>
      </c>
      <c r="K1836" t="str">
        <f>_xlfn.XLOOKUP(Sales_DB[[#This Row],[Store_ID]],Store_DB[Store_ID],Store_DB[Region])</f>
        <v>North</v>
      </c>
      <c r="L1836" t="str">
        <f>_xlfn.XLOOKUP(Sales_DB[[#This Row],[Store_ID]],Store_DB[Store_ID],Store_DB[Store_Name])</f>
        <v>Gray Ltd</v>
      </c>
      <c r="M1836" t="str">
        <f>_xlfn.XLOOKUP(Sales_DB[[#This Row],[Store_ID]],Store_DB[Store_ID],Store_DB[City])</f>
        <v>New Michaelchester</v>
      </c>
      <c r="N1836" t="str">
        <f>_xlfn.XLOOKUP(Sales_DB[[#This Row],[Store_ID]],Store_DB[Store_ID],Store_DB[Store_Type])</f>
        <v>Outlet</v>
      </c>
      <c r="O1836" t="str">
        <f>_xlfn.XLOOKUP(Sales_DB[[#This Row],[Product_ID]],Product_DB[Product_ID],Product_DB[Product_Name])</f>
        <v>Usb External Hard Drive</v>
      </c>
      <c r="P1836" t="str">
        <f>_xlfn.XLOOKUP(Sales_DB[[#This Row],[Product_ID]],Product_DB[Product_ID],Product_DB[Category])</f>
        <v>Electronics</v>
      </c>
      <c r="Q1836" t="str">
        <f>_xlfn.XLOOKUP(Sales_DB[[#This Row],[Product_ID]],Product_DB[Product_ID],Product_DB[Sub_Category])</f>
        <v>Computer</v>
      </c>
      <c r="R1836" t="str">
        <f>_xlfn.XLOOKUP(Sales_DB[[#This Row],[Product_ID]],Product_DB[Product_ID],Product_DB[Brand])</f>
        <v>Robinson Inc</v>
      </c>
      <c r="S1836">
        <f>_xlfn.XLOOKUP(Sales_DB[[#This Row],[Product_ID]],Product_DB[Product_ID],Product_DB[Cost])</f>
        <v>253.33</v>
      </c>
      <c r="T1836">
        <f>_xlfn.XLOOKUP(Sales_DB[[#This Row],[Product_ID]],Product_DB[Product_ID],Product_DB[Stock])</f>
        <v>266</v>
      </c>
      <c r="U1836" t="str">
        <f>_xlfn.XLOOKUP(Sales_DB[[#This Row],[Customer_ID]],Final_Cust_db[Customer_ID],Final_Cust_db[Name])</f>
        <v>Denise Tate</v>
      </c>
      <c r="V1836">
        <f>_xlfn.XLOOKUP(Sales_DB[[#This Row],[Customer_ID]],Final_Cust_db[Customer_ID],Final_Cust_db[Age])</f>
        <v>34</v>
      </c>
      <c r="W1836" t="str">
        <f>_xlfn.XLOOKUP(Sales_DB[[#This Row],[Customer_ID]],Final_Cust_db[Customer_ID],Final_Cust_db[Gender])</f>
        <v>Male</v>
      </c>
      <c r="X1836" t="str">
        <f>_xlfn.XLOOKUP(Sales_DB[[#This Row],[Customer_ID]],Final_Cust_db[Customer_ID],Final_Cust_db[City])</f>
        <v>Andersonside</v>
      </c>
      <c r="Y1836" t="str">
        <f>_xlfn.XLOOKUP(Sales_DB[[#This Row],[Customer_ID]],Final_Cust_db[Customer_ID],Final_Cust_db[State])</f>
        <v>Arkansas</v>
      </c>
      <c r="Z1836" t="str">
        <f>_xlfn.XLOOKUP(Sales_DB[[#This Row],[Customer_ID]],Final_Cust_db[Customer_ID],Final_Cust_db[Country])</f>
        <v>USA</v>
      </c>
      <c r="AA1836" t="str">
        <f>_xlfn.XLOOKUP(Sales_DB[[#This Row],[Customer_ID]],Final_Cust_db[Customer_ID],Final_Cust_db[Loyality_Level])</f>
        <v>Platinum</v>
      </c>
      <c r="AB1836" s="8">
        <f>Sales_DB[[#This Row],[Cost]]*Sales_DB[[#This Row],[Quantity]]</f>
        <v>759.99</v>
      </c>
      <c r="AC1836" s="8">
        <f>Sales_DB[[#This Row],[Total_Amount]]-Sales_DB[[#This Row],[Spend]]</f>
        <v>-593.16509999999994</v>
      </c>
      <c r="AD1836" s="8">
        <f>MONTH(Sales_DB[[#This Row],[Order_Date]])</f>
        <v>7</v>
      </c>
    </row>
    <row r="1837" spans="1:30" x14ac:dyDescent="0.35">
      <c r="A1837" t="s">
        <v>3794</v>
      </c>
      <c r="B1837" s="2">
        <v>45862</v>
      </c>
      <c r="C1837" t="s">
        <v>858</v>
      </c>
      <c r="D1837" t="s">
        <v>1615</v>
      </c>
      <c r="E1837" t="s">
        <v>1946</v>
      </c>
      <c r="F1837">
        <v>1</v>
      </c>
      <c r="G1837" s="5">
        <v>582.29</v>
      </c>
      <c r="H1837">
        <v>0.2</v>
      </c>
      <c r="I1837" t="s">
        <v>1957</v>
      </c>
      <c r="J1837">
        <v>465.83199999999999</v>
      </c>
      <c r="K1837" t="str">
        <f>_xlfn.XLOOKUP(Sales_DB[[#This Row],[Store_ID]],Store_DB[Store_ID],Store_DB[Region])</f>
        <v>East</v>
      </c>
      <c r="L1837" t="str">
        <f>_xlfn.XLOOKUP(Sales_DB[[#This Row],[Store_ID]],Store_DB[Store_ID],Store_DB[Store_Name])</f>
        <v>Mann-Austin</v>
      </c>
      <c r="M1837" t="str">
        <f>_xlfn.XLOOKUP(Sales_DB[[#This Row],[Store_ID]],Store_DB[Store_ID],Store_DB[City])</f>
        <v>Vasquezborough</v>
      </c>
      <c r="N1837" t="str">
        <f>_xlfn.XLOOKUP(Sales_DB[[#This Row],[Store_ID]],Store_DB[Store_ID],Store_DB[Store_Type])</f>
        <v>Online</v>
      </c>
      <c r="O1837" t="str">
        <f>_xlfn.XLOOKUP(Sales_DB[[#This Row],[Product_ID]],Product_DB[Product_ID],Product_DB[Product_Name])</f>
        <v>4K Home Projector</v>
      </c>
      <c r="P1837" t="str">
        <f>_xlfn.XLOOKUP(Sales_DB[[#This Row],[Product_ID]],Product_DB[Product_ID],Product_DB[Category])</f>
        <v>Electronics</v>
      </c>
      <c r="Q1837" t="str">
        <f>_xlfn.XLOOKUP(Sales_DB[[#This Row],[Product_ID]],Product_DB[Product_ID],Product_DB[Sub_Category])</f>
        <v>Appliances</v>
      </c>
      <c r="R1837" t="str">
        <f>_xlfn.XLOOKUP(Sales_DB[[#This Row],[Product_ID]],Product_DB[Product_ID],Product_DB[Brand])</f>
        <v>Thomas LLC</v>
      </c>
      <c r="S1837">
        <f>_xlfn.XLOOKUP(Sales_DB[[#This Row],[Product_ID]],Product_DB[Product_ID],Product_DB[Cost])</f>
        <v>465.34</v>
      </c>
      <c r="T1837">
        <f>_xlfn.XLOOKUP(Sales_DB[[#This Row],[Product_ID]],Product_DB[Product_ID],Product_DB[Stock])</f>
        <v>301</v>
      </c>
      <c r="U1837" t="str">
        <f>_xlfn.XLOOKUP(Sales_DB[[#This Row],[Customer_ID]],Final_Cust_db[Customer_ID],Final_Cust_db[Name])</f>
        <v>Cynthia Payne</v>
      </c>
      <c r="V1837">
        <f>_xlfn.XLOOKUP(Sales_DB[[#This Row],[Customer_ID]],Final_Cust_db[Customer_ID],Final_Cust_db[Age])</f>
        <v>32</v>
      </c>
      <c r="W1837" t="str">
        <f>_xlfn.XLOOKUP(Sales_DB[[#This Row],[Customer_ID]],Final_Cust_db[Customer_ID],Final_Cust_db[Gender])</f>
        <v>Female</v>
      </c>
      <c r="X1837" t="str">
        <f>_xlfn.XLOOKUP(Sales_DB[[#This Row],[Customer_ID]],Final_Cust_db[Customer_ID],Final_Cust_db[City])</f>
        <v>South Gina</v>
      </c>
      <c r="Y1837" t="str">
        <f>_xlfn.XLOOKUP(Sales_DB[[#This Row],[Customer_ID]],Final_Cust_db[Customer_ID],Final_Cust_db[State])</f>
        <v>Kentucky</v>
      </c>
      <c r="Z1837" t="str">
        <f>_xlfn.XLOOKUP(Sales_DB[[#This Row],[Customer_ID]],Final_Cust_db[Customer_ID],Final_Cust_db[Country])</f>
        <v>USA</v>
      </c>
      <c r="AA1837" t="str">
        <f>_xlfn.XLOOKUP(Sales_DB[[#This Row],[Customer_ID]],Final_Cust_db[Customer_ID],Final_Cust_db[Loyality_Level])</f>
        <v>Bronze</v>
      </c>
      <c r="AB1837" s="8">
        <f>Sales_DB[[#This Row],[Cost]]*Sales_DB[[#This Row],[Quantity]]</f>
        <v>465.34</v>
      </c>
      <c r="AC1837" s="8">
        <f>Sales_DB[[#This Row],[Total_Amount]]-Sales_DB[[#This Row],[Spend]]</f>
        <v>0.49200000000001864</v>
      </c>
      <c r="AD1837" s="8">
        <f>MONTH(Sales_DB[[#This Row],[Order_Date]])</f>
        <v>7</v>
      </c>
    </row>
    <row r="1838" spans="1:30" x14ac:dyDescent="0.35">
      <c r="A1838" t="s">
        <v>3795</v>
      </c>
      <c r="B1838" s="2">
        <v>45681</v>
      </c>
      <c r="C1838" t="s">
        <v>842</v>
      </c>
      <c r="D1838" t="s">
        <v>1830</v>
      </c>
      <c r="E1838" t="s">
        <v>1885</v>
      </c>
      <c r="F1838">
        <v>3</v>
      </c>
      <c r="G1838" s="5">
        <v>63.96</v>
      </c>
      <c r="H1838">
        <v>0.02</v>
      </c>
      <c r="I1838" t="s">
        <v>1957</v>
      </c>
      <c r="J1838">
        <v>188.04239999999999</v>
      </c>
      <c r="K1838" t="str">
        <f>_xlfn.XLOOKUP(Sales_DB[[#This Row],[Store_ID]],Store_DB[Store_ID],Store_DB[Region])</f>
        <v>East</v>
      </c>
      <c r="L1838" t="str">
        <f>_xlfn.XLOOKUP(Sales_DB[[#This Row],[Store_ID]],Store_DB[Store_ID],Store_DB[Store_Name])</f>
        <v>Rivera-Warner</v>
      </c>
      <c r="M1838" t="str">
        <f>_xlfn.XLOOKUP(Sales_DB[[#This Row],[Store_ID]],Store_DB[Store_ID],Store_DB[City])</f>
        <v>Washingtonfurt</v>
      </c>
      <c r="N1838" t="str">
        <f>_xlfn.XLOOKUP(Sales_DB[[#This Row],[Store_ID]],Store_DB[Store_ID],Store_DB[Store_Type])</f>
        <v>Flagship</v>
      </c>
      <c r="O1838" t="str">
        <f>_xlfn.XLOOKUP(Sales_DB[[#This Row],[Product_ID]],Product_DB[Product_ID],Product_DB[Product_Name])</f>
        <v>Hydrating Face Cleanser</v>
      </c>
      <c r="P1838" t="str">
        <f>_xlfn.XLOOKUP(Sales_DB[[#This Row],[Product_ID]],Product_DB[Product_ID],Product_DB[Category])</f>
        <v>Beauty</v>
      </c>
      <c r="Q1838" t="str">
        <f>_xlfn.XLOOKUP(Sales_DB[[#This Row],[Product_ID]],Product_DB[Product_ID],Product_DB[Sub_Category])</f>
        <v>Skincare</v>
      </c>
      <c r="R1838" t="str">
        <f>_xlfn.XLOOKUP(Sales_DB[[#This Row],[Product_ID]],Product_DB[Product_ID],Product_DB[Brand])</f>
        <v>Butler Group</v>
      </c>
      <c r="S1838">
        <f>_xlfn.XLOOKUP(Sales_DB[[#This Row],[Product_ID]],Product_DB[Product_ID],Product_DB[Cost])</f>
        <v>238.8</v>
      </c>
      <c r="T1838">
        <f>_xlfn.XLOOKUP(Sales_DB[[#This Row],[Product_ID]],Product_DB[Product_ID],Product_DB[Stock])</f>
        <v>159</v>
      </c>
      <c r="U1838" t="str">
        <f>_xlfn.XLOOKUP(Sales_DB[[#This Row],[Customer_ID]],Final_Cust_db[Customer_ID],Final_Cust_db[Name])</f>
        <v>Carol Bishop</v>
      </c>
      <c r="V1838">
        <f>_xlfn.XLOOKUP(Sales_DB[[#This Row],[Customer_ID]],Final_Cust_db[Customer_ID],Final_Cust_db[Age])</f>
        <v>27</v>
      </c>
      <c r="W1838" t="str">
        <f>_xlfn.XLOOKUP(Sales_DB[[#This Row],[Customer_ID]],Final_Cust_db[Customer_ID],Final_Cust_db[Gender])</f>
        <v>Female</v>
      </c>
      <c r="X1838" t="str">
        <f>_xlfn.XLOOKUP(Sales_DB[[#This Row],[Customer_ID]],Final_Cust_db[Customer_ID],Final_Cust_db[City])</f>
        <v>Lake Saramouth</v>
      </c>
      <c r="Y1838" t="str">
        <f>_xlfn.XLOOKUP(Sales_DB[[#This Row],[Customer_ID]],Final_Cust_db[Customer_ID],Final_Cust_db[State])</f>
        <v>Oregon</v>
      </c>
      <c r="Z1838" t="str">
        <f>_xlfn.XLOOKUP(Sales_DB[[#This Row],[Customer_ID]],Final_Cust_db[Customer_ID],Final_Cust_db[Country])</f>
        <v>USA</v>
      </c>
      <c r="AA1838" t="str">
        <f>_xlfn.XLOOKUP(Sales_DB[[#This Row],[Customer_ID]],Final_Cust_db[Customer_ID],Final_Cust_db[Loyality_Level])</f>
        <v>Silver</v>
      </c>
      <c r="AB1838" s="8">
        <f>Sales_DB[[#This Row],[Cost]]*Sales_DB[[#This Row],[Quantity]]</f>
        <v>716.40000000000009</v>
      </c>
      <c r="AC1838" s="8">
        <f>Sales_DB[[#This Row],[Total_Amount]]-Sales_DB[[#This Row],[Spend]]</f>
        <v>-528.35760000000005</v>
      </c>
      <c r="AD1838" s="8">
        <f>MONTH(Sales_DB[[#This Row],[Order_Date]])</f>
        <v>1</v>
      </c>
    </row>
    <row r="1839" spans="1:30" x14ac:dyDescent="0.35">
      <c r="A1839" t="s">
        <v>3796</v>
      </c>
      <c r="B1839" s="2">
        <v>45392</v>
      </c>
      <c r="C1839" t="s">
        <v>245</v>
      </c>
      <c r="D1839" t="s">
        <v>1592</v>
      </c>
      <c r="E1839" t="s">
        <v>1927</v>
      </c>
      <c r="F1839">
        <v>1</v>
      </c>
      <c r="G1839" s="5">
        <v>829.83</v>
      </c>
      <c r="H1839">
        <v>0.26</v>
      </c>
      <c r="I1839" t="s">
        <v>1962</v>
      </c>
      <c r="J1839">
        <v>614.07420000000002</v>
      </c>
      <c r="K1839" t="str">
        <f>_xlfn.XLOOKUP(Sales_DB[[#This Row],[Store_ID]],Store_DB[Store_ID],Store_DB[Region])</f>
        <v>North</v>
      </c>
      <c r="L1839" t="str">
        <f>_xlfn.XLOOKUP(Sales_DB[[#This Row],[Store_ID]],Store_DB[Store_ID],Store_DB[Store_Name])</f>
        <v>Thomas, Bridges and Harris</v>
      </c>
      <c r="M1839" t="str">
        <f>_xlfn.XLOOKUP(Sales_DB[[#This Row],[Store_ID]],Store_DB[Store_ID],Store_DB[City])</f>
        <v>Sabrinatown</v>
      </c>
      <c r="N1839" t="str">
        <f>_xlfn.XLOOKUP(Sales_DB[[#This Row],[Store_ID]],Store_DB[Store_ID],Store_DB[Store_Type])</f>
        <v>Online</v>
      </c>
      <c r="O1839" t="str">
        <f>_xlfn.XLOOKUP(Sales_DB[[#This Row],[Product_ID]],Product_DB[Product_ID],Product_DB[Product_Name])</f>
        <v>Adjustable Dumbbell Set</v>
      </c>
      <c r="P1839" t="str">
        <f>_xlfn.XLOOKUP(Sales_DB[[#This Row],[Product_ID]],Product_DB[Product_ID],Product_DB[Category])</f>
        <v>Sports</v>
      </c>
      <c r="Q1839" t="str">
        <f>_xlfn.XLOOKUP(Sales_DB[[#This Row],[Product_ID]],Product_DB[Product_ID],Product_DB[Sub_Category])</f>
        <v>Fitness</v>
      </c>
      <c r="R1839" t="str">
        <f>_xlfn.XLOOKUP(Sales_DB[[#This Row],[Product_ID]],Product_DB[Product_ID],Product_DB[Brand])</f>
        <v>Hill PLC</v>
      </c>
      <c r="S1839">
        <f>_xlfn.XLOOKUP(Sales_DB[[#This Row],[Product_ID]],Product_DB[Product_ID],Product_DB[Cost])</f>
        <v>495.72</v>
      </c>
      <c r="T1839">
        <f>_xlfn.XLOOKUP(Sales_DB[[#This Row],[Product_ID]],Product_DB[Product_ID],Product_DB[Stock])</f>
        <v>323</v>
      </c>
      <c r="U1839" t="str">
        <f>_xlfn.XLOOKUP(Sales_DB[[#This Row],[Customer_ID]],Final_Cust_db[Customer_ID],Final_Cust_db[Name])</f>
        <v>Michael Thomas</v>
      </c>
      <c r="V1839">
        <f>_xlfn.XLOOKUP(Sales_DB[[#This Row],[Customer_ID]],Final_Cust_db[Customer_ID],Final_Cust_db[Age])</f>
        <v>21</v>
      </c>
      <c r="W1839" t="str">
        <f>_xlfn.XLOOKUP(Sales_DB[[#This Row],[Customer_ID]],Final_Cust_db[Customer_ID],Final_Cust_db[Gender])</f>
        <v>Female</v>
      </c>
      <c r="X1839" t="str">
        <f>_xlfn.XLOOKUP(Sales_DB[[#This Row],[Customer_ID]],Final_Cust_db[Customer_ID],Final_Cust_db[City])</f>
        <v>Woodmouth</v>
      </c>
      <c r="Y1839" t="str">
        <f>_xlfn.XLOOKUP(Sales_DB[[#This Row],[Customer_ID]],Final_Cust_db[Customer_ID],Final_Cust_db[State])</f>
        <v>Nevada</v>
      </c>
      <c r="Z1839" t="str">
        <f>_xlfn.XLOOKUP(Sales_DB[[#This Row],[Customer_ID]],Final_Cust_db[Customer_ID],Final_Cust_db[Country])</f>
        <v>USA</v>
      </c>
      <c r="AA1839" t="str">
        <f>_xlfn.XLOOKUP(Sales_DB[[#This Row],[Customer_ID]],Final_Cust_db[Customer_ID],Final_Cust_db[Loyality_Level])</f>
        <v>Silver</v>
      </c>
      <c r="AB1839" s="8">
        <f>Sales_DB[[#This Row],[Cost]]*Sales_DB[[#This Row],[Quantity]]</f>
        <v>495.72</v>
      </c>
      <c r="AC1839" s="8">
        <f>Sales_DB[[#This Row],[Total_Amount]]-Sales_DB[[#This Row],[Spend]]</f>
        <v>118.35419999999999</v>
      </c>
      <c r="AD1839" s="8">
        <f>MONTH(Sales_DB[[#This Row],[Order_Date]])</f>
        <v>4</v>
      </c>
    </row>
    <row r="1840" spans="1:30" x14ac:dyDescent="0.35">
      <c r="A1840" t="s">
        <v>3797</v>
      </c>
      <c r="B1840" s="2">
        <v>45586</v>
      </c>
      <c r="C1840" t="s">
        <v>1167</v>
      </c>
      <c r="D1840" t="s">
        <v>1678</v>
      </c>
      <c r="E1840" t="s">
        <v>1937</v>
      </c>
      <c r="F1840">
        <v>2</v>
      </c>
      <c r="G1840" s="5">
        <v>858.15</v>
      </c>
      <c r="H1840">
        <v>0.03</v>
      </c>
      <c r="I1840" t="s">
        <v>1957</v>
      </c>
      <c r="J1840">
        <v>1664.8109999999999</v>
      </c>
      <c r="K1840" t="str">
        <f>_xlfn.XLOOKUP(Sales_DB[[#This Row],[Store_ID]],Store_DB[Store_ID],Store_DB[Region])</f>
        <v>West</v>
      </c>
      <c r="L1840" t="str">
        <f>_xlfn.XLOOKUP(Sales_DB[[#This Row],[Store_ID]],Store_DB[Store_ID],Store_DB[Store_Name])</f>
        <v>Frederick-Wright</v>
      </c>
      <c r="M1840" t="str">
        <f>_xlfn.XLOOKUP(Sales_DB[[#This Row],[Store_ID]],Store_DB[Store_ID],Store_DB[City])</f>
        <v>New Jimmymouth</v>
      </c>
      <c r="N1840" t="str">
        <f>_xlfn.XLOOKUP(Sales_DB[[#This Row],[Store_ID]],Store_DB[Store_ID],Store_DB[Store_Type])</f>
        <v>Flagship</v>
      </c>
      <c r="O1840" t="str">
        <f>_xlfn.XLOOKUP(Sales_DB[[#This Row],[Product_ID]],Product_DB[Product_ID],Product_DB[Product_Name])</f>
        <v>Gaming Mechanical Keyboard</v>
      </c>
      <c r="P1840" t="str">
        <f>_xlfn.XLOOKUP(Sales_DB[[#This Row],[Product_ID]],Product_DB[Product_ID],Product_DB[Category])</f>
        <v>Electronics</v>
      </c>
      <c r="Q1840" t="str">
        <f>_xlfn.XLOOKUP(Sales_DB[[#This Row],[Product_ID]],Product_DB[Product_ID],Product_DB[Sub_Category])</f>
        <v>Computer</v>
      </c>
      <c r="R1840" t="str">
        <f>_xlfn.XLOOKUP(Sales_DB[[#This Row],[Product_ID]],Product_DB[Product_ID],Product_DB[Brand])</f>
        <v>Lucero LLC</v>
      </c>
      <c r="S1840">
        <f>_xlfn.XLOOKUP(Sales_DB[[#This Row],[Product_ID]],Product_DB[Product_ID],Product_DB[Cost])</f>
        <v>419.28</v>
      </c>
      <c r="T1840">
        <f>_xlfn.XLOOKUP(Sales_DB[[#This Row],[Product_ID]],Product_DB[Product_ID],Product_DB[Stock])</f>
        <v>86</v>
      </c>
      <c r="U1840" t="str">
        <f>_xlfn.XLOOKUP(Sales_DB[[#This Row],[Customer_ID]],Final_Cust_db[Customer_ID],Final_Cust_db[Name])</f>
        <v>James Holloway Jr.</v>
      </c>
      <c r="V1840">
        <f>_xlfn.XLOOKUP(Sales_DB[[#This Row],[Customer_ID]],Final_Cust_db[Customer_ID],Final_Cust_db[Age])</f>
        <v>45</v>
      </c>
      <c r="W1840" t="str">
        <f>_xlfn.XLOOKUP(Sales_DB[[#This Row],[Customer_ID]],Final_Cust_db[Customer_ID],Final_Cust_db[Gender])</f>
        <v>Male</v>
      </c>
      <c r="X1840" t="str">
        <f>_xlfn.XLOOKUP(Sales_DB[[#This Row],[Customer_ID]],Final_Cust_db[Customer_ID],Final_Cust_db[City])</f>
        <v>Millston</v>
      </c>
      <c r="Y1840" t="str">
        <f>_xlfn.XLOOKUP(Sales_DB[[#This Row],[Customer_ID]],Final_Cust_db[Customer_ID],Final_Cust_db[State])</f>
        <v>Indiana</v>
      </c>
      <c r="Z1840" t="str">
        <f>_xlfn.XLOOKUP(Sales_DB[[#This Row],[Customer_ID]],Final_Cust_db[Customer_ID],Final_Cust_db[Country])</f>
        <v>USA</v>
      </c>
      <c r="AA1840" t="str">
        <f>_xlfn.XLOOKUP(Sales_DB[[#This Row],[Customer_ID]],Final_Cust_db[Customer_ID],Final_Cust_db[Loyality_Level])</f>
        <v>Silver</v>
      </c>
      <c r="AB1840" s="8">
        <f>Sales_DB[[#This Row],[Cost]]*Sales_DB[[#This Row],[Quantity]]</f>
        <v>838.56</v>
      </c>
      <c r="AC1840" s="8">
        <f>Sales_DB[[#This Row],[Total_Amount]]-Sales_DB[[#This Row],[Spend]]</f>
        <v>826.25099999999998</v>
      </c>
      <c r="AD1840" s="8">
        <f>MONTH(Sales_DB[[#This Row],[Order_Date]])</f>
        <v>10</v>
      </c>
    </row>
    <row r="1841" spans="1:30" x14ac:dyDescent="0.35">
      <c r="A1841" t="s">
        <v>3798</v>
      </c>
      <c r="B1841" s="2">
        <v>45340</v>
      </c>
      <c r="C1841" t="s">
        <v>1134</v>
      </c>
      <c r="D1841" t="s">
        <v>1800</v>
      </c>
      <c r="E1841" t="s">
        <v>1930</v>
      </c>
      <c r="F1841">
        <v>3</v>
      </c>
      <c r="G1841" s="5">
        <v>717.32</v>
      </c>
      <c r="H1841">
        <v>0.23</v>
      </c>
      <c r="I1841" t="s">
        <v>1962</v>
      </c>
      <c r="J1841">
        <v>1657.0092</v>
      </c>
      <c r="K1841" t="str">
        <f>_xlfn.XLOOKUP(Sales_DB[[#This Row],[Store_ID]],Store_DB[Store_ID],Store_DB[Region])</f>
        <v>East</v>
      </c>
      <c r="L1841" t="str">
        <f>_xlfn.XLOOKUP(Sales_DB[[#This Row],[Store_ID]],Store_DB[Store_ID],Store_DB[Store_Name])</f>
        <v>Gardner, Humphrey and Contreras</v>
      </c>
      <c r="M1841" t="str">
        <f>_xlfn.XLOOKUP(Sales_DB[[#This Row],[Store_ID]],Store_DB[Store_ID],Store_DB[City])</f>
        <v>Johnsonville</v>
      </c>
      <c r="N1841" t="str">
        <f>_xlfn.XLOOKUP(Sales_DB[[#This Row],[Store_ID]],Store_DB[Store_ID],Store_DB[Store_Type])</f>
        <v>Flagship</v>
      </c>
      <c r="O1841" t="str">
        <f>_xlfn.XLOOKUP(Sales_DB[[#This Row],[Product_ID]],Product_DB[Product_ID],Product_DB[Product_Name])</f>
        <v>Shin Guards – Adult</v>
      </c>
      <c r="P1841" t="str">
        <f>_xlfn.XLOOKUP(Sales_DB[[#This Row],[Product_ID]],Product_DB[Product_ID],Product_DB[Category])</f>
        <v>Sports</v>
      </c>
      <c r="Q1841" t="str">
        <f>_xlfn.XLOOKUP(Sales_DB[[#This Row],[Product_ID]],Product_DB[Product_ID],Product_DB[Sub_Category])</f>
        <v>Team Sports</v>
      </c>
      <c r="R1841" t="str">
        <f>_xlfn.XLOOKUP(Sales_DB[[#This Row],[Product_ID]],Product_DB[Product_ID],Product_DB[Brand])</f>
        <v>French Ltd</v>
      </c>
      <c r="S1841">
        <f>_xlfn.XLOOKUP(Sales_DB[[#This Row],[Product_ID]],Product_DB[Product_ID],Product_DB[Cost])</f>
        <v>107.06</v>
      </c>
      <c r="T1841">
        <f>_xlfn.XLOOKUP(Sales_DB[[#This Row],[Product_ID]],Product_DB[Product_ID],Product_DB[Stock])</f>
        <v>359</v>
      </c>
      <c r="U1841" t="str">
        <f>_xlfn.XLOOKUP(Sales_DB[[#This Row],[Customer_ID]],Final_Cust_db[Customer_ID],Final_Cust_db[Name])</f>
        <v>Melanie Lam</v>
      </c>
      <c r="V1841">
        <f>_xlfn.XLOOKUP(Sales_DB[[#This Row],[Customer_ID]],Final_Cust_db[Customer_ID],Final_Cust_db[Age])</f>
        <v>32</v>
      </c>
      <c r="W1841" t="str">
        <f>_xlfn.XLOOKUP(Sales_DB[[#This Row],[Customer_ID]],Final_Cust_db[Customer_ID],Final_Cust_db[Gender])</f>
        <v>Male</v>
      </c>
      <c r="X1841" t="str">
        <f>_xlfn.XLOOKUP(Sales_DB[[#This Row],[Customer_ID]],Final_Cust_db[Customer_ID],Final_Cust_db[City])</f>
        <v>East Michaelton</v>
      </c>
      <c r="Y1841" t="str">
        <f>_xlfn.XLOOKUP(Sales_DB[[#This Row],[Customer_ID]],Final_Cust_db[Customer_ID],Final_Cust_db[State])</f>
        <v>Kansas</v>
      </c>
      <c r="Z1841" t="str">
        <f>_xlfn.XLOOKUP(Sales_DB[[#This Row],[Customer_ID]],Final_Cust_db[Customer_ID],Final_Cust_db[Country])</f>
        <v>USA</v>
      </c>
      <c r="AA1841" t="str">
        <f>_xlfn.XLOOKUP(Sales_DB[[#This Row],[Customer_ID]],Final_Cust_db[Customer_ID],Final_Cust_db[Loyality_Level])</f>
        <v>Silver</v>
      </c>
      <c r="AB1841" s="8">
        <f>Sales_DB[[#This Row],[Cost]]*Sales_DB[[#This Row],[Quantity]]</f>
        <v>321.18</v>
      </c>
      <c r="AC1841" s="8">
        <f>Sales_DB[[#This Row],[Total_Amount]]-Sales_DB[[#This Row],[Spend]]</f>
        <v>1335.8291999999999</v>
      </c>
      <c r="AD1841" s="8">
        <f>MONTH(Sales_DB[[#This Row],[Order_Date]])</f>
        <v>2</v>
      </c>
    </row>
    <row r="1842" spans="1:30" x14ac:dyDescent="0.35">
      <c r="A1842" t="s">
        <v>3799</v>
      </c>
      <c r="B1842" s="2">
        <v>45853</v>
      </c>
      <c r="C1842" t="s">
        <v>1338</v>
      </c>
      <c r="D1842" t="s">
        <v>1830</v>
      </c>
      <c r="E1842" t="s">
        <v>1927</v>
      </c>
      <c r="F1842">
        <v>1</v>
      </c>
      <c r="G1842" s="5">
        <v>163.19999999999999</v>
      </c>
      <c r="H1842">
        <v>0.22</v>
      </c>
      <c r="I1842" t="s">
        <v>1959</v>
      </c>
      <c r="J1842">
        <v>127.29600000000001</v>
      </c>
      <c r="K1842" t="str">
        <f>_xlfn.XLOOKUP(Sales_DB[[#This Row],[Store_ID]],Store_DB[Store_ID],Store_DB[Region])</f>
        <v>North</v>
      </c>
      <c r="L1842" t="str">
        <f>_xlfn.XLOOKUP(Sales_DB[[#This Row],[Store_ID]],Store_DB[Store_ID],Store_DB[Store_Name])</f>
        <v>Thomas, Bridges and Harris</v>
      </c>
      <c r="M1842" t="str">
        <f>_xlfn.XLOOKUP(Sales_DB[[#This Row],[Store_ID]],Store_DB[Store_ID],Store_DB[City])</f>
        <v>Sabrinatown</v>
      </c>
      <c r="N1842" t="str">
        <f>_xlfn.XLOOKUP(Sales_DB[[#This Row],[Store_ID]],Store_DB[Store_ID],Store_DB[Store_Type])</f>
        <v>Online</v>
      </c>
      <c r="O1842" t="str">
        <f>_xlfn.XLOOKUP(Sales_DB[[#This Row],[Product_ID]],Product_DB[Product_ID],Product_DB[Product_Name])</f>
        <v>Hydrating Face Cleanser</v>
      </c>
      <c r="P1842" t="str">
        <f>_xlfn.XLOOKUP(Sales_DB[[#This Row],[Product_ID]],Product_DB[Product_ID],Product_DB[Category])</f>
        <v>Beauty</v>
      </c>
      <c r="Q1842" t="str">
        <f>_xlfn.XLOOKUP(Sales_DB[[#This Row],[Product_ID]],Product_DB[Product_ID],Product_DB[Sub_Category])</f>
        <v>Skincare</v>
      </c>
      <c r="R1842" t="str">
        <f>_xlfn.XLOOKUP(Sales_DB[[#This Row],[Product_ID]],Product_DB[Product_ID],Product_DB[Brand])</f>
        <v>Butler Group</v>
      </c>
      <c r="S1842">
        <f>_xlfn.XLOOKUP(Sales_DB[[#This Row],[Product_ID]],Product_DB[Product_ID],Product_DB[Cost])</f>
        <v>238.8</v>
      </c>
      <c r="T1842">
        <f>_xlfn.XLOOKUP(Sales_DB[[#This Row],[Product_ID]],Product_DB[Product_ID],Product_DB[Stock])</f>
        <v>159</v>
      </c>
      <c r="U1842" t="str">
        <f>_xlfn.XLOOKUP(Sales_DB[[#This Row],[Customer_ID]],Final_Cust_db[Customer_ID],Final_Cust_db[Name])</f>
        <v>Samuel Mullins</v>
      </c>
      <c r="V1842">
        <f>_xlfn.XLOOKUP(Sales_DB[[#This Row],[Customer_ID]],Final_Cust_db[Customer_ID],Final_Cust_db[Age])</f>
        <v>27</v>
      </c>
      <c r="W1842" t="str">
        <f>_xlfn.XLOOKUP(Sales_DB[[#This Row],[Customer_ID]],Final_Cust_db[Customer_ID],Final_Cust_db[Gender])</f>
        <v>Female</v>
      </c>
      <c r="X1842" t="str">
        <f>_xlfn.XLOOKUP(Sales_DB[[#This Row],[Customer_ID]],Final_Cust_db[Customer_ID],Final_Cust_db[City])</f>
        <v>Hartmouth</v>
      </c>
      <c r="Y1842" t="str">
        <f>_xlfn.XLOOKUP(Sales_DB[[#This Row],[Customer_ID]],Final_Cust_db[Customer_ID],Final_Cust_db[State])</f>
        <v>Louisiana</v>
      </c>
      <c r="Z1842" t="str">
        <f>_xlfn.XLOOKUP(Sales_DB[[#This Row],[Customer_ID]],Final_Cust_db[Customer_ID],Final_Cust_db[Country])</f>
        <v>USA</v>
      </c>
      <c r="AA1842" t="str">
        <f>_xlfn.XLOOKUP(Sales_DB[[#This Row],[Customer_ID]],Final_Cust_db[Customer_ID],Final_Cust_db[Loyality_Level])</f>
        <v>Bronze</v>
      </c>
      <c r="AB1842" s="8">
        <f>Sales_DB[[#This Row],[Cost]]*Sales_DB[[#This Row],[Quantity]]</f>
        <v>238.8</v>
      </c>
      <c r="AC1842" s="8">
        <f>Sales_DB[[#This Row],[Total_Amount]]-Sales_DB[[#This Row],[Spend]]</f>
        <v>-111.504</v>
      </c>
      <c r="AD1842" s="8">
        <f>MONTH(Sales_DB[[#This Row],[Order_Date]])</f>
        <v>7</v>
      </c>
    </row>
    <row r="1843" spans="1:30" x14ac:dyDescent="0.35">
      <c r="A1843" t="s">
        <v>3800</v>
      </c>
      <c r="B1843" s="2">
        <v>45489</v>
      </c>
      <c r="C1843" t="s">
        <v>440</v>
      </c>
      <c r="D1843" t="s">
        <v>1824</v>
      </c>
      <c r="E1843" t="s">
        <v>1927</v>
      </c>
      <c r="F1843">
        <v>2</v>
      </c>
      <c r="G1843" s="5">
        <v>966.71</v>
      </c>
      <c r="H1843">
        <v>0.11</v>
      </c>
      <c r="I1843" t="s">
        <v>1957</v>
      </c>
      <c r="J1843">
        <v>1720.7438</v>
      </c>
      <c r="K1843" t="str">
        <f>_xlfn.XLOOKUP(Sales_DB[[#This Row],[Store_ID]],Store_DB[Store_ID],Store_DB[Region])</f>
        <v>North</v>
      </c>
      <c r="L1843" t="str">
        <f>_xlfn.XLOOKUP(Sales_DB[[#This Row],[Store_ID]],Store_DB[Store_ID],Store_DB[Store_Name])</f>
        <v>Thomas, Bridges and Harris</v>
      </c>
      <c r="M1843" t="str">
        <f>_xlfn.XLOOKUP(Sales_DB[[#This Row],[Store_ID]],Store_DB[Store_ID],Store_DB[City])</f>
        <v>Sabrinatown</v>
      </c>
      <c r="N1843" t="str">
        <f>_xlfn.XLOOKUP(Sales_DB[[#This Row],[Store_ID]],Store_DB[Store_ID],Store_DB[Store_Type])</f>
        <v>Online</v>
      </c>
      <c r="O1843" t="str">
        <f>_xlfn.XLOOKUP(Sales_DB[[#This Row],[Product_ID]],Product_DB[Product_ID],Product_DB[Product_Name])</f>
        <v>Badminton Racket Set</v>
      </c>
      <c r="P1843" t="str">
        <f>_xlfn.XLOOKUP(Sales_DB[[#This Row],[Product_ID]],Product_DB[Product_ID],Product_DB[Category])</f>
        <v>Sports</v>
      </c>
      <c r="Q1843" t="str">
        <f>_xlfn.XLOOKUP(Sales_DB[[#This Row],[Product_ID]],Product_DB[Product_ID],Product_DB[Sub_Category])</f>
        <v>Equipment</v>
      </c>
      <c r="R1843" t="str">
        <f>_xlfn.XLOOKUP(Sales_DB[[#This Row],[Product_ID]],Product_DB[Product_ID],Product_DB[Brand])</f>
        <v>Robinson-Brown</v>
      </c>
      <c r="S1843">
        <f>_xlfn.XLOOKUP(Sales_DB[[#This Row],[Product_ID]],Product_DB[Product_ID],Product_DB[Cost])</f>
        <v>285.54000000000002</v>
      </c>
      <c r="T1843">
        <f>_xlfn.XLOOKUP(Sales_DB[[#This Row],[Product_ID]],Product_DB[Product_ID],Product_DB[Stock])</f>
        <v>358</v>
      </c>
      <c r="U1843" t="str">
        <f>_xlfn.XLOOKUP(Sales_DB[[#This Row],[Customer_ID]],Final_Cust_db[Customer_ID],Final_Cust_db[Name])</f>
        <v>James Wolfe</v>
      </c>
      <c r="V1843">
        <f>_xlfn.XLOOKUP(Sales_DB[[#This Row],[Customer_ID]],Final_Cust_db[Customer_ID],Final_Cust_db[Age])</f>
        <v>62</v>
      </c>
      <c r="W1843" t="str">
        <f>_xlfn.XLOOKUP(Sales_DB[[#This Row],[Customer_ID]],Final_Cust_db[Customer_ID],Final_Cust_db[Gender])</f>
        <v>Female</v>
      </c>
      <c r="X1843" t="str">
        <f>_xlfn.XLOOKUP(Sales_DB[[#This Row],[Customer_ID]],Final_Cust_db[Customer_ID],Final_Cust_db[City])</f>
        <v>Benjaminton</v>
      </c>
      <c r="Y1843" t="str">
        <f>_xlfn.XLOOKUP(Sales_DB[[#This Row],[Customer_ID]],Final_Cust_db[Customer_ID],Final_Cust_db[State])</f>
        <v>Arizona</v>
      </c>
      <c r="Z1843" t="str">
        <f>_xlfn.XLOOKUP(Sales_DB[[#This Row],[Customer_ID]],Final_Cust_db[Customer_ID],Final_Cust_db[Country])</f>
        <v>USA</v>
      </c>
      <c r="AA1843" t="str">
        <f>_xlfn.XLOOKUP(Sales_DB[[#This Row],[Customer_ID]],Final_Cust_db[Customer_ID],Final_Cust_db[Loyality_Level])</f>
        <v>Gold</v>
      </c>
      <c r="AB1843" s="8">
        <f>Sales_DB[[#This Row],[Cost]]*Sales_DB[[#This Row],[Quantity]]</f>
        <v>571.08000000000004</v>
      </c>
      <c r="AC1843" s="8">
        <f>Sales_DB[[#This Row],[Total_Amount]]-Sales_DB[[#This Row],[Spend]]</f>
        <v>1149.6637999999998</v>
      </c>
      <c r="AD1843" s="8">
        <f>MONTH(Sales_DB[[#This Row],[Order_Date]])</f>
        <v>7</v>
      </c>
    </row>
    <row r="1844" spans="1:30" x14ac:dyDescent="0.35">
      <c r="A1844" t="s">
        <v>3801</v>
      </c>
      <c r="B1844" s="2">
        <v>45761</v>
      </c>
      <c r="C1844" t="s">
        <v>1101</v>
      </c>
      <c r="D1844" t="s">
        <v>1681</v>
      </c>
      <c r="E1844" t="s">
        <v>1930</v>
      </c>
      <c r="F1844">
        <v>2</v>
      </c>
      <c r="G1844" s="5">
        <v>873.94</v>
      </c>
      <c r="H1844">
        <v>0.14000000000000001</v>
      </c>
      <c r="I1844" t="s">
        <v>1962</v>
      </c>
      <c r="J1844">
        <v>1503.1768</v>
      </c>
      <c r="K1844" t="str">
        <f>_xlfn.XLOOKUP(Sales_DB[[#This Row],[Store_ID]],Store_DB[Store_ID],Store_DB[Region])</f>
        <v>East</v>
      </c>
      <c r="L1844" t="str">
        <f>_xlfn.XLOOKUP(Sales_DB[[#This Row],[Store_ID]],Store_DB[Store_ID],Store_DB[Store_Name])</f>
        <v>Gardner, Humphrey and Contreras</v>
      </c>
      <c r="M1844" t="str">
        <f>_xlfn.XLOOKUP(Sales_DB[[#This Row],[Store_ID]],Store_DB[Store_ID],Store_DB[City])</f>
        <v>Johnsonville</v>
      </c>
      <c r="N1844" t="str">
        <f>_xlfn.XLOOKUP(Sales_DB[[#This Row],[Store_ID]],Store_DB[Store_ID],Store_DB[Store_Type])</f>
        <v>Flagship</v>
      </c>
      <c r="O1844" t="str">
        <f>_xlfn.XLOOKUP(Sales_DB[[#This Row],[Product_ID]],Product_DB[Product_ID],Product_DB[Product_Name])</f>
        <v>Bedroom Table Lamp</v>
      </c>
      <c r="P1844" t="str">
        <f>_xlfn.XLOOKUP(Sales_DB[[#This Row],[Product_ID]],Product_DB[Product_ID],Product_DB[Category])</f>
        <v>Home</v>
      </c>
      <c r="Q1844" t="str">
        <f>_xlfn.XLOOKUP(Sales_DB[[#This Row],[Product_ID]],Product_DB[Product_ID],Product_DB[Sub_Category])</f>
        <v>Lighting</v>
      </c>
      <c r="R1844" t="str">
        <f>_xlfn.XLOOKUP(Sales_DB[[#This Row],[Product_ID]],Product_DB[Product_ID],Product_DB[Brand])</f>
        <v>Jones LLC</v>
      </c>
      <c r="S1844">
        <f>_xlfn.XLOOKUP(Sales_DB[[#This Row],[Product_ID]],Product_DB[Product_ID],Product_DB[Cost])</f>
        <v>382.22</v>
      </c>
      <c r="T1844">
        <f>_xlfn.XLOOKUP(Sales_DB[[#This Row],[Product_ID]],Product_DB[Product_ID],Product_DB[Stock])</f>
        <v>329</v>
      </c>
      <c r="U1844" t="str">
        <f>_xlfn.XLOOKUP(Sales_DB[[#This Row],[Customer_ID]],Final_Cust_db[Customer_ID],Final_Cust_db[Name])</f>
        <v>Sherry Cabrera</v>
      </c>
      <c r="V1844">
        <f>_xlfn.XLOOKUP(Sales_DB[[#This Row],[Customer_ID]],Final_Cust_db[Customer_ID],Final_Cust_db[Age])</f>
        <v>55</v>
      </c>
      <c r="W1844" t="str">
        <f>_xlfn.XLOOKUP(Sales_DB[[#This Row],[Customer_ID]],Final_Cust_db[Customer_ID],Final_Cust_db[Gender])</f>
        <v>Male</v>
      </c>
      <c r="X1844" t="str">
        <f>_xlfn.XLOOKUP(Sales_DB[[#This Row],[Customer_ID]],Final_Cust_db[Customer_ID],Final_Cust_db[City])</f>
        <v>Shannonview</v>
      </c>
      <c r="Y1844" t="str">
        <f>_xlfn.XLOOKUP(Sales_DB[[#This Row],[Customer_ID]],Final_Cust_db[Customer_ID],Final_Cust_db[State])</f>
        <v>Pennsylvania</v>
      </c>
      <c r="Z1844" t="str">
        <f>_xlfn.XLOOKUP(Sales_DB[[#This Row],[Customer_ID]],Final_Cust_db[Customer_ID],Final_Cust_db[Country])</f>
        <v>USA</v>
      </c>
      <c r="AA1844" t="str">
        <f>_xlfn.XLOOKUP(Sales_DB[[#This Row],[Customer_ID]],Final_Cust_db[Customer_ID],Final_Cust_db[Loyality_Level])</f>
        <v>Silver</v>
      </c>
      <c r="AB1844" s="8">
        <f>Sales_DB[[#This Row],[Cost]]*Sales_DB[[#This Row],[Quantity]]</f>
        <v>764.44</v>
      </c>
      <c r="AC1844" s="8">
        <f>Sales_DB[[#This Row],[Total_Amount]]-Sales_DB[[#This Row],[Spend]]</f>
        <v>738.7367999999999</v>
      </c>
      <c r="AD1844" s="8">
        <f>MONTH(Sales_DB[[#This Row],[Order_Date]])</f>
        <v>4</v>
      </c>
    </row>
    <row r="1845" spans="1:30" x14ac:dyDescent="0.35">
      <c r="A1845" t="s">
        <v>3802</v>
      </c>
      <c r="B1845" s="2">
        <v>45379</v>
      </c>
      <c r="C1845" t="s">
        <v>508</v>
      </c>
      <c r="D1845" t="s">
        <v>1553</v>
      </c>
      <c r="E1845" t="s">
        <v>1899</v>
      </c>
      <c r="F1845">
        <v>1</v>
      </c>
      <c r="G1845" s="5">
        <v>140.24</v>
      </c>
      <c r="H1845">
        <v>0.27</v>
      </c>
      <c r="I1845" t="s">
        <v>1957</v>
      </c>
      <c r="J1845">
        <v>102.37520000000001</v>
      </c>
      <c r="K1845" t="str">
        <f>_xlfn.XLOOKUP(Sales_DB[[#This Row],[Store_ID]],Store_DB[Store_ID],Store_DB[Region])</f>
        <v>North</v>
      </c>
      <c r="L1845" t="str">
        <f>_xlfn.XLOOKUP(Sales_DB[[#This Row],[Store_ID]],Store_DB[Store_ID],Store_DB[Store_Name])</f>
        <v>Johnson-Wright</v>
      </c>
      <c r="M1845" t="str">
        <f>_xlfn.XLOOKUP(Sales_DB[[#This Row],[Store_ID]],Store_DB[Store_ID],Store_DB[City])</f>
        <v>Hoodberg</v>
      </c>
      <c r="N1845" t="str">
        <f>_xlfn.XLOOKUP(Sales_DB[[#This Row],[Store_ID]],Store_DB[Store_ID],Store_DB[Store_Type])</f>
        <v>Outlet</v>
      </c>
      <c r="O1845" t="str">
        <f>_xlfn.XLOOKUP(Sales_DB[[#This Row],[Product_ID]],Product_DB[Product_ID],Product_DB[Product_Name])</f>
        <v>Brother Laser Printer</v>
      </c>
      <c r="P1845" t="str">
        <f>_xlfn.XLOOKUP(Sales_DB[[#This Row],[Product_ID]],Product_DB[Product_ID],Product_DB[Category])</f>
        <v>Electronics</v>
      </c>
      <c r="Q1845" t="str">
        <f>_xlfn.XLOOKUP(Sales_DB[[#This Row],[Product_ID]],Product_DB[Product_ID],Product_DB[Sub_Category])</f>
        <v>Computer</v>
      </c>
      <c r="R1845" t="str">
        <f>_xlfn.XLOOKUP(Sales_DB[[#This Row],[Product_ID]],Product_DB[Product_ID],Product_DB[Brand])</f>
        <v>Hunt Inc</v>
      </c>
      <c r="S1845">
        <f>_xlfn.XLOOKUP(Sales_DB[[#This Row],[Product_ID]],Product_DB[Product_ID],Product_DB[Cost])</f>
        <v>112.42</v>
      </c>
      <c r="T1845">
        <f>_xlfn.XLOOKUP(Sales_DB[[#This Row],[Product_ID]],Product_DB[Product_ID],Product_DB[Stock])</f>
        <v>416</v>
      </c>
      <c r="U1845" t="str">
        <f>_xlfn.XLOOKUP(Sales_DB[[#This Row],[Customer_ID]],Final_Cust_db[Customer_ID],Final_Cust_db[Name])</f>
        <v>Denise Griffin</v>
      </c>
      <c r="V1845">
        <f>_xlfn.XLOOKUP(Sales_DB[[#This Row],[Customer_ID]],Final_Cust_db[Customer_ID],Final_Cust_db[Age])</f>
        <v>33</v>
      </c>
      <c r="W1845" t="str">
        <f>_xlfn.XLOOKUP(Sales_DB[[#This Row],[Customer_ID]],Final_Cust_db[Customer_ID],Final_Cust_db[Gender])</f>
        <v>Male</v>
      </c>
      <c r="X1845" t="str">
        <f>_xlfn.XLOOKUP(Sales_DB[[#This Row],[Customer_ID]],Final_Cust_db[Customer_ID],Final_Cust_db[City])</f>
        <v>West Markhaven</v>
      </c>
      <c r="Y1845" t="str">
        <f>_xlfn.XLOOKUP(Sales_DB[[#This Row],[Customer_ID]],Final_Cust_db[Customer_ID],Final_Cust_db[State])</f>
        <v>Florida</v>
      </c>
      <c r="Z1845" t="str">
        <f>_xlfn.XLOOKUP(Sales_DB[[#This Row],[Customer_ID]],Final_Cust_db[Customer_ID],Final_Cust_db[Country])</f>
        <v>USA</v>
      </c>
      <c r="AA1845" t="str">
        <f>_xlfn.XLOOKUP(Sales_DB[[#This Row],[Customer_ID]],Final_Cust_db[Customer_ID],Final_Cust_db[Loyality_Level])</f>
        <v>Platinum</v>
      </c>
      <c r="AB1845" s="8">
        <f>Sales_DB[[#This Row],[Cost]]*Sales_DB[[#This Row],[Quantity]]</f>
        <v>112.42</v>
      </c>
      <c r="AC1845" s="8">
        <f>Sales_DB[[#This Row],[Total_Amount]]-Sales_DB[[#This Row],[Spend]]</f>
        <v>-10.044799999999995</v>
      </c>
      <c r="AD1845" s="8">
        <f>MONTH(Sales_DB[[#This Row],[Order_Date]])</f>
        <v>3</v>
      </c>
    </row>
    <row r="1846" spans="1:30" x14ac:dyDescent="0.35">
      <c r="A1846" t="s">
        <v>3803</v>
      </c>
      <c r="B1846" s="2">
        <v>45716</v>
      </c>
      <c r="C1846" t="s">
        <v>663</v>
      </c>
      <c r="D1846" t="s">
        <v>1707</v>
      </c>
      <c r="E1846" t="s">
        <v>1906</v>
      </c>
      <c r="F1846">
        <v>2</v>
      </c>
      <c r="G1846" s="5">
        <v>549.91999999999996</v>
      </c>
      <c r="H1846">
        <v>0.28000000000000003</v>
      </c>
      <c r="I1846" t="s">
        <v>1957</v>
      </c>
      <c r="J1846">
        <v>791.88479999999993</v>
      </c>
      <c r="K1846" t="str">
        <f>_xlfn.XLOOKUP(Sales_DB[[#This Row],[Store_ID]],Store_DB[Store_ID],Store_DB[Region])</f>
        <v>North</v>
      </c>
      <c r="L1846" t="str">
        <f>_xlfn.XLOOKUP(Sales_DB[[#This Row],[Store_ID]],Store_DB[Store_ID],Store_DB[Store_Name])</f>
        <v>Gray Ltd</v>
      </c>
      <c r="M1846" t="str">
        <f>_xlfn.XLOOKUP(Sales_DB[[#This Row],[Store_ID]],Store_DB[Store_ID],Store_DB[City])</f>
        <v>New Michaelchester</v>
      </c>
      <c r="N1846" t="str">
        <f>_xlfn.XLOOKUP(Sales_DB[[#This Row],[Store_ID]],Store_DB[Store_ID],Store_DB[Store_Type])</f>
        <v>Outlet</v>
      </c>
      <c r="O1846" t="str">
        <f>_xlfn.XLOOKUP(Sales_DB[[#This Row],[Product_ID]],Product_DB[Product_ID],Product_DB[Product_Name])</f>
        <v>Usb External Hard Drive</v>
      </c>
      <c r="P1846" t="str">
        <f>_xlfn.XLOOKUP(Sales_DB[[#This Row],[Product_ID]],Product_DB[Product_ID],Product_DB[Category])</f>
        <v>Electronics</v>
      </c>
      <c r="Q1846" t="str">
        <f>_xlfn.XLOOKUP(Sales_DB[[#This Row],[Product_ID]],Product_DB[Product_ID],Product_DB[Sub_Category])</f>
        <v>Computer</v>
      </c>
      <c r="R1846" t="str">
        <f>_xlfn.XLOOKUP(Sales_DB[[#This Row],[Product_ID]],Product_DB[Product_ID],Product_DB[Brand])</f>
        <v>Robinson Inc</v>
      </c>
      <c r="S1846">
        <f>_xlfn.XLOOKUP(Sales_DB[[#This Row],[Product_ID]],Product_DB[Product_ID],Product_DB[Cost])</f>
        <v>253.33</v>
      </c>
      <c r="T1846">
        <f>_xlfn.XLOOKUP(Sales_DB[[#This Row],[Product_ID]],Product_DB[Product_ID],Product_DB[Stock])</f>
        <v>266</v>
      </c>
      <c r="U1846" t="str">
        <f>_xlfn.XLOOKUP(Sales_DB[[#This Row],[Customer_ID]],Final_Cust_db[Customer_ID],Final_Cust_db[Name])</f>
        <v>Mary Boyd</v>
      </c>
      <c r="V1846">
        <f>_xlfn.XLOOKUP(Sales_DB[[#This Row],[Customer_ID]],Final_Cust_db[Customer_ID],Final_Cust_db[Age])</f>
        <v>25</v>
      </c>
      <c r="W1846" t="str">
        <f>_xlfn.XLOOKUP(Sales_DB[[#This Row],[Customer_ID]],Final_Cust_db[Customer_ID],Final_Cust_db[Gender])</f>
        <v>Female</v>
      </c>
      <c r="X1846" t="str">
        <f>_xlfn.XLOOKUP(Sales_DB[[#This Row],[Customer_ID]],Final_Cust_db[Customer_ID],Final_Cust_db[City])</f>
        <v>New Logan</v>
      </c>
      <c r="Y1846" t="str">
        <f>_xlfn.XLOOKUP(Sales_DB[[#This Row],[Customer_ID]],Final_Cust_db[Customer_ID],Final_Cust_db[State])</f>
        <v>Michigan</v>
      </c>
      <c r="Z1846" t="str">
        <f>_xlfn.XLOOKUP(Sales_DB[[#This Row],[Customer_ID]],Final_Cust_db[Customer_ID],Final_Cust_db[Country])</f>
        <v>USA</v>
      </c>
      <c r="AA1846" t="str">
        <f>_xlfn.XLOOKUP(Sales_DB[[#This Row],[Customer_ID]],Final_Cust_db[Customer_ID],Final_Cust_db[Loyality_Level])</f>
        <v>Bronze</v>
      </c>
      <c r="AB1846" s="8">
        <f>Sales_DB[[#This Row],[Cost]]*Sales_DB[[#This Row],[Quantity]]</f>
        <v>506.66</v>
      </c>
      <c r="AC1846" s="8">
        <f>Sales_DB[[#This Row],[Total_Amount]]-Sales_DB[[#This Row],[Spend]]</f>
        <v>285.2247999999999</v>
      </c>
      <c r="AD1846" s="8">
        <f>MONTH(Sales_DB[[#This Row],[Order_Date]])</f>
        <v>2</v>
      </c>
    </row>
    <row r="1847" spans="1:30" x14ac:dyDescent="0.35">
      <c r="A1847" t="s">
        <v>3804</v>
      </c>
      <c r="B1847" s="2">
        <v>45364</v>
      </c>
      <c r="C1847" t="s">
        <v>394</v>
      </c>
      <c r="D1847" t="s">
        <v>1623</v>
      </c>
      <c r="E1847" t="s">
        <v>1906</v>
      </c>
      <c r="F1847">
        <v>4</v>
      </c>
      <c r="G1847" s="5">
        <v>715.88</v>
      </c>
      <c r="H1847">
        <v>0.19</v>
      </c>
      <c r="I1847" t="s">
        <v>1959</v>
      </c>
      <c r="J1847">
        <v>2319.4512</v>
      </c>
      <c r="K1847" t="str">
        <f>_xlfn.XLOOKUP(Sales_DB[[#This Row],[Store_ID]],Store_DB[Store_ID],Store_DB[Region])</f>
        <v>North</v>
      </c>
      <c r="L1847" t="str">
        <f>_xlfn.XLOOKUP(Sales_DB[[#This Row],[Store_ID]],Store_DB[Store_ID],Store_DB[Store_Name])</f>
        <v>Gray Ltd</v>
      </c>
      <c r="M1847" t="str">
        <f>_xlfn.XLOOKUP(Sales_DB[[#This Row],[Store_ID]],Store_DB[Store_ID],Store_DB[City])</f>
        <v>New Michaelchester</v>
      </c>
      <c r="N1847" t="str">
        <f>_xlfn.XLOOKUP(Sales_DB[[#This Row],[Store_ID]],Store_DB[Store_ID],Store_DB[Store_Type])</f>
        <v>Outlet</v>
      </c>
      <c r="O1847" t="str">
        <f>_xlfn.XLOOKUP(Sales_DB[[#This Row],[Product_ID]],Product_DB[Product_ID],Product_DB[Product_Name])</f>
        <v>Soccer Training Cone Set</v>
      </c>
      <c r="P1847" t="str">
        <f>_xlfn.XLOOKUP(Sales_DB[[#This Row],[Product_ID]],Product_DB[Product_ID],Product_DB[Category])</f>
        <v>Sports</v>
      </c>
      <c r="Q1847" t="str">
        <f>_xlfn.XLOOKUP(Sales_DB[[#This Row],[Product_ID]],Product_DB[Product_ID],Product_DB[Sub_Category])</f>
        <v>Accessories</v>
      </c>
      <c r="R1847" t="str">
        <f>_xlfn.XLOOKUP(Sales_DB[[#This Row],[Product_ID]],Product_DB[Product_ID],Product_DB[Brand])</f>
        <v>Ford, Murphy and Wilson</v>
      </c>
      <c r="S1847">
        <f>_xlfn.XLOOKUP(Sales_DB[[#This Row],[Product_ID]],Product_DB[Product_ID],Product_DB[Cost])</f>
        <v>144.53</v>
      </c>
      <c r="T1847">
        <f>_xlfn.XLOOKUP(Sales_DB[[#This Row],[Product_ID]],Product_DB[Product_ID],Product_DB[Stock])</f>
        <v>367</v>
      </c>
      <c r="U1847" t="str">
        <f>_xlfn.XLOOKUP(Sales_DB[[#This Row],[Customer_ID]],Final_Cust_db[Customer_ID],Final_Cust_db[Name])</f>
        <v>Julie Farmer</v>
      </c>
      <c r="V1847">
        <f>_xlfn.XLOOKUP(Sales_DB[[#This Row],[Customer_ID]],Final_Cust_db[Customer_ID],Final_Cust_db[Age])</f>
        <v>18</v>
      </c>
      <c r="W1847" t="str">
        <f>_xlfn.XLOOKUP(Sales_DB[[#This Row],[Customer_ID]],Final_Cust_db[Customer_ID],Final_Cust_db[Gender])</f>
        <v>Female</v>
      </c>
      <c r="X1847" t="str">
        <f>_xlfn.XLOOKUP(Sales_DB[[#This Row],[Customer_ID]],Final_Cust_db[Customer_ID],Final_Cust_db[City])</f>
        <v>Rodriguezmouth</v>
      </c>
      <c r="Y1847" t="str">
        <f>_xlfn.XLOOKUP(Sales_DB[[#This Row],[Customer_ID]],Final_Cust_db[Customer_ID],Final_Cust_db[State])</f>
        <v>Arizona</v>
      </c>
      <c r="Z1847" t="str">
        <f>_xlfn.XLOOKUP(Sales_DB[[#This Row],[Customer_ID]],Final_Cust_db[Customer_ID],Final_Cust_db[Country])</f>
        <v>USA</v>
      </c>
      <c r="AA1847" t="str">
        <f>_xlfn.XLOOKUP(Sales_DB[[#This Row],[Customer_ID]],Final_Cust_db[Customer_ID],Final_Cust_db[Loyality_Level])</f>
        <v>Platinum</v>
      </c>
      <c r="AB1847" s="8">
        <f>Sales_DB[[#This Row],[Cost]]*Sales_DB[[#This Row],[Quantity]]</f>
        <v>578.12</v>
      </c>
      <c r="AC1847" s="8">
        <f>Sales_DB[[#This Row],[Total_Amount]]-Sales_DB[[#This Row],[Spend]]</f>
        <v>1741.3312000000001</v>
      </c>
      <c r="AD1847" s="8">
        <f>MONTH(Sales_DB[[#This Row],[Order_Date]])</f>
        <v>3</v>
      </c>
    </row>
    <row r="1848" spans="1:30" x14ac:dyDescent="0.35">
      <c r="A1848" t="s">
        <v>3805</v>
      </c>
      <c r="B1848" s="2">
        <v>45752</v>
      </c>
      <c r="C1848" t="s">
        <v>1170</v>
      </c>
      <c r="D1848" t="s">
        <v>1563</v>
      </c>
      <c r="E1848" t="s">
        <v>1915</v>
      </c>
      <c r="F1848">
        <v>3</v>
      </c>
      <c r="G1848" s="5">
        <v>591.9</v>
      </c>
      <c r="H1848">
        <v>0.27</v>
      </c>
      <c r="I1848" t="s">
        <v>1957</v>
      </c>
      <c r="J1848">
        <v>1296.261</v>
      </c>
      <c r="K1848" t="str">
        <f>_xlfn.XLOOKUP(Sales_DB[[#This Row],[Store_ID]],Store_DB[Store_ID],Store_DB[Region])</f>
        <v>West</v>
      </c>
      <c r="L1848" t="str">
        <f>_xlfn.XLOOKUP(Sales_DB[[#This Row],[Store_ID]],Store_DB[Store_ID],Store_DB[Store_Name])</f>
        <v>Bean, Jones and Park</v>
      </c>
      <c r="M1848" t="str">
        <f>_xlfn.XLOOKUP(Sales_DB[[#This Row],[Store_ID]],Store_DB[Store_ID],Store_DB[City])</f>
        <v>Thompsonborough</v>
      </c>
      <c r="N1848" t="str">
        <f>_xlfn.XLOOKUP(Sales_DB[[#This Row],[Store_ID]],Store_DB[Store_ID],Store_DB[Store_Type])</f>
        <v>Online</v>
      </c>
      <c r="O1848" t="str">
        <f>_xlfn.XLOOKUP(Sales_DB[[#This Row],[Product_ID]],Product_DB[Product_ID],Product_DB[Product_Name])</f>
        <v>Women'S Casual Hoodie</v>
      </c>
      <c r="P1848" t="str">
        <f>_xlfn.XLOOKUP(Sales_DB[[#This Row],[Product_ID]],Product_DB[Product_ID],Product_DB[Category])</f>
        <v>Clothing</v>
      </c>
      <c r="Q1848" t="str">
        <f>_xlfn.XLOOKUP(Sales_DB[[#This Row],[Product_ID]],Product_DB[Product_ID],Product_DB[Sub_Category])</f>
        <v>Outerwear</v>
      </c>
      <c r="R1848" t="str">
        <f>_xlfn.XLOOKUP(Sales_DB[[#This Row],[Product_ID]],Product_DB[Product_ID],Product_DB[Brand])</f>
        <v>Sims Inc</v>
      </c>
      <c r="S1848">
        <f>_xlfn.XLOOKUP(Sales_DB[[#This Row],[Product_ID]],Product_DB[Product_ID],Product_DB[Cost])</f>
        <v>238.8</v>
      </c>
      <c r="T1848">
        <f>_xlfn.XLOOKUP(Sales_DB[[#This Row],[Product_ID]],Product_DB[Product_ID],Product_DB[Stock])</f>
        <v>352</v>
      </c>
      <c r="U1848" t="str">
        <f>_xlfn.XLOOKUP(Sales_DB[[#This Row],[Customer_ID]],Final_Cust_db[Customer_ID],Final_Cust_db[Name])</f>
        <v>Michael Garner</v>
      </c>
      <c r="V1848">
        <f>_xlfn.XLOOKUP(Sales_DB[[#This Row],[Customer_ID]],Final_Cust_db[Customer_ID],Final_Cust_db[Age])</f>
        <v>21</v>
      </c>
      <c r="W1848" t="str">
        <f>_xlfn.XLOOKUP(Sales_DB[[#This Row],[Customer_ID]],Final_Cust_db[Customer_ID],Final_Cust_db[Gender])</f>
        <v>Female</v>
      </c>
      <c r="X1848" t="str">
        <f>_xlfn.XLOOKUP(Sales_DB[[#This Row],[Customer_ID]],Final_Cust_db[Customer_ID],Final_Cust_db[City])</f>
        <v>Port Crystal</v>
      </c>
      <c r="Y1848" t="str">
        <f>_xlfn.XLOOKUP(Sales_DB[[#This Row],[Customer_ID]],Final_Cust_db[Customer_ID],Final_Cust_db[State])</f>
        <v>New Hampshire</v>
      </c>
      <c r="Z1848" t="str">
        <f>_xlfn.XLOOKUP(Sales_DB[[#This Row],[Customer_ID]],Final_Cust_db[Customer_ID],Final_Cust_db[Country])</f>
        <v>USA</v>
      </c>
      <c r="AA1848" t="str">
        <f>_xlfn.XLOOKUP(Sales_DB[[#This Row],[Customer_ID]],Final_Cust_db[Customer_ID],Final_Cust_db[Loyality_Level])</f>
        <v>Platinum</v>
      </c>
      <c r="AB1848" s="8">
        <f>Sales_DB[[#This Row],[Cost]]*Sales_DB[[#This Row],[Quantity]]</f>
        <v>716.40000000000009</v>
      </c>
      <c r="AC1848" s="8">
        <f>Sales_DB[[#This Row],[Total_Amount]]-Sales_DB[[#This Row],[Spend]]</f>
        <v>579.86099999999988</v>
      </c>
      <c r="AD1848" s="8">
        <f>MONTH(Sales_DB[[#This Row],[Order_Date]])</f>
        <v>4</v>
      </c>
    </row>
    <row r="1849" spans="1:30" x14ac:dyDescent="0.35">
      <c r="A1849" t="s">
        <v>3806</v>
      </c>
      <c r="B1849" s="2">
        <v>45883</v>
      </c>
      <c r="C1849" t="s">
        <v>1182</v>
      </c>
      <c r="D1849" t="s">
        <v>1640</v>
      </c>
      <c r="E1849" t="s">
        <v>1922</v>
      </c>
      <c r="F1849">
        <v>2</v>
      </c>
      <c r="G1849" s="5">
        <v>523.14</v>
      </c>
      <c r="H1849">
        <v>0.13</v>
      </c>
      <c r="I1849" t="s">
        <v>1959</v>
      </c>
      <c r="J1849">
        <v>910.2636</v>
      </c>
      <c r="K1849" t="str">
        <f>_xlfn.XLOOKUP(Sales_DB[[#This Row],[Store_ID]],Store_DB[Store_ID],Store_DB[Region])</f>
        <v>East</v>
      </c>
      <c r="L1849" t="str">
        <f>_xlfn.XLOOKUP(Sales_DB[[#This Row],[Store_ID]],Store_DB[Store_ID],Store_DB[Store_Name])</f>
        <v>Hill, Wagner and Ballard</v>
      </c>
      <c r="M1849" t="str">
        <f>_xlfn.XLOOKUP(Sales_DB[[#This Row],[Store_ID]],Store_DB[Store_ID],Store_DB[City])</f>
        <v>East Davidville</v>
      </c>
      <c r="N1849" t="str">
        <f>_xlfn.XLOOKUP(Sales_DB[[#This Row],[Store_ID]],Store_DB[Store_ID],Store_DB[Store_Type])</f>
        <v>Online</v>
      </c>
      <c r="O1849" t="str">
        <f>_xlfn.XLOOKUP(Sales_DB[[#This Row],[Product_ID]],Product_DB[Product_ID],Product_DB[Product_Name])</f>
        <v>Carbon Fiber Tennis Racket</v>
      </c>
      <c r="P1849" t="str">
        <f>_xlfn.XLOOKUP(Sales_DB[[#This Row],[Product_ID]],Product_DB[Product_ID],Product_DB[Category])</f>
        <v>Sports</v>
      </c>
      <c r="Q1849" t="str">
        <f>_xlfn.XLOOKUP(Sales_DB[[#This Row],[Product_ID]],Product_DB[Product_ID],Product_DB[Sub_Category])</f>
        <v>Equipment</v>
      </c>
      <c r="R1849" t="str">
        <f>_xlfn.XLOOKUP(Sales_DB[[#This Row],[Product_ID]],Product_DB[Product_ID],Product_DB[Brand])</f>
        <v>Flores, Pineda and Rodriguez</v>
      </c>
      <c r="S1849">
        <f>_xlfn.XLOOKUP(Sales_DB[[#This Row],[Product_ID]],Product_DB[Product_ID],Product_DB[Cost])</f>
        <v>484.62</v>
      </c>
      <c r="T1849">
        <f>_xlfn.XLOOKUP(Sales_DB[[#This Row],[Product_ID]],Product_DB[Product_ID],Product_DB[Stock])</f>
        <v>432</v>
      </c>
      <c r="U1849" t="str">
        <f>_xlfn.XLOOKUP(Sales_DB[[#This Row],[Customer_ID]],Final_Cust_db[Customer_ID],Final_Cust_db[Name])</f>
        <v>Joshua Bell</v>
      </c>
      <c r="V1849">
        <f>_xlfn.XLOOKUP(Sales_DB[[#This Row],[Customer_ID]],Final_Cust_db[Customer_ID],Final_Cust_db[Age])</f>
        <v>26</v>
      </c>
      <c r="W1849" t="str">
        <f>_xlfn.XLOOKUP(Sales_DB[[#This Row],[Customer_ID]],Final_Cust_db[Customer_ID],Final_Cust_db[Gender])</f>
        <v>Male</v>
      </c>
      <c r="X1849" t="str">
        <f>_xlfn.XLOOKUP(Sales_DB[[#This Row],[Customer_ID]],Final_Cust_db[Customer_ID],Final_Cust_db[City])</f>
        <v>Port Richardshire</v>
      </c>
      <c r="Y1849" t="str">
        <f>_xlfn.XLOOKUP(Sales_DB[[#This Row],[Customer_ID]],Final_Cust_db[Customer_ID],Final_Cust_db[State])</f>
        <v>Minnesota</v>
      </c>
      <c r="Z1849" t="str">
        <f>_xlfn.XLOOKUP(Sales_DB[[#This Row],[Customer_ID]],Final_Cust_db[Customer_ID],Final_Cust_db[Country])</f>
        <v>USA</v>
      </c>
      <c r="AA1849" t="str">
        <f>_xlfn.XLOOKUP(Sales_DB[[#This Row],[Customer_ID]],Final_Cust_db[Customer_ID],Final_Cust_db[Loyality_Level])</f>
        <v>Platinum</v>
      </c>
      <c r="AB1849" s="8">
        <f>Sales_DB[[#This Row],[Cost]]*Sales_DB[[#This Row],[Quantity]]</f>
        <v>969.24</v>
      </c>
      <c r="AC1849" s="8">
        <f>Sales_DB[[#This Row],[Total_Amount]]-Sales_DB[[#This Row],[Spend]]</f>
        <v>-58.976400000000012</v>
      </c>
      <c r="AD1849" s="8">
        <f>MONTH(Sales_DB[[#This Row],[Order_Date]])</f>
        <v>8</v>
      </c>
    </row>
    <row r="1850" spans="1:30" x14ac:dyDescent="0.35">
      <c r="A1850" t="s">
        <v>3807</v>
      </c>
      <c r="B1850" s="2">
        <v>45477</v>
      </c>
      <c r="C1850" t="s">
        <v>739</v>
      </c>
      <c r="D1850" t="s">
        <v>1788</v>
      </c>
      <c r="E1850" t="s">
        <v>1932</v>
      </c>
      <c r="F1850">
        <v>2</v>
      </c>
      <c r="G1850" s="5">
        <v>478.62</v>
      </c>
      <c r="H1850">
        <v>0.17</v>
      </c>
      <c r="I1850" t="s">
        <v>1962</v>
      </c>
      <c r="J1850">
        <v>794.50919999999996</v>
      </c>
      <c r="K1850" t="str">
        <f>_xlfn.XLOOKUP(Sales_DB[[#This Row],[Store_ID]],Store_DB[Store_ID],Store_DB[Region])</f>
        <v>South</v>
      </c>
      <c r="L1850" t="str">
        <f>_xlfn.XLOOKUP(Sales_DB[[#This Row],[Store_ID]],Store_DB[Store_ID],Store_DB[Store_Name])</f>
        <v>Mcdonald Inc</v>
      </c>
      <c r="M1850" t="str">
        <f>_xlfn.XLOOKUP(Sales_DB[[#This Row],[Store_ID]],Store_DB[Store_ID],Store_DB[City])</f>
        <v>Christopherland</v>
      </c>
      <c r="N1850" t="str">
        <f>_xlfn.XLOOKUP(Sales_DB[[#This Row],[Store_ID]],Store_DB[Store_ID],Store_DB[Store_Type])</f>
        <v>Outlet</v>
      </c>
      <c r="O1850" t="str">
        <f>_xlfn.XLOOKUP(Sales_DB[[#This Row],[Product_ID]],Product_DB[Product_ID],Product_DB[Product_Name])</f>
        <v>Men'S Sports Shorts</v>
      </c>
      <c r="P1850" t="str">
        <f>_xlfn.XLOOKUP(Sales_DB[[#This Row],[Product_ID]],Product_DB[Product_ID],Product_DB[Category])</f>
        <v>Clothing</v>
      </c>
      <c r="Q1850" t="str">
        <f>_xlfn.XLOOKUP(Sales_DB[[#This Row],[Product_ID]],Product_DB[Product_ID],Product_DB[Sub_Category])</f>
        <v>Bottoms</v>
      </c>
      <c r="R1850" t="str">
        <f>_xlfn.XLOOKUP(Sales_DB[[#This Row],[Product_ID]],Product_DB[Product_ID],Product_DB[Brand])</f>
        <v>Fitzpatrick Ltd</v>
      </c>
      <c r="S1850">
        <f>_xlfn.XLOOKUP(Sales_DB[[#This Row],[Product_ID]],Product_DB[Product_ID],Product_DB[Cost])</f>
        <v>218.22</v>
      </c>
      <c r="T1850">
        <f>_xlfn.XLOOKUP(Sales_DB[[#This Row],[Product_ID]],Product_DB[Product_ID],Product_DB[Stock])</f>
        <v>224</v>
      </c>
      <c r="U1850" t="str">
        <f>_xlfn.XLOOKUP(Sales_DB[[#This Row],[Customer_ID]],Final_Cust_db[Customer_ID],Final_Cust_db[Name])</f>
        <v>Alexis Castaneda</v>
      </c>
      <c r="V1850">
        <f>_xlfn.XLOOKUP(Sales_DB[[#This Row],[Customer_ID]],Final_Cust_db[Customer_ID],Final_Cust_db[Age])</f>
        <v>54</v>
      </c>
      <c r="W1850" t="str">
        <f>_xlfn.XLOOKUP(Sales_DB[[#This Row],[Customer_ID]],Final_Cust_db[Customer_ID],Final_Cust_db[Gender])</f>
        <v>Male</v>
      </c>
      <c r="X1850" t="str">
        <f>_xlfn.XLOOKUP(Sales_DB[[#This Row],[Customer_ID]],Final_Cust_db[Customer_ID],Final_Cust_db[City])</f>
        <v>Morrisbury</v>
      </c>
      <c r="Y1850" t="str">
        <f>_xlfn.XLOOKUP(Sales_DB[[#This Row],[Customer_ID]],Final_Cust_db[Customer_ID],Final_Cust_db[State])</f>
        <v>Alaska</v>
      </c>
      <c r="Z1850" t="str">
        <f>_xlfn.XLOOKUP(Sales_DB[[#This Row],[Customer_ID]],Final_Cust_db[Customer_ID],Final_Cust_db[Country])</f>
        <v>USA</v>
      </c>
      <c r="AA1850" t="str">
        <f>_xlfn.XLOOKUP(Sales_DB[[#This Row],[Customer_ID]],Final_Cust_db[Customer_ID],Final_Cust_db[Loyality_Level])</f>
        <v>Gold</v>
      </c>
      <c r="AB1850" s="8">
        <f>Sales_DB[[#This Row],[Cost]]*Sales_DB[[#This Row],[Quantity]]</f>
        <v>436.44</v>
      </c>
      <c r="AC1850" s="8">
        <f>Sales_DB[[#This Row],[Total_Amount]]-Sales_DB[[#This Row],[Spend]]</f>
        <v>358.06919999999997</v>
      </c>
      <c r="AD1850" s="8">
        <f>MONTH(Sales_DB[[#This Row],[Order_Date]])</f>
        <v>7</v>
      </c>
    </row>
    <row r="1851" spans="1:30" x14ac:dyDescent="0.35">
      <c r="A1851" t="s">
        <v>3808</v>
      </c>
      <c r="B1851" s="2">
        <v>45556</v>
      </c>
      <c r="C1851" t="s">
        <v>954</v>
      </c>
      <c r="D1851" t="s">
        <v>1827</v>
      </c>
      <c r="E1851" t="s">
        <v>1890</v>
      </c>
      <c r="F1851">
        <v>4</v>
      </c>
      <c r="G1851" s="5">
        <v>740.5</v>
      </c>
      <c r="H1851">
        <v>0.17</v>
      </c>
      <c r="I1851" t="s">
        <v>1959</v>
      </c>
      <c r="J1851">
        <v>2458.46</v>
      </c>
      <c r="K1851" t="str">
        <f>_xlfn.XLOOKUP(Sales_DB[[#This Row],[Store_ID]],Store_DB[Store_ID],Store_DB[Region])</f>
        <v>North</v>
      </c>
      <c r="L1851" t="str">
        <f>_xlfn.XLOOKUP(Sales_DB[[#This Row],[Store_ID]],Store_DB[Store_ID],Store_DB[Store_Name])</f>
        <v>Martinez, Adkins and Johnson</v>
      </c>
      <c r="M1851" t="str">
        <f>_xlfn.XLOOKUP(Sales_DB[[#This Row],[Store_ID]],Store_DB[Store_ID],Store_DB[City])</f>
        <v>Danielmouth</v>
      </c>
      <c r="N1851" t="str">
        <f>_xlfn.XLOOKUP(Sales_DB[[#This Row],[Store_ID]],Store_DB[Store_ID],Store_DB[Store_Type])</f>
        <v>Flagship</v>
      </c>
      <c r="O1851" t="str">
        <f>_xlfn.XLOOKUP(Sales_DB[[#This Row],[Product_ID]],Product_DB[Product_ID],Product_DB[Product_Name])</f>
        <v>Fitness Resistance Bands</v>
      </c>
      <c r="P1851" t="str">
        <f>_xlfn.XLOOKUP(Sales_DB[[#This Row],[Product_ID]],Product_DB[Product_ID],Product_DB[Category])</f>
        <v>Sports</v>
      </c>
      <c r="Q1851" t="str">
        <f>_xlfn.XLOOKUP(Sales_DB[[#This Row],[Product_ID]],Product_DB[Product_ID],Product_DB[Sub_Category])</f>
        <v>Fitness</v>
      </c>
      <c r="R1851" t="str">
        <f>_xlfn.XLOOKUP(Sales_DB[[#This Row],[Product_ID]],Product_DB[Product_ID],Product_DB[Brand])</f>
        <v>Reese-Watson</v>
      </c>
      <c r="S1851">
        <f>_xlfn.XLOOKUP(Sales_DB[[#This Row],[Product_ID]],Product_DB[Product_ID],Product_DB[Cost])</f>
        <v>152.91999999999999</v>
      </c>
      <c r="T1851">
        <f>_xlfn.XLOOKUP(Sales_DB[[#This Row],[Product_ID]],Product_DB[Product_ID],Product_DB[Stock])</f>
        <v>281</v>
      </c>
      <c r="U1851" t="str">
        <f>_xlfn.XLOOKUP(Sales_DB[[#This Row],[Customer_ID]],Final_Cust_db[Customer_ID],Final_Cust_db[Name])</f>
        <v>Stephanie Jacobs</v>
      </c>
      <c r="V1851">
        <f>_xlfn.XLOOKUP(Sales_DB[[#This Row],[Customer_ID]],Final_Cust_db[Customer_ID],Final_Cust_db[Age])</f>
        <v>48</v>
      </c>
      <c r="W1851" t="str">
        <f>_xlfn.XLOOKUP(Sales_DB[[#This Row],[Customer_ID]],Final_Cust_db[Customer_ID],Final_Cust_db[Gender])</f>
        <v>Female</v>
      </c>
      <c r="X1851" t="str">
        <f>_xlfn.XLOOKUP(Sales_DB[[#This Row],[Customer_ID]],Final_Cust_db[Customer_ID],Final_Cust_db[City])</f>
        <v>West Robinmouth</v>
      </c>
      <c r="Y1851" t="str">
        <f>_xlfn.XLOOKUP(Sales_DB[[#This Row],[Customer_ID]],Final_Cust_db[Customer_ID],Final_Cust_db[State])</f>
        <v>Louisiana</v>
      </c>
      <c r="Z1851" t="str">
        <f>_xlfn.XLOOKUP(Sales_DB[[#This Row],[Customer_ID]],Final_Cust_db[Customer_ID],Final_Cust_db[Country])</f>
        <v>USA</v>
      </c>
      <c r="AA1851" t="str">
        <f>_xlfn.XLOOKUP(Sales_DB[[#This Row],[Customer_ID]],Final_Cust_db[Customer_ID],Final_Cust_db[Loyality_Level])</f>
        <v>Platinum</v>
      </c>
      <c r="AB1851" s="8">
        <f>Sales_DB[[#This Row],[Cost]]*Sales_DB[[#This Row],[Quantity]]</f>
        <v>611.67999999999995</v>
      </c>
      <c r="AC1851" s="8">
        <f>Sales_DB[[#This Row],[Total_Amount]]-Sales_DB[[#This Row],[Spend]]</f>
        <v>1846.7800000000002</v>
      </c>
      <c r="AD1851" s="8">
        <f>MONTH(Sales_DB[[#This Row],[Order_Date]])</f>
        <v>9</v>
      </c>
    </row>
    <row r="1852" spans="1:30" x14ac:dyDescent="0.35">
      <c r="A1852" t="s">
        <v>3809</v>
      </c>
      <c r="B1852" s="2">
        <v>45465</v>
      </c>
      <c r="C1852" t="s">
        <v>397</v>
      </c>
      <c r="D1852" t="s">
        <v>1716</v>
      </c>
      <c r="E1852" t="s">
        <v>1894</v>
      </c>
      <c r="F1852">
        <v>1</v>
      </c>
      <c r="G1852" s="5">
        <v>780.24</v>
      </c>
      <c r="H1852">
        <v>0.04</v>
      </c>
      <c r="I1852" t="s">
        <v>1962</v>
      </c>
      <c r="J1852">
        <v>749.03039999999999</v>
      </c>
      <c r="K1852" t="str">
        <f>_xlfn.XLOOKUP(Sales_DB[[#This Row],[Store_ID]],Store_DB[Store_ID],Store_DB[Region])</f>
        <v>South</v>
      </c>
      <c r="L1852" t="str">
        <f>_xlfn.XLOOKUP(Sales_DB[[#This Row],[Store_ID]],Store_DB[Store_ID],Store_DB[Store_Name])</f>
        <v>Black-Horn</v>
      </c>
      <c r="M1852" t="str">
        <f>_xlfn.XLOOKUP(Sales_DB[[#This Row],[Store_ID]],Store_DB[Store_ID],Store_DB[City])</f>
        <v>North Nancyview</v>
      </c>
      <c r="N1852" t="str">
        <f>_xlfn.XLOOKUP(Sales_DB[[#This Row],[Store_ID]],Store_DB[Store_ID],Store_DB[Store_Type])</f>
        <v>Outlet</v>
      </c>
      <c r="O1852" t="str">
        <f>_xlfn.XLOOKUP(Sales_DB[[#This Row],[Product_ID]],Product_DB[Product_ID],Product_DB[Product_Name])</f>
        <v>Men'S Winter Jacket</v>
      </c>
      <c r="P1852" t="str">
        <f>_xlfn.XLOOKUP(Sales_DB[[#This Row],[Product_ID]],Product_DB[Product_ID],Product_DB[Category])</f>
        <v>Clothing</v>
      </c>
      <c r="Q1852" t="str">
        <f>_xlfn.XLOOKUP(Sales_DB[[#This Row],[Product_ID]],Product_DB[Product_ID],Product_DB[Sub_Category])</f>
        <v>Outerwear</v>
      </c>
      <c r="R1852" t="str">
        <f>_xlfn.XLOOKUP(Sales_DB[[#This Row],[Product_ID]],Product_DB[Product_ID],Product_DB[Brand])</f>
        <v>Kelly, Smith and Perez</v>
      </c>
      <c r="S1852">
        <f>_xlfn.XLOOKUP(Sales_DB[[#This Row],[Product_ID]],Product_DB[Product_ID],Product_DB[Cost])</f>
        <v>167.34</v>
      </c>
      <c r="T1852">
        <f>_xlfn.XLOOKUP(Sales_DB[[#This Row],[Product_ID]],Product_DB[Product_ID],Product_DB[Stock])</f>
        <v>296</v>
      </c>
      <c r="U1852" t="str">
        <f>_xlfn.XLOOKUP(Sales_DB[[#This Row],[Customer_ID]],Final_Cust_db[Customer_ID],Final_Cust_db[Name])</f>
        <v>David Cole</v>
      </c>
      <c r="V1852">
        <f>_xlfn.XLOOKUP(Sales_DB[[#This Row],[Customer_ID]],Final_Cust_db[Customer_ID],Final_Cust_db[Age])</f>
        <v>27</v>
      </c>
      <c r="W1852" t="str">
        <f>_xlfn.XLOOKUP(Sales_DB[[#This Row],[Customer_ID]],Final_Cust_db[Customer_ID],Final_Cust_db[Gender])</f>
        <v>Female</v>
      </c>
      <c r="X1852" t="str">
        <f>_xlfn.XLOOKUP(Sales_DB[[#This Row],[Customer_ID]],Final_Cust_db[Customer_ID],Final_Cust_db[City])</f>
        <v>Lake Michael</v>
      </c>
      <c r="Y1852" t="str">
        <f>_xlfn.XLOOKUP(Sales_DB[[#This Row],[Customer_ID]],Final_Cust_db[Customer_ID],Final_Cust_db[State])</f>
        <v>Michigan</v>
      </c>
      <c r="Z1852" t="str">
        <f>_xlfn.XLOOKUP(Sales_DB[[#This Row],[Customer_ID]],Final_Cust_db[Customer_ID],Final_Cust_db[Country])</f>
        <v>USA</v>
      </c>
      <c r="AA1852" t="str">
        <f>_xlfn.XLOOKUP(Sales_DB[[#This Row],[Customer_ID]],Final_Cust_db[Customer_ID],Final_Cust_db[Loyality_Level])</f>
        <v>Silver</v>
      </c>
      <c r="AB1852" s="8">
        <f>Sales_DB[[#This Row],[Cost]]*Sales_DB[[#This Row],[Quantity]]</f>
        <v>167.34</v>
      </c>
      <c r="AC1852" s="8">
        <f>Sales_DB[[#This Row],[Total_Amount]]-Sales_DB[[#This Row],[Spend]]</f>
        <v>581.69039999999995</v>
      </c>
      <c r="AD1852" s="8">
        <f>MONTH(Sales_DB[[#This Row],[Order_Date]])</f>
        <v>6</v>
      </c>
    </row>
    <row r="1853" spans="1:30" x14ac:dyDescent="0.35">
      <c r="A1853" t="s">
        <v>3810</v>
      </c>
      <c r="B1853" s="2">
        <v>45552</v>
      </c>
      <c r="C1853" t="s">
        <v>382</v>
      </c>
      <c r="D1853" t="s">
        <v>1791</v>
      </c>
      <c r="E1853" t="s">
        <v>1937</v>
      </c>
      <c r="F1853">
        <v>4</v>
      </c>
      <c r="G1853" s="5">
        <v>579.24</v>
      </c>
      <c r="H1853">
        <v>0.04</v>
      </c>
      <c r="I1853" t="s">
        <v>1962</v>
      </c>
      <c r="J1853">
        <v>2224.2815999999998</v>
      </c>
      <c r="K1853" t="str">
        <f>_xlfn.XLOOKUP(Sales_DB[[#This Row],[Store_ID]],Store_DB[Store_ID],Store_DB[Region])</f>
        <v>West</v>
      </c>
      <c r="L1853" t="str">
        <f>_xlfn.XLOOKUP(Sales_DB[[#This Row],[Store_ID]],Store_DB[Store_ID],Store_DB[Store_Name])</f>
        <v>Frederick-Wright</v>
      </c>
      <c r="M1853" t="str">
        <f>_xlfn.XLOOKUP(Sales_DB[[#This Row],[Store_ID]],Store_DB[Store_ID],Store_DB[City])</f>
        <v>New Jimmymouth</v>
      </c>
      <c r="N1853" t="str">
        <f>_xlfn.XLOOKUP(Sales_DB[[#This Row],[Store_ID]],Store_DB[Store_ID],Store_DB[Store_Type])</f>
        <v>Flagship</v>
      </c>
      <c r="O1853" t="str">
        <f>_xlfn.XLOOKUP(Sales_DB[[#This Row],[Product_ID]],Product_DB[Product_ID],Product_DB[Product_Name])</f>
        <v>Kitchen Storage Rack</v>
      </c>
      <c r="P1853" t="str">
        <f>_xlfn.XLOOKUP(Sales_DB[[#This Row],[Product_ID]],Product_DB[Product_ID],Product_DB[Category])</f>
        <v>Home</v>
      </c>
      <c r="Q1853" t="str">
        <f>_xlfn.XLOOKUP(Sales_DB[[#This Row],[Product_ID]],Product_DB[Product_ID],Product_DB[Sub_Category])</f>
        <v>Storage</v>
      </c>
      <c r="R1853" t="str">
        <f>_xlfn.XLOOKUP(Sales_DB[[#This Row],[Product_ID]],Product_DB[Product_ID],Product_DB[Brand])</f>
        <v>Duran Group</v>
      </c>
      <c r="S1853">
        <f>_xlfn.XLOOKUP(Sales_DB[[#This Row],[Product_ID]],Product_DB[Product_ID],Product_DB[Cost])</f>
        <v>138.05000000000001</v>
      </c>
      <c r="T1853">
        <f>_xlfn.XLOOKUP(Sales_DB[[#This Row],[Product_ID]],Product_DB[Product_ID],Product_DB[Stock])</f>
        <v>89</v>
      </c>
      <c r="U1853" t="str">
        <f>_xlfn.XLOOKUP(Sales_DB[[#This Row],[Customer_ID]],Final_Cust_db[Customer_ID],Final_Cust_db[Name])</f>
        <v>Erica Carney</v>
      </c>
      <c r="V1853">
        <f>_xlfn.XLOOKUP(Sales_DB[[#This Row],[Customer_ID]],Final_Cust_db[Customer_ID],Final_Cust_db[Age])</f>
        <v>62</v>
      </c>
      <c r="W1853" t="str">
        <f>_xlfn.XLOOKUP(Sales_DB[[#This Row],[Customer_ID]],Final_Cust_db[Customer_ID],Final_Cust_db[Gender])</f>
        <v>Female</v>
      </c>
      <c r="X1853" t="str">
        <f>_xlfn.XLOOKUP(Sales_DB[[#This Row],[Customer_ID]],Final_Cust_db[Customer_ID],Final_Cust_db[City])</f>
        <v>North Justin</v>
      </c>
      <c r="Y1853" t="str">
        <f>_xlfn.XLOOKUP(Sales_DB[[#This Row],[Customer_ID]],Final_Cust_db[Customer_ID],Final_Cust_db[State])</f>
        <v>North Dakota</v>
      </c>
      <c r="Z1853" t="str">
        <f>_xlfn.XLOOKUP(Sales_DB[[#This Row],[Customer_ID]],Final_Cust_db[Customer_ID],Final_Cust_db[Country])</f>
        <v>USA</v>
      </c>
      <c r="AA1853" t="str">
        <f>_xlfn.XLOOKUP(Sales_DB[[#This Row],[Customer_ID]],Final_Cust_db[Customer_ID],Final_Cust_db[Loyality_Level])</f>
        <v>Platinum</v>
      </c>
      <c r="AB1853" s="8">
        <f>Sales_DB[[#This Row],[Cost]]*Sales_DB[[#This Row],[Quantity]]</f>
        <v>552.20000000000005</v>
      </c>
      <c r="AC1853" s="8">
        <f>Sales_DB[[#This Row],[Total_Amount]]-Sales_DB[[#This Row],[Spend]]</f>
        <v>1672.0815999999998</v>
      </c>
      <c r="AD1853" s="8">
        <f>MONTH(Sales_DB[[#This Row],[Order_Date]])</f>
        <v>9</v>
      </c>
    </row>
    <row r="1854" spans="1:30" x14ac:dyDescent="0.35">
      <c r="A1854" t="s">
        <v>3811</v>
      </c>
      <c r="B1854" s="2">
        <v>45635</v>
      </c>
      <c r="C1854" t="s">
        <v>1170</v>
      </c>
      <c r="D1854" t="s">
        <v>1558</v>
      </c>
      <c r="E1854" t="s">
        <v>1894</v>
      </c>
      <c r="F1854">
        <v>3</v>
      </c>
      <c r="G1854" s="5">
        <v>268.95</v>
      </c>
      <c r="H1854">
        <v>0.04</v>
      </c>
      <c r="I1854" t="s">
        <v>1959</v>
      </c>
      <c r="J1854">
        <v>774.57599999999991</v>
      </c>
      <c r="K1854" t="str">
        <f>_xlfn.XLOOKUP(Sales_DB[[#This Row],[Store_ID]],Store_DB[Store_ID],Store_DB[Region])</f>
        <v>South</v>
      </c>
      <c r="L1854" t="str">
        <f>_xlfn.XLOOKUP(Sales_DB[[#This Row],[Store_ID]],Store_DB[Store_ID],Store_DB[Store_Name])</f>
        <v>Black-Horn</v>
      </c>
      <c r="M1854" t="str">
        <f>_xlfn.XLOOKUP(Sales_DB[[#This Row],[Store_ID]],Store_DB[Store_ID],Store_DB[City])</f>
        <v>North Nancyview</v>
      </c>
      <c r="N1854" t="str">
        <f>_xlfn.XLOOKUP(Sales_DB[[#This Row],[Store_ID]],Store_DB[Store_ID],Store_DB[Store_Type])</f>
        <v>Outlet</v>
      </c>
      <c r="O1854" t="str">
        <f>_xlfn.XLOOKUP(Sales_DB[[#This Row],[Product_ID]],Product_DB[Product_ID],Product_DB[Product_Name])</f>
        <v>Men'S Graphic T-Shirt</v>
      </c>
      <c r="P1854" t="str">
        <f>_xlfn.XLOOKUP(Sales_DB[[#This Row],[Product_ID]],Product_DB[Product_ID],Product_DB[Category])</f>
        <v>Clothing</v>
      </c>
      <c r="Q1854" t="str">
        <f>_xlfn.XLOOKUP(Sales_DB[[#This Row],[Product_ID]],Product_DB[Product_ID],Product_DB[Sub_Category])</f>
        <v>Tops</v>
      </c>
      <c r="R1854" t="str">
        <f>_xlfn.XLOOKUP(Sales_DB[[#This Row],[Product_ID]],Product_DB[Product_ID],Product_DB[Brand])</f>
        <v>Terry-Moore</v>
      </c>
      <c r="S1854">
        <f>_xlfn.XLOOKUP(Sales_DB[[#This Row],[Product_ID]],Product_DB[Product_ID],Product_DB[Cost])</f>
        <v>342.56</v>
      </c>
      <c r="T1854">
        <f>_xlfn.XLOOKUP(Sales_DB[[#This Row],[Product_ID]],Product_DB[Product_ID],Product_DB[Stock])</f>
        <v>181</v>
      </c>
      <c r="U1854" t="str">
        <f>_xlfn.XLOOKUP(Sales_DB[[#This Row],[Customer_ID]],Final_Cust_db[Customer_ID],Final_Cust_db[Name])</f>
        <v>Michael Garner</v>
      </c>
      <c r="V1854">
        <f>_xlfn.XLOOKUP(Sales_DB[[#This Row],[Customer_ID]],Final_Cust_db[Customer_ID],Final_Cust_db[Age])</f>
        <v>21</v>
      </c>
      <c r="W1854" t="str">
        <f>_xlfn.XLOOKUP(Sales_DB[[#This Row],[Customer_ID]],Final_Cust_db[Customer_ID],Final_Cust_db[Gender])</f>
        <v>Female</v>
      </c>
      <c r="X1854" t="str">
        <f>_xlfn.XLOOKUP(Sales_DB[[#This Row],[Customer_ID]],Final_Cust_db[Customer_ID],Final_Cust_db[City])</f>
        <v>Port Crystal</v>
      </c>
      <c r="Y1854" t="str">
        <f>_xlfn.XLOOKUP(Sales_DB[[#This Row],[Customer_ID]],Final_Cust_db[Customer_ID],Final_Cust_db[State])</f>
        <v>New Hampshire</v>
      </c>
      <c r="Z1854" t="str">
        <f>_xlfn.XLOOKUP(Sales_DB[[#This Row],[Customer_ID]],Final_Cust_db[Customer_ID],Final_Cust_db[Country])</f>
        <v>USA</v>
      </c>
      <c r="AA1854" t="str">
        <f>_xlfn.XLOOKUP(Sales_DB[[#This Row],[Customer_ID]],Final_Cust_db[Customer_ID],Final_Cust_db[Loyality_Level])</f>
        <v>Platinum</v>
      </c>
      <c r="AB1854" s="8">
        <f>Sales_DB[[#This Row],[Cost]]*Sales_DB[[#This Row],[Quantity]]</f>
        <v>1027.68</v>
      </c>
      <c r="AC1854" s="8">
        <f>Sales_DB[[#This Row],[Total_Amount]]-Sales_DB[[#This Row],[Spend]]</f>
        <v>-253.10400000000016</v>
      </c>
      <c r="AD1854" s="8">
        <f>MONTH(Sales_DB[[#This Row],[Order_Date]])</f>
        <v>12</v>
      </c>
    </row>
    <row r="1855" spans="1:30" x14ac:dyDescent="0.35">
      <c r="A1855" t="s">
        <v>3812</v>
      </c>
      <c r="B1855" s="2">
        <v>45740</v>
      </c>
      <c r="C1855" t="s">
        <v>972</v>
      </c>
      <c r="D1855" t="s">
        <v>1574</v>
      </c>
      <c r="E1855" t="s">
        <v>1902</v>
      </c>
      <c r="F1855">
        <v>1</v>
      </c>
      <c r="G1855" s="5">
        <v>47.47</v>
      </c>
      <c r="H1855">
        <v>0.28000000000000003</v>
      </c>
      <c r="I1855" t="s">
        <v>1957</v>
      </c>
      <c r="J1855">
        <v>34.178400000000003</v>
      </c>
      <c r="K1855" t="str">
        <f>_xlfn.XLOOKUP(Sales_DB[[#This Row],[Store_ID]],Store_DB[Store_ID],Store_DB[Region])</f>
        <v>South</v>
      </c>
      <c r="L1855" t="str">
        <f>_xlfn.XLOOKUP(Sales_DB[[#This Row],[Store_ID]],Store_DB[Store_ID],Store_DB[Store_Name])</f>
        <v>Alexander Group</v>
      </c>
      <c r="M1855" t="str">
        <f>_xlfn.XLOOKUP(Sales_DB[[#This Row],[Store_ID]],Store_DB[Store_ID],Store_DB[City])</f>
        <v>Port Sharon</v>
      </c>
      <c r="N1855" t="str">
        <f>_xlfn.XLOOKUP(Sales_DB[[#This Row],[Store_ID]],Store_DB[Store_ID],Store_DB[Store_Type])</f>
        <v>Online</v>
      </c>
      <c r="O1855" t="str">
        <f>_xlfn.XLOOKUP(Sales_DB[[#This Row],[Product_ID]],Product_DB[Product_ID],Product_DB[Product_Name])</f>
        <v>Men'S Leather Belt</v>
      </c>
      <c r="P1855" t="str">
        <f>_xlfn.XLOOKUP(Sales_DB[[#This Row],[Product_ID]],Product_DB[Product_ID],Product_DB[Category])</f>
        <v>Clothing</v>
      </c>
      <c r="Q1855" t="str">
        <f>_xlfn.XLOOKUP(Sales_DB[[#This Row],[Product_ID]],Product_DB[Product_ID],Product_DB[Sub_Category])</f>
        <v>Accessories</v>
      </c>
      <c r="R1855" t="str">
        <f>_xlfn.XLOOKUP(Sales_DB[[#This Row],[Product_ID]],Product_DB[Product_ID],Product_DB[Brand])</f>
        <v>Baldwin, Garza and Gonzalez</v>
      </c>
      <c r="S1855">
        <f>_xlfn.XLOOKUP(Sales_DB[[#This Row],[Product_ID]],Product_DB[Product_ID],Product_DB[Cost])</f>
        <v>261</v>
      </c>
      <c r="T1855">
        <f>_xlfn.XLOOKUP(Sales_DB[[#This Row],[Product_ID]],Product_DB[Product_ID],Product_DB[Stock])</f>
        <v>59</v>
      </c>
      <c r="U1855" t="str">
        <f>_xlfn.XLOOKUP(Sales_DB[[#This Row],[Customer_ID]],Final_Cust_db[Customer_ID],Final_Cust_db[Name])</f>
        <v>Roberta Green</v>
      </c>
      <c r="V1855">
        <f>_xlfn.XLOOKUP(Sales_DB[[#This Row],[Customer_ID]],Final_Cust_db[Customer_ID],Final_Cust_db[Age])</f>
        <v>64</v>
      </c>
      <c r="W1855" t="str">
        <f>_xlfn.XLOOKUP(Sales_DB[[#This Row],[Customer_ID]],Final_Cust_db[Customer_ID],Final_Cust_db[Gender])</f>
        <v>Male</v>
      </c>
      <c r="X1855" t="str">
        <f>_xlfn.XLOOKUP(Sales_DB[[#This Row],[Customer_ID]],Final_Cust_db[Customer_ID],Final_Cust_db[City])</f>
        <v>West Joseph</v>
      </c>
      <c r="Y1855" t="str">
        <f>_xlfn.XLOOKUP(Sales_DB[[#This Row],[Customer_ID]],Final_Cust_db[Customer_ID],Final_Cust_db[State])</f>
        <v>Washington</v>
      </c>
      <c r="Z1855" t="str">
        <f>_xlfn.XLOOKUP(Sales_DB[[#This Row],[Customer_ID]],Final_Cust_db[Customer_ID],Final_Cust_db[Country])</f>
        <v>USA</v>
      </c>
      <c r="AA1855" t="str">
        <f>_xlfn.XLOOKUP(Sales_DB[[#This Row],[Customer_ID]],Final_Cust_db[Customer_ID],Final_Cust_db[Loyality_Level])</f>
        <v>Platinum</v>
      </c>
      <c r="AB1855" s="8">
        <f>Sales_DB[[#This Row],[Cost]]*Sales_DB[[#This Row],[Quantity]]</f>
        <v>261</v>
      </c>
      <c r="AC1855" s="8">
        <f>Sales_DB[[#This Row],[Total_Amount]]-Sales_DB[[#This Row],[Spend]]</f>
        <v>-226.82159999999999</v>
      </c>
      <c r="AD1855" s="8">
        <f>MONTH(Sales_DB[[#This Row],[Order_Date]])</f>
        <v>3</v>
      </c>
    </row>
    <row r="1856" spans="1:30" x14ac:dyDescent="0.35">
      <c r="A1856" t="s">
        <v>3813</v>
      </c>
      <c r="B1856" s="2">
        <v>45796</v>
      </c>
      <c r="C1856" t="s">
        <v>830</v>
      </c>
      <c r="D1856" t="s">
        <v>1675</v>
      </c>
      <c r="E1856" t="s">
        <v>1940</v>
      </c>
      <c r="F1856">
        <v>3</v>
      </c>
      <c r="G1856" s="5">
        <v>858.81</v>
      </c>
      <c r="H1856">
        <v>7.0000000000000007E-2</v>
      </c>
      <c r="I1856" t="s">
        <v>1957</v>
      </c>
      <c r="J1856">
        <v>2396.0799000000002</v>
      </c>
      <c r="K1856" t="str">
        <f>_xlfn.XLOOKUP(Sales_DB[[#This Row],[Store_ID]],Store_DB[Store_ID],Store_DB[Region])</f>
        <v>North</v>
      </c>
      <c r="L1856" t="str">
        <f>_xlfn.XLOOKUP(Sales_DB[[#This Row],[Store_ID]],Store_DB[Store_ID],Store_DB[Store_Name])</f>
        <v>Holloway Ltd</v>
      </c>
      <c r="M1856" t="str">
        <f>_xlfn.XLOOKUP(Sales_DB[[#This Row],[Store_ID]],Store_DB[Store_ID],Store_DB[City])</f>
        <v>Bensonhaven</v>
      </c>
      <c r="N1856" t="str">
        <f>_xlfn.XLOOKUP(Sales_DB[[#This Row],[Store_ID]],Store_DB[Store_ID],Store_DB[Store_Type])</f>
        <v>Flagship</v>
      </c>
      <c r="O1856" t="str">
        <f>_xlfn.XLOOKUP(Sales_DB[[#This Row],[Product_ID]],Product_DB[Product_ID],Product_DB[Product_Name])</f>
        <v>Modern Wall Clock</v>
      </c>
      <c r="P1856" t="str">
        <f>_xlfn.XLOOKUP(Sales_DB[[#This Row],[Product_ID]],Product_DB[Product_ID],Product_DB[Category])</f>
        <v>Home</v>
      </c>
      <c r="Q1856" t="str">
        <f>_xlfn.XLOOKUP(Sales_DB[[#This Row],[Product_ID]],Product_DB[Product_ID],Product_DB[Sub_Category])</f>
        <v>Decor</v>
      </c>
      <c r="R1856" t="str">
        <f>_xlfn.XLOOKUP(Sales_DB[[#This Row],[Product_ID]],Product_DB[Product_ID],Product_DB[Brand])</f>
        <v>Weiss-Watson</v>
      </c>
      <c r="S1856">
        <f>_xlfn.XLOOKUP(Sales_DB[[#This Row],[Product_ID]],Product_DB[Product_ID],Product_DB[Cost])</f>
        <v>179.77</v>
      </c>
      <c r="T1856">
        <f>_xlfn.XLOOKUP(Sales_DB[[#This Row],[Product_ID]],Product_DB[Product_ID],Product_DB[Stock])</f>
        <v>305</v>
      </c>
      <c r="U1856" t="str">
        <f>_xlfn.XLOOKUP(Sales_DB[[#This Row],[Customer_ID]],Final_Cust_db[Customer_ID],Final_Cust_db[Name])</f>
        <v>Christopher David</v>
      </c>
      <c r="V1856">
        <f>_xlfn.XLOOKUP(Sales_DB[[#This Row],[Customer_ID]],Final_Cust_db[Customer_ID],Final_Cust_db[Age])</f>
        <v>42</v>
      </c>
      <c r="W1856" t="str">
        <f>_xlfn.XLOOKUP(Sales_DB[[#This Row],[Customer_ID]],Final_Cust_db[Customer_ID],Final_Cust_db[Gender])</f>
        <v>Male</v>
      </c>
      <c r="X1856" t="str">
        <f>_xlfn.XLOOKUP(Sales_DB[[#This Row],[Customer_ID]],Final_Cust_db[Customer_ID],Final_Cust_db[City])</f>
        <v>Karenmouth</v>
      </c>
      <c r="Y1856" t="str">
        <f>_xlfn.XLOOKUP(Sales_DB[[#This Row],[Customer_ID]],Final_Cust_db[Customer_ID],Final_Cust_db[State])</f>
        <v>Massachusetts</v>
      </c>
      <c r="Z1856" t="str">
        <f>_xlfn.XLOOKUP(Sales_DB[[#This Row],[Customer_ID]],Final_Cust_db[Customer_ID],Final_Cust_db[Country])</f>
        <v>USA</v>
      </c>
      <c r="AA1856" t="str">
        <f>_xlfn.XLOOKUP(Sales_DB[[#This Row],[Customer_ID]],Final_Cust_db[Customer_ID],Final_Cust_db[Loyality_Level])</f>
        <v>Silver</v>
      </c>
      <c r="AB1856" s="8">
        <f>Sales_DB[[#This Row],[Cost]]*Sales_DB[[#This Row],[Quantity]]</f>
        <v>539.31000000000006</v>
      </c>
      <c r="AC1856" s="8">
        <f>Sales_DB[[#This Row],[Total_Amount]]-Sales_DB[[#This Row],[Spend]]</f>
        <v>1856.7699000000002</v>
      </c>
      <c r="AD1856" s="8">
        <f>MONTH(Sales_DB[[#This Row],[Order_Date]])</f>
        <v>5</v>
      </c>
    </row>
    <row r="1857" spans="1:30" x14ac:dyDescent="0.35">
      <c r="A1857" t="s">
        <v>3814</v>
      </c>
      <c r="B1857" s="2">
        <v>45710</v>
      </c>
      <c r="C1857" t="s">
        <v>987</v>
      </c>
      <c r="D1857" t="s">
        <v>1629</v>
      </c>
      <c r="E1857" t="s">
        <v>1922</v>
      </c>
      <c r="F1857">
        <v>3</v>
      </c>
      <c r="G1857" s="5">
        <v>569.98</v>
      </c>
      <c r="H1857">
        <v>0.05</v>
      </c>
      <c r="I1857" t="s">
        <v>1957</v>
      </c>
      <c r="J1857">
        <v>1624.443</v>
      </c>
      <c r="K1857" t="str">
        <f>_xlfn.XLOOKUP(Sales_DB[[#This Row],[Store_ID]],Store_DB[Store_ID],Store_DB[Region])</f>
        <v>East</v>
      </c>
      <c r="L1857" t="str">
        <f>_xlfn.XLOOKUP(Sales_DB[[#This Row],[Store_ID]],Store_DB[Store_ID],Store_DB[Store_Name])</f>
        <v>Hill, Wagner and Ballard</v>
      </c>
      <c r="M1857" t="str">
        <f>_xlfn.XLOOKUP(Sales_DB[[#This Row],[Store_ID]],Store_DB[Store_ID],Store_DB[City])</f>
        <v>East Davidville</v>
      </c>
      <c r="N1857" t="str">
        <f>_xlfn.XLOOKUP(Sales_DB[[#This Row],[Store_ID]],Store_DB[Store_ID],Store_DB[Store_Type])</f>
        <v>Online</v>
      </c>
      <c r="O1857" t="str">
        <f>_xlfn.XLOOKUP(Sales_DB[[#This Row],[Product_ID]],Product_DB[Product_ID],Product_DB[Product_Name])</f>
        <v>Knee Support Brace</v>
      </c>
      <c r="P1857" t="str">
        <f>_xlfn.XLOOKUP(Sales_DB[[#This Row],[Product_ID]],Product_DB[Product_ID],Product_DB[Category])</f>
        <v>Sports</v>
      </c>
      <c r="Q1857" t="str">
        <f>_xlfn.XLOOKUP(Sales_DB[[#This Row],[Product_ID]],Product_DB[Product_ID],Product_DB[Sub_Category])</f>
        <v>Equipment</v>
      </c>
      <c r="R1857" t="str">
        <f>_xlfn.XLOOKUP(Sales_DB[[#This Row],[Product_ID]],Product_DB[Product_ID],Product_DB[Brand])</f>
        <v>May-Reese</v>
      </c>
      <c r="S1857">
        <f>_xlfn.XLOOKUP(Sales_DB[[#This Row],[Product_ID]],Product_DB[Product_ID],Product_DB[Cost])</f>
        <v>21.34</v>
      </c>
      <c r="T1857">
        <f>_xlfn.XLOOKUP(Sales_DB[[#This Row],[Product_ID]],Product_DB[Product_ID],Product_DB[Stock])</f>
        <v>65</v>
      </c>
      <c r="U1857" t="str">
        <f>_xlfn.XLOOKUP(Sales_DB[[#This Row],[Customer_ID]],Final_Cust_db[Customer_ID],Final_Cust_db[Name])</f>
        <v>Kara Dodson</v>
      </c>
      <c r="V1857">
        <f>_xlfn.XLOOKUP(Sales_DB[[#This Row],[Customer_ID]],Final_Cust_db[Customer_ID],Final_Cust_db[Age])</f>
        <v>20</v>
      </c>
      <c r="W1857" t="str">
        <f>_xlfn.XLOOKUP(Sales_DB[[#This Row],[Customer_ID]],Final_Cust_db[Customer_ID],Final_Cust_db[Gender])</f>
        <v>Male</v>
      </c>
      <c r="X1857" t="str">
        <f>_xlfn.XLOOKUP(Sales_DB[[#This Row],[Customer_ID]],Final_Cust_db[Customer_ID],Final_Cust_db[City])</f>
        <v>Joelside</v>
      </c>
      <c r="Y1857" t="str">
        <f>_xlfn.XLOOKUP(Sales_DB[[#This Row],[Customer_ID]],Final_Cust_db[Customer_ID],Final_Cust_db[State])</f>
        <v>Vermont</v>
      </c>
      <c r="Z1857" t="str">
        <f>_xlfn.XLOOKUP(Sales_DB[[#This Row],[Customer_ID]],Final_Cust_db[Customer_ID],Final_Cust_db[Country])</f>
        <v>USA</v>
      </c>
      <c r="AA1857" t="str">
        <f>_xlfn.XLOOKUP(Sales_DB[[#This Row],[Customer_ID]],Final_Cust_db[Customer_ID],Final_Cust_db[Loyality_Level])</f>
        <v>Silver</v>
      </c>
      <c r="AB1857" s="8">
        <f>Sales_DB[[#This Row],[Cost]]*Sales_DB[[#This Row],[Quantity]]</f>
        <v>64.02</v>
      </c>
      <c r="AC1857" s="8">
        <f>Sales_DB[[#This Row],[Total_Amount]]-Sales_DB[[#This Row],[Spend]]</f>
        <v>1560.423</v>
      </c>
      <c r="AD1857" s="8">
        <f>MONTH(Sales_DB[[#This Row],[Order_Date]])</f>
        <v>2</v>
      </c>
    </row>
    <row r="1858" spans="1:30" x14ac:dyDescent="0.35">
      <c r="A1858" t="s">
        <v>3815</v>
      </c>
      <c r="B1858" s="2">
        <v>45596</v>
      </c>
      <c r="C1858" t="s">
        <v>1038</v>
      </c>
      <c r="D1858" t="s">
        <v>1803</v>
      </c>
      <c r="E1858" t="s">
        <v>1927</v>
      </c>
      <c r="F1858">
        <v>3</v>
      </c>
      <c r="G1858" s="5">
        <v>306.52</v>
      </c>
      <c r="H1858">
        <v>0.01</v>
      </c>
      <c r="I1858" t="s">
        <v>1962</v>
      </c>
      <c r="J1858">
        <v>910.36439999999993</v>
      </c>
      <c r="K1858" t="str">
        <f>_xlfn.XLOOKUP(Sales_DB[[#This Row],[Store_ID]],Store_DB[Store_ID],Store_DB[Region])</f>
        <v>North</v>
      </c>
      <c r="L1858" t="str">
        <f>_xlfn.XLOOKUP(Sales_DB[[#This Row],[Store_ID]],Store_DB[Store_ID],Store_DB[Store_Name])</f>
        <v>Thomas, Bridges and Harris</v>
      </c>
      <c r="M1858" t="str">
        <f>_xlfn.XLOOKUP(Sales_DB[[#This Row],[Store_ID]],Store_DB[Store_ID],Store_DB[City])</f>
        <v>Sabrinatown</v>
      </c>
      <c r="N1858" t="str">
        <f>_xlfn.XLOOKUP(Sales_DB[[#This Row],[Store_ID]],Store_DB[Store_ID],Store_DB[Store_Type])</f>
        <v>Online</v>
      </c>
      <c r="O1858" t="str">
        <f>_xlfn.XLOOKUP(Sales_DB[[#This Row],[Product_ID]],Product_DB[Product_ID],Product_DB[Product_Name])</f>
        <v>Bluetooth Car Audio System</v>
      </c>
      <c r="P1858" t="str">
        <f>_xlfn.XLOOKUP(Sales_DB[[#This Row],[Product_ID]],Product_DB[Product_ID],Product_DB[Category])</f>
        <v>Electronics</v>
      </c>
      <c r="Q1858" t="str">
        <f>_xlfn.XLOOKUP(Sales_DB[[#This Row],[Product_ID]],Product_DB[Product_ID],Product_DB[Sub_Category])</f>
        <v>Audio</v>
      </c>
      <c r="R1858" t="str">
        <f>_xlfn.XLOOKUP(Sales_DB[[#This Row],[Product_ID]],Product_DB[Product_ID],Product_DB[Brand])</f>
        <v>Bruce-Bowen</v>
      </c>
      <c r="S1858">
        <f>_xlfn.XLOOKUP(Sales_DB[[#This Row],[Product_ID]],Product_DB[Product_ID],Product_DB[Cost])</f>
        <v>403.71</v>
      </c>
      <c r="T1858">
        <f>_xlfn.XLOOKUP(Sales_DB[[#This Row],[Product_ID]],Product_DB[Product_ID],Product_DB[Stock])</f>
        <v>159</v>
      </c>
      <c r="U1858" t="str">
        <f>_xlfn.XLOOKUP(Sales_DB[[#This Row],[Customer_ID]],Final_Cust_db[Customer_ID],Final_Cust_db[Name])</f>
        <v>Reginald Willis</v>
      </c>
      <c r="V1858">
        <f>_xlfn.XLOOKUP(Sales_DB[[#This Row],[Customer_ID]],Final_Cust_db[Customer_ID],Final_Cust_db[Age])</f>
        <v>62</v>
      </c>
      <c r="W1858" t="str">
        <f>_xlfn.XLOOKUP(Sales_DB[[#This Row],[Customer_ID]],Final_Cust_db[Customer_ID],Final_Cust_db[Gender])</f>
        <v>Female</v>
      </c>
      <c r="X1858" t="str">
        <f>_xlfn.XLOOKUP(Sales_DB[[#This Row],[Customer_ID]],Final_Cust_db[Customer_ID],Final_Cust_db[City])</f>
        <v>Kellybury</v>
      </c>
      <c r="Y1858" t="str">
        <f>_xlfn.XLOOKUP(Sales_DB[[#This Row],[Customer_ID]],Final_Cust_db[Customer_ID],Final_Cust_db[State])</f>
        <v>New York</v>
      </c>
      <c r="Z1858" t="str">
        <f>_xlfn.XLOOKUP(Sales_DB[[#This Row],[Customer_ID]],Final_Cust_db[Customer_ID],Final_Cust_db[Country])</f>
        <v>USA</v>
      </c>
      <c r="AA1858" t="str">
        <f>_xlfn.XLOOKUP(Sales_DB[[#This Row],[Customer_ID]],Final_Cust_db[Customer_ID],Final_Cust_db[Loyality_Level])</f>
        <v>Bronze</v>
      </c>
      <c r="AB1858" s="8">
        <f>Sales_DB[[#This Row],[Cost]]*Sales_DB[[#This Row],[Quantity]]</f>
        <v>1211.1299999999999</v>
      </c>
      <c r="AC1858" s="8">
        <f>Sales_DB[[#This Row],[Total_Amount]]-Sales_DB[[#This Row],[Spend]]</f>
        <v>-300.76559999999995</v>
      </c>
      <c r="AD1858" s="8">
        <f>MONTH(Sales_DB[[#This Row],[Order_Date]])</f>
        <v>10</v>
      </c>
    </row>
    <row r="1859" spans="1:30" x14ac:dyDescent="0.35">
      <c r="A1859" t="s">
        <v>3816</v>
      </c>
      <c r="B1859" s="2">
        <v>45354</v>
      </c>
      <c r="C1859" t="s">
        <v>242</v>
      </c>
      <c r="D1859" t="s">
        <v>1748</v>
      </c>
      <c r="E1859" t="s">
        <v>1930</v>
      </c>
      <c r="F1859">
        <v>3</v>
      </c>
      <c r="G1859" s="5">
        <v>184.67</v>
      </c>
      <c r="H1859">
        <v>0.03</v>
      </c>
      <c r="I1859" t="s">
        <v>1962</v>
      </c>
      <c r="J1859">
        <v>537.38969999999995</v>
      </c>
      <c r="K1859" t="str">
        <f>_xlfn.XLOOKUP(Sales_DB[[#This Row],[Store_ID]],Store_DB[Store_ID],Store_DB[Region])</f>
        <v>East</v>
      </c>
      <c r="L1859" t="str">
        <f>_xlfn.XLOOKUP(Sales_DB[[#This Row],[Store_ID]],Store_DB[Store_ID],Store_DB[Store_Name])</f>
        <v>Gardner, Humphrey and Contreras</v>
      </c>
      <c r="M1859" t="str">
        <f>_xlfn.XLOOKUP(Sales_DB[[#This Row],[Store_ID]],Store_DB[Store_ID],Store_DB[City])</f>
        <v>Johnsonville</v>
      </c>
      <c r="N1859" t="str">
        <f>_xlfn.XLOOKUP(Sales_DB[[#This Row],[Store_ID]],Store_DB[Store_ID],Store_DB[Store_Type])</f>
        <v>Flagship</v>
      </c>
      <c r="O1859" t="str">
        <f>_xlfn.XLOOKUP(Sales_DB[[#This Row],[Product_ID]],Product_DB[Product_ID],Product_DB[Product_Name])</f>
        <v>Premium Blanket Throw</v>
      </c>
      <c r="P1859" t="str">
        <f>_xlfn.XLOOKUP(Sales_DB[[#This Row],[Product_ID]],Product_DB[Product_ID],Product_DB[Category])</f>
        <v>Home</v>
      </c>
      <c r="Q1859" t="str">
        <f>_xlfn.XLOOKUP(Sales_DB[[#This Row],[Product_ID]],Product_DB[Product_ID],Product_DB[Sub_Category])</f>
        <v>Decor</v>
      </c>
      <c r="R1859" t="str">
        <f>_xlfn.XLOOKUP(Sales_DB[[#This Row],[Product_ID]],Product_DB[Product_ID],Product_DB[Brand])</f>
        <v>Hernandez, Kennedy and Porter</v>
      </c>
      <c r="S1859">
        <f>_xlfn.XLOOKUP(Sales_DB[[#This Row],[Product_ID]],Product_DB[Product_ID],Product_DB[Cost])</f>
        <v>461.47</v>
      </c>
      <c r="T1859">
        <f>_xlfn.XLOOKUP(Sales_DB[[#This Row],[Product_ID]],Product_DB[Product_ID],Product_DB[Stock])</f>
        <v>190</v>
      </c>
      <c r="U1859" t="str">
        <f>_xlfn.XLOOKUP(Sales_DB[[#This Row],[Customer_ID]],Final_Cust_db[Customer_ID],Final_Cust_db[Name])</f>
        <v>Mr.Mason Butler</v>
      </c>
      <c r="V1859">
        <f>_xlfn.XLOOKUP(Sales_DB[[#This Row],[Customer_ID]],Final_Cust_db[Customer_ID],Final_Cust_db[Age])</f>
        <v>33</v>
      </c>
      <c r="W1859" t="str">
        <f>_xlfn.XLOOKUP(Sales_DB[[#This Row],[Customer_ID]],Final_Cust_db[Customer_ID],Final_Cust_db[Gender])</f>
        <v>Male</v>
      </c>
      <c r="X1859" t="str">
        <f>_xlfn.XLOOKUP(Sales_DB[[#This Row],[Customer_ID]],Final_Cust_db[Customer_ID],Final_Cust_db[City])</f>
        <v>Port Kathrynhaven</v>
      </c>
      <c r="Y1859" t="str">
        <f>_xlfn.XLOOKUP(Sales_DB[[#This Row],[Customer_ID]],Final_Cust_db[Customer_ID],Final_Cust_db[State])</f>
        <v>Arizona</v>
      </c>
      <c r="Z1859" t="str">
        <f>_xlfn.XLOOKUP(Sales_DB[[#This Row],[Customer_ID]],Final_Cust_db[Customer_ID],Final_Cust_db[Country])</f>
        <v>USA</v>
      </c>
      <c r="AA1859" t="str">
        <f>_xlfn.XLOOKUP(Sales_DB[[#This Row],[Customer_ID]],Final_Cust_db[Customer_ID],Final_Cust_db[Loyality_Level])</f>
        <v>Gold</v>
      </c>
      <c r="AB1859" s="8">
        <f>Sales_DB[[#This Row],[Cost]]*Sales_DB[[#This Row],[Quantity]]</f>
        <v>1384.41</v>
      </c>
      <c r="AC1859" s="8">
        <f>Sales_DB[[#This Row],[Total_Amount]]-Sales_DB[[#This Row],[Spend]]</f>
        <v>-847.02030000000013</v>
      </c>
      <c r="AD1859" s="8">
        <f>MONTH(Sales_DB[[#This Row],[Order_Date]])</f>
        <v>3</v>
      </c>
    </row>
    <row r="1860" spans="1:30" x14ac:dyDescent="0.35">
      <c r="A1860" t="s">
        <v>3817</v>
      </c>
      <c r="B1860" s="2">
        <v>45428</v>
      </c>
      <c r="C1860" t="s">
        <v>1494</v>
      </c>
      <c r="D1860" t="s">
        <v>1653</v>
      </c>
      <c r="E1860" t="s">
        <v>1906</v>
      </c>
      <c r="F1860">
        <v>4</v>
      </c>
      <c r="G1860" s="5">
        <v>189.56</v>
      </c>
      <c r="H1860">
        <v>0.02</v>
      </c>
      <c r="I1860" t="s">
        <v>1962</v>
      </c>
      <c r="J1860">
        <v>758.24</v>
      </c>
      <c r="K1860" t="str">
        <f>_xlfn.XLOOKUP(Sales_DB[[#This Row],[Store_ID]],Store_DB[Store_ID],Store_DB[Region])</f>
        <v>North</v>
      </c>
      <c r="L1860" t="str">
        <f>_xlfn.XLOOKUP(Sales_DB[[#This Row],[Store_ID]],Store_DB[Store_ID],Store_DB[Store_Name])</f>
        <v>Gray Ltd</v>
      </c>
      <c r="M1860" t="str">
        <f>_xlfn.XLOOKUP(Sales_DB[[#This Row],[Store_ID]],Store_DB[Store_ID],Store_DB[City])</f>
        <v>New Michaelchester</v>
      </c>
      <c r="N1860" t="str">
        <f>_xlfn.XLOOKUP(Sales_DB[[#This Row],[Store_ID]],Store_DB[Store_ID],Store_DB[Store_Type])</f>
        <v>Outlet</v>
      </c>
      <c r="O1860" t="str">
        <f>_xlfn.XLOOKUP(Sales_DB[[#This Row],[Product_ID]],Product_DB[Product_ID],Product_DB[Product_Name])</f>
        <v>Wireless Bluetooth Speaker</v>
      </c>
      <c r="P1860" t="str">
        <f>_xlfn.XLOOKUP(Sales_DB[[#This Row],[Product_ID]],Product_DB[Product_ID],Product_DB[Category])</f>
        <v>Electronics</v>
      </c>
      <c r="Q1860" t="str">
        <f>_xlfn.XLOOKUP(Sales_DB[[#This Row],[Product_ID]],Product_DB[Product_ID],Product_DB[Sub_Category])</f>
        <v>Audio</v>
      </c>
      <c r="R1860" t="str">
        <f>_xlfn.XLOOKUP(Sales_DB[[#This Row],[Product_ID]],Product_DB[Product_ID],Product_DB[Brand])</f>
        <v>Reed-Schmidt</v>
      </c>
      <c r="S1860">
        <f>_xlfn.XLOOKUP(Sales_DB[[#This Row],[Product_ID]],Product_DB[Product_ID],Product_DB[Cost])</f>
        <v>322.41000000000003</v>
      </c>
      <c r="T1860">
        <f>_xlfn.XLOOKUP(Sales_DB[[#This Row],[Product_ID]],Product_DB[Product_ID],Product_DB[Stock])</f>
        <v>213</v>
      </c>
      <c r="U1860" t="str">
        <f>_xlfn.XLOOKUP(Sales_DB[[#This Row],[Customer_ID]],Final_Cust_db[Customer_ID],Final_Cust_db[Name])</f>
        <v>Sheri Joyce</v>
      </c>
      <c r="V1860">
        <f>_xlfn.XLOOKUP(Sales_DB[[#This Row],[Customer_ID]],Final_Cust_db[Customer_ID],Final_Cust_db[Age])</f>
        <v>26</v>
      </c>
      <c r="W1860" t="str">
        <f>_xlfn.XLOOKUP(Sales_DB[[#This Row],[Customer_ID]],Final_Cust_db[Customer_ID],Final_Cust_db[Gender])</f>
        <v>Male</v>
      </c>
      <c r="X1860" t="str">
        <f>_xlfn.XLOOKUP(Sales_DB[[#This Row],[Customer_ID]],Final_Cust_db[Customer_ID],Final_Cust_db[City])</f>
        <v>West Tylerfort</v>
      </c>
      <c r="Y1860" t="str">
        <f>_xlfn.XLOOKUP(Sales_DB[[#This Row],[Customer_ID]],Final_Cust_db[Customer_ID],Final_Cust_db[State])</f>
        <v>Kentucky</v>
      </c>
      <c r="Z1860" t="str">
        <f>_xlfn.XLOOKUP(Sales_DB[[#This Row],[Customer_ID]],Final_Cust_db[Customer_ID],Final_Cust_db[Country])</f>
        <v>USA</v>
      </c>
      <c r="AA1860" t="str">
        <f>_xlfn.XLOOKUP(Sales_DB[[#This Row],[Customer_ID]],Final_Cust_db[Customer_ID],Final_Cust_db[Loyality_Level])</f>
        <v>Platinum</v>
      </c>
      <c r="AB1860" s="8">
        <f>Sales_DB[[#This Row],[Cost]]*Sales_DB[[#This Row],[Quantity]]</f>
        <v>1289.6400000000001</v>
      </c>
      <c r="AC1860" s="8">
        <f>Sales_DB[[#This Row],[Total_Amount]]-Sales_DB[[#This Row],[Spend]]</f>
        <v>-531.40000000000009</v>
      </c>
      <c r="AD1860" s="8">
        <f>MONTH(Sales_DB[[#This Row],[Order_Date]])</f>
        <v>5</v>
      </c>
    </row>
    <row r="1861" spans="1:30" x14ac:dyDescent="0.35">
      <c r="A1861" t="s">
        <v>3818</v>
      </c>
      <c r="B1861" s="2">
        <v>45511</v>
      </c>
      <c r="C1861" t="s">
        <v>684</v>
      </c>
      <c r="D1861" t="s">
        <v>1806</v>
      </c>
      <c r="E1861" t="s">
        <v>1906</v>
      </c>
      <c r="F1861">
        <v>1</v>
      </c>
      <c r="G1861" s="5">
        <v>805.24</v>
      </c>
      <c r="H1861">
        <v>0.04</v>
      </c>
      <c r="I1861" t="s">
        <v>1959</v>
      </c>
      <c r="J1861">
        <v>773.03039999999999</v>
      </c>
      <c r="K1861" t="str">
        <f>_xlfn.XLOOKUP(Sales_DB[[#This Row],[Store_ID]],Store_DB[Store_ID],Store_DB[Region])</f>
        <v>North</v>
      </c>
      <c r="L1861" t="str">
        <f>_xlfn.XLOOKUP(Sales_DB[[#This Row],[Store_ID]],Store_DB[Store_ID],Store_DB[Store_Name])</f>
        <v>Gray Ltd</v>
      </c>
      <c r="M1861" t="str">
        <f>_xlfn.XLOOKUP(Sales_DB[[#This Row],[Store_ID]],Store_DB[Store_ID],Store_DB[City])</f>
        <v>New Michaelchester</v>
      </c>
      <c r="N1861" t="str">
        <f>_xlfn.XLOOKUP(Sales_DB[[#This Row],[Store_ID]],Store_DB[Store_ID],Store_DB[Store_Type])</f>
        <v>Outlet</v>
      </c>
      <c r="O1861" t="str">
        <f>_xlfn.XLOOKUP(Sales_DB[[#This Row],[Product_ID]],Product_DB[Product_ID],Product_DB[Product_Name])</f>
        <v>Women'S Ankle Boots</v>
      </c>
      <c r="P1861" t="str">
        <f>_xlfn.XLOOKUP(Sales_DB[[#This Row],[Product_ID]],Product_DB[Product_ID],Product_DB[Category])</f>
        <v>Clothing</v>
      </c>
      <c r="Q1861" t="str">
        <f>_xlfn.XLOOKUP(Sales_DB[[#This Row],[Product_ID]],Product_DB[Product_ID],Product_DB[Sub_Category])</f>
        <v>Footwear</v>
      </c>
      <c r="R1861" t="str">
        <f>_xlfn.XLOOKUP(Sales_DB[[#This Row],[Product_ID]],Product_DB[Product_ID],Product_DB[Brand])</f>
        <v>Poole PLC</v>
      </c>
      <c r="S1861">
        <f>_xlfn.XLOOKUP(Sales_DB[[#This Row],[Product_ID]],Product_DB[Product_ID],Product_DB[Cost])</f>
        <v>158.13999999999999</v>
      </c>
      <c r="T1861">
        <f>_xlfn.XLOOKUP(Sales_DB[[#This Row],[Product_ID]],Product_DB[Product_ID],Product_DB[Stock])</f>
        <v>82</v>
      </c>
      <c r="U1861" t="str">
        <f>_xlfn.XLOOKUP(Sales_DB[[#This Row],[Customer_ID]],Final_Cust_db[Customer_ID],Final_Cust_db[Name])</f>
        <v>John Perez</v>
      </c>
      <c r="V1861">
        <f>_xlfn.XLOOKUP(Sales_DB[[#This Row],[Customer_ID]],Final_Cust_db[Customer_ID],Final_Cust_db[Age])</f>
        <v>54</v>
      </c>
      <c r="W1861" t="str">
        <f>_xlfn.XLOOKUP(Sales_DB[[#This Row],[Customer_ID]],Final_Cust_db[Customer_ID],Final_Cust_db[Gender])</f>
        <v>Male</v>
      </c>
      <c r="X1861" t="str">
        <f>_xlfn.XLOOKUP(Sales_DB[[#This Row],[Customer_ID]],Final_Cust_db[Customer_ID],Final_Cust_db[City])</f>
        <v>Kathrynview</v>
      </c>
      <c r="Y1861" t="str">
        <f>_xlfn.XLOOKUP(Sales_DB[[#This Row],[Customer_ID]],Final_Cust_db[Customer_ID],Final_Cust_db[State])</f>
        <v>Louisiana</v>
      </c>
      <c r="Z1861" t="str">
        <f>_xlfn.XLOOKUP(Sales_DB[[#This Row],[Customer_ID]],Final_Cust_db[Customer_ID],Final_Cust_db[Country])</f>
        <v>USA</v>
      </c>
      <c r="AA1861" t="str">
        <f>_xlfn.XLOOKUP(Sales_DB[[#This Row],[Customer_ID]],Final_Cust_db[Customer_ID],Final_Cust_db[Loyality_Level])</f>
        <v>Platinum</v>
      </c>
      <c r="AB1861" s="8">
        <f>Sales_DB[[#This Row],[Cost]]*Sales_DB[[#This Row],[Quantity]]</f>
        <v>158.13999999999999</v>
      </c>
      <c r="AC1861" s="8">
        <f>Sales_DB[[#This Row],[Total_Amount]]-Sales_DB[[#This Row],[Spend]]</f>
        <v>614.8904</v>
      </c>
      <c r="AD1861" s="8">
        <f>MONTH(Sales_DB[[#This Row],[Order_Date]])</f>
        <v>8</v>
      </c>
    </row>
    <row r="1862" spans="1:30" x14ac:dyDescent="0.35">
      <c r="A1862" t="s">
        <v>3819</v>
      </c>
      <c r="B1862" s="2">
        <v>45549</v>
      </c>
      <c r="C1862" t="s">
        <v>625</v>
      </c>
      <c r="D1862" t="s">
        <v>1742</v>
      </c>
      <c r="E1862" t="s">
        <v>1940</v>
      </c>
      <c r="F1862">
        <v>3</v>
      </c>
      <c r="G1862" s="5">
        <v>683.74</v>
      </c>
      <c r="H1862">
        <v>0.24</v>
      </c>
      <c r="I1862" t="s">
        <v>1957</v>
      </c>
      <c r="J1862">
        <v>1558.9272000000001</v>
      </c>
      <c r="K1862" t="str">
        <f>_xlfn.XLOOKUP(Sales_DB[[#This Row],[Store_ID]],Store_DB[Store_ID],Store_DB[Region])</f>
        <v>North</v>
      </c>
      <c r="L1862" t="str">
        <f>_xlfn.XLOOKUP(Sales_DB[[#This Row],[Store_ID]],Store_DB[Store_ID],Store_DB[Store_Name])</f>
        <v>Holloway Ltd</v>
      </c>
      <c r="M1862" t="str">
        <f>_xlfn.XLOOKUP(Sales_DB[[#This Row],[Store_ID]],Store_DB[Store_ID],Store_DB[City])</f>
        <v>Bensonhaven</v>
      </c>
      <c r="N1862" t="str">
        <f>_xlfn.XLOOKUP(Sales_DB[[#This Row],[Store_ID]],Store_DB[Store_ID],Store_DB[Store_Type])</f>
        <v>Flagship</v>
      </c>
      <c r="O1862" t="str">
        <f>_xlfn.XLOOKUP(Sales_DB[[#This Row],[Product_ID]],Product_DB[Product_ID],Product_DB[Product_Name])</f>
        <v>Sports Stopwatch Pro</v>
      </c>
      <c r="P1862" t="str">
        <f>_xlfn.XLOOKUP(Sales_DB[[#This Row],[Product_ID]],Product_DB[Product_ID],Product_DB[Category])</f>
        <v>Sports</v>
      </c>
      <c r="Q1862" t="str">
        <f>_xlfn.XLOOKUP(Sales_DB[[#This Row],[Product_ID]],Product_DB[Product_ID],Product_DB[Sub_Category])</f>
        <v>Accessories</v>
      </c>
      <c r="R1862" t="str">
        <f>_xlfn.XLOOKUP(Sales_DB[[#This Row],[Product_ID]],Product_DB[Product_ID],Product_DB[Brand])</f>
        <v>Thompson-French</v>
      </c>
      <c r="S1862">
        <f>_xlfn.XLOOKUP(Sales_DB[[#This Row],[Product_ID]],Product_DB[Product_ID],Product_DB[Cost])</f>
        <v>434.84</v>
      </c>
      <c r="T1862">
        <f>_xlfn.XLOOKUP(Sales_DB[[#This Row],[Product_ID]],Product_DB[Product_ID],Product_DB[Stock])</f>
        <v>185</v>
      </c>
      <c r="U1862" t="str">
        <f>_xlfn.XLOOKUP(Sales_DB[[#This Row],[Customer_ID]],Final_Cust_db[Customer_ID],Final_Cust_db[Name])</f>
        <v>Kimberly Brooks</v>
      </c>
      <c r="V1862">
        <f>_xlfn.XLOOKUP(Sales_DB[[#This Row],[Customer_ID]],Final_Cust_db[Customer_ID],Final_Cust_db[Age])</f>
        <v>42</v>
      </c>
      <c r="W1862" t="str">
        <f>_xlfn.XLOOKUP(Sales_DB[[#This Row],[Customer_ID]],Final_Cust_db[Customer_ID],Final_Cust_db[Gender])</f>
        <v>Male</v>
      </c>
      <c r="X1862" t="str">
        <f>_xlfn.XLOOKUP(Sales_DB[[#This Row],[Customer_ID]],Final_Cust_db[Customer_ID],Final_Cust_db[City])</f>
        <v>Kingfort</v>
      </c>
      <c r="Y1862" t="str">
        <f>_xlfn.XLOOKUP(Sales_DB[[#This Row],[Customer_ID]],Final_Cust_db[Customer_ID],Final_Cust_db[State])</f>
        <v>New Mexico</v>
      </c>
      <c r="Z1862" t="str">
        <f>_xlfn.XLOOKUP(Sales_DB[[#This Row],[Customer_ID]],Final_Cust_db[Customer_ID],Final_Cust_db[Country])</f>
        <v>USA</v>
      </c>
      <c r="AA1862" t="str">
        <f>_xlfn.XLOOKUP(Sales_DB[[#This Row],[Customer_ID]],Final_Cust_db[Customer_ID],Final_Cust_db[Loyality_Level])</f>
        <v>Silver</v>
      </c>
      <c r="AB1862" s="8">
        <f>Sales_DB[[#This Row],[Cost]]*Sales_DB[[#This Row],[Quantity]]</f>
        <v>1304.52</v>
      </c>
      <c r="AC1862" s="8">
        <f>Sales_DB[[#This Row],[Total_Amount]]-Sales_DB[[#This Row],[Spend]]</f>
        <v>254.4072000000001</v>
      </c>
      <c r="AD1862" s="8">
        <f>MONTH(Sales_DB[[#This Row],[Order_Date]])</f>
        <v>9</v>
      </c>
    </row>
    <row r="1863" spans="1:30" x14ac:dyDescent="0.35">
      <c r="A1863" t="s">
        <v>3820</v>
      </c>
      <c r="B1863" s="2">
        <v>45573</v>
      </c>
      <c r="C1863" t="s">
        <v>690</v>
      </c>
      <c r="D1863" t="s">
        <v>1748</v>
      </c>
      <c r="E1863" t="s">
        <v>1943</v>
      </c>
      <c r="F1863">
        <v>3</v>
      </c>
      <c r="G1863" s="5">
        <v>439.21</v>
      </c>
      <c r="H1863">
        <v>0.28000000000000003</v>
      </c>
      <c r="I1863" t="s">
        <v>1962</v>
      </c>
      <c r="J1863">
        <v>948.69359999999983</v>
      </c>
      <c r="K1863" t="str">
        <f>_xlfn.XLOOKUP(Sales_DB[[#This Row],[Store_ID]],Store_DB[Store_ID],Store_DB[Region])</f>
        <v>East</v>
      </c>
      <c r="L1863" t="str">
        <f>_xlfn.XLOOKUP(Sales_DB[[#This Row],[Store_ID]],Store_DB[Store_ID],Store_DB[Store_Name])</f>
        <v>Guerrero-Schmitt</v>
      </c>
      <c r="M1863" t="str">
        <f>_xlfn.XLOOKUP(Sales_DB[[#This Row],[Store_ID]],Store_DB[Store_ID],Store_DB[City])</f>
        <v>East Stevechester</v>
      </c>
      <c r="N1863" t="str">
        <f>_xlfn.XLOOKUP(Sales_DB[[#This Row],[Store_ID]],Store_DB[Store_ID],Store_DB[Store_Type])</f>
        <v>Flagship</v>
      </c>
      <c r="O1863" t="str">
        <f>_xlfn.XLOOKUP(Sales_DB[[#This Row],[Product_ID]],Product_DB[Product_ID],Product_DB[Product_Name])</f>
        <v>Premium Blanket Throw</v>
      </c>
      <c r="P1863" t="str">
        <f>_xlfn.XLOOKUP(Sales_DB[[#This Row],[Product_ID]],Product_DB[Product_ID],Product_DB[Category])</f>
        <v>Home</v>
      </c>
      <c r="Q1863" t="str">
        <f>_xlfn.XLOOKUP(Sales_DB[[#This Row],[Product_ID]],Product_DB[Product_ID],Product_DB[Sub_Category])</f>
        <v>Decor</v>
      </c>
      <c r="R1863" t="str">
        <f>_xlfn.XLOOKUP(Sales_DB[[#This Row],[Product_ID]],Product_DB[Product_ID],Product_DB[Brand])</f>
        <v>Hernandez, Kennedy and Porter</v>
      </c>
      <c r="S1863">
        <f>_xlfn.XLOOKUP(Sales_DB[[#This Row],[Product_ID]],Product_DB[Product_ID],Product_DB[Cost])</f>
        <v>461.47</v>
      </c>
      <c r="T1863">
        <f>_xlfn.XLOOKUP(Sales_DB[[#This Row],[Product_ID]],Product_DB[Product_ID],Product_DB[Stock])</f>
        <v>190</v>
      </c>
      <c r="U1863" t="str">
        <f>_xlfn.XLOOKUP(Sales_DB[[#This Row],[Customer_ID]],Final_Cust_db[Customer_ID],Final_Cust_db[Name])</f>
        <v>Antonio Jones</v>
      </c>
      <c r="V1863">
        <f>_xlfn.XLOOKUP(Sales_DB[[#This Row],[Customer_ID]],Final_Cust_db[Customer_ID],Final_Cust_db[Age])</f>
        <v>48</v>
      </c>
      <c r="W1863" t="str">
        <f>_xlfn.XLOOKUP(Sales_DB[[#This Row],[Customer_ID]],Final_Cust_db[Customer_ID],Final_Cust_db[Gender])</f>
        <v>Male</v>
      </c>
      <c r="X1863" t="str">
        <f>_xlfn.XLOOKUP(Sales_DB[[#This Row],[Customer_ID]],Final_Cust_db[Customer_ID],Final_Cust_db[City])</f>
        <v>Matthewborough</v>
      </c>
      <c r="Y1863" t="str">
        <f>_xlfn.XLOOKUP(Sales_DB[[#This Row],[Customer_ID]],Final_Cust_db[Customer_ID],Final_Cust_db[State])</f>
        <v>Georgia</v>
      </c>
      <c r="Z1863" t="str">
        <f>_xlfn.XLOOKUP(Sales_DB[[#This Row],[Customer_ID]],Final_Cust_db[Customer_ID],Final_Cust_db[Country])</f>
        <v>USA</v>
      </c>
      <c r="AA1863" t="str">
        <f>_xlfn.XLOOKUP(Sales_DB[[#This Row],[Customer_ID]],Final_Cust_db[Customer_ID],Final_Cust_db[Loyality_Level])</f>
        <v>Silver</v>
      </c>
      <c r="AB1863" s="8">
        <f>Sales_DB[[#This Row],[Cost]]*Sales_DB[[#This Row],[Quantity]]</f>
        <v>1384.41</v>
      </c>
      <c r="AC1863" s="8">
        <f>Sales_DB[[#This Row],[Total_Amount]]-Sales_DB[[#This Row],[Spend]]</f>
        <v>-435.71640000000025</v>
      </c>
      <c r="AD1863" s="8">
        <f>MONTH(Sales_DB[[#This Row],[Order_Date]])</f>
        <v>10</v>
      </c>
    </row>
    <row r="1864" spans="1:30" x14ac:dyDescent="0.35">
      <c r="A1864" t="s">
        <v>3821</v>
      </c>
      <c r="B1864" s="2">
        <v>45904</v>
      </c>
      <c r="C1864" t="s">
        <v>418</v>
      </c>
      <c r="D1864" t="s">
        <v>1778</v>
      </c>
      <c r="E1864" t="s">
        <v>1909</v>
      </c>
      <c r="F1864">
        <v>1</v>
      </c>
      <c r="G1864" s="5">
        <v>126.92</v>
      </c>
      <c r="H1864">
        <v>0.24</v>
      </c>
      <c r="I1864" t="s">
        <v>1962</v>
      </c>
      <c r="J1864">
        <v>96.459199999999996</v>
      </c>
      <c r="K1864" t="str">
        <f>_xlfn.XLOOKUP(Sales_DB[[#This Row],[Store_ID]],Store_DB[Store_ID],Store_DB[Region])</f>
        <v>East</v>
      </c>
      <c r="L1864" t="str">
        <f>_xlfn.XLOOKUP(Sales_DB[[#This Row],[Store_ID]],Store_DB[Store_ID],Store_DB[Store_Name])</f>
        <v>Benson-Elliott</v>
      </c>
      <c r="M1864" t="str">
        <f>_xlfn.XLOOKUP(Sales_DB[[#This Row],[Store_ID]],Store_DB[Store_ID],Store_DB[City])</f>
        <v>Port Josephberg</v>
      </c>
      <c r="N1864" t="str">
        <f>_xlfn.XLOOKUP(Sales_DB[[#This Row],[Store_ID]],Store_DB[Store_ID],Store_DB[Store_Type])</f>
        <v>Online</v>
      </c>
      <c r="O1864" t="str">
        <f>_xlfn.XLOOKUP(Sales_DB[[#This Row],[Product_ID]],Product_DB[Product_ID],Product_DB[Product_Name])</f>
        <v>Women'S Hair Dryer Brush</v>
      </c>
      <c r="P1864" t="str">
        <f>_xlfn.XLOOKUP(Sales_DB[[#This Row],[Product_ID]],Product_DB[Product_ID],Product_DB[Category])</f>
        <v>Beauty</v>
      </c>
      <c r="Q1864" t="str">
        <f>_xlfn.XLOOKUP(Sales_DB[[#This Row],[Product_ID]],Product_DB[Product_ID],Product_DB[Sub_Category])</f>
        <v>Haircare</v>
      </c>
      <c r="R1864" t="str">
        <f>_xlfn.XLOOKUP(Sales_DB[[#This Row],[Product_ID]],Product_DB[Product_ID],Product_DB[Brand])</f>
        <v>Torres, Spencer and Potter</v>
      </c>
      <c r="S1864">
        <f>_xlfn.XLOOKUP(Sales_DB[[#This Row],[Product_ID]],Product_DB[Product_ID],Product_DB[Cost])</f>
        <v>340.39</v>
      </c>
      <c r="T1864">
        <f>_xlfn.XLOOKUP(Sales_DB[[#This Row],[Product_ID]],Product_DB[Product_ID],Product_DB[Stock])</f>
        <v>177</v>
      </c>
      <c r="U1864" t="str">
        <f>_xlfn.XLOOKUP(Sales_DB[[#This Row],[Customer_ID]],Final_Cust_db[Customer_ID],Final_Cust_db[Name])</f>
        <v>Michael Jones</v>
      </c>
      <c r="V1864">
        <f>_xlfn.XLOOKUP(Sales_DB[[#This Row],[Customer_ID]],Final_Cust_db[Customer_ID],Final_Cust_db[Age])</f>
        <v>40</v>
      </c>
      <c r="W1864" t="str">
        <f>_xlfn.XLOOKUP(Sales_DB[[#This Row],[Customer_ID]],Final_Cust_db[Customer_ID],Final_Cust_db[Gender])</f>
        <v>Male</v>
      </c>
      <c r="X1864" t="str">
        <f>_xlfn.XLOOKUP(Sales_DB[[#This Row],[Customer_ID]],Final_Cust_db[Customer_ID],Final_Cust_db[City])</f>
        <v>North Edwardton</v>
      </c>
      <c r="Y1864" t="str">
        <f>_xlfn.XLOOKUP(Sales_DB[[#This Row],[Customer_ID]],Final_Cust_db[Customer_ID],Final_Cust_db[State])</f>
        <v>Tennessee</v>
      </c>
      <c r="Z1864" t="str">
        <f>_xlfn.XLOOKUP(Sales_DB[[#This Row],[Customer_ID]],Final_Cust_db[Customer_ID],Final_Cust_db[Country])</f>
        <v>USA</v>
      </c>
      <c r="AA1864" t="str">
        <f>_xlfn.XLOOKUP(Sales_DB[[#This Row],[Customer_ID]],Final_Cust_db[Customer_ID],Final_Cust_db[Loyality_Level])</f>
        <v>Bronze</v>
      </c>
      <c r="AB1864" s="8">
        <f>Sales_DB[[#This Row],[Cost]]*Sales_DB[[#This Row],[Quantity]]</f>
        <v>340.39</v>
      </c>
      <c r="AC1864" s="8">
        <f>Sales_DB[[#This Row],[Total_Amount]]-Sales_DB[[#This Row],[Spend]]</f>
        <v>-243.93079999999998</v>
      </c>
      <c r="AD1864" s="8">
        <f>MONTH(Sales_DB[[#This Row],[Order_Date]])</f>
        <v>9</v>
      </c>
    </row>
    <row r="1865" spans="1:30" x14ac:dyDescent="0.35">
      <c r="A1865" t="s">
        <v>3822</v>
      </c>
      <c r="B1865" s="2">
        <v>45489</v>
      </c>
      <c r="C1865" t="s">
        <v>29</v>
      </c>
      <c r="D1865" t="s">
        <v>1800</v>
      </c>
      <c r="E1865" t="s">
        <v>1902</v>
      </c>
      <c r="F1865">
        <v>4</v>
      </c>
      <c r="G1865" s="5">
        <v>834.7</v>
      </c>
      <c r="H1865">
        <v>0.14000000000000001</v>
      </c>
      <c r="I1865" t="s">
        <v>1957</v>
      </c>
      <c r="J1865">
        <v>2871.3679999999999</v>
      </c>
      <c r="K1865" t="str">
        <f>_xlfn.XLOOKUP(Sales_DB[[#This Row],[Store_ID]],Store_DB[Store_ID],Store_DB[Region])</f>
        <v>South</v>
      </c>
      <c r="L1865" t="str">
        <f>_xlfn.XLOOKUP(Sales_DB[[#This Row],[Store_ID]],Store_DB[Store_ID],Store_DB[Store_Name])</f>
        <v>Alexander Group</v>
      </c>
      <c r="M1865" t="str">
        <f>_xlfn.XLOOKUP(Sales_DB[[#This Row],[Store_ID]],Store_DB[Store_ID],Store_DB[City])</f>
        <v>Port Sharon</v>
      </c>
      <c r="N1865" t="str">
        <f>_xlfn.XLOOKUP(Sales_DB[[#This Row],[Store_ID]],Store_DB[Store_ID],Store_DB[Store_Type])</f>
        <v>Online</v>
      </c>
      <c r="O1865" t="str">
        <f>_xlfn.XLOOKUP(Sales_DB[[#This Row],[Product_ID]],Product_DB[Product_ID],Product_DB[Product_Name])</f>
        <v>Shin Guards – Adult</v>
      </c>
      <c r="P1865" t="str">
        <f>_xlfn.XLOOKUP(Sales_DB[[#This Row],[Product_ID]],Product_DB[Product_ID],Product_DB[Category])</f>
        <v>Sports</v>
      </c>
      <c r="Q1865" t="str">
        <f>_xlfn.XLOOKUP(Sales_DB[[#This Row],[Product_ID]],Product_DB[Product_ID],Product_DB[Sub_Category])</f>
        <v>Team Sports</v>
      </c>
      <c r="R1865" t="str">
        <f>_xlfn.XLOOKUP(Sales_DB[[#This Row],[Product_ID]],Product_DB[Product_ID],Product_DB[Brand])</f>
        <v>French Ltd</v>
      </c>
      <c r="S1865">
        <f>_xlfn.XLOOKUP(Sales_DB[[#This Row],[Product_ID]],Product_DB[Product_ID],Product_DB[Cost])</f>
        <v>107.06</v>
      </c>
      <c r="T1865">
        <f>_xlfn.XLOOKUP(Sales_DB[[#This Row],[Product_ID]],Product_DB[Product_ID],Product_DB[Stock])</f>
        <v>359</v>
      </c>
      <c r="U1865" t="str">
        <f>_xlfn.XLOOKUP(Sales_DB[[#This Row],[Customer_ID]],Final_Cust_db[Customer_ID],Final_Cust_db[Name])</f>
        <v>Caroline Collins</v>
      </c>
      <c r="V1865">
        <f>_xlfn.XLOOKUP(Sales_DB[[#This Row],[Customer_ID]],Final_Cust_db[Customer_ID],Final_Cust_db[Age])</f>
        <v>64</v>
      </c>
      <c r="W1865" t="str">
        <f>_xlfn.XLOOKUP(Sales_DB[[#This Row],[Customer_ID]],Final_Cust_db[Customer_ID],Final_Cust_db[Gender])</f>
        <v>Female</v>
      </c>
      <c r="X1865" t="str">
        <f>_xlfn.XLOOKUP(Sales_DB[[#This Row],[Customer_ID]],Final_Cust_db[Customer_ID],Final_Cust_db[City])</f>
        <v>Nicholasshire</v>
      </c>
      <c r="Y1865" t="str">
        <f>_xlfn.XLOOKUP(Sales_DB[[#This Row],[Customer_ID]],Final_Cust_db[Customer_ID],Final_Cust_db[State])</f>
        <v>California</v>
      </c>
      <c r="Z1865" t="str">
        <f>_xlfn.XLOOKUP(Sales_DB[[#This Row],[Customer_ID]],Final_Cust_db[Customer_ID],Final_Cust_db[Country])</f>
        <v>USA</v>
      </c>
      <c r="AA1865" t="str">
        <f>_xlfn.XLOOKUP(Sales_DB[[#This Row],[Customer_ID]],Final_Cust_db[Customer_ID],Final_Cust_db[Loyality_Level])</f>
        <v>Silver</v>
      </c>
      <c r="AB1865" s="8">
        <f>Sales_DB[[#This Row],[Cost]]*Sales_DB[[#This Row],[Quantity]]</f>
        <v>428.24</v>
      </c>
      <c r="AC1865" s="8">
        <f>Sales_DB[[#This Row],[Total_Amount]]-Sales_DB[[#This Row],[Spend]]</f>
        <v>2443.1279999999997</v>
      </c>
      <c r="AD1865" s="8">
        <f>MONTH(Sales_DB[[#This Row],[Order_Date]])</f>
        <v>7</v>
      </c>
    </row>
    <row r="1866" spans="1:30" x14ac:dyDescent="0.35">
      <c r="A1866" t="s">
        <v>3823</v>
      </c>
      <c r="B1866" s="2">
        <v>45909</v>
      </c>
      <c r="C1866" t="s">
        <v>1080</v>
      </c>
      <c r="D1866" t="s">
        <v>1704</v>
      </c>
      <c r="E1866" t="s">
        <v>1925</v>
      </c>
      <c r="F1866">
        <v>2</v>
      </c>
      <c r="G1866" s="5">
        <v>271.88</v>
      </c>
      <c r="H1866">
        <v>0.11</v>
      </c>
      <c r="I1866" t="s">
        <v>1962</v>
      </c>
      <c r="J1866">
        <v>483.94639999999998</v>
      </c>
      <c r="K1866" t="str">
        <f>_xlfn.XLOOKUP(Sales_DB[[#This Row],[Store_ID]],Store_DB[Store_ID],Store_DB[Region])</f>
        <v>South</v>
      </c>
      <c r="L1866" t="str">
        <f>_xlfn.XLOOKUP(Sales_DB[[#This Row],[Store_ID]],Store_DB[Store_ID],Store_DB[Store_Name])</f>
        <v>Aguirre-Keller</v>
      </c>
      <c r="M1866" t="str">
        <f>_xlfn.XLOOKUP(Sales_DB[[#This Row],[Store_ID]],Store_DB[Store_ID],Store_DB[City])</f>
        <v>Lake Michael</v>
      </c>
      <c r="N1866" t="str">
        <f>_xlfn.XLOOKUP(Sales_DB[[#This Row],[Store_ID]],Store_DB[Store_ID],Store_DB[Store_Type])</f>
        <v>Online</v>
      </c>
      <c r="O1866" t="str">
        <f>_xlfn.XLOOKUP(Sales_DB[[#This Row],[Product_ID]],Product_DB[Product_ID],Product_DB[Product_Name])</f>
        <v>Smart Home Wifi Camera</v>
      </c>
      <c r="P1866" t="str">
        <f>_xlfn.XLOOKUP(Sales_DB[[#This Row],[Product_ID]],Product_DB[Product_ID],Product_DB[Category])</f>
        <v>Electronics</v>
      </c>
      <c r="Q1866" t="str">
        <f>_xlfn.XLOOKUP(Sales_DB[[#This Row],[Product_ID]],Product_DB[Product_ID],Product_DB[Sub_Category])</f>
        <v>Accessories</v>
      </c>
      <c r="R1866" t="str">
        <f>_xlfn.XLOOKUP(Sales_DB[[#This Row],[Product_ID]],Product_DB[Product_ID],Product_DB[Brand])</f>
        <v>Holmes LLC</v>
      </c>
      <c r="S1866">
        <f>_xlfn.XLOOKUP(Sales_DB[[#This Row],[Product_ID]],Product_DB[Product_ID],Product_DB[Cost])</f>
        <v>450.71</v>
      </c>
      <c r="T1866">
        <f>_xlfn.XLOOKUP(Sales_DB[[#This Row],[Product_ID]],Product_DB[Product_ID],Product_DB[Stock])</f>
        <v>389</v>
      </c>
      <c r="U1866" t="str">
        <f>_xlfn.XLOOKUP(Sales_DB[[#This Row],[Customer_ID]],Final_Cust_db[Customer_ID],Final_Cust_db[Name])</f>
        <v>Angela Williams</v>
      </c>
      <c r="V1866">
        <f>_xlfn.XLOOKUP(Sales_DB[[#This Row],[Customer_ID]],Final_Cust_db[Customer_ID],Final_Cust_db[Age])</f>
        <v>56</v>
      </c>
      <c r="W1866" t="str">
        <f>_xlfn.XLOOKUP(Sales_DB[[#This Row],[Customer_ID]],Final_Cust_db[Customer_ID],Final_Cust_db[Gender])</f>
        <v>Female</v>
      </c>
      <c r="X1866" t="str">
        <f>_xlfn.XLOOKUP(Sales_DB[[#This Row],[Customer_ID]],Final_Cust_db[Customer_ID],Final_Cust_db[City])</f>
        <v>Lake Alyssaburgh</v>
      </c>
      <c r="Y1866" t="str">
        <f>_xlfn.XLOOKUP(Sales_DB[[#This Row],[Customer_ID]],Final_Cust_db[Customer_ID],Final_Cust_db[State])</f>
        <v>Illinois</v>
      </c>
      <c r="Z1866" t="str">
        <f>_xlfn.XLOOKUP(Sales_DB[[#This Row],[Customer_ID]],Final_Cust_db[Customer_ID],Final_Cust_db[Country])</f>
        <v>USA</v>
      </c>
      <c r="AA1866" t="str">
        <f>_xlfn.XLOOKUP(Sales_DB[[#This Row],[Customer_ID]],Final_Cust_db[Customer_ID],Final_Cust_db[Loyality_Level])</f>
        <v>Bronze</v>
      </c>
      <c r="AB1866" s="8">
        <f>Sales_DB[[#This Row],[Cost]]*Sales_DB[[#This Row],[Quantity]]</f>
        <v>901.42</v>
      </c>
      <c r="AC1866" s="8">
        <f>Sales_DB[[#This Row],[Total_Amount]]-Sales_DB[[#This Row],[Spend]]</f>
        <v>-417.47359999999998</v>
      </c>
      <c r="AD1866" s="8">
        <f>MONTH(Sales_DB[[#This Row],[Order_Date]])</f>
        <v>9</v>
      </c>
    </row>
    <row r="1867" spans="1:30" x14ac:dyDescent="0.35">
      <c r="A1867" t="s">
        <v>3824</v>
      </c>
      <c r="B1867" s="2">
        <v>45720</v>
      </c>
      <c r="C1867" t="s">
        <v>1488</v>
      </c>
      <c r="D1867" t="s">
        <v>1601</v>
      </c>
      <c r="E1867" t="s">
        <v>1890</v>
      </c>
      <c r="F1867">
        <v>4</v>
      </c>
      <c r="G1867" s="5">
        <v>972.14</v>
      </c>
      <c r="H1867">
        <v>0.25</v>
      </c>
      <c r="I1867" t="s">
        <v>1957</v>
      </c>
      <c r="J1867">
        <v>2916.42</v>
      </c>
      <c r="K1867" t="str">
        <f>_xlfn.XLOOKUP(Sales_DB[[#This Row],[Store_ID]],Store_DB[Store_ID],Store_DB[Region])</f>
        <v>North</v>
      </c>
      <c r="L1867" t="str">
        <f>_xlfn.XLOOKUP(Sales_DB[[#This Row],[Store_ID]],Store_DB[Store_ID],Store_DB[Store_Name])</f>
        <v>Martinez, Adkins and Johnson</v>
      </c>
      <c r="M1867" t="str">
        <f>_xlfn.XLOOKUP(Sales_DB[[#This Row],[Store_ID]],Store_DB[Store_ID],Store_DB[City])</f>
        <v>Danielmouth</v>
      </c>
      <c r="N1867" t="str">
        <f>_xlfn.XLOOKUP(Sales_DB[[#This Row],[Store_ID]],Store_DB[Store_ID],Store_DB[Store_Type])</f>
        <v>Flagship</v>
      </c>
      <c r="O1867" t="str">
        <f>_xlfn.XLOOKUP(Sales_DB[[#This Row],[Product_ID]],Product_DB[Product_ID],Product_DB[Product_Name])</f>
        <v>Hd Smart Tv Stick</v>
      </c>
      <c r="P1867" t="str">
        <f>_xlfn.XLOOKUP(Sales_DB[[#This Row],[Product_ID]],Product_DB[Product_ID],Product_DB[Category])</f>
        <v>Electronics</v>
      </c>
      <c r="Q1867" t="str">
        <f>_xlfn.XLOOKUP(Sales_DB[[#This Row],[Product_ID]],Product_DB[Product_ID],Product_DB[Sub_Category])</f>
        <v>Accessories</v>
      </c>
      <c r="R1867" t="str">
        <f>_xlfn.XLOOKUP(Sales_DB[[#This Row],[Product_ID]],Product_DB[Product_ID],Product_DB[Brand])</f>
        <v>Gibson, Hobbs and Weaver</v>
      </c>
      <c r="S1867">
        <f>_xlfn.XLOOKUP(Sales_DB[[#This Row],[Product_ID]],Product_DB[Product_ID],Product_DB[Cost])</f>
        <v>449.4</v>
      </c>
      <c r="T1867">
        <f>_xlfn.XLOOKUP(Sales_DB[[#This Row],[Product_ID]],Product_DB[Product_ID],Product_DB[Stock])</f>
        <v>265</v>
      </c>
      <c r="U1867" t="str">
        <f>_xlfn.XLOOKUP(Sales_DB[[#This Row],[Customer_ID]],Final_Cust_db[Customer_ID],Final_Cust_db[Name])</f>
        <v>Jordan Medina</v>
      </c>
      <c r="V1867">
        <f>_xlfn.XLOOKUP(Sales_DB[[#This Row],[Customer_ID]],Final_Cust_db[Customer_ID],Final_Cust_db[Age])</f>
        <v>33</v>
      </c>
      <c r="W1867" t="str">
        <f>_xlfn.XLOOKUP(Sales_DB[[#This Row],[Customer_ID]],Final_Cust_db[Customer_ID],Final_Cust_db[Gender])</f>
        <v>Male</v>
      </c>
      <c r="X1867" t="str">
        <f>_xlfn.XLOOKUP(Sales_DB[[#This Row],[Customer_ID]],Final_Cust_db[Customer_ID],Final_Cust_db[City])</f>
        <v>Robinchester</v>
      </c>
      <c r="Y1867" t="str">
        <f>_xlfn.XLOOKUP(Sales_DB[[#This Row],[Customer_ID]],Final_Cust_db[Customer_ID],Final_Cust_db[State])</f>
        <v>Florida</v>
      </c>
      <c r="Z1867" t="str">
        <f>_xlfn.XLOOKUP(Sales_DB[[#This Row],[Customer_ID]],Final_Cust_db[Customer_ID],Final_Cust_db[Country])</f>
        <v>USA</v>
      </c>
      <c r="AA1867" t="str">
        <f>_xlfn.XLOOKUP(Sales_DB[[#This Row],[Customer_ID]],Final_Cust_db[Customer_ID],Final_Cust_db[Loyality_Level])</f>
        <v>Bronze</v>
      </c>
      <c r="AB1867" s="8">
        <f>Sales_DB[[#This Row],[Cost]]*Sales_DB[[#This Row],[Quantity]]</f>
        <v>1797.6</v>
      </c>
      <c r="AC1867" s="8">
        <f>Sales_DB[[#This Row],[Total_Amount]]-Sales_DB[[#This Row],[Spend]]</f>
        <v>1118.8200000000002</v>
      </c>
      <c r="AD1867" s="8">
        <f>MONTH(Sales_DB[[#This Row],[Order_Date]])</f>
        <v>3</v>
      </c>
    </row>
    <row r="1868" spans="1:30" x14ac:dyDescent="0.35">
      <c r="A1868" t="s">
        <v>3825</v>
      </c>
      <c r="B1868" s="2">
        <v>45831</v>
      </c>
      <c r="C1868" t="s">
        <v>339</v>
      </c>
      <c r="D1868" t="s">
        <v>1707</v>
      </c>
      <c r="E1868" t="s">
        <v>1902</v>
      </c>
      <c r="F1868">
        <v>3</v>
      </c>
      <c r="G1868" s="5">
        <v>523.66</v>
      </c>
      <c r="H1868">
        <v>0.27</v>
      </c>
      <c r="I1868" t="s">
        <v>1959</v>
      </c>
      <c r="J1868">
        <v>1146.8154</v>
      </c>
      <c r="K1868" t="str">
        <f>_xlfn.XLOOKUP(Sales_DB[[#This Row],[Store_ID]],Store_DB[Store_ID],Store_DB[Region])</f>
        <v>South</v>
      </c>
      <c r="L1868" t="str">
        <f>_xlfn.XLOOKUP(Sales_DB[[#This Row],[Store_ID]],Store_DB[Store_ID],Store_DB[Store_Name])</f>
        <v>Alexander Group</v>
      </c>
      <c r="M1868" t="str">
        <f>_xlfn.XLOOKUP(Sales_DB[[#This Row],[Store_ID]],Store_DB[Store_ID],Store_DB[City])</f>
        <v>Port Sharon</v>
      </c>
      <c r="N1868" t="str">
        <f>_xlfn.XLOOKUP(Sales_DB[[#This Row],[Store_ID]],Store_DB[Store_ID],Store_DB[Store_Type])</f>
        <v>Online</v>
      </c>
      <c r="O1868" t="str">
        <f>_xlfn.XLOOKUP(Sales_DB[[#This Row],[Product_ID]],Product_DB[Product_ID],Product_DB[Product_Name])</f>
        <v>Usb External Hard Drive</v>
      </c>
      <c r="P1868" t="str">
        <f>_xlfn.XLOOKUP(Sales_DB[[#This Row],[Product_ID]],Product_DB[Product_ID],Product_DB[Category])</f>
        <v>Electronics</v>
      </c>
      <c r="Q1868" t="str">
        <f>_xlfn.XLOOKUP(Sales_DB[[#This Row],[Product_ID]],Product_DB[Product_ID],Product_DB[Sub_Category])</f>
        <v>Computer</v>
      </c>
      <c r="R1868" t="str">
        <f>_xlfn.XLOOKUP(Sales_DB[[#This Row],[Product_ID]],Product_DB[Product_ID],Product_DB[Brand])</f>
        <v>Robinson Inc</v>
      </c>
      <c r="S1868">
        <f>_xlfn.XLOOKUP(Sales_DB[[#This Row],[Product_ID]],Product_DB[Product_ID],Product_DB[Cost])</f>
        <v>253.33</v>
      </c>
      <c r="T1868">
        <f>_xlfn.XLOOKUP(Sales_DB[[#This Row],[Product_ID]],Product_DB[Product_ID],Product_DB[Stock])</f>
        <v>266</v>
      </c>
      <c r="U1868" t="str">
        <f>_xlfn.XLOOKUP(Sales_DB[[#This Row],[Customer_ID]],Final_Cust_db[Customer_ID],Final_Cust_db[Name])</f>
        <v>Christy Vasquez</v>
      </c>
      <c r="V1868">
        <f>_xlfn.XLOOKUP(Sales_DB[[#This Row],[Customer_ID]],Final_Cust_db[Customer_ID],Final_Cust_db[Age])</f>
        <v>28</v>
      </c>
      <c r="W1868" t="str">
        <f>_xlfn.XLOOKUP(Sales_DB[[#This Row],[Customer_ID]],Final_Cust_db[Customer_ID],Final_Cust_db[Gender])</f>
        <v>Female</v>
      </c>
      <c r="X1868" t="str">
        <f>_xlfn.XLOOKUP(Sales_DB[[#This Row],[Customer_ID]],Final_Cust_db[Customer_ID],Final_Cust_db[City])</f>
        <v>Port Travisstad</v>
      </c>
      <c r="Y1868" t="str">
        <f>_xlfn.XLOOKUP(Sales_DB[[#This Row],[Customer_ID]],Final_Cust_db[Customer_ID],Final_Cust_db[State])</f>
        <v>South Carolina</v>
      </c>
      <c r="Z1868" t="str">
        <f>_xlfn.XLOOKUP(Sales_DB[[#This Row],[Customer_ID]],Final_Cust_db[Customer_ID],Final_Cust_db[Country])</f>
        <v>USA</v>
      </c>
      <c r="AA1868" t="str">
        <f>_xlfn.XLOOKUP(Sales_DB[[#This Row],[Customer_ID]],Final_Cust_db[Customer_ID],Final_Cust_db[Loyality_Level])</f>
        <v>Gold</v>
      </c>
      <c r="AB1868" s="8">
        <f>Sales_DB[[#This Row],[Cost]]*Sales_DB[[#This Row],[Quantity]]</f>
        <v>759.99</v>
      </c>
      <c r="AC1868" s="8">
        <f>Sales_DB[[#This Row],[Total_Amount]]-Sales_DB[[#This Row],[Spend]]</f>
        <v>386.82539999999995</v>
      </c>
      <c r="AD1868" s="8">
        <f>MONTH(Sales_DB[[#This Row],[Order_Date]])</f>
        <v>6</v>
      </c>
    </row>
    <row r="1869" spans="1:30" x14ac:dyDescent="0.35">
      <c r="A1869" t="s">
        <v>3826</v>
      </c>
      <c r="B1869" s="2">
        <v>45602</v>
      </c>
      <c r="C1869" t="s">
        <v>505</v>
      </c>
      <c r="D1869" t="s">
        <v>1772</v>
      </c>
      <c r="E1869" t="s">
        <v>1894</v>
      </c>
      <c r="F1869">
        <v>4</v>
      </c>
      <c r="G1869" s="5">
        <v>838.99</v>
      </c>
      <c r="H1869">
        <v>0.16</v>
      </c>
      <c r="I1869" t="s">
        <v>1957</v>
      </c>
      <c r="J1869">
        <v>2819.0064000000002</v>
      </c>
      <c r="K1869" t="str">
        <f>_xlfn.XLOOKUP(Sales_DB[[#This Row],[Store_ID]],Store_DB[Store_ID],Store_DB[Region])</f>
        <v>South</v>
      </c>
      <c r="L1869" t="str">
        <f>_xlfn.XLOOKUP(Sales_DB[[#This Row],[Store_ID]],Store_DB[Store_ID],Store_DB[Store_Name])</f>
        <v>Black-Horn</v>
      </c>
      <c r="M1869" t="str">
        <f>_xlfn.XLOOKUP(Sales_DB[[#This Row],[Store_ID]],Store_DB[Store_ID],Store_DB[City])</f>
        <v>North Nancyview</v>
      </c>
      <c r="N1869" t="str">
        <f>_xlfn.XLOOKUP(Sales_DB[[#This Row],[Store_ID]],Store_DB[Store_ID],Store_DB[Store_Type])</f>
        <v>Outlet</v>
      </c>
      <c r="O1869" t="str">
        <f>_xlfn.XLOOKUP(Sales_DB[[#This Row],[Product_ID]],Product_DB[Product_ID],Product_DB[Product_Name])</f>
        <v>Matte Lipstick Set</v>
      </c>
      <c r="P1869" t="str">
        <f>_xlfn.XLOOKUP(Sales_DB[[#This Row],[Product_ID]],Product_DB[Product_ID],Product_DB[Category])</f>
        <v>Beauty</v>
      </c>
      <c r="Q1869" t="str">
        <f>_xlfn.XLOOKUP(Sales_DB[[#This Row],[Product_ID]],Product_DB[Product_ID],Product_DB[Sub_Category])</f>
        <v>Makeup</v>
      </c>
      <c r="R1869" t="str">
        <f>_xlfn.XLOOKUP(Sales_DB[[#This Row],[Product_ID]],Product_DB[Product_ID],Product_DB[Brand])</f>
        <v>Zhang Inc</v>
      </c>
      <c r="S1869">
        <f>_xlfn.XLOOKUP(Sales_DB[[#This Row],[Product_ID]],Product_DB[Product_ID],Product_DB[Cost])</f>
        <v>299.11</v>
      </c>
      <c r="T1869">
        <f>_xlfn.XLOOKUP(Sales_DB[[#This Row],[Product_ID]],Product_DB[Product_ID],Product_DB[Stock])</f>
        <v>118</v>
      </c>
      <c r="U1869" t="str">
        <f>_xlfn.XLOOKUP(Sales_DB[[#This Row],[Customer_ID]],Final_Cust_db[Customer_ID],Final_Cust_db[Name])</f>
        <v>Theresa Campbell</v>
      </c>
      <c r="V1869">
        <f>_xlfn.XLOOKUP(Sales_DB[[#This Row],[Customer_ID]],Final_Cust_db[Customer_ID],Final_Cust_db[Age])</f>
        <v>42</v>
      </c>
      <c r="W1869" t="str">
        <f>_xlfn.XLOOKUP(Sales_DB[[#This Row],[Customer_ID]],Final_Cust_db[Customer_ID],Final_Cust_db[Gender])</f>
        <v>Female</v>
      </c>
      <c r="X1869" t="str">
        <f>_xlfn.XLOOKUP(Sales_DB[[#This Row],[Customer_ID]],Final_Cust_db[Customer_ID],Final_Cust_db[City])</f>
        <v>New Brian</v>
      </c>
      <c r="Y1869" t="str">
        <f>_xlfn.XLOOKUP(Sales_DB[[#This Row],[Customer_ID]],Final_Cust_db[Customer_ID],Final_Cust_db[State])</f>
        <v>Wisconsin</v>
      </c>
      <c r="Z1869" t="str">
        <f>_xlfn.XLOOKUP(Sales_DB[[#This Row],[Customer_ID]],Final_Cust_db[Customer_ID],Final_Cust_db[Country])</f>
        <v>USA</v>
      </c>
      <c r="AA1869" t="str">
        <f>_xlfn.XLOOKUP(Sales_DB[[#This Row],[Customer_ID]],Final_Cust_db[Customer_ID],Final_Cust_db[Loyality_Level])</f>
        <v>Bronze</v>
      </c>
      <c r="AB1869" s="8">
        <f>Sales_DB[[#This Row],[Cost]]*Sales_DB[[#This Row],[Quantity]]</f>
        <v>1196.44</v>
      </c>
      <c r="AC1869" s="8">
        <f>Sales_DB[[#This Row],[Total_Amount]]-Sales_DB[[#This Row],[Spend]]</f>
        <v>1622.5664000000002</v>
      </c>
      <c r="AD1869" s="8">
        <f>MONTH(Sales_DB[[#This Row],[Order_Date]])</f>
        <v>11</v>
      </c>
    </row>
    <row r="1870" spans="1:30" x14ac:dyDescent="0.35">
      <c r="A1870" t="s">
        <v>3827</v>
      </c>
      <c r="B1870" s="2">
        <v>45722</v>
      </c>
      <c r="C1870" t="s">
        <v>467</v>
      </c>
      <c r="D1870" t="s">
        <v>1601</v>
      </c>
      <c r="E1870" t="s">
        <v>1940</v>
      </c>
      <c r="F1870">
        <v>4</v>
      </c>
      <c r="G1870" s="5">
        <v>838.7</v>
      </c>
      <c r="H1870">
        <v>0.21</v>
      </c>
      <c r="I1870" t="s">
        <v>1962</v>
      </c>
      <c r="J1870">
        <v>2650.2919999999999</v>
      </c>
      <c r="K1870" t="str">
        <f>_xlfn.XLOOKUP(Sales_DB[[#This Row],[Store_ID]],Store_DB[Store_ID],Store_DB[Region])</f>
        <v>North</v>
      </c>
      <c r="L1870" t="str">
        <f>_xlfn.XLOOKUP(Sales_DB[[#This Row],[Store_ID]],Store_DB[Store_ID],Store_DB[Store_Name])</f>
        <v>Holloway Ltd</v>
      </c>
      <c r="M1870" t="str">
        <f>_xlfn.XLOOKUP(Sales_DB[[#This Row],[Store_ID]],Store_DB[Store_ID],Store_DB[City])</f>
        <v>Bensonhaven</v>
      </c>
      <c r="N1870" t="str">
        <f>_xlfn.XLOOKUP(Sales_DB[[#This Row],[Store_ID]],Store_DB[Store_ID],Store_DB[Store_Type])</f>
        <v>Flagship</v>
      </c>
      <c r="O1870" t="str">
        <f>_xlfn.XLOOKUP(Sales_DB[[#This Row],[Product_ID]],Product_DB[Product_ID],Product_DB[Product_Name])</f>
        <v>Hd Smart Tv Stick</v>
      </c>
      <c r="P1870" t="str">
        <f>_xlfn.XLOOKUP(Sales_DB[[#This Row],[Product_ID]],Product_DB[Product_ID],Product_DB[Category])</f>
        <v>Electronics</v>
      </c>
      <c r="Q1870" t="str">
        <f>_xlfn.XLOOKUP(Sales_DB[[#This Row],[Product_ID]],Product_DB[Product_ID],Product_DB[Sub_Category])</f>
        <v>Accessories</v>
      </c>
      <c r="R1870" t="str">
        <f>_xlfn.XLOOKUP(Sales_DB[[#This Row],[Product_ID]],Product_DB[Product_ID],Product_DB[Brand])</f>
        <v>Gibson, Hobbs and Weaver</v>
      </c>
      <c r="S1870">
        <f>_xlfn.XLOOKUP(Sales_DB[[#This Row],[Product_ID]],Product_DB[Product_ID],Product_DB[Cost])</f>
        <v>449.4</v>
      </c>
      <c r="T1870">
        <f>_xlfn.XLOOKUP(Sales_DB[[#This Row],[Product_ID]],Product_DB[Product_ID],Product_DB[Stock])</f>
        <v>265</v>
      </c>
      <c r="U1870" t="str">
        <f>_xlfn.XLOOKUP(Sales_DB[[#This Row],[Customer_ID]],Final_Cust_db[Customer_ID],Final_Cust_db[Name])</f>
        <v>Matthew Hanna</v>
      </c>
      <c r="V1870">
        <f>_xlfn.XLOOKUP(Sales_DB[[#This Row],[Customer_ID]],Final_Cust_db[Customer_ID],Final_Cust_db[Age])</f>
        <v>33</v>
      </c>
      <c r="W1870" t="str">
        <f>_xlfn.XLOOKUP(Sales_DB[[#This Row],[Customer_ID]],Final_Cust_db[Customer_ID],Final_Cust_db[Gender])</f>
        <v>Female</v>
      </c>
      <c r="X1870" t="str">
        <f>_xlfn.XLOOKUP(Sales_DB[[#This Row],[Customer_ID]],Final_Cust_db[Customer_ID],Final_Cust_db[City])</f>
        <v>Gonzalezbury</v>
      </c>
      <c r="Y1870" t="str">
        <f>_xlfn.XLOOKUP(Sales_DB[[#This Row],[Customer_ID]],Final_Cust_db[Customer_ID],Final_Cust_db[State])</f>
        <v>Michigan</v>
      </c>
      <c r="Z1870" t="str">
        <f>_xlfn.XLOOKUP(Sales_DB[[#This Row],[Customer_ID]],Final_Cust_db[Customer_ID],Final_Cust_db[Country])</f>
        <v>USA</v>
      </c>
      <c r="AA1870" t="str">
        <f>_xlfn.XLOOKUP(Sales_DB[[#This Row],[Customer_ID]],Final_Cust_db[Customer_ID],Final_Cust_db[Loyality_Level])</f>
        <v>Platinum</v>
      </c>
      <c r="AB1870" s="8">
        <f>Sales_DB[[#This Row],[Cost]]*Sales_DB[[#This Row],[Quantity]]</f>
        <v>1797.6</v>
      </c>
      <c r="AC1870" s="8">
        <f>Sales_DB[[#This Row],[Total_Amount]]-Sales_DB[[#This Row],[Spend]]</f>
        <v>852.69200000000001</v>
      </c>
      <c r="AD1870" s="8">
        <f>MONTH(Sales_DB[[#This Row],[Order_Date]])</f>
        <v>3</v>
      </c>
    </row>
    <row r="1871" spans="1:30" x14ac:dyDescent="0.35">
      <c r="A1871" t="s">
        <v>3828</v>
      </c>
      <c r="B1871" s="2">
        <v>45794</v>
      </c>
      <c r="C1871" t="s">
        <v>1314</v>
      </c>
      <c r="D1871" t="s">
        <v>1803</v>
      </c>
      <c r="E1871" t="s">
        <v>1915</v>
      </c>
      <c r="F1871">
        <v>3</v>
      </c>
      <c r="G1871" s="5">
        <v>943.24</v>
      </c>
      <c r="H1871">
        <v>0.21</v>
      </c>
      <c r="I1871" t="s">
        <v>1957</v>
      </c>
      <c r="J1871">
        <v>2235.4787999999999</v>
      </c>
      <c r="K1871" t="str">
        <f>_xlfn.XLOOKUP(Sales_DB[[#This Row],[Store_ID]],Store_DB[Store_ID],Store_DB[Region])</f>
        <v>West</v>
      </c>
      <c r="L1871" t="str">
        <f>_xlfn.XLOOKUP(Sales_DB[[#This Row],[Store_ID]],Store_DB[Store_ID],Store_DB[Store_Name])</f>
        <v>Bean, Jones and Park</v>
      </c>
      <c r="M1871" t="str">
        <f>_xlfn.XLOOKUP(Sales_DB[[#This Row],[Store_ID]],Store_DB[Store_ID],Store_DB[City])</f>
        <v>Thompsonborough</v>
      </c>
      <c r="N1871" t="str">
        <f>_xlfn.XLOOKUP(Sales_DB[[#This Row],[Store_ID]],Store_DB[Store_ID],Store_DB[Store_Type])</f>
        <v>Online</v>
      </c>
      <c r="O1871" t="str">
        <f>_xlfn.XLOOKUP(Sales_DB[[#This Row],[Product_ID]],Product_DB[Product_ID],Product_DB[Product_Name])</f>
        <v>Bluetooth Car Audio System</v>
      </c>
      <c r="P1871" t="str">
        <f>_xlfn.XLOOKUP(Sales_DB[[#This Row],[Product_ID]],Product_DB[Product_ID],Product_DB[Category])</f>
        <v>Electronics</v>
      </c>
      <c r="Q1871" t="str">
        <f>_xlfn.XLOOKUP(Sales_DB[[#This Row],[Product_ID]],Product_DB[Product_ID],Product_DB[Sub_Category])</f>
        <v>Audio</v>
      </c>
      <c r="R1871" t="str">
        <f>_xlfn.XLOOKUP(Sales_DB[[#This Row],[Product_ID]],Product_DB[Product_ID],Product_DB[Brand])</f>
        <v>Bruce-Bowen</v>
      </c>
      <c r="S1871">
        <f>_xlfn.XLOOKUP(Sales_DB[[#This Row],[Product_ID]],Product_DB[Product_ID],Product_DB[Cost])</f>
        <v>403.71</v>
      </c>
      <c r="T1871">
        <f>_xlfn.XLOOKUP(Sales_DB[[#This Row],[Product_ID]],Product_DB[Product_ID],Product_DB[Stock])</f>
        <v>159</v>
      </c>
      <c r="U1871" t="str">
        <f>_xlfn.XLOOKUP(Sales_DB[[#This Row],[Customer_ID]],Final_Cust_db[Customer_ID],Final_Cust_db[Name])</f>
        <v>Dr.Tamara White Md</v>
      </c>
      <c r="V1871">
        <f>_xlfn.XLOOKUP(Sales_DB[[#This Row],[Customer_ID]],Final_Cust_db[Customer_ID],Final_Cust_db[Age])</f>
        <v>60</v>
      </c>
      <c r="W1871" t="str">
        <f>_xlfn.XLOOKUP(Sales_DB[[#This Row],[Customer_ID]],Final_Cust_db[Customer_ID],Final_Cust_db[Gender])</f>
        <v>Male</v>
      </c>
      <c r="X1871" t="str">
        <f>_xlfn.XLOOKUP(Sales_DB[[#This Row],[Customer_ID]],Final_Cust_db[Customer_ID],Final_Cust_db[City])</f>
        <v>New Benjamin</v>
      </c>
      <c r="Y1871" t="str">
        <f>_xlfn.XLOOKUP(Sales_DB[[#This Row],[Customer_ID]],Final_Cust_db[Customer_ID],Final_Cust_db[State])</f>
        <v>North Carolina</v>
      </c>
      <c r="Z1871" t="str">
        <f>_xlfn.XLOOKUP(Sales_DB[[#This Row],[Customer_ID]],Final_Cust_db[Customer_ID],Final_Cust_db[Country])</f>
        <v>USA</v>
      </c>
      <c r="AA1871" t="str">
        <f>_xlfn.XLOOKUP(Sales_DB[[#This Row],[Customer_ID]],Final_Cust_db[Customer_ID],Final_Cust_db[Loyality_Level])</f>
        <v>Bronze</v>
      </c>
      <c r="AB1871" s="8">
        <f>Sales_DB[[#This Row],[Cost]]*Sales_DB[[#This Row],[Quantity]]</f>
        <v>1211.1299999999999</v>
      </c>
      <c r="AC1871" s="8">
        <f>Sales_DB[[#This Row],[Total_Amount]]-Sales_DB[[#This Row],[Spend]]</f>
        <v>1024.3488</v>
      </c>
      <c r="AD1871" s="8">
        <f>MONTH(Sales_DB[[#This Row],[Order_Date]])</f>
        <v>5</v>
      </c>
    </row>
    <row r="1872" spans="1:30" x14ac:dyDescent="0.35">
      <c r="A1872" t="s">
        <v>3829</v>
      </c>
      <c r="B1872" s="2">
        <v>45659</v>
      </c>
      <c r="C1872" t="s">
        <v>954</v>
      </c>
      <c r="D1872" t="s">
        <v>1553</v>
      </c>
      <c r="E1872" t="s">
        <v>1940</v>
      </c>
      <c r="F1872">
        <v>2</v>
      </c>
      <c r="G1872" s="5">
        <v>310.33</v>
      </c>
      <c r="H1872">
        <v>0.26</v>
      </c>
      <c r="I1872" t="s">
        <v>1957</v>
      </c>
      <c r="J1872">
        <v>459.28840000000002</v>
      </c>
      <c r="K1872" t="str">
        <f>_xlfn.XLOOKUP(Sales_DB[[#This Row],[Store_ID]],Store_DB[Store_ID],Store_DB[Region])</f>
        <v>North</v>
      </c>
      <c r="L1872" t="str">
        <f>_xlfn.XLOOKUP(Sales_DB[[#This Row],[Store_ID]],Store_DB[Store_ID],Store_DB[Store_Name])</f>
        <v>Holloway Ltd</v>
      </c>
      <c r="M1872" t="str">
        <f>_xlfn.XLOOKUP(Sales_DB[[#This Row],[Store_ID]],Store_DB[Store_ID],Store_DB[City])</f>
        <v>Bensonhaven</v>
      </c>
      <c r="N1872" t="str">
        <f>_xlfn.XLOOKUP(Sales_DB[[#This Row],[Store_ID]],Store_DB[Store_ID],Store_DB[Store_Type])</f>
        <v>Flagship</v>
      </c>
      <c r="O1872" t="str">
        <f>_xlfn.XLOOKUP(Sales_DB[[#This Row],[Product_ID]],Product_DB[Product_ID],Product_DB[Product_Name])</f>
        <v>Brother Laser Printer</v>
      </c>
      <c r="P1872" t="str">
        <f>_xlfn.XLOOKUP(Sales_DB[[#This Row],[Product_ID]],Product_DB[Product_ID],Product_DB[Category])</f>
        <v>Electronics</v>
      </c>
      <c r="Q1872" t="str">
        <f>_xlfn.XLOOKUP(Sales_DB[[#This Row],[Product_ID]],Product_DB[Product_ID],Product_DB[Sub_Category])</f>
        <v>Computer</v>
      </c>
      <c r="R1872" t="str">
        <f>_xlfn.XLOOKUP(Sales_DB[[#This Row],[Product_ID]],Product_DB[Product_ID],Product_DB[Brand])</f>
        <v>Hunt Inc</v>
      </c>
      <c r="S1872">
        <f>_xlfn.XLOOKUP(Sales_DB[[#This Row],[Product_ID]],Product_DB[Product_ID],Product_DB[Cost])</f>
        <v>112.42</v>
      </c>
      <c r="T1872">
        <f>_xlfn.XLOOKUP(Sales_DB[[#This Row],[Product_ID]],Product_DB[Product_ID],Product_DB[Stock])</f>
        <v>416</v>
      </c>
      <c r="U1872" t="str">
        <f>_xlfn.XLOOKUP(Sales_DB[[#This Row],[Customer_ID]],Final_Cust_db[Customer_ID],Final_Cust_db[Name])</f>
        <v>Stephanie Jacobs</v>
      </c>
      <c r="V1872">
        <f>_xlfn.XLOOKUP(Sales_DB[[#This Row],[Customer_ID]],Final_Cust_db[Customer_ID],Final_Cust_db[Age])</f>
        <v>48</v>
      </c>
      <c r="W1872" t="str">
        <f>_xlfn.XLOOKUP(Sales_DB[[#This Row],[Customer_ID]],Final_Cust_db[Customer_ID],Final_Cust_db[Gender])</f>
        <v>Female</v>
      </c>
      <c r="X1872" t="str">
        <f>_xlfn.XLOOKUP(Sales_DB[[#This Row],[Customer_ID]],Final_Cust_db[Customer_ID],Final_Cust_db[City])</f>
        <v>West Robinmouth</v>
      </c>
      <c r="Y1872" t="str">
        <f>_xlfn.XLOOKUP(Sales_DB[[#This Row],[Customer_ID]],Final_Cust_db[Customer_ID],Final_Cust_db[State])</f>
        <v>Louisiana</v>
      </c>
      <c r="Z1872" t="str">
        <f>_xlfn.XLOOKUP(Sales_DB[[#This Row],[Customer_ID]],Final_Cust_db[Customer_ID],Final_Cust_db[Country])</f>
        <v>USA</v>
      </c>
      <c r="AA1872" t="str">
        <f>_xlfn.XLOOKUP(Sales_DB[[#This Row],[Customer_ID]],Final_Cust_db[Customer_ID],Final_Cust_db[Loyality_Level])</f>
        <v>Platinum</v>
      </c>
      <c r="AB1872" s="8">
        <f>Sales_DB[[#This Row],[Cost]]*Sales_DB[[#This Row],[Quantity]]</f>
        <v>224.84</v>
      </c>
      <c r="AC1872" s="8">
        <f>Sales_DB[[#This Row],[Total_Amount]]-Sales_DB[[#This Row],[Spend]]</f>
        <v>234.44840000000002</v>
      </c>
      <c r="AD1872" s="8">
        <f>MONTH(Sales_DB[[#This Row],[Order_Date]])</f>
        <v>1</v>
      </c>
    </row>
    <row r="1873" spans="1:30" x14ac:dyDescent="0.35">
      <c r="A1873" t="s">
        <v>3830</v>
      </c>
      <c r="B1873" s="2">
        <v>45501</v>
      </c>
      <c r="C1873" t="s">
        <v>1095</v>
      </c>
      <c r="D1873" t="s">
        <v>1713</v>
      </c>
      <c r="E1873" t="s">
        <v>1885</v>
      </c>
      <c r="F1873">
        <v>3</v>
      </c>
      <c r="G1873" s="5">
        <v>201.05</v>
      </c>
      <c r="H1873">
        <v>0.23</v>
      </c>
      <c r="I1873" t="s">
        <v>1959</v>
      </c>
      <c r="J1873">
        <v>464.42550000000011</v>
      </c>
      <c r="K1873" t="str">
        <f>_xlfn.XLOOKUP(Sales_DB[[#This Row],[Store_ID]],Store_DB[Store_ID],Store_DB[Region])</f>
        <v>East</v>
      </c>
      <c r="L1873" t="str">
        <f>_xlfn.XLOOKUP(Sales_DB[[#This Row],[Store_ID]],Store_DB[Store_ID],Store_DB[Store_Name])</f>
        <v>Rivera-Warner</v>
      </c>
      <c r="M1873" t="str">
        <f>_xlfn.XLOOKUP(Sales_DB[[#This Row],[Store_ID]],Store_DB[Store_ID],Store_DB[City])</f>
        <v>Washingtonfurt</v>
      </c>
      <c r="N1873" t="str">
        <f>_xlfn.XLOOKUP(Sales_DB[[#This Row],[Store_ID]],Store_DB[Store_ID],Store_DB[Store_Type])</f>
        <v>Flagship</v>
      </c>
      <c r="O1873" t="str">
        <f>_xlfn.XLOOKUP(Sales_DB[[#This Row],[Product_ID]],Product_DB[Product_ID],Product_DB[Product_Name])</f>
        <v>High-Grip Football</v>
      </c>
      <c r="P1873" t="str">
        <f>_xlfn.XLOOKUP(Sales_DB[[#This Row],[Product_ID]],Product_DB[Product_ID],Product_DB[Category])</f>
        <v>Sports</v>
      </c>
      <c r="Q1873" t="str">
        <f>_xlfn.XLOOKUP(Sales_DB[[#This Row],[Product_ID]],Product_DB[Product_ID],Product_DB[Sub_Category])</f>
        <v>Team Sports</v>
      </c>
      <c r="R1873" t="str">
        <f>_xlfn.XLOOKUP(Sales_DB[[#This Row],[Product_ID]],Product_DB[Product_ID],Product_DB[Brand])</f>
        <v>Bridges, Banks and Cummings</v>
      </c>
      <c r="S1873">
        <f>_xlfn.XLOOKUP(Sales_DB[[#This Row],[Product_ID]],Product_DB[Product_ID],Product_DB[Cost])</f>
        <v>318.91000000000003</v>
      </c>
      <c r="T1873">
        <f>_xlfn.XLOOKUP(Sales_DB[[#This Row],[Product_ID]],Product_DB[Product_ID],Product_DB[Stock])</f>
        <v>114</v>
      </c>
      <c r="U1873" t="str">
        <f>_xlfn.XLOOKUP(Sales_DB[[#This Row],[Customer_ID]],Final_Cust_db[Customer_ID],Final_Cust_db[Name])</f>
        <v>John Jordan</v>
      </c>
      <c r="V1873">
        <f>_xlfn.XLOOKUP(Sales_DB[[#This Row],[Customer_ID]],Final_Cust_db[Customer_ID],Final_Cust_db[Age])</f>
        <v>58</v>
      </c>
      <c r="W1873" t="str">
        <f>_xlfn.XLOOKUP(Sales_DB[[#This Row],[Customer_ID]],Final_Cust_db[Customer_ID],Final_Cust_db[Gender])</f>
        <v>Female</v>
      </c>
      <c r="X1873" t="str">
        <f>_xlfn.XLOOKUP(Sales_DB[[#This Row],[Customer_ID]],Final_Cust_db[Customer_ID],Final_Cust_db[City])</f>
        <v>Port Crystalberg</v>
      </c>
      <c r="Y1873" t="str">
        <f>_xlfn.XLOOKUP(Sales_DB[[#This Row],[Customer_ID]],Final_Cust_db[Customer_ID],Final_Cust_db[State])</f>
        <v>Tennessee</v>
      </c>
      <c r="Z1873" t="str">
        <f>_xlfn.XLOOKUP(Sales_DB[[#This Row],[Customer_ID]],Final_Cust_db[Customer_ID],Final_Cust_db[Country])</f>
        <v>USA</v>
      </c>
      <c r="AA1873" t="str">
        <f>_xlfn.XLOOKUP(Sales_DB[[#This Row],[Customer_ID]],Final_Cust_db[Customer_ID],Final_Cust_db[Loyality_Level])</f>
        <v>Platinum</v>
      </c>
      <c r="AB1873" s="8">
        <f>Sales_DB[[#This Row],[Cost]]*Sales_DB[[#This Row],[Quantity]]</f>
        <v>956.73</v>
      </c>
      <c r="AC1873" s="8">
        <f>Sales_DB[[#This Row],[Total_Amount]]-Sales_DB[[#This Row],[Spend]]</f>
        <v>-492.3044999999999</v>
      </c>
      <c r="AD1873" s="8">
        <f>MONTH(Sales_DB[[#This Row],[Order_Date]])</f>
        <v>7</v>
      </c>
    </row>
    <row r="1874" spans="1:30" x14ac:dyDescent="0.35">
      <c r="A1874" t="s">
        <v>3831</v>
      </c>
      <c r="B1874" s="2">
        <v>45408</v>
      </c>
      <c r="C1874" t="s">
        <v>815</v>
      </c>
      <c r="D1874" t="s">
        <v>1754</v>
      </c>
      <c r="E1874" t="s">
        <v>1940</v>
      </c>
      <c r="F1874">
        <v>1</v>
      </c>
      <c r="G1874" s="5">
        <v>803.37</v>
      </c>
      <c r="H1874">
        <v>0.3</v>
      </c>
      <c r="I1874" t="s">
        <v>1959</v>
      </c>
      <c r="J1874">
        <v>562.35899999999992</v>
      </c>
      <c r="K1874" t="str">
        <f>_xlfn.XLOOKUP(Sales_DB[[#This Row],[Store_ID]],Store_DB[Store_ID],Store_DB[Region])</f>
        <v>North</v>
      </c>
      <c r="L1874" t="str">
        <f>_xlfn.XLOOKUP(Sales_DB[[#This Row],[Store_ID]],Store_DB[Store_ID],Store_DB[Store_Name])</f>
        <v>Holloway Ltd</v>
      </c>
      <c r="M1874" t="str">
        <f>_xlfn.XLOOKUP(Sales_DB[[#This Row],[Store_ID]],Store_DB[Store_ID],Store_DB[City])</f>
        <v>Bensonhaven</v>
      </c>
      <c r="N1874" t="str">
        <f>_xlfn.XLOOKUP(Sales_DB[[#This Row],[Store_ID]],Store_DB[Store_ID],Store_DB[Store_Type])</f>
        <v>Flagship</v>
      </c>
      <c r="O1874" t="str">
        <f>_xlfn.XLOOKUP(Sales_DB[[#This Row],[Product_ID]],Product_DB[Product_ID],Product_DB[Product_Name])</f>
        <v>Womens Cotton Scarf</v>
      </c>
      <c r="P1874" t="str">
        <f>_xlfn.XLOOKUP(Sales_DB[[#This Row],[Product_ID]],Product_DB[Product_ID],Product_DB[Category])</f>
        <v>Clothing</v>
      </c>
      <c r="Q1874" t="str">
        <f>_xlfn.XLOOKUP(Sales_DB[[#This Row],[Product_ID]],Product_DB[Product_ID],Product_DB[Sub_Category])</f>
        <v>Accessories</v>
      </c>
      <c r="R1874" t="str">
        <f>_xlfn.XLOOKUP(Sales_DB[[#This Row],[Product_ID]],Product_DB[Product_ID],Product_DB[Brand])</f>
        <v>Shepherd-Gould</v>
      </c>
      <c r="S1874">
        <f>_xlfn.XLOOKUP(Sales_DB[[#This Row],[Product_ID]],Product_DB[Product_ID],Product_DB[Cost])</f>
        <v>113.83</v>
      </c>
      <c r="T1874">
        <f>_xlfn.XLOOKUP(Sales_DB[[#This Row],[Product_ID]],Product_DB[Product_ID],Product_DB[Stock])</f>
        <v>485</v>
      </c>
      <c r="U1874" t="str">
        <f>_xlfn.XLOOKUP(Sales_DB[[#This Row],[Customer_ID]],Final_Cust_db[Customer_ID],Final_Cust_db[Name])</f>
        <v>John Mccoy</v>
      </c>
      <c r="V1874">
        <f>_xlfn.XLOOKUP(Sales_DB[[#This Row],[Customer_ID]],Final_Cust_db[Customer_ID],Final_Cust_db[Age])</f>
        <v>26</v>
      </c>
      <c r="W1874" t="str">
        <f>_xlfn.XLOOKUP(Sales_DB[[#This Row],[Customer_ID]],Final_Cust_db[Customer_ID],Final_Cust_db[Gender])</f>
        <v>Male</v>
      </c>
      <c r="X1874" t="str">
        <f>_xlfn.XLOOKUP(Sales_DB[[#This Row],[Customer_ID]],Final_Cust_db[Customer_ID],Final_Cust_db[City])</f>
        <v>Robinborough</v>
      </c>
      <c r="Y1874" t="str">
        <f>_xlfn.XLOOKUP(Sales_DB[[#This Row],[Customer_ID]],Final_Cust_db[Customer_ID],Final_Cust_db[State])</f>
        <v>South Dakota</v>
      </c>
      <c r="Z1874" t="str">
        <f>_xlfn.XLOOKUP(Sales_DB[[#This Row],[Customer_ID]],Final_Cust_db[Customer_ID],Final_Cust_db[Country])</f>
        <v>USA</v>
      </c>
      <c r="AA1874" t="str">
        <f>_xlfn.XLOOKUP(Sales_DB[[#This Row],[Customer_ID]],Final_Cust_db[Customer_ID],Final_Cust_db[Loyality_Level])</f>
        <v>Silver</v>
      </c>
      <c r="AB1874" s="8">
        <f>Sales_DB[[#This Row],[Cost]]*Sales_DB[[#This Row],[Quantity]]</f>
        <v>113.83</v>
      </c>
      <c r="AC1874" s="8">
        <f>Sales_DB[[#This Row],[Total_Amount]]-Sales_DB[[#This Row],[Spend]]</f>
        <v>448.52899999999994</v>
      </c>
      <c r="AD1874" s="8">
        <f>MONTH(Sales_DB[[#This Row],[Order_Date]])</f>
        <v>4</v>
      </c>
    </row>
    <row r="1875" spans="1:30" x14ac:dyDescent="0.35">
      <c r="A1875" t="s">
        <v>3832</v>
      </c>
      <c r="B1875" s="2">
        <v>45886</v>
      </c>
      <c r="C1875" t="s">
        <v>148</v>
      </c>
      <c r="D1875" t="s">
        <v>1763</v>
      </c>
      <c r="E1875" t="s">
        <v>1934</v>
      </c>
      <c r="F1875">
        <v>3</v>
      </c>
      <c r="G1875" s="5">
        <v>259.98</v>
      </c>
      <c r="H1875">
        <v>7.0000000000000007E-2</v>
      </c>
      <c r="I1875" t="s">
        <v>1962</v>
      </c>
      <c r="J1875">
        <v>725.3442</v>
      </c>
      <c r="K1875" t="str">
        <f>_xlfn.XLOOKUP(Sales_DB[[#This Row],[Store_ID]],Store_DB[Store_ID],Store_DB[Region])</f>
        <v>North</v>
      </c>
      <c r="L1875" t="str">
        <f>_xlfn.XLOOKUP(Sales_DB[[#This Row],[Store_ID]],Store_DB[Store_ID],Store_DB[Store_Name])</f>
        <v>Shelton PLC</v>
      </c>
      <c r="M1875" t="str">
        <f>_xlfn.XLOOKUP(Sales_DB[[#This Row],[Store_ID]],Store_DB[Store_ID],Store_DB[City])</f>
        <v>East Jenniferstad</v>
      </c>
      <c r="N1875" t="str">
        <f>_xlfn.XLOOKUP(Sales_DB[[#This Row],[Store_ID]],Store_DB[Store_ID],Store_DB[Store_Type])</f>
        <v>Flagship</v>
      </c>
      <c r="O1875" t="str">
        <f>_xlfn.XLOOKUP(Sales_DB[[#This Row],[Product_ID]],Product_DB[Product_ID],Product_DB[Product_Name])</f>
        <v>Tennis Ball 3-Pack</v>
      </c>
      <c r="P1875" t="str">
        <f>_xlfn.XLOOKUP(Sales_DB[[#This Row],[Product_ID]],Product_DB[Product_ID],Product_DB[Category])</f>
        <v>Sports</v>
      </c>
      <c r="Q1875" t="str">
        <f>_xlfn.XLOOKUP(Sales_DB[[#This Row],[Product_ID]],Product_DB[Product_ID],Product_DB[Sub_Category])</f>
        <v>Equipment</v>
      </c>
      <c r="R1875" t="str">
        <f>_xlfn.XLOOKUP(Sales_DB[[#This Row],[Product_ID]],Product_DB[Product_ID],Product_DB[Brand])</f>
        <v>Lopez LLC</v>
      </c>
      <c r="S1875">
        <f>_xlfn.XLOOKUP(Sales_DB[[#This Row],[Product_ID]],Product_DB[Product_ID],Product_DB[Cost])</f>
        <v>103.45</v>
      </c>
      <c r="T1875">
        <f>_xlfn.XLOOKUP(Sales_DB[[#This Row],[Product_ID]],Product_DB[Product_ID],Product_DB[Stock])</f>
        <v>465</v>
      </c>
      <c r="U1875" t="str">
        <f>_xlfn.XLOOKUP(Sales_DB[[#This Row],[Customer_ID]],Final_Cust_db[Customer_ID],Final_Cust_db[Name])</f>
        <v>Thomas Phillips</v>
      </c>
      <c r="V1875">
        <f>_xlfn.XLOOKUP(Sales_DB[[#This Row],[Customer_ID]],Final_Cust_db[Customer_ID],Final_Cust_db[Age])</f>
        <v>20</v>
      </c>
      <c r="W1875" t="str">
        <f>_xlfn.XLOOKUP(Sales_DB[[#This Row],[Customer_ID]],Final_Cust_db[Customer_ID],Final_Cust_db[Gender])</f>
        <v>Female</v>
      </c>
      <c r="X1875" t="str">
        <f>_xlfn.XLOOKUP(Sales_DB[[#This Row],[Customer_ID]],Final_Cust_db[Customer_ID],Final_Cust_db[City])</f>
        <v>Luisfurt</v>
      </c>
      <c r="Y1875" t="str">
        <f>_xlfn.XLOOKUP(Sales_DB[[#This Row],[Customer_ID]],Final_Cust_db[Customer_ID],Final_Cust_db[State])</f>
        <v>Georgia</v>
      </c>
      <c r="Z1875" t="str">
        <f>_xlfn.XLOOKUP(Sales_DB[[#This Row],[Customer_ID]],Final_Cust_db[Customer_ID],Final_Cust_db[Country])</f>
        <v>USA</v>
      </c>
      <c r="AA1875" t="str">
        <f>_xlfn.XLOOKUP(Sales_DB[[#This Row],[Customer_ID]],Final_Cust_db[Customer_ID],Final_Cust_db[Loyality_Level])</f>
        <v>Gold</v>
      </c>
      <c r="AB1875" s="8">
        <f>Sales_DB[[#This Row],[Cost]]*Sales_DB[[#This Row],[Quantity]]</f>
        <v>310.35000000000002</v>
      </c>
      <c r="AC1875" s="8">
        <f>Sales_DB[[#This Row],[Total_Amount]]-Sales_DB[[#This Row],[Spend]]</f>
        <v>414.99419999999998</v>
      </c>
      <c r="AD1875" s="8">
        <f>MONTH(Sales_DB[[#This Row],[Order_Date]])</f>
        <v>8</v>
      </c>
    </row>
    <row r="1876" spans="1:30" x14ac:dyDescent="0.35">
      <c r="A1876" t="s">
        <v>3833</v>
      </c>
      <c r="B1876" s="2">
        <v>45426</v>
      </c>
      <c r="C1876" t="s">
        <v>433</v>
      </c>
      <c r="D1876" t="s">
        <v>1563</v>
      </c>
      <c r="E1876" t="s">
        <v>1899</v>
      </c>
      <c r="F1876">
        <v>4</v>
      </c>
      <c r="G1876" s="5">
        <v>591.9</v>
      </c>
      <c r="H1876">
        <v>0.2</v>
      </c>
      <c r="I1876" t="s">
        <v>1959</v>
      </c>
      <c r="J1876">
        <v>1894.08</v>
      </c>
      <c r="K1876" t="str">
        <f>_xlfn.XLOOKUP(Sales_DB[[#This Row],[Store_ID]],Store_DB[Store_ID],Store_DB[Region])</f>
        <v>North</v>
      </c>
      <c r="L1876" t="str">
        <f>_xlfn.XLOOKUP(Sales_DB[[#This Row],[Store_ID]],Store_DB[Store_ID],Store_DB[Store_Name])</f>
        <v>Johnson-Wright</v>
      </c>
      <c r="M1876" t="str">
        <f>_xlfn.XLOOKUP(Sales_DB[[#This Row],[Store_ID]],Store_DB[Store_ID],Store_DB[City])</f>
        <v>Hoodberg</v>
      </c>
      <c r="N1876" t="str">
        <f>_xlfn.XLOOKUP(Sales_DB[[#This Row],[Store_ID]],Store_DB[Store_ID],Store_DB[Store_Type])</f>
        <v>Outlet</v>
      </c>
      <c r="O1876" t="str">
        <f>_xlfn.XLOOKUP(Sales_DB[[#This Row],[Product_ID]],Product_DB[Product_ID],Product_DB[Product_Name])</f>
        <v>Women'S Casual Hoodie</v>
      </c>
      <c r="P1876" t="str">
        <f>_xlfn.XLOOKUP(Sales_DB[[#This Row],[Product_ID]],Product_DB[Product_ID],Product_DB[Category])</f>
        <v>Clothing</v>
      </c>
      <c r="Q1876" t="str">
        <f>_xlfn.XLOOKUP(Sales_DB[[#This Row],[Product_ID]],Product_DB[Product_ID],Product_DB[Sub_Category])</f>
        <v>Outerwear</v>
      </c>
      <c r="R1876" t="str">
        <f>_xlfn.XLOOKUP(Sales_DB[[#This Row],[Product_ID]],Product_DB[Product_ID],Product_DB[Brand])</f>
        <v>Sims Inc</v>
      </c>
      <c r="S1876">
        <f>_xlfn.XLOOKUP(Sales_DB[[#This Row],[Product_ID]],Product_DB[Product_ID],Product_DB[Cost])</f>
        <v>238.8</v>
      </c>
      <c r="T1876">
        <f>_xlfn.XLOOKUP(Sales_DB[[#This Row],[Product_ID]],Product_DB[Product_ID],Product_DB[Stock])</f>
        <v>352</v>
      </c>
      <c r="U1876" t="str">
        <f>_xlfn.XLOOKUP(Sales_DB[[#This Row],[Customer_ID]],Final_Cust_db[Customer_ID],Final_Cust_db[Name])</f>
        <v>Donald Lee</v>
      </c>
      <c r="V1876">
        <f>_xlfn.XLOOKUP(Sales_DB[[#This Row],[Customer_ID]],Final_Cust_db[Customer_ID],Final_Cust_db[Age])</f>
        <v>26</v>
      </c>
      <c r="W1876" t="str">
        <f>_xlfn.XLOOKUP(Sales_DB[[#This Row],[Customer_ID]],Final_Cust_db[Customer_ID],Final_Cust_db[Gender])</f>
        <v>Male</v>
      </c>
      <c r="X1876" t="str">
        <f>_xlfn.XLOOKUP(Sales_DB[[#This Row],[Customer_ID]],Final_Cust_db[Customer_ID],Final_Cust_db[City])</f>
        <v>Wongberg</v>
      </c>
      <c r="Y1876" t="str">
        <f>_xlfn.XLOOKUP(Sales_DB[[#This Row],[Customer_ID]],Final_Cust_db[Customer_ID],Final_Cust_db[State])</f>
        <v>Illinois</v>
      </c>
      <c r="Z1876" t="str">
        <f>_xlfn.XLOOKUP(Sales_DB[[#This Row],[Customer_ID]],Final_Cust_db[Customer_ID],Final_Cust_db[Country])</f>
        <v>USA</v>
      </c>
      <c r="AA1876" t="str">
        <f>_xlfn.XLOOKUP(Sales_DB[[#This Row],[Customer_ID]],Final_Cust_db[Customer_ID],Final_Cust_db[Loyality_Level])</f>
        <v>Bronze</v>
      </c>
      <c r="AB1876" s="8">
        <f>Sales_DB[[#This Row],[Cost]]*Sales_DB[[#This Row],[Quantity]]</f>
        <v>955.2</v>
      </c>
      <c r="AC1876" s="8">
        <f>Sales_DB[[#This Row],[Total_Amount]]-Sales_DB[[#This Row],[Spend]]</f>
        <v>938.87999999999988</v>
      </c>
      <c r="AD1876" s="8">
        <f>MONTH(Sales_DB[[#This Row],[Order_Date]])</f>
        <v>5</v>
      </c>
    </row>
    <row r="1877" spans="1:30" x14ac:dyDescent="0.35">
      <c r="A1877" t="s">
        <v>3834</v>
      </c>
      <c r="B1877" s="2">
        <v>45730</v>
      </c>
      <c r="C1877" t="s">
        <v>131</v>
      </c>
      <c r="D1877" t="s">
        <v>1760</v>
      </c>
      <c r="E1877" t="s">
        <v>1927</v>
      </c>
      <c r="F1877">
        <v>2</v>
      </c>
      <c r="G1877" s="5">
        <v>396.9</v>
      </c>
      <c r="H1877">
        <v>0.18</v>
      </c>
      <c r="I1877" t="s">
        <v>1959</v>
      </c>
      <c r="J1877">
        <v>650.91600000000005</v>
      </c>
      <c r="K1877" t="str">
        <f>_xlfn.XLOOKUP(Sales_DB[[#This Row],[Store_ID]],Store_DB[Store_ID],Store_DB[Region])</f>
        <v>North</v>
      </c>
      <c r="L1877" t="str">
        <f>_xlfn.XLOOKUP(Sales_DB[[#This Row],[Store_ID]],Store_DB[Store_ID],Store_DB[Store_Name])</f>
        <v>Thomas, Bridges and Harris</v>
      </c>
      <c r="M1877" t="str">
        <f>_xlfn.XLOOKUP(Sales_DB[[#This Row],[Store_ID]],Store_DB[Store_ID],Store_DB[City])</f>
        <v>Sabrinatown</v>
      </c>
      <c r="N1877" t="str">
        <f>_xlfn.XLOOKUP(Sales_DB[[#This Row],[Store_ID]],Store_DB[Store_ID],Store_DB[Store_Type])</f>
        <v>Online</v>
      </c>
      <c r="O1877" t="str">
        <f>_xlfn.XLOOKUP(Sales_DB[[#This Row],[Product_ID]],Product_DB[Product_ID],Product_DB[Product_Name])</f>
        <v>Luxury Perfume Spray</v>
      </c>
      <c r="P1877" t="str">
        <f>_xlfn.XLOOKUP(Sales_DB[[#This Row],[Product_ID]],Product_DB[Product_ID],Product_DB[Category])</f>
        <v>Beauty</v>
      </c>
      <c r="Q1877" t="str">
        <f>_xlfn.XLOOKUP(Sales_DB[[#This Row],[Product_ID]],Product_DB[Product_ID],Product_DB[Sub_Category])</f>
        <v>Fragrance</v>
      </c>
      <c r="R1877" t="str">
        <f>_xlfn.XLOOKUP(Sales_DB[[#This Row],[Product_ID]],Product_DB[Product_ID],Product_DB[Brand])</f>
        <v>Gibson, Green and Lopez</v>
      </c>
      <c r="S1877">
        <f>_xlfn.XLOOKUP(Sales_DB[[#This Row],[Product_ID]],Product_DB[Product_ID],Product_DB[Cost])</f>
        <v>482.75</v>
      </c>
      <c r="T1877">
        <f>_xlfn.XLOOKUP(Sales_DB[[#This Row],[Product_ID]],Product_DB[Product_ID],Product_DB[Stock])</f>
        <v>444</v>
      </c>
      <c r="U1877" t="str">
        <f>_xlfn.XLOOKUP(Sales_DB[[#This Row],[Customer_ID]],Final_Cust_db[Customer_ID],Final_Cust_db[Name])</f>
        <v>Sarah Vance</v>
      </c>
      <c r="V1877">
        <f>_xlfn.XLOOKUP(Sales_DB[[#This Row],[Customer_ID]],Final_Cust_db[Customer_ID],Final_Cust_db[Age])</f>
        <v>41</v>
      </c>
      <c r="W1877" t="str">
        <f>_xlfn.XLOOKUP(Sales_DB[[#This Row],[Customer_ID]],Final_Cust_db[Customer_ID],Final_Cust_db[Gender])</f>
        <v>Male</v>
      </c>
      <c r="X1877" t="str">
        <f>_xlfn.XLOOKUP(Sales_DB[[#This Row],[Customer_ID]],Final_Cust_db[Customer_ID],Final_Cust_db[City])</f>
        <v>Johnsonville</v>
      </c>
      <c r="Y1877" t="str">
        <f>_xlfn.XLOOKUP(Sales_DB[[#This Row],[Customer_ID]],Final_Cust_db[Customer_ID],Final_Cust_db[State])</f>
        <v>Oregon</v>
      </c>
      <c r="Z1877" t="str">
        <f>_xlfn.XLOOKUP(Sales_DB[[#This Row],[Customer_ID]],Final_Cust_db[Customer_ID],Final_Cust_db[Country])</f>
        <v>USA</v>
      </c>
      <c r="AA1877" t="str">
        <f>_xlfn.XLOOKUP(Sales_DB[[#This Row],[Customer_ID]],Final_Cust_db[Customer_ID],Final_Cust_db[Loyality_Level])</f>
        <v>Silver</v>
      </c>
      <c r="AB1877" s="8">
        <f>Sales_DB[[#This Row],[Cost]]*Sales_DB[[#This Row],[Quantity]]</f>
        <v>965.5</v>
      </c>
      <c r="AC1877" s="8">
        <f>Sales_DB[[#This Row],[Total_Amount]]-Sales_DB[[#This Row],[Spend]]</f>
        <v>-314.58399999999995</v>
      </c>
      <c r="AD1877" s="8">
        <f>MONTH(Sales_DB[[#This Row],[Order_Date]])</f>
        <v>3</v>
      </c>
    </row>
    <row r="1878" spans="1:30" x14ac:dyDescent="0.35">
      <c r="A1878" t="s">
        <v>3835</v>
      </c>
      <c r="B1878" s="2">
        <v>45731</v>
      </c>
      <c r="C1878" t="s">
        <v>1410</v>
      </c>
      <c r="D1878" t="s">
        <v>1875</v>
      </c>
      <c r="E1878" t="s">
        <v>1894</v>
      </c>
      <c r="F1878">
        <v>1</v>
      </c>
      <c r="G1878" s="5">
        <v>176.84</v>
      </c>
      <c r="H1878">
        <v>0.19</v>
      </c>
      <c r="I1878" t="s">
        <v>1957</v>
      </c>
      <c r="J1878">
        <v>143.24039999999999</v>
      </c>
      <c r="K1878" t="str">
        <f>_xlfn.XLOOKUP(Sales_DB[[#This Row],[Store_ID]],Store_DB[Store_ID],Store_DB[Region])</f>
        <v>South</v>
      </c>
      <c r="L1878" t="str">
        <f>_xlfn.XLOOKUP(Sales_DB[[#This Row],[Store_ID]],Store_DB[Store_ID],Store_DB[Store_Name])</f>
        <v>Black-Horn</v>
      </c>
      <c r="M1878" t="str">
        <f>_xlfn.XLOOKUP(Sales_DB[[#This Row],[Store_ID]],Store_DB[Store_ID],Store_DB[City])</f>
        <v>North Nancyview</v>
      </c>
      <c r="N1878" t="str">
        <f>_xlfn.XLOOKUP(Sales_DB[[#This Row],[Store_ID]],Store_DB[Store_ID],Store_DB[Store_Type])</f>
        <v>Outlet</v>
      </c>
      <c r="O1878" t="str">
        <f>_xlfn.XLOOKUP(Sales_DB[[#This Row],[Product_ID]],Product_DB[Product_ID],Product_DB[Product_Name])</f>
        <v>Portable Bluetooth Speaker</v>
      </c>
      <c r="P1878" t="str">
        <f>_xlfn.XLOOKUP(Sales_DB[[#This Row],[Product_ID]],Product_DB[Product_ID],Product_DB[Category])</f>
        <v>Electronics</v>
      </c>
      <c r="Q1878" t="str">
        <f>_xlfn.XLOOKUP(Sales_DB[[#This Row],[Product_ID]],Product_DB[Product_ID],Product_DB[Sub_Category])</f>
        <v>Audio</v>
      </c>
      <c r="R1878" t="str">
        <f>_xlfn.XLOOKUP(Sales_DB[[#This Row],[Product_ID]],Product_DB[Product_ID],Product_DB[Brand])</f>
        <v>Flores-King</v>
      </c>
      <c r="S1878">
        <f>_xlfn.XLOOKUP(Sales_DB[[#This Row],[Product_ID]],Product_DB[Product_ID],Product_DB[Cost])</f>
        <v>431.67</v>
      </c>
      <c r="T1878">
        <f>_xlfn.XLOOKUP(Sales_DB[[#This Row],[Product_ID]],Product_DB[Product_ID],Product_DB[Stock])</f>
        <v>73</v>
      </c>
      <c r="U1878" t="str">
        <f>_xlfn.XLOOKUP(Sales_DB[[#This Row],[Customer_ID]],Final_Cust_db[Customer_ID],Final_Cust_db[Name])</f>
        <v>April Phillips</v>
      </c>
      <c r="V1878">
        <f>_xlfn.XLOOKUP(Sales_DB[[#This Row],[Customer_ID]],Final_Cust_db[Customer_ID],Final_Cust_db[Age])</f>
        <v>62</v>
      </c>
      <c r="W1878" t="str">
        <f>_xlfn.XLOOKUP(Sales_DB[[#This Row],[Customer_ID]],Final_Cust_db[Customer_ID],Final_Cust_db[Gender])</f>
        <v>Female</v>
      </c>
      <c r="X1878" t="str">
        <f>_xlfn.XLOOKUP(Sales_DB[[#This Row],[Customer_ID]],Final_Cust_db[Customer_ID],Final_Cust_db[City])</f>
        <v>Lake Carolyn</v>
      </c>
      <c r="Y1878" t="str">
        <f>_xlfn.XLOOKUP(Sales_DB[[#This Row],[Customer_ID]],Final_Cust_db[Customer_ID],Final_Cust_db[State])</f>
        <v>Hawaii</v>
      </c>
      <c r="Z1878" t="str">
        <f>_xlfn.XLOOKUP(Sales_DB[[#This Row],[Customer_ID]],Final_Cust_db[Customer_ID],Final_Cust_db[Country])</f>
        <v>USA</v>
      </c>
      <c r="AA1878" t="str">
        <f>_xlfn.XLOOKUP(Sales_DB[[#This Row],[Customer_ID]],Final_Cust_db[Customer_ID],Final_Cust_db[Loyality_Level])</f>
        <v>Platinum</v>
      </c>
      <c r="AB1878" s="8">
        <f>Sales_DB[[#This Row],[Cost]]*Sales_DB[[#This Row],[Quantity]]</f>
        <v>431.67</v>
      </c>
      <c r="AC1878" s="8">
        <f>Sales_DB[[#This Row],[Total_Amount]]-Sales_DB[[#This Row],[Spend]]</f>
        <v>-288.42960000000005</v>
      </c>
      <c r="AD1878" s="8">
        <f>MONTH(Sales_DB[[#This Row],[Order_Date]])</f>
        <v>3</v>
      </c>
    </row>
    <row r="1879" spans="1:30" x14ac:dyDescent="0.35">
      <c r="A1879" t="s">
        <v>3836</v>
      </c>
      <c r="B1879" s="2">
        <v>45272</v>
      </c>
      <c r="C1879" t="s">
        <v>821</v>
      </c>
      <c r="D1879" t="s">
        <v>1653</v>
      </c>
      <c r="E1879" t="s">
        <v>1885</v>
      </c>
      <c r="F1879">
        <v>2</v>
      </c>
      <c r="G1879" s="5">
        <v>614.21</v>
      </c>
      <c r="H1879">
        <v>0.11</v>
      </c>
      <c r="I1879" t="s">
        <v>1959</v>
      </c>
      <c r="J1879">
        <v>1093.2937999999999</v>
      </c>
      <c r="K1879" t="str">
        <f>_xlfn.XLOOKUP(Sales_DB[[#This Row],[Store_ID]],Store_DB[Store_ID],Store_DB[Region])</f>
        <v>East</v>
      </c>
      <c r="L1879" t="str">
        <f>_xlfn.XLOOKUP(Sales_DB[[#This Row],[Store_ID]],Store_DB[Store_ID],Store_DB[Store_Name])</f>
        <v>Rivera-Warner</v>
      </c>
      <c r="M1879" t="str">
        <f>_xlfn.XLOOKUP(Sales_DB[[#This Row],[Store_ID]],Store_DB[Store_ID],Store_DB[City])</f>
        <v>Washingtonfurt</v>
      </c>
      <c r="N1879" t="str">
        <f>_xlfn.XLOOKUP(Sales_DB[[#This Row],[Store_ID]],Store_DB[Store_ID],Store_DB[Store_Type])</f>
        <v>Flagship</v>
      </c>
      <c r="O1879" t="str">
        <f>_xlfn.XLOOKUP(Sales_DB[[#This Row],[Product_ID]],Product_DB[Product_ID],Product_DB[Product_Name])</f>
        <v>Wireless Bluetooth Speaker</v>
      </c>
      <c r="P1879" t="str">
        <f>_xlfn.XLOOKUP(Sales_DB[[#This Row],[Product_ID]],Product_DB[Product_ID],Product_DB[Category])</f>
        <v>Electronics</v>
      </c>
      <c r="Q1879" t="str">
        <f>_xlfn.XLOOKUP(Sales_DB[[#This Row],[Product_ID]],Product_DB[Product_ID],Product_DB[Sub_Category])</f>
        <v>Audio</v>
      </c>
      <c r="R1879" t="str">
        <f>_xlfn.XLOOKUP(Sales_DB[[#This Row],[Product_ID]],Product_DB[Product_ID],Product_DB[Brand])</f>
        <v>Reed-Schmidt</v>
      </c>
      <c r="S1879">
        <f>_xlfn.XLOOKUP(Sales_DB[[#This Row],[Product_ID]],Product_DB[Product_ID],Product_DB[Cost])</f>
        <v>322.41000000000003</v>
      </c>
      <c r="T1879">
        <f>_xlfn.XLOOKUP(Sales_DB[[#This Row],[Product_ID]],Product_DB[Product_ID],Product_DB[Stock])</f>
        <v>213</v>
      </c>
      <c r="U1879" t="str">
        <f>_xlfn.XLOOKUP(Sales_DB[[#This Row],[Customer_ID]],Final_Cust_db[Customer_ID],Final_Cust_db[Name])</f>
        <v>Linda Kline</v>
      </c>
      <c r="V1879">
        <f>_xlfn.XLOOKUP(Sales_DB[[#This Row],[Customer_ID]],Final_Cust_db[Customer_ID],Final_Cust_db[Age])</f>
        <v>34</v>
      </c>
      <c r="W1879" t="str">
        <f>_xlfn.XLOOKUP(Sales_DB[[#This Row],[Customer_ID]],Final_Cust_db[Customer_ID],Final_Cust_db[Gender])</f>
        <v>Male</v>
      </c>
      <c r="X1879" t="str">
        <f>_xlfn.XLOOKUP(Sales_DB[[#This Row],[Customer_ID]],Final_Cust_db[Customer_ID],Final_Cust_db[City])</f>
        <v>Masseyland</v>
      </c>
      <c r="Y1879" t="str">
        <f>_xlfn.XLOOKUP(Sales_DB[[#This Row],[Customer_ID]],Final_Cust_db[Customer_ID],Final_Cust_db[State])</f>
        <v>Alaska</v>
      </c>
      <c r="Z1879" t="str">
        <f>_xlfn.XLOOKUP(Sales_DB[[#This Row],[Customer_ID]],Final_Cust_db[Customer_ID],Final_Cust_db[Country])</f>
        <v>USA</v>
      </c>
      <c r="AA1879" t="str">
        <f>_xlfn.XLOOKUP(Sales_DB[[#This Row],[Customer_ID]],Final_Cust_db[Customer_ID],Final_Cust_db[Loyality_Level])</f>
        <v>Silver</v>
      </c>
      <c r="AB1879" s="8">
        <f>Sales_DB[[#This Row],[Cost]]*Sales_DB[[#This Row],[Quantity]]</f>
        <v>644.82000000000005</v>
      </c>
      <c r="AC1879" s="8">
        <f>Sales_DB[[#This Row],[Total_Amount]]-Sales_DB[[#This Row],[Spend]]</f>
        <v>448.47379999999987</v>
      </c>
      <c r="AD1879" s="8">
        <f>MONTH(Sales_DB[[#This Row],[Order_Date]])</f>
        <v>12</v>
      </c>
    </row>
    <row r="1880" spans="1:30" x14ac:dyDescent="0.35">
      <c r="A1880" t="s">
        <v>3837</v>
      </c>
      <c r="B1880" s="2">
        <v>45584</v>
      </c>
      <c r="C1880" t="s">
        <v>385</v>
      </c>
      <c r="D1880" t="s">
        <v>1567</v>
      </c>
      <c r="E1880" t="s">
        <v>1912</v>
      </c>
      <c r="F1880">
        <v>3</v>
      </c>
      <c r="G1880" s="5">
        <v>604.66</v>
      </c>
      <c r="H1880">
        <v>0.18</v>
      </c>
      <c r="I1880" t="s">
        <v>1962</v>
      </c>
      <c r="J1880">
        <v>1487.4636</v>
      </c>
      <c r="K1880" t="str">
        <f>_xlfn.XLOOKUP(Sales_DB[[#This Row],[Store_ID]],Store_DB[Store_ID],Store_DB[Region])</f>
        <v>South</v>
      </c>
      <c r="L1880" t="str">
        <f>_xlfn.XLOOKUP(Sales_DB[[#This Row],[Store_ID]],Store_DB[Store_ID],Store_DB[Store_Name])</f>
        <v>Martinez-Mullins</v>
      </c>
      <c r="M1880" t="str">
        <f>_xlfn.XLOOKUP(Sales_DB[[#This Row],[Store_ID]],Store_DB[Store_ID],Store_DB[City])</f>
        <v>Williamsfurt</v>
      </c>
      <c r="N1880" t="str">
        <f>_xlfn.XLOOKUP(Sales_DB[[#This Row],[Store_ID]],Store_DB[Store_ID],Store_DB[Store_Type])</f>
        <v>Online</v>
      </c>
      <c r="O1880" t="str">
        <f>_xlfn.XLOOKUP(Sales_DB[[#This Row],[Product_ID]],Product_DB[Product_ID],Product_DB[Product_Name])</f>
        <v>Men'S Running Jacket</v>
      </c>
      <c r="P1880" t="str">
        <f>_xlfn.XLOOKUP(Sales_DB[[#This Row],[Product_ID]],Product_DB[Product_ID],Product_DB[Category])</f>
        <v>Clothing</v>
      </c>
      <c r="Q1880" t="str">
        <f>_xlfn.XLOOKUP(Sales_DB[[#This Row],[Product_ID]],Product_DB[Product_ID],Product_DB[Sub_Category])</f>
        <v>Outerwear</v>
      </c>
      <c r="R1880" t="str">
        <f>_xlfn.XLOOKUP(Sales_DB[[#This Row],[Product_ID]],Product_DB[Product_ID],Product_DB[Brand])</f>
        <v>Pineda Ltd</v>
      </c>
      <c r="S1880">
        <f>_xlfn.XLOOKUP(Sales_DB[[#This Row],[Product_ID]],Product_DB[Product_ID],Product_DB[Cost])</f>
        <v>364.67</v>
      </c>
      <c r="T1880">
        <f>_xlfn.XLOOKUP(Sales_DB[[#This Row],[Product_ID]],Product_DB[Product_ID],Product_DB[Stock])</f>
        <v>452</v>
      </c>
      <c r="U1880" t="str">
        <f>_xlfn.XLOOKUP(Sales_DB[[#This Row],[Customer_ID]],Final_Cust_db[Customer_ID],Final_Cust_db[Name])</f>
        <v>Travis Holland</v>
      </c>
      <c r="V1880">
        <f>_xlfn.XLOOKUP(Sales_DB[[#This Row],[Customer_ID]],Final_Cust_db[Customer_ID],Final_Cust_db[Age])</f>
        <v>38</v>
      </c>
      <c r="W1880" t="str">
        <f>_xlfn.XLOOKUP(Sales_DB[[#This Row],[Customer_ID]],Final_Cust_db[Customer_ID],Final_Cust_db[Gender])</f>
        <v>Male</v>
      </c>
      <c r="X1880" t="str">
        <f>_xlfn.XLOOKUP(Sales_DB[[#This Row],[Customer_ID]],Final_Cust_db[Customer_ID],Final_Cust_db[City])</f>
        <v>Webstermouth</v>
      </c>
      <c r="Y1880" t="str">
        <f>_xlfn.XLOOKUP(Sales_DB[[#This Row],[Customer_ID]],Final_Cust_db[Customer_ID],Final_Cust_db[State])</f>
        <v>New Hampshire</v>
      </c>
      <c r="Z1880" t="str">
        <f>_xlfn.XLOOKUP(Sales_DB[[#This Row],[Customer_ID]],Final_Cust_db[Customer_ID],Final_Cust_db[Country])</f>
        <v>USA</v>
      </c>
      <c r="AA1880" t="str">
        <f>_xlfn.XLOOKUP(Sales_DB[[#This Row],[Customer_ID]],Final_Cust_db[Customer_ID],Final_Cust_db[Loyality_Level])</f>
        <v>Bronze</v>
      </c>
      <c r="AB1880" s="8">
        <f>Sales_DB[[#This Row],[Cost]]*Sales_DB[[#This Row],[Quantity]]</f>
        <v>1094.01</v>
      </c>
      <c r="AC1880" s="8">
        <f>Sales_DB[[#This Row],[Total_Amount]]-Sales_DB[[#This Row],[Spend]]</f>
        <v>393.45360000000005</v>
      </c>
      <c r="AD1880" s="8">
        <f>MONTH(Sales_DB[[#This Row],[Order_Date]])</f>
        <v>10</v>
      </c>
    </row>
    <row r="1881" spans="1:30" x14ac:dyDescent="0.35">
      <c r="A1881" t="s">
        <v>3838</v>
      </c>
      <c r="B1881" s="2">
        <v>45534</v>
      </c>
      <c r="C1881" t="s">
        <v>1540</v>
      </c>
      <c r="D1881" t="s">
        <v>1563</v>
      </c>
      <c r="E1881" t="s">
        <v>1927</v>
      </c>
      <c r="F1881">
        <v>3</v>
      </c>
      <c r="G1881" s="5">
        <v>24.29</v>
      </c>
      <c r="H1881">
        <v>0.12</v>
      </c>
      <c r="I1881" t="s">
        <v>1959</v>
      </c>
      <c r="J1881">
        <v>64.125600000000006</v>
      </c>
      <c r="K1881" t="str">
        <f>_xlfn.XLOOKUP(Sales_DB[[#This Row],[Store_ID]],Store_DB[Store_ID],Store_DB[Region])</f>
        <v>North</v>
      </c>
      <c r="L1881" t="str">
        <f>_xlfn.XLOOKUP(Sales_DB[[#This Row],[Store_ID]],Store_DB[Store_ID],Store_DB[Store_Name])</f>
        <v>Thomas, Bridges and Harris</v>
      </c>
      <c r="M1881" t="str">
        <f>_xlfn.XLOOKUP(Sales_DB[[#This Row],[Store_ID]],Store_DB[Store_ID],Store_DB[City])</f>
        <v>Sabrinatown</v>
      </c>
      <c r="N1881" t="str">
        <f>_xlfn.XLOOKUP(Sales_DB[[#This Row],[Store_ID]],Store_DB[Store_ID],Store_DB[Store_Type])</f>
        <v>Online</v>
      </c>
      <c r="O1881" t="str">
        <f>_xlfn.XLOOKUP(Sales_DB[[#This Row],[Product_ID]],Product_DB[Product_ID],Product_DB[Product_Name])</f>
        <v>Women'S Casual Hoodie</v>
      </c>
      <c r="P1881" t="str">
        <f>_xlfn.XLOOKUP(Sales_DB[[#This Row],[Product_ID]],Product_DB[Product_ID],Product_DB[Category])</f>
        <v>Clothing</v>
      </c>
      <c r="Q1881" t="str">
        <f>_xlfn.XLOOKUP(Sales_DB[[#This Row],[Product_ID]],Product_DB[Product_ID],Product_DB[Sub_Category])</f>
        <v>Outerwear</v>
      </c>
      <c r="R1881" t="str">
        <f>_xlfn.XLOOKUP(Sales_DB[[#This Row],[Product_ID]],Product_DB[Product_ID],Product_DB[Brand])</f>
        <v>Sims Inc</v>
      </c>
      <c r="S1881">
        <f>_xlfn.XLOOKUP(Sales_DB[[#This Row],[Product_ID]],Product_DB[Product_ID],Product_DB[Cost])</f>
        <v>238.8</v>
      </c>
      <c r="T1881">
        <f>_xlfn.XLOOKUP(Sales_DB[[#This Row],[Product_ID]],Product_DB[Product_ID],Product_DB[Stock])</f>
        <v>352</v>
      </c>
      <c r="U1881" t="str">
        <f>_xlfn.XLOOKUP(Sales_DB[[#This Row],[Customer_ID]],Final_Cust_db[Customer_ID],Final_Cust_db[Name])</f>
        <v>Traci Gonzalez</v>
      </c>
      <c r="V1881">
        <f>_xlfn.XLOOKUP(Sales_DB[[#This Row],[Customer_ID]],Final_Cust_db[Customer_ID],Final_Cust_db[Age])</f>
        <v>35</v>
      </c>
      <c r="W1881" t="str">
        <f>_xlfn.XLOOKUP(Sales_DB[[#This Row],[Customer_ID]],Final_Cust_db[Customer_ID],Final_Cust_db[Gender])</f>
        <v>Male</v>
      </c>
      <c r="X1881" t="str">
        <f>_xlfn.XLOOKUP(Sales_DB[[#This Row],[Customer_ID]],Final_Cust_db[Customer_ID],Final_Cust_db[City])</f>
        <v>Snyderfurt</v>
      </c>
      <c r="Y1881" t="str">
        <f>_xlfn.XLOOKUP(Sales_DB[[#This Row],[Customer_ID]],Final_Cust_db[Customer_ID],Final_Cust_db[State])</f>
        <v>New Mexico</v>
      </c>
      <c r="Z1881" t="str">
        <f>_xlfn.XLOOKUP(Sales_DB[[#This Row],[Customer_ID]],Final_Cust_db[Customer_ID],Final_Cust_db[Country])</f>
        <v>USA</v>
      </c>
      <c r="AA1881" t="str">
        <f>_xlfn.XLOOKUP(Sales_DB[[#This Row],[Customer_ID]],Final_Cust_db[Customer_ID],Final_Cust_db[Loyality_Level])</f>
        <v>Silver</v>
      </c>
      <c r="AB1881" s="8">
        <f>Sales_DB[[#This Row],[Cost]]*Sales_DB[[#This Row],[Quantity]]</f>
        <v>716.40000000000009</v>
      </c>
      <c r="AC1881" s="8">
        <f>Sales_DB[[#This Row],[Total_Amount]]-Sales_DB[[#This Row],[Spend]]</f>
        <v>-652.27440000000013</v>
      </c>
      <c r="AD1881" s="8">
        <f>MONTH(Sales_DB[[#This Row],[Order_Date]])</f>
        <v>8</v>
      </c>
    </row>
    <row r="1882" spans="1:30" x14ac:dyDescent="0.35">
      <c r="A1882" t="s">
        <v>3839</v>
      </c>
      <c r="B1882" s="2">
        <v>45482</v>
      </c>
      <c r="C1882" t="s">
        <v>424</v>
      </c>
      <c r="D1882" t="s">
        <v>1769</v>
      </c>
      <c r="E1882" t="s">
        <v>1925</v>
      </c>
      <c r="F1882">
        <v>1</v>
      </c>
      <c r="G1882" s="5">
        <v>503.95</v>
      </c>
      <c r="H1882">
        <v>0.24</v>
      </c>
      <c r="I1882" t="s">
        <v>1959</v>
      </c>
      <c r="J1882">
        <v>383.00200000000001</v>
      </c>
      <c r="K1882" t="str">
        <f>_xlfn.XLOOKUP(Sales_DB[[#This Row],[Store_ID]],Store_DB[Store_ID],Store_DB[Region])</f>
        <v>South</v>
      </c>
      <c r="L1882" t="str">
        <f>_xlfn.XLOOKUP(Sales_DB[[#This Row],[Store_ID]],Store_DB[Store_ID],Store_DB[Store_Name])</f>
        <v>Aguirre-Keller</v>
      </c>
      <c r="M1882" t="str">
        <f>_xlfn.XLOOKUP(Sales_DB[[#This Row],[Store_ID]],Store_DB[Store_ID],Store_DB[City])</f>
        <v>Lake Michael</v>
      </c>
      <c r="N1882" t="str">
        <f>_xlfn.XLOOKUP(Sales_DB[[#This Row],[Store_ID]],Store_DB[Store_ID],Store_DB[Store_Type])</f>
        <v>Online</v>
      </c>
      <c r="O1882" t="str">
        <f>_xlfn.XLOOKUP(Sales_DB[[#This Row],[Product_ID]],Product_DB[Product_ID],Product_DB[Product_Name])</f>
        <v>Organic Sunscreen Lotion</v>
      </c>
      <c r="P1882" t="str">
        <f>_xlfn.XLOOKUP(Sales_DB[[#This Row],[Product_ID]],Product_DB[Product_ID],Product_DB[Category])</f>
        <v>Beauty</v>
      </c>
      <c r="Q1882" t="str">
        <f>_xlfn.XLOOKUP(Sales_DB[[#This Row],[Product_ID]],Product_DB[Product_ID],Product_DB[Sub_Category])</f>
        <v>Skincare</v>
      </c>
      <c r="R1882" t="str">
        <f>_xlfn.XLOOKUP(Sales_DB[[#This Row],[Product_ID]],Product_DB[Product_ID],Product_DB[Brand])</f>
        <v>Anderson-Riley</v>
      </c>
      <c r="S1882">
        <f>_xlfn.XLOOKUP(Sales_DB[[#This Row],[Product_ID]],Product_DB[Product_ID],Product_DB[Cost])</f>
        <v>266.86</v>
      </c>
      <c r="T1882">
        <f>_xlfn.XLOOKUP(Sales_DB[[#This Row],[Product_ID]],Product_DB[Product_ID],Product_DB[Stock])</f>
        <v>458</v>
      </c>
      <c r="U1882" t="str">
        <f>_xlfn.XLOOKUP(Sales_DB[[#This Row],[Customer_ID]],Final_Cust_db[Customer_ID],Final_Cust_db[Name])</f>
        <v>Joel Robinson</v>
      </c>
      <c r="V1882">
        <f>_xlfn.XLOOKUP(Sales_DB[[#This Row],[Customer_ID]],Final_Cust_db[Customer_ID],Final_Cust_db[Age])</f>
        <v>62</v>
      </c>
      <c r="W1882" t="str">
        <f>_xlfn.XLOOKUP(Sales_DB[[#This Row],[Customer_ID]],Final_Cust_db[Customer_ID],Final_Cust_db[Gender])</f>
        <v>Male</v>
      </c>
      <c r="X1882" t="str">
        <f>_xlfn.XLOOKUP(Sales_DB[[#This Row],[Customer_ID]],Final_Cust_db[Customer_ID],Final_Cust_db[City])</f>
        <v>Lake Danielport</v>
      </c>
      <c r="Y1882" t="str">
        <f>_xlfn.XLOOKUP(Sales_DB[[#This Row],[Customer_ID]],Final_Cust_db[Customer_ID],Final_Cust_db[State])</f>
        <v>Hawaii</v>
      </c>
      <c r="Z1882" t="str">
        <f>_xlfn.XLOOKUP(Sales_DB[[#This Row],[Customer_ID]],Final_Cust_db[Customer_ID],Final_Cust_db[Country])</f>
        <v>USA</v>
      </c>
      <c r="AA1882" t="str">
        <f>_xlfn.XLOOKUP(Sales_DB[[#This Row],[Customer_ID]],Final_Cust_db[Customer_ID],Final_Cust_db[Loyality_Level])</f>
        <v>Platinum</v>
      </c>
      <c r="AB1882" s="8">
        <f>Sales_DB[[#This Row],[Cost]]*Sales_DB[[#This Row],[Quantity]]</f>
        <v>266.86</v>
      </c>
      <c r="AC1882" s="8">
        <f>Sales_DB[[#This Row],[Total_Amount]]-Sales_DB[[#This Row],[Spend]]</f>
        <v>116.142</v>
      </c>
      <c r="AD1882" s="8">
        <f>MONTH(Sales_DB[[#This Row],[Order_Date]])</f>
        <v>7</v>
      </c>
    </row>
    <row r="1883" spans="1:30" x14ac:dyDescent="0.35">
      <c r="A1883" t="s">
        <v>3840</v>
      </c>
      <c r="B1883" s="2">
        <v>45475</v>
      </c>
      <c r="C1883" t="s">
        <v>1014</v>
      </c>
      <c r="D1883" t="s">
        <v>1733</v>
      </c>
      <c r="E1883" t="s">
        <v>1932</v>
      </c>
      <c r="F1883">
        <v>4</v>
      </c>
      <c r="G1883" s="5">
        <v>860.78</v>
      </c>
      <c r="H1883">
        <v>0.03</v>
      </c>
      <c r="I1883" t="s">
        <v>1957</v>
      </c>
      <c r="J1883">
        <v>3339.8263999999999</v>
      </c>
      <c r="K1883" t="str">
        <f>_xlfn.XLOOKUP(Sales_DB[[#This Row],[Store_ID]],Store_DB[Store_ID],Store_DB[Region])</f>
        <v>South</v>
      </c>
      <c r="L1883" t="str">
        <f>_xlfn.XLOOKUP(Sales_DB[[#This Row],[Store_ID]],Store_DB[Store_ID],Store_DB[Store_Name])</f>
        <v>Mcdonald Inc</v>
      </c>
      <c r="M1883" t="str">
        <f>_xlfn.XLOOKUP(Sales_DB[[#This Row],[Store_ID]],Store_DB[Store_ID],Store_DB[City])</f>
        <v>Christopherland</v>
      </c>
      <c r="N1883" t="str">
        <f>_xlfn.XLOOKUP(Sales_DB[[#This Row],[Store_ID]],Store_DB[Store_ID],Store_DB[Store_Type])</f>
        <v>Outlet</v>
      </c>
      <c r="O1883" t="str">
        <f>_xlfn.XLOOKUP(Sales_DB[[#This Row],[Product_ID]],Product_DB[Product_ID],Product_DB[Product_Name])</f>
        <v>Hdmi Cable – 2M</v>
      </c>
      <c r="P1883" t="str">
        <f>_xlfn.XLOOKUP(Sales_DB[[#This Row],[Product_ID]],Product_DB[Product_ID],Product_DB[Category])</f>
        <v>Electronics</v>
      </c>
      <c r="Q1883" t="str">
        <f>_xlfn.XLOOKUP(Sales_DB[[#This Row],[Product_ID]],Product_DB[Product_ID],Product_DB[Sub_Category])</f>
        <v>Accessories</v>
      </c>
      <c r="R1883" t="str">
        <f>_xlfn.XLOOKUP(Sales_DB[[#This Row],[Product_ID]],Product_DB[Product_ID],Product_DB[Brand])</f>
        <v>Bautista, Green and Hale</v>
      </c>
      <c r="S1883">
        <f>_xlfn.XLOOKUP(Sales_DB[[#This Row],[Product_ID]],Product_DB[Product_ID],Product_DB[Cost])</f>
        <v>88.49</v>
      </c>
      <c r="T1883">
        <f>_xlfn.XLOOKUP(Sales_DB[[#This Row],[Product_ID]],Product_DB[Product_ID],Product_DB[Stock])</f>
        <v>246</v>
      </c>
      <c r="U1883" t="str">
        <f>_xlfn.XLOOKUP(Sales_DB[[#This Row],[Customer_ID]],Final_Cust_db[Customer_ID],Final_Cust_db[Name])</f>
        <v>Casey Simpson</v>
      </c>
      <c r="V1883">
        <f>_xlfn.XLOOKUP(Sales_DB[[#This Row],[Customer_ID]],Final_Cust_db[Customer_ID],Final_Cust_db[Age])</f>
        <v>54</v>
      </c>
      <c r="W1883" t="str">
        <f>_xlfn.XLOOKUP(Sales_DB[[#This Row],[Customer_ID]],Final_Cust_db[Customer_ID],Final_Cust_db[Gender])</f>
        <v>Male</v>
      </c>
      <c r="X1883" t="str">
        <f>_xlfn.XLOOKUP(Sales_DB[[#This Row],[Customer_ID]],Final_Cust_db[Customer_ID],Final_Cust_db[City])</f>
        <v>West Mathewside</v>
      </c>
      <c r="Y1883" t="str">
        <f>_xlfn.XLOOKUP(Sales_DB[[#This Row],[Customer_ID]],Final_Cust_db[Customer_ID],Final_Cust_db[State])</f>
        <v>Mississippi</v>
      </c>
      <c r="Z1883" t="str">
        <f>_xlfn.XLOOKUP(Sales_DB[[#This Row],[Customer_ID]],Final_Cust_db[Customer_ID],Final_Cust_db[Country])</f>
        <v>USA</v>
      </c>
      <c r="AA1883" t="str">
        <f>_xlfn.XLOOKUP(Sales_DB[[#This Row],[Customer_ID]],Final_Cust_db[Customer_ID],Final_Cust_db[Loyality_Level])</f>
        <v>Platinum</v>
      </c>
      <c r="AB1883" s="8">
        <f>Sales_DB[[#This Row],[Cost]]*Sales_DB[[#This Row],[Quantity]]</f>
        <v>353.96</v>
      </c>
      <c r="AC1883" s="8">
        <f>Sales_DB[[#This Row],[Total_Amount]]-Sales_DB[[#This Row],[Spend]]</f>
        <v>2985.8663999999999</v>
      </c>
      <c r="AD1883" s="8">
        <f>MONTH(Sales_DB[[#This Row],[Order_Date]])</f>
        <v>7</v>
      </c>
    </row>
    <row r="1884" spans="1:30" x14ac:dyDescent="0.35">
      <c r="A1884" t="s">
        <v>3841</v>
      </c>
      <c r="B1884" s="2">
        <v>45234</v>
      </c>
      <c r="C1884" t="s">
        <v>652</v>
      </c>
      <c r="D1884" t="s">
        <v>1704</v>
      </c>
      <c r="E1884" t="s">
        <v>1899</v>
      </c>
      <c r="F1884">
        <v>3</v>
      </c>
      <c r="G1884" s="5">
        <v>41.97</v>
      </c>
      <c r="H1884">
        <v>0.03</v>
      </c>
      <c r="I1884" t="s">
        <v>1962</v>
      </c>
      <c r="J1884">
        <v>122.1327</v>
      </c>
      <c r="K1884" t="str">
        <f>_xlfn.XLOOKUP(Sales_DB[[#This Row],[Store_ID]],Store_DB[Store_ID],Store_DB[Region])</f>
        <v>North</v>
      </c>
      <c r="L1884" t="str">
        <f>_xlfn.XLOOKUP(Sales_DB[[#This Row],[Store_ID]],Store_DB[Store_ID],Store_DB[Store_Name])</f>
        <v>Johnson-Wright</v>
      </c>
      <c r="M1884" t="str">
        <f>_xlfn.XLOOKUP(Sales_DB[[#This Row],[Store_ID]],Store_DB[Store_ID],Store_DB[City])</f>
        <v>Hoodberg</v>
      </c>
      <c r="N1884" t="str">
        <f>_xlfn.XLOOKUP(Sales_DB[[#This Row],[Store_ID]],Store_DB[Store_ID],Store_DB[Store_Type])</f>
        <v>Outlet</v>
      </c>
      <c r="O1884" t="str">
        <f>_xlfn.XLOOKUP(Sales_DB[[#This Row],[Product_ID]],Product_DB[Product_ID],Product_DB[Product_Name])</f>
        <v>Smart Home Wifi Camera</v>
      </c>
      <c r="P1884" t="str">
        <f>_xlfn.XLOOKUP(Sales_DB[[#This Row],[Product_ID]],Product_DB[Product_ID],Product_DB[Category])</f>
        <v>Electronics</v>
      </c>
      <c r="Q1884" t="str">
        <f>_xlfn.XLOOKUP(Sales_DB[[#This Row],[Product_ID]],Product_DB[Product_ID],Product_DB[Sub_Category])</f>
        <v>Accessories</v>
      </c>
      <c r="R1884" t="str">
        <f>_xlfn.XLOOKUP(Sales_DB[[#This Row],[Product_ID]],Product_DB[Product_ID],Product_DB[Brand])</f>
        <v>Holmes LLC</v>
      </c>
      <c r="S1884">
        <f>_xlfn.XLOOKUP(Sales_DB[[#This Row],[Product_ID]],Product_DB[Product_ID],Product_DB[Cost])</f>
        <v>450.71</v>
      </c>
      <c r="T1884">
        <f>_xlfn.XLOOKUP(Sales_DB[[#This Row],[Product_ID]],Product_DB[Product_ID],Product_DB[Stock])</f>
        <v>389</v>
      </c>
      <c r="U1884" t="str">
        <f>_xlfn.XLOOKUP(Sales_DB[[#This Row],[Customer_ID]],Final_Cust_db[Customer_ID],Final_Cust_db[Name])</f>
        <v>Andrea Jacobs</v>
      </c>
      <c r="V1884">
        <f>_xlfn.XLOOKUP(Sales_DB[[#This Row],[Customer_ID]],Final_Cust_db[Customer_ID],Final_Cust_db[Age])</f>
        <v>45</v>
      </c>
      <c r="W1884" t="str">
        <f>_xlfn.XLOOKUP(Sales_DB[[#This Row],[Customer_ID]],Final_Cust_db[Customer_ID],Final_Cust_db[Gender])</f>
        <v>Female</v>
      </c>
      <c r="X1884" t="str">
        <f>_xlfn.XLOOKUP(Sales_DB[[#This Row],[Customer_ID]],Final_Cust_db[Customer_ID],Final_Cust_db[City])</f>
        <v>Christopherland</v>
      </c>
      <c r="Y1884" t="str">
        <f>_xlfn.XLOOKUP(Sales_DB[[#This Row],[Customer_ID]],Final_Cust_db[Customer_ID],Final_Cust_db[State])</f>
        <v>Minnesota</v>
      </c>
      <c r="Z1884" t="str">
        <f>_xlfn.XLOOKUP(Sales_DB[[#This Row],[Customer_ID]],Final_Cust_db[Customer_ID],Final_Cust_db[Country])</f>
        <v>USA</v>
      </c>
      <c r="AA1884" t="str">
        <f>_xlfn.XLOOKUP(Sales_DB[[#This Row],[Customer_ID]],Final_Cust_db[Customer_ID],Final_Cust_db[Loyality_Level])</f>
        <v>Platinum</v>
      </c>
      <c r="AB1884" s="8">
        <f>Sales_DB[[#This Row],[Cost]]*Sales_DB[[#This Row],[Quantity]]</f>
        <v>1352.1299999999999</v>
      </c>
      <c r="AC1884" s="8">
        <f>Sales_DB[[#This Row],[Total_Amount]]-Sales_DB[[#This Row],[Spend]]</f>
        <v>-1229.9973</v>
      </c>
      <c r="AD1884" s="8">
        <f>MONTH(Sales_DB[[#This Row],[Order_Date]])</f>
        <v>11</v>
      </c>
    </row>
    <row r="1885" spans="1:30" x14ac:dyDescent="0.35">
      <c r="A1885" t="s">
        <v>3842</v>
      </c>
      <c r="B1885" s="2">
        <v>45397</v>
      </c>
      <c r="C1885" t="s">
        <v>138</v>
      </c>
      <c r="D1885" t="s">
        <v>1615</v>
      </c>
      <c r="E1885" t="s">
        <v>1906</v>
      </c>
      <c r="F1885">
        <v>1</v>
      </c>
      <c r="G1885" s="5">
        <v>649.59</v>
      </c>
      <c r="H1885">
        <v>0.12</v>
      </c>
      <c r="I1885" t="s">
        <v>1962</v>
      </c>
      <c r="J1885">
        <v>571.63920000000007</v>
      </c>
      <c r="K1885" t="str">
        <f>_xlfn.XLOOKUP(Sales_DB[[#This Row],[Store_ID]],Store_DB[Store_ID],Store_DB[Region])</f>
        <v>North</v>
      </c>
      <c r="L1885" t="str">
        <f>_xlfn.XLOOKUP(Sales_DB[[#This Row],[Store_ID]],Store_DB[Store_ID],Store_DB[Store_Name])</f>
        <v>Gray Ltd</v>
      </c>
      <c r="M1885" t="str">
        <f>_xlfn.XLOOKUP(Sales_DB[[#This Row],[Store_ID]],Store_DB[Store_ID],Store_DB[City])</f>
        <v>New Michaelchester</v>
      </c>
      <c r="N1885" t="str">
        <f>_xlfn.XLOOKUP(Sales_DB[[#This Row],[Store_ID]],Store_DB[Store_ID],Store_DB[Store_Type])</f>
        <v>Outlet</v>
      </c>
      <c r="O1885" t="str">
        <f>_xlfn.XLOOKUP(Sales_DB[[#This Row],[Product_ID]],Product_DB[Product_ID],Product_DB[Product_Name])</f>
        <v>4K Home Projector</v>
      </c>
      <c r="P1885" t="str">
        <f>_xlfn.XLOOKUP(Sales_DB[[#This Row],[Product_ID]],Product_DB[Product_ID],Product_DB[Category])</f>
        <v>Electronics</v>
      </c>
      <c r="Q1885" t="str">
        <f>_xlfn.XLOOKUP(Sales_DB[[#This Row],[Product_ID]],Product_DB[Product_ID],Product_DB[Sub_Category])</f>
        <v>Appliances</v>
      </c>
      <c r="R1885" t="str">
        <f>_xlfn.XLOOKUP(Sales_DB[[#This Row],[Product_ID]],Product_DB[Product_ID],Product_DB[Brand])</f>
        <v>Thomas LLC</v>
      </c>
      <c r="S1885">
        <f>_xlfn.XLOOKUP(Sales_DB[[#This Row],[Product_ID]],Product_DB[Product_ID],Product_DB[Cost])</f>
        <v>465.34</v>
      </c>
      <c r="T1885">
        <f>_xlfn.XLOOKUP(Sales_DB[[#This Row],[Product_ID]],Product_DB[Product_ID],Product_DB[Stock])</f>
        <v>301</v>
      </c>
      <c r="U1885" t="str">
        <f>_xlfn.XLOOKUP(Sales_DB[[#This Row],[Customer_ID]],Final_Cust_db[Customer_ID],Final_Cust_db[Name])</f>
        <v>Robert Jones Dds</v>
      </c>
      <c r="V1885">
        <f>_xlfn.XLOOKUP(Sales_DB[[#This Row],[Customer_ID]],Final_Cust_db[Customer_ID],Final_Cust_db[Age])</f>
        <v>25</v>
      </c>
      <c r="W1885" t="str">
        <f>_xlfn.XLOOKUP(Sales_DB[[#This Row],[Customer_ID]],Final_Cust_db[Customer_ID],Final_Cust_db[Gender])</f>
        <v>Male</v>
      </c>
      <c r="X1885" t="str">
        <f>_xlfn.XLOOKUP(Sales_DB[[#This Row],[Customer_ID]],Final_Cust_db[Customer_ID],Final_Cust_db[City])</f>
        <v>Tristanton</v>
      </c>
      <c r="Y1885" t="str">
        <f>_xlfn.XLOOKUP(Sales_DB[[#This Row],[Customer_ID]],Final_Cust_db[Customer_ID],Final_Cust_db[State])</f>
        <v>Oklahoma</v>
      </c>
      <c r="Z1885" t="str">
        <f>_xlfn.XLOOKUP(Sales_DB[[#This Row],[Customer_ID]],Final_Cust_db[Customer_ID],Final_Cust_db[Country])</f>
        <v>USA</v>
      </c>
      <c r="AA1885" t="str">
        <f>_xlfn.XLOOKUP(Sales_DB[[#This Row],[Customer_ID]],Final_Cust_db[Customer_ID],Final_Cust_db[Loyality_Level])</f>
        <v>Platinum</v>
      </c>
      <c r="AB1885" s="8">
        <f>Sales_DB[[#This Row],[Cost]]*Sales_DB[[#This Row],[Quantity]]</f>
        <v>465.34</v>
      </c>
      <c r="AC1885" s="8">
        <f>Sales_DB[[#This Row],[Total_Amount]]-Sales_DB[[#This Row],[Spend]]</f>
        <v>106.2992000000001</v>
      </c>
      <c r="AD1885" s="8">
        <f>MONTH(Sales_DB[[#This Row],[Order_Date]])</f>
        <v>4</v>
      </c>
    </row>
    <row r="1886" spans="1:30" x14ac:dyDescent="0.35">
      <c r="A1886" t="s">
        <v>3843</v>
      </c>
      <c r="B1886" s="2">
        <v>45502</v>
      </c>
      <c r="C1886" t="s">
        <v>206</v>
      </c>
      <c r="D1886" t="s">
        <v>1769</v>
      </c>
      <c r="E1886" t="s">
        <v>1919</v>
      </c>
      <c r="F1886">
        <v>2</v>
      </c>
      <c r="G1886" s="5">
        <v>386.09</v>
      </c>
      <c r="H1886">
        <v>0.19</v>
      </c>
      <c r="I1886" t="s">
        <v>1959</v>
      </c>
      <c r="J1886">
        <v>625.46579999999994</v>
      </c>
      <c r="K1886" t="str">
        <f>_xlfn.XLOOKUP(Sales_DB[[#This Row],[Store_ID]],Store_DB[Store_ID],Store_DB[Region])</f>
        <v>South</v>
      </c>
      <c r="L1886" t="str">
        <f>_xlfn.XLOOKUP(Sales_DB[[#This Row],[Store_ID]],Store_DB[Store_ID],Store_DB[Store_Name])</f>
        <v>Moore, Padilla and Butler</v>
      </c>
      <c r="M1886" t="str">
        <f>_xlfn.XLOOKUP(Sales_DB[[#This Row],[Store_ID]],Store_DB[Store_ID],Store_DB[City])</f>
        <v>East Johnstad</v>
      </c>
      <c r="N1886" t="str">
        <f>_xlfn.XLOOKUP(Sales_DB[[#This Row],[Store_ID]],Store_DB[Store_ID],Store_DB[Store_Type])</f>
        <v>Flagship</v>
      </c>
      <c r="O1886" t="str">
        <f>_xlfn.XLOOKUP(Sales_DB[[#This Row],[Product_ID]],Product_DB[Product_ID],Product_DB[Product_Name])</f>
        <v>Organic Sunscreen Lotion</v>
      </c>
      <c r="P1886" t="str">
        <f>_xlfn.XLOOKUP(Sales_DB[[#This Row],[Product_ID]],Product_DB[Product_ID],Product_DB[Category])</f>
        <v>Beauty</v>
      </c>
      <c r="Q1886" t="str">
        <f>_xlfn.XLOOKUP(Sales_DB[[#This Row],[Product_ID]],Product_DB[Product_ID],Product_DB[Sub_Category])</f>
        <v>Skincare</v>
      </c>
      <c r="R1886" t="str">
        <f>_xlfn.XLOOKUP(Sales_DB[[#This Row],[Product_ID]],Product_DB[Product_ID],Product_DB[Brand])</f>
        <v>Anderson-Riley</v>
      </c>
      <c r="S1886">
        <f>_xlfn.XLOOKUP(Sales_DB[[#This Row],[Product_ID]],Product_DB[Product_ID],Product_DB[Cost])</f>
        <v>266.86</v>
      </c>
      <c r="T1886">
        <f>_xlfn.XLOOKUP(Sales_DB[[#This Row],[Product_ID]],Product_DB[Product_ID],Product_DB[Stock])</f>
        <v>458</v>
      </c>
      <c r="U1886" t="str">
        <f>_xlfn.XLOOKUP(Sales_DB[[#This Row],[Customer_ID]],Final_Cust_db[Customer_ID],Final_Cust_db[Name])</f>
        <v>Sharon Brown</v>
      </c>
      <c r="V1886">
        <f>_xlfn.XLOOKUP(Sales_DB[[#This Row],[Customer_ID]],Final_Cust_db[Customer_ID],Final_Cust_db[Age])</f>
        <v>37</v>
      </c>
      <c r="W1886" t="str">
        <f>_xlfn.XLOOKUP(Sales_DB[[#This Row],[Customer_ID]],Final_Cust_db[Customer_ID],Final_Cust_db[Gender])</f>
        <v>Female</v>
      </c>
      <c r="X1886" t="str">
        <f>_xlfn.XLOOKUP(Sales_DB[[#This Row],[Customer_ID]],Final_Cust_db[Customer_ID],Final_Cust_db[City])</f>
        <v>East Andrea</v>
      </c>
      <c r="Y1886" t="str">
        <f>_xlfn.XLOOKUP(Sales_DB[[#This Row],[Customer_ID]],Final_Cust_db[Customer_ID],Final_Cust_db[State])</f>
        <v>Michigan</v>
      </c>
      <c r="Z1886" t="str">
        <f>_xlfn.XLOOKUP(Sales_DB[[#This Row],[Customer_ID]],Final_Cust_db[Customer_ID],Final_Cust_db[Country])</f>
        <v>USA</v>
      </c>
      <c r="AA1886" t="str">
        <f>_xlfn.XLOOKUP(Sales_DB[[#This Row],[Customer_ID]],Final_Cust_db[Customer_ID],Final_Cust_db[Loyality_Level])</f>
        <v>Gold</v>
      </c>
      <c r="AB1886" s="8">
        <f>Sales_DB[[#This Row],[Cost]]*Sales_DB[[#This Row],[Quantity]]</f>
        <v>533.72</v>
      </c>
      <c r="AC1886" s="8">
        <f>Sales_DB[[#This Row],[Total_Amount]]-Sales_DB[[#This Row],[Spend]]</f>
        <v>91.745799999999917</v>
      </c>
      <c r="AD1886" s="8">
        <f>MONTH(Sales_DB[[#This Row],[Order_Date]])</f>
        <v>7</v>
      </c>
    </row>
    <row r="1887" spans="1:30" x14ac:dyDescent="0.35">
      <c r="A1887" t="s">
        <v>3844</v>
      </c>
      <c r="B1887" s="2">
        <v>45644</v>
      </c>
      <c r="C1887" t="s">
        <v>357</v>
      </c>
      <c r="D1887" t="s">
        <v>1733</v>
      </c>
      <c r="E1887" t="s">
        <v>1927</v>
      </c>
      <c r="F1887">
        <v>1</v>
      </c>
      <c r="G1887" s="5">
        <v>891.62</v>
      </c>
      <c r="H1887">
        <v>0.06</v>
      </c>
      <c r="I1887" t="s">
        <v>1959</v>
      </c>
      <c r="J1887">
        <v>838.12279999999998</v>
      </c>
      <c r="K1887" t="str">
        <f>_xlfn.XLOOKUP(Sales_DB[[#This Row],[Store_ID]],Store_DB[Store_ID],Store_DB[Region])</f>
        <v>North</v>
      </c>
      <c r="L1887" t="str">
        <f>_xlfn.XLOOKUP(Sales_DB[[#This Row],[Store_ID]],Store_DB[Store_ID],Store_DB[Store_Name])</f>
        <v>Thomas, Bridges and Harris</v>
      </c>
      <c r="M1887" t="str">
        <f>_xlfn.XLOOKUP(Sales_DB[[#This Row],[Store_ID]],Store_DB[Store_ID],Store_DB[City])</f>
        <v>Sabrinatown</v>
      </c>
      <c r="N1887" t="str">
        <f>_xlfn.XLOOKUP(Sales_DB[[#This Row],[Store_ID]],Store_DB[Store_ID],Store_DB[Store_Type])</f>
        <v>Online</v>
      </c>
      <c r="O1887" t="str">
        <f>_xlfn.XLOOKUP(Sales_DB[[#This Row],[Product_ID]],Product_DB[Product_ID],Product_DB[Product_Name])</f>
        <v>Hdmi Cable – 2M</v>
      </c>
      <c r="P1887" t="str">
        <f>_xlfn.XLOOKUP(Sales_DB[[#This Row],[Product_ID]],Product_DB[Product_ID],Product_DB[Category])</f>
        <v>Electronics</v>
      </c>
      <c r="Q1887" t="str">
        <f>_xlfn.XLOOKUP(Sales_DB[[#This Row],[Product_ID]],Product_DB[Product_ID],Product_DB[Sub_Category])</f>
        <v>Accessories</v>
      </c>
      <c r="R1887" t="str">
        <f>_xlfn.XLOOKUP(Sales_DB[[#This Row],[Product_ID]],Product_DB[Product_ID],Product_DB[Brand])</f>
        <v>Bautista, Green and Hale</v>
      </c>
      <c r="S1887">
        <f>_xlfn.XLOOKUP(Sales_DB[[#This Row],[Product_ID]],Product_DB[Product_ID],Product_DB[Cost])</f>
        <v>88.49</v>
      </c>
      <c r="T1887">
        <f>_xlfn.XLOOKUP(Sales_DB[[#This Row],[Product_ID]],Product_DB[Product_ID],Product_DB[Stock])</f>
        <v>246</v>
      </c>
      <c r="U1887" t="str">
        <f>_xlfn.XLOOKUP(Sales_DB[[#This Row],[Customer_ID]],Final_Cust_db[Customer_ID],Final_Cust_db[Name])</f>
        <v>Sheila Wilson</v>
      </c>
      <c r="V1887">
        <f>_xlfn.XLOOKUP(Sales_DB[[#This Row],[Customer_ID]],Final_Cust_db[Customer_ID],Final_Cust_db[Age])</f>
        <v>35</v>
      </c>
      <c r="W1887" t="str">
        <f>_xlfn.XLOOKUP(Sales_DB[[#This Row],[Customer_ID]],Final_Cust_db[Customer_ID],Final_Cust_db[Gender])</f>
        <v>Male</v>
      </c>
      <c r="X1887" t="str">
        <f>_xlfn.XLOOKUP(Sales_DB[[#This Row],[Customer_ID]],Final_Cust_db[Customer_ID],Final_Cust_db[City])</f>
        <v>South Dustin</v>
      </c>
      <c r="Y1887" t="str">
        <f>_xlfn.XLOOKUP(Sales_DB[[#This Row],[Customer_ID]],Final_Cust_db[Customer_ID],Final_Cust_db[State])</f>
        <v>Tennessee</v>
      </c>
      <c r="Z1887" t="str">
        <f>_xlfn.XLOOKUP(Sales_DB[[#This Row],[Customer_ID]],Final_Cust_db[Customer_ID],Final_Cust_db[Country])</f>
        <v>USA</v>
      </c>
      <c r="AA1887" t="str">
        <f>_xlfn.XLOOKUP(Sales_DB[[#This Row],[Customer_ID]],Final_Cust_db[Customer_ID],Final_Cust_db[Loyality_Level])</f>
        <v>Silver</v>
      </c>
      <c r="AB1887" s="8">
        <f>Sales_DB[[#This Row],[Cost]]*Sales_DB[[#This Row],[Quantity]]</f>
        <v>88.49</v>
      </c>
      <c r="AC1887" s="8">
        <f>Sales_DB[[#This Row],[Total_Amount]]-Sales_DB[[#This Row],[Spend]]</f>
        <v>749.63279999999997</v>
      </c>
      <c r="AD1887" s="8">
        <f>MONTH(Sales_DB[[#This Row],[Order_Date]])</f>
        <v>12</v>
      </c>
    </row>
    <row r="1888" spans="1:30" x14ac:dyDescent="0.35">
      <c r="A1888" t="s">
        <v>3845</v>
      </c>
      <c r="B1888" s="2">
        <v>45617</v>
      </c>
      <c r="C1888" t="s">
        <v>1200</v>
      </c>
      <c r="D1888" t="s">
        <v>1772</v>
      </c>
      <c r="E1888" t="s">
        <v>1934</v>
      </c>
      <c r="F1888">
        <v>2</v>
      </c>
      <c r="G1888" s="5">
        <v>558.9</v>
      </c>
      <c r="H1888">
        <v>0.05</v>
      </c>
      <c r="I1888" t="s">
        <v>1962</v>
      </c>
      <c r="J1888">
        <v>1061.9100000000001</v>
      </c>
      <c r="K1888" t="str">
        <f>_xlfn.XLOOKUP(Sales_DB[[#This Row],[Store_ID]],Store_DB[Store_ID],Store_DB[Region])</f>
        <v>North</v>
      </c>
      <c r="L1888" t="str">
        <f>_xlfn.XLOOKUP(Sales_DB[[#This Row],[Store_ID]],Store_DB[Store_ID],Store_DB[Store_Name])</f>
        <v>Shelton PLC</v>
      </c>
      <c r="M1888" t="str">
        <f>_xlfn.XLOOKUP(Sales_DB[[#This Row],[Store_ID]],Store_DB[Store_ID],Store_DB[City])</f>
        <v>East Jenniferstad</v>
      </c>
      <c r="N1888" t="str">
        <f>_xlfn.XLOOKUP(Sales_DB[[#This Row],[Store_ID]],Store_DB[Store_ID],Store_DB[Store_Type])</f>
        <v>Flagship</v>
      </c>
      <c r="O1888" t="str">
        <f>_xlfn.XLOOKUP(Sales_DB[[#This Row],[Product_ID]],Product_DB[Product_ID],Product_DB[Product_Name])</f>
        <v>Matte Lipstick Set</v>
      </c>
      <c r="P1888" t="str">
        <f>_xlfn.XLOOKUP(Sales_DB[[#This Row],[Product_ID]],Product_DB[Product_ID],Product_DB[Category])</f>
        <v>Beauty</v>
      </c>
      <c r="Q1888" t="str">
        <f>_xlfn.XLOOKUP(Sales_DB[[#This Row],[Product_ID]],Product_DB[Product_ID],Product_DB[Sub_Category])</f>
        <v>Makeup</v>
      </c>
      <c r="R1888" t="str">
        <f>_xlfn.XLOOKUP(Sales_DB[[#This Row],[Product_ID]],Product_DB[Product_ID],Product_DB[Brand])</f>
        <v>Zhang Inc</v>
      </c>
      <c r="S1888">
        <f>_xlfn.XLOOKUP(Sales_DB[[#This Row],[Product_ID]],Product_DB[Product_ID],Product_DB[Cost])</f>
        <v>299.11</v>
      </c>
      <c r="T1888">
        <f>_xlfn.XLOOKUP(Sales_DB[[#This Row],[Product_ID]],Product_DB[Product_ID],Product_DB[Stock])</f>
        <v>118</v>
      </c>
      <c r="U1888" t="str">
        <f>_xlfn.XLOOKUP(Sales_DB[[#This Row],[Customer_ID]],Final_Cust_db[Customer_ID],Final_Cust_db[Name])</f>
        <v>Erika Padilla</v>
      </c>
      <c r="V1888">
        <f>_xlfn.XLOOKUP(Sales_DB[[#This Row],[Customer_ID]],Final_Cust_db[Customer_ID],Final_Cust_db[Age])</f>
        <v>50</v>
      </c>
      <c r="W1888" t="str">
        <f>_xlfn.XLOOKUP(Sales_DB[[#This Row],[Customer_ID]],Final_Cust_db[Customer_ID],Final_Cust_db[Gender])</f>
        <v>Male</v>
      </c>
      <c r="X1888" t="str">
        <f>_xlfn.XLOOKUP(Sales_DB[[#This Row],[Customer_ID]],Final_Cust_db[Customer_ID],Final_Cust_db[City])</f>
        <v>Andrewsland</v>
      </c>
      <c r="Y1888" t="str">
        <f>_xlfn.XLOOKUP(Sales_DB[[#This Row],[Customer_ID]],Final_Cust_db[Customer_ID],Final_Cust_db[State])</f>
        <v>Alabama</v>
      </c>
      <c r="Z1888" t="str">
        <f>_xlfn.XLOOKUP(Sales_DB[[#This Row],[Customer_ID]],Final_Cust_db[Customer_ID],Final_Cust_db[Country])</f>
        <v>USA</v>
      </c>
      <c r="AA1888" t="str">
        <f>_xlfn.XLOOKUP(Sales_DB[[#This Row],[Customer_ID]],Final_Cust_db[Customer_ID],Final_Cust_db[Loyality_Level])</f>
        <v>Silver</v>
      </c>
      <c r="AB1888" s="8">
        <f>Sales_DB[[#This Row],[Cost]]*Sales_DB[[#This Row],[Quantity]]</f>
        <v>598.22</v>
      </c>
      <c r="AC1888" s="8">
        <f>Sales_DB[[#This Row],[Total_Amount]]-Sales_DB[[#This Row],[Spend]]</f>
        <v>463.69000000000005</v>
      </c>
      <c r="AD1888" s="8">
        <f>MONTH(Sales_DB[[#This Row],[Order_Date]])</f>
        <v>11</v>
      </c>
    </row>
    <row r="1889" spans="1:30" x14ac:dyDescent="0.35">
      <c r="A1889" t="s">
        <v>3846</v>
      </c>
      <c r="B1889" s="2">
        <v>45797</v>
      </c>
      <c r="C1889" t="s">
        <v>1113</v>
      </c>
      <c r="D1889" t="s">
        <v>1558</v>
      </c>
      <c r="E1889" t="s">
        <v>1899</v>
      </c>
      <c r="F1889">
        <v>2</v>
      </c>
      <c r="G1889" s="5">
        <v>99.04</v>
      </c>
      <c r="H1889">
        <v>0.26</v>
      </c>
      <c r="I1889" t="s">
        <v>1962</v>
      </c>
      <c r="J1889">
        <v>146.57919999999999</v>
      </c>
      <c r="K1889" t="str">
        <f>_xlfn.XLOOKUP(Sales_DB[[#This Row],[Store_ID]],Store_DB[Store_ID],Store_DB[Region])</f>
        <v>North</v>
      </c>
      <c r="L1889" t="str">
        <f>_xlfn.XLOOKUP(Sales_DB[[#This Row],[Store_ID]],Store_DB[Store_ID],Store_DB[Store_Name])</f>
        <v>Johnson-Wright</v>
      </c>
      <c r="M1889" t="str">
        <f>_xlfn.XLOOKUP(Sales_DB[[#This Row],[Store_ID]],Store_DB[Store_ID],Store_DB[City])</f>
        <v>Hoodberg</v>
      </c>
      <c r="N1889" t="str">
        <f>_xlfn.XLOOKUP(Sales_DB[[#This Row],[Store_ID]],Store_DB[Store_ID],Store_DB[Store_Type])</f>
        <v>Outlet</v>
      </c>
      <c r="O1889" t="str">
        <f>_xlfn.XLOOKUP(Sales_DB[[#This Row],[Product_ID]],Product_DB[Product_ID],Product_DB[Product_Name])</f>
        <v>Men'S Graphic T-Shirt</v>
      </c>
      <c r="P1889" t="str">
        <f>_xlfn.XLOOKUP(Sales_DB[[#This Row],[Product_ID]],Product_DB[Product_ID],Product_DB[Category])</f>
        <v>Clothing</v>
      </c>
      <c r="Q1889" t="str">
        <f>_xlfn.XLOOKUP(Sales_DB[[#This Row],[Product_ID]],Product_DB[Product_ID],Product_DB[Sub_Category])</f>
        <v>Tops</v>
      </c>
      <c r="R1889" t="str">
        <f>_xlfn.XLOOKUP(Sales_DB[[#This Row],[Product_ID]],Product_DB[Product_ID],Product_DB[Brand])</f>
        <v>Terry-Moore</v>
      </c>
      <c r="S1889">
        <f>_xlfn.XLOOKUP(Sales_DB[[#This Row],[Product_ID]],Product_DB[Product_ID],Product_DB[Cost])</f>
        <v>342.56</v>
      </c>
      <c r="T1889">
        <f>_xlfn.XLOOKUP(Sales_DB[[#This Row],[Product_ID]],Product_DB[Product_ID],Product_DB[Stock])</f>
        <v>181</v>
      </c>
      <c r="U1889" t="str">
        <f>_xlfn.XLOOKUP(Sales_DB[[#This Row],[Customer_ID]],Final_Cust_db[Customer_ID],Final_Cust_db[Name])</f>
        <v>Michael Greene</v>
      </c>
      <c r="V1889">
        <f>_xlfn.XLOOKUP(Sales_DB[[#This Row],[Customer_ID]],Final_Cust_db[Customer_ID],Final_Cust_db[Age])</f>
        <v>52</v>
      </c>
      <c r="W1889" t="str">
        <f>_xlfn.XLOOKUP(Sales_DB[[#This Row],[Customer_ID]],Final_Cust_db[Customer_ID],Final_Cust_db[Gender])</f>
        <v>Female</v>
      </c>
      <c r="X1889" t="str">
        <f>_xlfn.XLOOKUP(Sales_DB[[#This Row],[Customer_ID]],Final_Cust_db[Customer_ID],Final_Cust_db[City])</f>
        <v>Port Saramouth</v>
      </c>
      <c r="Y1889" t="str">
        <f>_xlfn.XLOOKUP(Sales_DB[[#This Row],[Customer_ID]],Final_Cust_db[Customer_ID],Final_Cust_db[State])</f>
        <v>Wisconsin</v>
      </c>
      <c r="Z1889" t="str">
        <f>_xlfn.XLOOKUP(Sales_DB[[#This Row],[Customer_ID]],Final_Cust_db[Customer_ID],Final_Cust_db[Country])</f>
        <v>USA</v>
      </c>
      <c r="AA1889" t="str">
        <f>_xlfn.XLOOKUP(Sales_DB[[#This Row],[Customer_ID]],Final_Cust_db[Customer_ID],Final_Cust_db[Loyality_Level])</f>
        <v>Silver</v>
      </c>
      <c r="AB1889" s="8">
        <f>Sales_DB[[#This Row],[Cost]]*Sales_DB[[#This Row],[Quantity]]</f>
        <v>685.12</v>
      </c>
      <c r="AC1889" s="8">
        <f>Sales_DB[[#This Row],[Total_Amount]]-Sales_DB[[#This Row],[Spend]]</f>
        <v>-538.54079999999999</v>
      </c>
      <c r="AD1889" s="8">
        <f>MONTH(Sales_DB[[#This Row],[Order_Date]])</f>
        <v>5</v>
      </c>
    </row>
    <row r="1890" spans="1:30" x14ac:dyDescent="0.35">
      <c r="A1890" t="s">
        <v>3847</v>
      </c>
      <c r="B1890" s="2">
        <v>45740</v>
      </c>
      <c r="C1890" t="s">
        <v>932</v>
      </c>
      <c r="D1890" t="s">
        <v>1567</v>
      </c>
      <c r="E1890" t="s">
        <v>1915</v>
      </c>
      <c r="F1890">
        <v>4</v>
      </c>
      <c r="G1890" s="5">
        <v>625.13</v>
      </c>
      <c r="H1890">
        <v>0.06</v>
      </c>
      <c r="I1890" t="s">
        <v>1957</v>
      </c>
      <c r="J1890">
        <v>2350.4888000000001</v>
      </c>
      <c r="K1890" t="str">
        <f>_xlfn.XLOOKUP(Sales_DB[[#This Row],[Store_ID]],Store_DB[Store_ID],Store_DB[Region])</f>
        <v>West</v>
      </c>
      <c r="L1890" t="str">
        <f>_xlfn.XLOOKUP(Sales_DB[[#This Row],[Store_ID]],Store_DB[Store_ID],Store_DB[Store_Name])</f>
        <v>Bean, Jones and Park</v>
      </c>
      <c r="M1890" t="str">
        <f>_xlfn.XLOOKUP(Sales_DB[[#This Row],[Store_ID]],Store_DB[Store_ID],Store_DB[City])</f>
        <v>Thompsonborough</v>
      </c>
      <c r="N1890" t="str">
        <f>_xlfn.XLOOKUP(Sales_DB[[#This Row],[Store_ID]],Store_DB[Store_ID],Store_DB[Store_Type])</f>
        <v>Online</v>
      </c>
      <c r="O1890" t="str">
        <f>_xlfn.XLOOKUP(Sales_DB[[#This Row],[Product_ID]],Product_DB[Product_ID],Product_DB[Product_Name])</f>
        <v>Men'S Running Jacket</v>
      </c>
      <c r="P1890" t="str">
        <f>_xlfn.XLOOKUP(Sales_DB[[#This Row],[Product_ID]],Product_DB[Product_ID],Product_DB[Category])</f>
        <v>Clothing</v>
      </c>
      <c r="Q1890" t="str">
        <f>_xlfn.XLOOKUP(Sales_DB[[#This Row],[Product_ID]],Product_DB[Product_ID],Product_DB[Sub_Category])</f>
        <v>Outerwear</v>
      </c>
      <c r="R1890" t="str">
        <f>_xlfn.XLOOKUP(Sales_DB[[#This Row],[Product_ID]],Product_DB[Product_ID],Product_DB[Brand])</f>
        <v>Pineda Ltd</v>
      </c>
      <c r="S1890">
        <f>_xlfn.XLOOKUP(Sales_DB[[#This Row],[Product_ID]],Product_DB[Product_ID],Product_DB[Cost])</f>
        <v>364.67</v>
      </c>
      <c r="T1890">
        <f>_xlfn.XLOOKUP(Sales_DB[[#This Row],[Product_ID]],Product_DB[Product_ID],Product_DB[Stock])</f>
        <v>452</v>
      </c>
      <c r="U1890" t="str">
        <f>_xlfn.XLOOKUP(Sales_DB[[#This Row],[Customer_ID]],Final_Cust_db[Customer_ID],Final_Cust_db[Name])</f>
        <v>James Powell</v>
      </c>
      <c r="V1890">
        <f>_xlfn.XLOOKUP(Sales_DB[[#This Row],[Customer_ID]],Final_Cust_db[Customer_ID],Final_Cust_db[Age])</f>
        <v>40</v>
      </c>
      <c r="W1890" t="str">
        <f>_xlfn.XLOOKUP(Sales_DB[[#This Row],[Customer_ID]],Final_Cust_db[Customer_ID],Final_Cust_db[Gender])</f>
        <v>Female</v>
      </c>
      <c r="X1890" t="str">
        <f>_xlfn.XLOOKUP(Sales_DB[[#This Row],[Customer_ID]],Final_Cust_db[Customer_ID],Final_Cust_db[City])</f>
        <v>West Beverlymouth</v>
      </c>
      <c r="Y1890" t="str">
        <f>_xlfn.XLOOKUP(Sales_DB[[#This Row],[Customer_ID]],Final_Cust_db[Customer_ID],Final_Cust_db[State])</f>
        <v>Missouri</v>
      </c>
      <c r="Z1890" t="str">
        <f>_xlfn.XLOOKUP(Sales_DB[[#This Row],[Customer_ID]],Final_Cust_db[Customer_ID],Final_Cust_db[Country])</f>
        <v>USA</v>
      </c>
      <c r="AA1890" t="str">
        <f>_xlfn.XLOOKUP(Sales_DB[[#This Row],[Customer_ID]],Final_Cust_db[Customer_ID],Final_Cust_db[Loyality_Level])</f>
        <v>Bronze</v>
      </c>
      <c r="AB1890" s="8">
        <f>Sales_DB[[#This Row],[Cost]]*Sales_DB[[#This Row],[Quantity]]</f>
        <v>1458.68</v>
      </c>
      <c r="AC1890" s="8">
        <f>Sales_DB[[#This Row],[Total_Amount]]-Sales_DB[[#This Row],[Spend]]</f>
        <v>891.80880000000002</v>
      </c>
      <c r="AD1890" s="8">
        <f>MONTH(Sales_DB[[#This Row],[Order_Date]])</f>
        <v>3</v>
      </c>
    </row>
    <row r="1891" spans="1:30" x14ac:dyDescent="0.35">
      <c r="A1891" t="s">
        <v>3848</v>
      </c>
      <c r="B1891" s="2">
        <v>45824</v>
      </c>
      <c r="C1891" t="s">
        <v>148</v>
      </c>
      <c r="D1891" t="s">
        <v>1698</v>
      </c>
      <c r="E1891" t="s">
        <v>1943</v>
      </c>
      <c r="F1891">
        <v>4</v>
      </c>
      <c r="G1891" s="5">
        <v>38.380000000000003</v>
      </c>
      <c r="H1891">
        <v>0.16</v>
      </c>
      <c r="I1891" t="s">
        <v>1962</v>
      </c>
      <c r="J1891">
        <v>128.95679999999999</v>
      </c>
      <c r="K1891" t="str">
        <f>_xlfn.XLOOKUP(Sales_DB[[#This Row],[Store_ID]],Store_DB[Store_ID],Store_DB[Region])</f>
        <v>East</v>
      </c>
      <c r="L1891" t="str">
        <f>_xlfn.XLOOKUP(Sales_DB[[#This Row],[Store_ID]],Store_DB[Store_ID],Store_DB[Store_Name])</f>
        <v>Guerrero-Schmitt</v>
      </c>
      <c r="M1891" t="str">
        <f>_xlfn.XLOOKUP(Sales_DB[[#This Row],[Store_ID]],Store_DB[Store_ID],Store_DB[City])</f>
        <v>East Stevechester</v>
      </c>
      <c r="N1891" t="str">
        <f>_xlfn.XLOOKUP(Sales_DB[[#This Row],[Store_ID]],Store_DB[Store_ID],Store_DB[Store_Type])</f>
        <v>Flagship</v>
      </c>
      <c r="O1891" t="str">
        <f>_xlfn.XLOOKUP(Sales_DB[[#This Row],[Product_ID]],Product_DB[Product_ID],Product_DB[Product_Name])</f>
        <v>Noise-Canceling Headphones</v>
      </c>
      <c r="P1891" t="str">
        <f>_xlfn.XLOOKUP(Sales_DB[[#This Row],[Product_ID]],Product_DB[Product_ID],Product_DB[Category])</f>
        <v>Electronics</v>
      </c>
      <c r="Q1891" t="str">
        <f>_xlfn.XLOOKUP(Sales_DB[[#This Row],[Product_ID]],Product_DB[Product_ID],Product_DB[Sub_Category])</f>
        <v>Audio</v>
      </c>
      <c r="R1891" t="str">
        <f>_xlfn.XLOOKUP(Sales_DB[[#This Row],[Product_ID]],Product_DB[Product_ID],Product_DB[Brand])</f>
        <v>Taylor-Hart</v>
      </c>
      <c r="S1891">
        <f>_xlfn.XLOOKUP(Sales_DB[[#This Row],[Product_ID]],Product_DB[Product_ID],Product_DB[Cost])</f>
        <v>38.520000000000003</v>
      </c>
      <c r="T1891">
        <f>_xlfn.XLOOKUP(Sales_DB[[#This Row],[Product_ID]],Product_DB[Product_ID],Product_DB[Stock])</f>
        <v>378</v>
      </c>
      <c r="U1891" t="str">
        <f>_xlfn.XLOOKUP(Sales_DB[[#This Row],[Customer_ID]],Final_Cust_db[Customer_ID],Final_Cust_db[Name])</f>
        <v>Thomas Phillips</v>
      </c>
      <c r="V1891">
        <f>_xlfn.XLOOKUP(Sales_DB[[#This Row],[Customer_ID]],Final_Cust_db[Customer_ID],Final_Cust_db[Age])</f>
        <v>20</v>
      </c>
      <c r="W1891" t="str">
        <f>_xlfn.XLOOKUP(Sales_DB[[#This Row],[Customer_ID]],Final_Cust_db[Customer_ID],Final_Cust_db[Gender])</f>
        <v>Female</v>
      </c>
      <c r="X1891" t="str">
        <f>_xlfn.XLOOKUP(Sales_DB[[#This Row],[Customer_ID]],Final_Cust_db[Customer_ID],Final_Cust_db[City])</f>
        <v>Luisfurt</v>
      </c>
      <c r="Y1891" t="str">
        <f>_xlfn.XLOOKUP(Sales_DB[[#This Row],[Customer_ID]],Final_Cust_db[Customer_ID],Final_Cust_db[State])</f>
        <v>Georgia</v>
      </c>
      <c r="Z1891" t="str">
        <f>_xlfn.XLOOKUP(Sales_DB[[#This Row],[Customer_ID]],Final_Cust_db[Customer_ID],Final_Cust_db[Country])</f>
        <v>USA</v>
      </c>
      <c r="AA1891" t="str">
        <f>_xlfn.XLOOKUP(Sales_DB[[#This Row],[Customer_ID]],Final_Cust_db[Customer_ID],Final_Cust_db[Loyality_Level])</f>
        <v>Gold</v>
      </c>
      <c r="AB1891" s="8">
        <f>Sales_DB[[#This Row],[Cost]]*Sales_DB[[#This Row],[Quantity]]</f>
        <v>154.08000000000001</v>
      </c>
      <c r="AC1891" s="8">
        <f>Sales_DB[[#This Row],[Total_Amount]]-Sales_DB[[#This Row],[Spend]]</f>
        <v>-25.123200000000026</v>
      </c>
      <c r="AD1891" s="8">
        <f>MONTH(Sales_DB[[#This Row],[Order_Date]])</f>
        <v>6</v>
      </c>
    </row>
    <row r="1892" spans="1:30" x14ac:dyDescent="0.35">
      <c r="A1892" t="s">
        <v>3849</v>
      </c>
      <c r="B1892" s="2">
        <v>45404</v>
      </c>
      <c r="C1892" t="s">
        <v>1523</v>
      </c>
      <c r="D1892" t="s">
        <v>1863</v>
      </c>
      <c r="E1892" t="s">
        <v>1922</v>
      </c>
      <c r="F1892">
        <v>4</v>
      </c>
      <c r="G1892" s="5">
        <v>731.72</v>
      </c>
      <c r="H1892">
        <v>0.22</v>
      </c>
      <c r="I1892" t="s">
        <v>1962</v>
      </c>
      <c r="J1892">
        <v>2282.9663999999998</v>
      </c>
      <c r="K1892" t="str">
        <f>_xlfn.XLOOKUP(Sales_DB[[#This Row],[Store_ID]],Store_DB[Store_ID],Store_DB[Region])</f>
        <v>East</v>
      </c>
      <c r="L1892" t="str">
        <f>_xlfn.XLOOKUP(Sales_DB[[#This Row],[Store_ID]],Store_DB[Store_ID],Store_DB[Store_Name])</f>
        <v>Hill, Wagner and Ballard</v>
      </c>
      <c r="M1892" t="str">
        <f>_xlfn.XLOOKUP(Sales_DB[[#This Row],[Store_ID]],Store_DB[Store_ID],Store_DB[City])</f>
        <v>East Davidville</v>
      </c>
      <c r="N1892" t="str">
        <f>_xlfn.XLOOKUP(Sales_DB[[#This Row],[Store_ID]],Store_DB[Store_ID],Store_DB[Store_Type])</f>
        <v>Online</v>
      </c>
      <c r="O1892" t="str">
        <f>_xlfn.XLOOKUP(Sales_DB[[#This Row],[Product_ID]],Product_DB[Product_ID],Product_DB[Product_Name])</f>
        <v>Vitamin E Body Lotion</v>
      </c>
      <c r="P1892" t="str">
        <f>_xlfn.XLOOKUP(Sales_DB[[#This Row],[Product_ID]],Product_DB[Product_ID],Product_DB[Category])</f>
        <v>Beauty</v>
      </c>
      <c r="Q1892" t="str">
        <f>_xlfn.XLOOKUP(Sales_DB[[#This Row],[Product_ID]],Product_DB[Product_ID],Product_DB[Sub_Category])</f>
        <v>Skincare</v>
      </c>
      <c r="R1892" t="str">
        <f>_xlfn.XLOOKUP(Sales_DB[[#This Row],[Product_ID]],Product_DB[Product_ID],Product_DB[Brand])</f>
        <v>Hoffman-Williams</v>
      </c>
      <c r="S1892">
        <f>_xlfn.XLOOKUP(Sales_DB[[#This Row],[Product_ID]],Product_DB[Product_ID],Product_DB[Cost])</f>
        <v>358.47</v>
      </c>
      <c r="T1892">
        <f>_xlfn.XLOOKUP(Sales_DB[[#This Row],[Product_ID]],Product_DB[Product_ID],Product_DB[Stock])</f>
        <v>213</v>
      </c>
      <c r="U1892" t="str">
        <f>_xlfn.XLOOKUP(Sales_DB[[#This Row],[Customer_ID]],Final_Cust_db[Customer_ID],Final_Cust_db[Name])</f>
        <v>Darrell Miller</v>
      </c>
      <c r="V1892">
        <f>_xlfn.XLOOKUP(Sales_DB[[#This Row],[Customer_ID]],Final_Cust_db[Customer_ID],Final_Cust_db[Age])</f>
        <v>59</v>
      </c>
      <c r="W1892" t="str">
        <f>_xlfn.XLOOKUP(Sales_DB[[#This Row],[Customer_ID]],Final_Cust_db[Customer_ID],Final_Cust_db[Gender])</f>
        <v>Female</v>
      </c>
      <c r="X1892" t="str">
        <f>_xlfn.XLOOKUP(Sales_DB[[#This Row],[Customer_ID]],Final_Cust_db[Customer_ID],Final_Cust_db[City])</f>
        <v>Port Carol</v>
      </c>
      <c r="Y1892" t="str">
        <f>_xlfn.XLOOKUP(Sales_DB[[#This Row],[Customer_ID]],Final_Cust_db[Customer_ID],Final_Cust_db[State])</f>
        <v>Florida</v>
      </c>
      <c r="Z1892" t="str">
        <f>_xlfn.XLOOKUP(Sales_DB[[#This Row],[Customer_ID]],Final_Cust_db[Customer_ID],Final_Cust_db[Country])</f>
        <v>USA</v>
      </c>
      <c r="AA1892" t="str">
        <f>_xlfn.XLOOKUP(Sales_DB[[#This Row],[Customer_ID]],Final_Cust_db[Customer_ID],Final_Cust_db[Loyality_Level])</f>
        <v>Platinum</v>
      </c>
      <c r="AB1892" s="8">
        <f>Sales_DB[[#This Row],[Cost]]*Sales_DB[[#This Row],[Quantity]]</f>
        <v>1433.88</v>
      </c>
      <c r="AC1892" s="8">
        <f>Sales_DB[[#This Row],[Total_Amount]]-Sales_DB[[#This Row],[Spend]]</f>
        <v>849.08639999999968</v>
      </c>
      <c r="AD1892" s="8">
        <f>MONTH(Sales_DB[[#This Row],[Order_Date]])</f>
        <v>4</v>
      </c>
    </row>
    <row r="1893" spans="1:30" x14ac:dyDescent="0.35">
      <c r="A1893" t="s">
        <v>3850</v>
      </c>
      <c r="B1893" s="2">
        <v>45916</v>
      </c>
      <c r="C1893" t="s">
        <v>1421</v>
      </c>
      <c r="D1893" t="s">
        <v>1824</v>
      </c>
      <c r="E1893" t="s">
        <v>1946</v>
      </c>
      <c r="F1893">
        <v>3</v>
      </c>
      <c r="G1893" s="5">
        <v>825.33</v>
      </c>
      <c r="H1893">
        <v>0.21</v>
      </c>
      <c r="I1893" t="s">
        <v>1957</v>
      </c>
      <c r="J1893">
        <v>1956.0320999999999</v>
      </c>
      <c r="K1893" t="str">
        <f>_xlfn.XLOOKUP(Sales_DB[[#This Row],[Store_ID]],Store_DB[Store_ID],Store_DB[Region])</f>
        <v>East</v>
      </c>
      <c r="L1893" t="str">
        <f>_xlfn.XLOOKUP(Sales_DB[[#This Row],[Store_ID]],Store_DB[Store_ID],Store_DB[Store_Name])</f>
        <v>Mann-Austin</v>
      </c>
      <c r="M1893" t="str">
        <f>_xlfn.XLOOKUP(Sales_DB[[#This Row],[Store_ID]],Store_DB[Store_ID],Store_DB[City])</f>
        <v>Vasquezborough</v>
      </c>
      <c r="N1893" t="str">
        <f>_xlfn.XLOOKUP(Sales_DB[[#This Row],[Store_ID]],Store_DB[Store_ID],Store_DB[Store_Type])</f>
        <v>Online</v>
      </c>
      <c r="O1893" t="str">
        <f>_xlfn.XLOOKUP(Sales_DB[[#This Row],[Product_ID]],Product_DB[Product_ID],Product_DB[Product_Name])</f>
        <v>Badminton Racket Set</v>
      </c>
      <c r="P1893" t="str">
        <f>_xlfn.XLOOKUP(Sales_DB[[#This Row],[Product_ID]],Product_DB[Product_ID],Product_DB[Category])</f>
        <v>Sports</v>
      </c>
      <c r="Q1893" t="str">
        <f>_xlfn.XLOOKUP(Sales_DB[[#This Row],[Product_ID]],Product_DB[Product_ID],Product_DB[Sub_Category])</f>
        <v>Equipment</v>
      </c>
      <c r="R1893" t="str">
        <f>_xlfn.XLOOKUP(Sales_DB[[#This Row],[Product_ID]],Product_DB[Product_ID],Product_DB[Brand])</f>
        <v>Robinson-Brown</v>
      </c>
      <c r="S1893">
        <f>_xlfn.XLOOKUP(Sales_DB[[#This Row],[Product_ID]],Product_DB[Product_ID],Product_DB[Cost])</f>
        <v>285.54000000000002</v>
      </c>
      <c r="T1893">
        <f>_xlfn.XLOOKUP(Sales_DB[[#This Row],[Product_ID]],Product_DB[Product_ID],Product_DB[Stock])</f>
        <v>358</v>
      </c>
      <c r="U1893" t="str">
        <f>_xlfn.XLOOKUP(Sales_DB[[#This Row],[Customer_ID]],Final_Cust_db[Customer_ID],Final_Cust_db[Name])</f>
        <v>Christina Robertson</v>
      </c>
      <c r="V1893">
        <f>_xlfn.XLOOKUP(Sales_DB[[#This Row],[Customer_ID]],Final_Cust_db[Customer_ID],Final_Cust_db[Age])</f>
        <v>59</v>
      </c>
      <c r="W1893" t="str">
        <f>_xlfn.XLOOKUP(Sales_DB[[#This Row],[Customer_ID]],Final_Cust_db[Customer_ID],Final_Cust_db[Gender])</f>
        <v>Male</v>
      </c>
      <c r="X1893" t="str">
        <f>_xlfn.XLOOKUP(Sales_DB[[#This Row],[Customer_ID]],Final_Cust_db[Customer_ID],Final_Cust_db[City])</f>
        <v>Hubbardborough</v>
      </c>
      <c r="Y1893" t="str">
        <f>_xlfn.XLOOKUP(Sales_DB[[#This Row],[Customer_ID]],Final_Cust_db[Customer_ID],Final_Cust_db[State])</f>
        <v>Kentucky</v>
      </c>
      <c r="Z1893" t="str">
        <f>_xlfn.XLOOKUP(Sales_DB[[#This Row],[Customer_ID]],Final_Cust_db[Customer_ID],Final_Cust_db[Country])</f>
        <v>USA</v>
      </c>
      <c r="AA1893" t="str">
        <f>_xlfn.XLOOKUP(Sales_DB[[#This Row],[Customer_ID]],Final_Cust_db[Customer_ID],Final_Cust_db[Loyality_Level])</f>
        <v>Platinum</v>
      </c>
      <c r="AB1893" s="8">
        <f>Sales_DB[[#This Row],[Cost]]*Sales_DB[[#This Row],[Quantity]]</f>
        <v>856.62000000000012</v>
      </c>
      <c r="AC1893" s="8">
        <f>Sales_DB[[#This Row],[Total_Amount]]-Sales_DB[[#This Row],[Spend]]</f>
        <v>1099.4120999999998</v>
      </c>
      <c r="AD1893" s="8">
        <f>MONTH(Sales_DB[[#This Row],[Order_Date]])</f>
        <v>9</v>
      </c>
    </row>
    <row r="1894" spans="1:30" x14ac:dyDescent="0.35">
      <c r="A1894" t="s">
        <v>3851</v>
      </c>
      <c r="B1894" s="2">
        <v>45269</v>
      </c>
      <c r="C1894" t="s">
        <v>225</v>
      </c>
      <c r="D1894" t="s">
        <v>1791</v>
      </c>
      <c r="E1894" t="s">
        <v>1932</v>
      </c>
      <c r="F1894">
        <v>2</v>
      </c>
      <c r="G1894" s="5">
        <v>47.3</v>
      </c>
      <c r="H1894">
        <v>0.01</v>
      </c>
      <c r="I1894" t="s">
        <v>1959</v>
      </c>
      <c r="J1894">
        <v>93.653999999999996</v>
      </c>
      <c r="K1894" t="str">
        <f>_xlfn.XLOOKUP(Sales_DB[[#This Row],[Store_ID]],Store_DB[Store_ID],Store_DB[Region])</f>
        <v>South</v>
      </c>
      <c r="L1894" t="str">
        <f>_xlfn.XLOOKUP(Sales_DB[[#This Row],[Store_ID]],Store_DB[Store_ID],Store_DB[Store_Name])</f>
        <v>Mcdonald Inc</v>
      </c>
      <c r="M1894" t="str">
        <f>_xlfn.XLOOKUP(Sales_DB[[#This Row],[Store_ID]],Store_DB[Store_ID],Store_DB[City])</f>
        <v>Christopherland</v>
      </c>
      <c r="N1894" t="str">
        <f>_xlfn.XLOOKUP(Sales_DB[[#This Row],[Store_ID]],Store_DB[Store_ID],Store_DB[Store_Type])</f>
        <v>Outlet</v>
      </c>
      <c r="O1894" t="str">
        <f>_xlfn.XLOOKUP(Sales_DB[[#This Row],[Product_ID]],Product_DB[Product_ID],Product_DB[Product_Name])</f>
        <v>Kitchen Storage Rack</v>
      </c>
      <c r="P1894" t="str">
        <f>_xlfn.XLOOKUP(Sales_DB[[#This Row],[Product_ID]],Product_DB[Product_ID],Product_DB[Category])</f>
        <v>Home</v>
      </c>
      <c r="Q1894" t="str">
        <f>_xlfn.XLOOKUP(Sales_DB[[#This Row],[Product_ID]],Product_DB[Product_ID],Product_DB[Sub_Category])</f>
        <v>Storage</v>
      </c>
      <c r="R1894" t="str">
        <f>_xlfn.XLOOKUP(Sales_DB[[#This Row],[Product_ID]],Product_DB[Product_ID],Product_DB[Brand])</f>
        <v>Duran Group</v>
      </c>
      <c r="S1894">
        <f>_xlfn.XLOOKUP(Sales_DB[[#This Row],[Product_ID]],Product_DB[Product_ID],Product_DB[Cost])</f>
        <v>138.05000000000001</v>
      </c>
      <c r="T1894">
        <f>_xlfn.XLOOKUP(Sales_DB[[#This Row],[Product_ID]],Product_DB[Product_ID],Product_DB[Stock])</f>
        <v>89</v>
      </c>
      <c r="U1894" t="str">
        <f>_xlfn.XLOOKUP(Sales_DB[[#This Row],[Customer_ID]],Final_Cust_db[Customer_ID],Final_Cust_db[Name])</f>
        <v>Alyssa Vargas</v>
      </c>
      <c r="V1894">
        <f>_xlfn.XLOOKUP(Sales_DB[[#This Row],[Customer_ID]],Final_Cust_db[Customer_ID],Final_Cust_db[Age])</f>
        <v>53</v>
      </c>
      <c r="W1894" t="str">
        <f>_xlfn.XLOOKUP(Sales_DB[[#This Row],[Customer_ID]],Final_Cust_db[Customer_ID],Final_Cust_db[Gender])</f>
        <v>Male</v>
      </c>
      <c r="X1894" t="str">
        <f>_xlfn.XLOOKUP(Sales_DB[[#This Row],[Customer_ID]],Final_Cust_db[Customer_ID],Final_Cust_db[City])</f>
        <v>New Kathrynland</v>
      </c>
      <c r="Y1894" t="str">
        <f>_xlfn.XLOOKUP(Sales_DB[[#This Row],[Customer_ID]],Final_Cust_db[Customer_ID],Final_Cust_db[State])</f>
        <v>Montana</v>
      </c>
      <c r="Z1894" t="str">
        <f>_xlfn.XLOOKUP(Sales_DB[[#This Row],[Customer_ID]],Final_Cust_db[Customer_ID],Final_Cust_db[Country])</f>
        <v>USA</v>
      </c>
      <c r="AA1894" t="str">
        <f>_xlfn.XLOOKUP(Sales_DB[[#This Row],[Customer_ID]],Final_Cust_db[Customer_ID],Final_Cust_db[Loyality_Level])</f>
        <v>Platinum</v>
      </c>
      <c r="AB1894" s="8">
        <f>Sales_DB[[#This Row],[Cost]]*Sales_DB[[#This Row],[Quantity]]</f>
        <v>276.10000000000002</v>
      </c>
      <c r="AC1894" s="8">
        <f>Sales_DB[[#This Row],[Total_Amount]]-Sales_DB[[#This Row],[Spend]]</f>
        <v>-182.44600000000003</v>
      </c>
      <c r="AD1894" s="8">
        <f>MONTH(Sales_DB[[#This Row],[Order_Date]])</f>
        <v>12</v>
      </c>
    </row>
    <row r="1895" spans="1:30" x14ac:dyDescent="0.35">
      <c r="A1895" t="s">
        <v>3852</v>
      </c>
      <c r="B1895" s="2">
        <v>45493</v>
      </c>
      <c r="C1895" t="s">
        <v>574</v>
      </c>
      <c r="D1895" t="s">
        <v>1797</v>
      </c>
      <c r="E1895" t="s">
        <v>1940</v>
      </c>
      <c r="F1895">
        <v>1</v>
      </c>
      <c r="G1895" s="5">
        <v>389.12</v>
      </c>
      <c r="H1895">
        <v>0.18</v>
      </c>
      <c r="I1895" t="s">
        <v>1959</v>
      </c>
      <c r="J1895">
        <v>319.07839999999999</v>
      </c>
      <c r="K1895" t="str">
        <f>_xlfn.XLOOKUP(Sales_DB[[#This Row],[Store_ID]],Store_DB[Store_ID],Store_DB[Region])</f>
        <v>North</v>
      </c>
      <c r="L1895" t="str">
        <f>_xlfn.XLOOKUP(Sales_DB[[#This Row],[Store_ID]],Store_DB[Store_ID],Store_DB[Store_Name])</f>
        <v>Holloway Ltd</v>
      </c>
      <c r="M1895" t="str">
        <f>_xlfn.XLOOKUP(Sales_DB[[#This Row],[Store_ID]],Store_DB[Store_ID],Store_DB[City])</f>
        <v>Bensonhaven</v>
      </c>
      <c r="N1895" t="str">
        <f>_xlfn.XLOOKUP(Sales_DB[[#This Row],[Store_ID]],Store_DB[Store_ID],Store_DB[Store_Type])</f>
        <v>Flagship</v>
      </c>
      <c r="O1895" t="str">
        <f>_xlfn.XLOOKUP(Sales_DB[[#This Row],[Product_ID]],Product_DB[Product_ID],Product_DB[Product_Name])</f>
        <v>Professional Jump Rope</v>
      </c>
      <c r="P1895" t="str">
        <f>_xlfn.XLOOKUP(Sales_DB[[#This Row],[Product_ID]],Product_DB[Product_ID],Product_DB[Category])</f>
        <v>Sports</v>
      </c>
      <c r="Q1895" t="str">
        <f>_xlfn.XLOOKUP(Sales_DB[[#This Row],[Product_ID]],Product_DB[Product_ID],Product_DB[Sub_Category])</f>
        <v>Fitness</v>
      </c>
      <c r="R1895" t="str">
        <f>_xlfn.XLOOKUP(Sales_DB[[#This Row],[Product_ID]],Product_DB[Product_ID],Product_DB[Brand])</f>
        <v>Davis PLC</v>
      </c>
      <c r="S1895">
        <f>_xlfn.XLOOKUP(Sales_DB[[#This Row],[Product_ID]],Product_DB[Product_ID],Product_DB[Cost])</f>
        <v>477.61</v>
      </c>
      <c r="T1895">
        <f>_xlfn.XLOOKUP(Sales_DB[[#This Row],[Product_ID]],Product_DB[Product_ID],Product_DB[Stock])</f>
        <v>300</v>
      </c>
      <c r="U1895" t="str">
        <f>_xlfn.XLOOKUP(Sales_DB[[#This Row],[Customer_ID]],Final_Cust_db[Customer_ID],Final_Cust_db[Name])</f>
        <v>Amy Wilson</v>
      </c>
      <c r="V1895">
        <f>_xlfn.XLOOKUP(Sales_DB[[#This Row],[Customer_ID]],Final_Cust_db[Customer_ID],Final_Cust_db[Age])</f>
        <v>44</v>
      </c>
      <c r="W1895" t="str">
        <f>_xlfn.XLOOKUP(Sales_DB[[#This Row],[Customer_ID]],Final_Cust_db[Customer_ID],Final_Cust_db[Gender])</f>
        <v>Female</v>
      </c>
      <c r="X1895" t="str">
        <f>_xlfn.XLOOKUP(Sales_DB[[#This Row],[Customer_ID]],Final_Cust_db[Customer_ID],Final_Cust_db[City])</f>
        <v>Morrisburgh</v>
      </c>
      <c r="Y1895" t="str">
        <f>_xlfn.XLOOKUP(Sales_DB[[#This Row],[Customer_ID]],Final_Cust_db[Customer_ID],Final_Cust_db[State])</f>
        <v>Indiana</v>
      </c>
      <c r="Z1895" t="str">
        <f>_xlfn.XLOOKUP(Sales_DB[[#This Row],[Customer_ID]],Final_Cust_db[Customer_ID],Final_Cust_db[Country])</f>
        <v>USA</v>
      </c>
      <c r="AA1895" t="str">
        <f>_xlfn.XLOOKUP(Sales_DB[[#This Row],[Customer_ID]],Final_Cust_db[Customer_ID],Final_Cust_db[Loyality_Level])</f>
        <v>Platinum</v>
      </c>
      <c r="AB1895" s="8">
        <f>Sales_DB[[#This Row],[Cost]]*Sales_DB[[#This Row],[Quantity]]</f>
        <v>477.61</v>
      </c>
      <c r="AC1895" s="8">
        <f>Sales_DB[[#This Row],[Total_Amount]]-Sales_DB[[#This Row],[Spend]]</f>
        <v>-158.53160000000003</v>
      </c>
      <c r="AD1895" s="8">
        <f>MONTH(Sales_DB[[#This Row],[Order_Date]])</f>
        <v>7</v>
      </c>
    </row>
    <row r="1896" spans="1:30" x14ac:dyDescent="0.35">
      <c r="A1896" t="s">
        <v>3853</v>
      </c>
      <c r="B1896" s="2">
        <v>45558</v>
      </c>
      <c r="C1896" t="s">
        <v>1424</v>
      </c>
      <c r="D1896" t="s">
        <v>1827</v>
      </c>
      <c r="E1896" t="s">
        <v>1943</v>
      </c>
      <c r="F1896">
        <v>3</v>
      </c>
      <c r="G1896" s="5">
        <v>543.83000000000004</v>
      </c>
      <c r="H1896">
        <v>0.05</v>
      </c>
      <c r="I1896" t="s">
        <v>1957</v>
      </c>
      <c r="J1896">
        <v>1549.9155000000001</v>
      </c>
      <c r="K1896" t="str">
        <f>_xlfn.XLOOKUP(Sales_DB[[#This Row],[Store_ID]],Store_DB[Store_ID],Store_DB[Region])</f>
        <v>East</v>
      </c>
      <c r="L1896" t="str">
        <f>_xlfn.XLOOKUP(Sales_DB[[#This Row],[Store_ID]],Store_DB[Store_ID],Store_DB[Store_Name])</f>
        <v>Guerrero-Schmitt</v>
      </c>
      <c r="M1896" t="str">
        <f>_xlfn.XLOOKUP(Sales_DB[[#This Row],[Store_ID]],Store_DB[Store_ID],Store_DB[City])</f>
        <v>East Stevechester</v>
      </c>
      <c r="N1896" t="str">
        <f>_xlfn.XLOOKUP(Sales_DB[[#This Row],[Store_ID]],Store_DB[Store_ID],Store_DB[Store_Type])</f>
        <v>Flagship</v>
      </c>
      <c r="O1896" t="str">
        <f>_xlfn.XLOOKUP(Sales_DB[[#This Row],[Product_ID]],Product_DB[Product_ID],Product_DB[Product_Name])</f>
        <v>Fitness Resistance Bands</v>
      </c>
      <c r="P1896" t="str">
        <f>_xlfn.XLOOKUP(Sales_DB[[#This Row],[Product_ID]],Product_DB[Product_ID],Product_DB[Category])</f>
        <v>Sports</v>
      </c>
      <c r="Q1896" t="str">
        <f>_xlfn.XLOOKUP(Sales_DB[[#This Row],[Product_ID]],Product_DB[Product_ID],Product_DB[Sub_Category])</f>
        <v>Fitness</v>
      </c>
      <c r="R1896" t="str">
        <f>_xlfn.XLOOKUP(Sales_DB[[#This Row],[Product_ID]],Product_DB[Product_ID],Product_DB[Brand])</f>
        <v>Reese-Watson</v>
      </c>
      <c r="S1896">
        <f>_xlfn.XLOOKUP(Sales_DB[[#This Row],[Product_ID]],Product_DB[Product_ID],Product_DB[Cost])</f>
        <v>152.91999999999999</v>
      </c>
      <c r="T1896">
        <f>_xlfn.XLOOKUP(Sales_DB[[#This Row],[Product_ID]],Product_DB[Product_ID],Product_DB[Stock])</f>
        <v>281</v>
      </c>
      <c r="U1896" t="str">
        <f>_xlfn.XLOOKUP(Sales_DB[[#This Row],[Customer_ID]],Final_Cust_db[Customer_ID],Final_Cust_db[Name])</f>
        <v>Kelly Garrett</v>
      </c>
      <c r="V1896">
        <f>_xlfn.XLOOKUP(Sales_DB[[#This Row],[Customer_ID]],Final_Cust_db[Customer_ID],Final_Cust_db[Age])</f>
        <v>62</v>
      </c>
      <c r="W1896" t="str">
        <f>_xlfn.XLOOKUP(Sales_DB[[#This Row],[Customer_ID]],Final_Cust_db[Customer_ID],Final_Cust_db[Gender])</f>
        <v>Female</v>
      </c>
      <c r="X1896" t="str">
        <f>_xlfn.XLOOKUP(Sales_DB[[#This Row],[Customer_ID]],Final_Cust_db[Customer_ID],Final_Cust_db[City])</f>
        <v>Port Taylorberg</v>
      </c>
      <c r="Y1896" t="str">
        <f>_xlfn.XLOOKUP(Sales_DB[[#This Row],[Customer_ID]],Final_Cust_db[Customer_ID],Final_Cust_db[State])</f>
        <v>Pennsylvania</v>
      </c>
      <c r="Z1896" t="str">
        <f>_xlfn.XLOOKUP(Sales_DB[[#This Row],[Customer_ID]],Final_Cust_db[Customer_ID],Final_Cust_db[Country])</f>
        <v>USA</v>
      </c>
      <c r="AA1896" t="str">
        <f>_xlfn.XLOOKUP(Sales_DB[[#This Row],[Customer_ID]],Final_Cust_db[Customer_ID],Final_Cust_db[Loyality_Level])</f>
        <v>Silver</v>
      </c>
      <c r="AB1896" s="8">
        <f>Sales_DB[[#This Row],[Cost]]*Sales_DB[[#This Row],[Quantity]]</f>
        <v>458.76</v>
      </c>
      <c r="AC1896" s="8">
        <f>Sales_DB[[#This Row],[Total_Amount]]-Sales_DB[[#This Row],[Spend]]</f>
        <v>1091.1555000000001</v>
      </c>
      <c r="AD1896" s="8">
        <f>MONTH(Sales_DB[[#This Row],[Order_Date]])</f>
        <v>9</v>
      </c>
    </row>
    <row r="1897" spans="1:30" x14ac:dyDescent="0.35">
      <c r="A1897" t="s">
        <v>3854</v>
      </c>
      <c r="B1897" s="2">
        <v>45423</v>
      </c>
      <c r="C1897" t="s">
        <v>107</v>
      </c>
      <c r="D1897" t="s">
        <v>1611</v>
      </c>
      <c r="E1897" t="s">
        <v>1890</v>
      </c>
      <c r="F1897">
        <v>2</v>
      </c>
      <c r="G1897" s="5">
        <v>660.27</v>
      </c>
      <c r="H1897">
        <v>0.01</v>
      </c>
      <c r="I1897" t="s">
        <v>1959</v>
      </c>
      <c r="J1897">
        <v>1307.3345999999999</v>
      </c>
      <c r="K1897" t="str">
        <f>_xlfn.XLOOKUP(Sales_DB[[#This Row],[Store_ID]],Store_DB[Store_ID],Store_DB[Region])</f>
        <v>North</v>
      </c>
      <c r="L1897" t="str">
        <f>_xlfn.XLOOKUP(Sales_DB[[#This Row],[Store_ID]],Store_DB[Store_ID],Store_DB[Store_Name])</f>
        <v>Martinez, Adkins and Johnson</v>
      </c>
      <c r="M1897" t="str">
        <f>_xlfn.XLOOKUP(Sales_DB[[#This Row],[Store_ID]],Store_DB[Store_ID],Store_DB[City])</f>
        <v>Danielmouth</v>
      </c>
      <c r="N1897" t="str">
        <f>_xlfn.XLOOKUP(Sales_DB[[#This Row],[Store_ID]],Store_DB[Store_ID],Store_DB[Store_Type])</f>
        <v>Flagship</v>
      </c>
      <c r="O1897" t="str">
        <f>_xlfn.XLOOKUP(Sales_DB[[#This Row],[Product_ID]],Product_DB[Product_ID],Product_DB[Product_Name])</f>
        <v>Decorative Wall Mirror</v>
      </c>
      <c r="P1897" t="str">
        <f>_xlfn.XLOOKUP(Sales_DB[[#This Row],[Product_ID]],Product_DB[Product_ID],Product_DB[Category])</f>
        <v>Home</v>
      </c>
      <c r="Q1897" t="str">
        <f>_xlfn.XLOOKUP(Sales_DB[[#This Row],[Product_ID]],Product_DB[Product_ID],Product_DB[Sub_Category])</f>
        <v>Decor</v>
      </c>
      <c r="R1897" t="str">
        <f>_xlfn.XLOOKUP(Sales_DB[[#This Row],[Product_ID]],Product_DB[Product_ID],Product_DB[Brand])</f>
        <v>Luna, Anderson and Bowman</v>
      </c>
      <c r="S1897">
        <f>_xlfn.XLOOKUP(Sales_DB[[#This Row],[Product_ID]],Product_DB[Product_ID],Product_DB[Cost])</f>
        <v>48.01</v>
      </c>
      <c r="T1897">
        <f>_xlfn.XLOOKUP(Sales_DB[[#This Row],[Product_ID]],Product_DB[Product_ID],Product_DB[Stock])</f>
        <v>439</v>
      </c>
      <c r="U1897" t="str">
        <f>_xlfn.XLOOKUP(Sales_DB[[#This Row],[Customer_ID]],Final_Cust_db[Customer_ID],Final_Cust_db[Name])</f>
        <v>Heather Collins</v>
      </c>
      <c r="V1897">
        <f>_xlfn.XLOOKUP(Sales_DB[[#This Row],[Customer_ID]],Final_Cust_db[Customer_ID],Final_Cust_db[Age])</f>
        <v>40</v>
      </c>
      <c r="W1897" t="str">
        <f>_xlfn.XLOOKUP(Sales_DB[[#This Row],[Customer_ID]],Final_Cust_db[Customer_ID],Final_Cust_db[Gender])</f>
        <v>Male</v>
      </c>
      <c r="X1897" t="str">
        <f>_xlfn.XLOOKUP(Sales_DB[[#This Row],[Customer_ID]],Final_Cust_db[Customer_ID],Final_Cust_db[City])</f>
        <v>Rogerschester</v>
      </c>
      <c r="Y1897" t="str">
        <f>_xlfn.XLOOKUP(Sales_DB[[#This Row],[Customer_ID]],Final_Cust_db[Customer_ID],Final_Cust_db[State])</f>
        <v>Idaho</v>
      </c>
      <c r="Z1897" t="str">
        <f>_xlfn.XLOOKUP(Sales_DB[[#This Row],[Customer_ID]],Final_Cust_db[Customer_ID],Final_Cust_db[Country])</f>
        <v>USA</v>
      </c>
      <c r="AA1897" t="str">
        <f>_xlfn.XLOOKUP(Sales_DB[[#This Row],[Customer_ID]],Final_Cust_db[Customer_ID],Final_Cust_db[Loyality_Level])</f>
        <v>Platinum</v>
      </c>
      <c r="AB1897" s="8">
        <f>Sales_DB[[#This Row],[Cost]]*Sales_DB[[#This Row],[Quantity]]</f>
        <v>96.02</v>
      </c>
      <c r="AC1897" s="8">
        <f>Sales_DB[[#This Row],[Total_Amount]]-Sales_DB[[#This Row],[Spend]]</f>
        <v>1211.3145999999999</v>
      </c>
      <c r="AD1897" s="8">
        <f>MONTH(Sales_DB[[#This Row],[Order_Date]])</f>
        <v>5</v>
      </c>
    </row>
    <row r="1898" spans="1:30" x14ac:dyDescent="0.35">
      <c r="A1898" t="s">
        <v>3855</v>
      </c>
      <c r="B1898" s="2">
        <v>45780</v>
      </c>
      <c r="C1898" t="s">
        <v>1356</v>
      </c>
      <c r="D1898" t="s">
        <v>1608</v>
      </c>
      <c r="E1898" t="s">
        <v>1915</v>
      </c>
      <c r="F1898">
        <v>4</v>
      </c>
      <c r="G1898" s="5">
        <v>729.31</v>
      </c>
      <c r="H1898">
        <v>0.03</v>
      </c>
      <c r="I1898" t="s">
        <v>1957</v>
      </c>
      <c r="J1898">
        <v>2829.7228</v>
      </c>
      <c r="K1898" t="str">
        <f>_xlfn.XLOOKUP(Sales_DB[[#This Row],[Store_ID]],Store_DB[Store_ID],Store_DB[Region])</f>
        <v>West</v>
      </c>
      <c r="L1898" t="str">
        <f>_xlfn.XLOOKUP(Sales_DB[[#This Row],[Store_ID]],Store_DB[Store_ID],Store_DB[Store_Name])</f>
        <v>Bean, Jones and Park</v>
      </c>
      <c r="M1898" t="str">
        <f>_xlfn.XLOOKUP(Sales_DB[[#This Row],[Store_ID]],Store_DB[Store_ID],Store_DB[City])</f>
        <v>Thompsonborough</v>
      </c>
      <c r="N1898" t="str">
        <f>_xlfn.XLOOKUP(Sales_DB[[#This Row],[Store_ID]],Store_DB[Store_ID],Store_DB[Store_Type])</f>
        <v>Online</v>
      </c>
      <c r="O1898" t="str">
        <f>_xlfn.XLOOKUP(Sales_DB[[#This Row],[Product_ID]],Product_DB[Product_ID],Product_DB[Product_Name])</f>
        <v>Usb-C Fast Charger</v>
      </c>
      <c r="P1898" t="str">
        <f>_xlfn.XLOOKUP(Sales_DB[[#This Row],[Product_ID]],Product_DB[Product_ID],Product_DB[Category])</f>
        <v>Electronics</v>
      </c>
      <c r="Q1898" t="str">
        <f>_xlfn.XLOOKUP(Sales_DB[[#This Row],[Product_ID]],Product_DB[Product_ID],Product_DB[Sub_Category])</f>
        <v>Accessories</v>
      </c>
      <c r="R1898" t="str">
        <f>_xlfn.XLOOKUP(Sales_DB[[#This Row],[Product_ID]],Product_DB[Product_ID],Product_DB[Brand])</f>
        <v>Dawson-Perkins</v>
      </c>
      <c r="S1898">
        <f>_xlfn.XLOOKUP(Sales_DB[[#This Row],[Product_ID]],Product_DB[Product_ID],Product_DB[Cost])</f>
        <v>242.23</v>
      </c>
      <c r="T1898">
        <f>_xlfn.XLOOKUP(Sales_DB[[#This Row],[Product_ID]],Product_DB[Product_ID],Product_DB[Stock])</f>
        <v>453</v>
      </c>
      <c r="U1898" t="str">
        <f>_xlfn.XLOOKUP(Sales_DB[[#This Row],[Customer_ID]],Final_Cust_db[Customer_ID],Final_Cust_db[Name])</f>
        <v>Monique Castro</v>
      </c>
      <c r="V1898">
        <f>_xlfn.XLOOKUP(Sales_DB[[#This Row],[Customer_ID]],Final_Cust_db[Customer_ID],Final_Cust_db[Age])</f>
        <v>48</v>
      </c>
      <c r="W1898" t="str">
        <f>_xlfn.XLOOKUP(Sales_DB[[#This Row],[Customer_ID]],Final_Cust_db[Customer_ID],Final_Cust_db[Gender])</f>
        <v>Female</v>
      </c>
      <c r="X1898" t="str">
        <f>_xlfn.XLOOKUP(Sales_DB[[#This Row],[Customer_ID]],Final_Cust_db[Customer_ID],Final_Cust_db[City])</f>
        <v>New Sarah</v>
      </c>
      <c r="Y1898" t="str">
        <f>_xlfn.XLOOKUP(Sales_DB[[#This Row],[Customer_ID]],Final_Cust_db[Customer_ID],Final_Cust_db[State])</f>
        <v>Indiana</v>
      </c>
      <c r="Z1898" t="str">
        <f>_xlfn.XLOOKUP(Sales_DB[[#This Row],[Customer_ID]],Final_Cust_db[Customer_ID],Final_Cust_db[Country])</f>
        <v>USA</v>
      </c>
      <c r="AA1898" t="str">
        <f>_xlfn.XLOOKUP(Sales_DB[[#This Row],[Customer_ID]],Final_Cust_db[Customer_ID],Final_Cust_db[Loyality_Level])</f>
        <v>Gold</v>
      </c>
      <c r="AB1898" s="8">
        <f>Sales_DB[[#This Row],[Cost]]*Sales_DB[[#This Row],[Quantity]]</f>
        <v>968.92</v>
      </c>
      <c r="AC1898" s="8">
        <f>Sales_DB[[#This Row],[Total_Amount]]-Sales_DB[[#This Row],[Spend]]</f>
        <v>1860.8027999999999</v>
      </c>
      <c r="AD1898" s="8">
        <f>MONTH(Sales_DB[[#This Row],[Order_Date]])</f>
        <v>5</v>
      </c>
    </row>
    <row r="1899" spans="1:30" x14ac:dyDescent="0.35">
      <c r="A1899" t="s">
        <v>3856</v>
      </c>
      <c r="B1899" s="2">
        <v>45345</v>
      </c>
      <c r="C1899" t="s">
        <v>1317</v>
      </c>
      <c r="D1899" t="s">
        <v>1842</v>
      </c>
      <c r="E1899" t="s">
        <v>1909</v>
      </c>
      <c r="F1899">
        <v>2</v>
      </c>
      <c r="G1899" s="5">
        <v>152.91</v>
      </c>
      <c r="H1899">
        <v>0.24</v>
      </c>
      <c r="I1899" t="s">
        <v>1959</v>
      </c>
      <c r="J1899">
        <v>232.42320000000001</v>
      </c>
      <c r="K1899" t="str">
        <f>_xlfn.XLOOKUP(Sales_DB[[#This Row],[Store_ID]],Store_DB[Store_ID],Store_DB[Region])</f>
        <v>East</v>
      </c>
      <c r="L1899" t="str">
        <f>_xlfn.XLOOKUP(Sales_DB[[#This Row],[Store_ID]],Store_DB[Store_ID],Store_DB[Store_Name])</f>
        <v>Benson-Elliott</v>
      </c>
      <c r="M1899" t="str">
        <f>_xlfn.XLOOKUP(Sales_DB[[#This Row],[Store_ID]],Store_DB[Store_ID],Store_DB[City])</f>
        <v>Port Josephberg</v>
      </c>
      <c r="N1899" t="str">
        <f>_xlfn.XLOOKUP(Sales_DB[[#This Row],[Store_ID]],Store_DB[Store_ID],Store_DB[Store_Type])</f>
        <v>Online</v>
      </c>
      <c r="O1899" t="str">
        <f>_xlfn.XLOOKUP(Sales_DB[[#This Row],[Product_ID]],Product_DB[Product_ID],Product_DB[Product_Name])</f>
        <v>Led Bedside Lamp</v>
      </c>
      <c r="P1899" t="str">
        <f>_xlfn.XLOOKUP(Sales_DB[[#This Row],[Product_ID]],Product_DB[Product_ID],Product_DB[Category])</f>
        <v>Home</v>
      </c>
      <c r="Q1899" t="str">
        <f>_xlfn.XLOOKUP(Sales_DB[[#This Row],[Product_ID]],Product_DB[Product_ID],Product_DB[Sub_Category])</f>
        <v>Lighting</v>
      </c>
      <c r="R1899" t="str">
        <f>_xlfn.XLOOKUP(Sales_DB[[#This Row],[Product_ID]],Product_DB[Product_ID],Product_DB[Brand])</f>
        <v>Aguilar, Horton and Lewis</v>
      </c>
      <c r="S1899">
        <f>_xlfn.XLOOKUP(Sales_DB[[#This Row],[Product_ID]],Product_DB[Product_ID],Product_DB[Cost])</f>
        <v>371.38</v>
      </c>
      <c r="T1899">
        <f>_xlfn.XLOOKUP(Sales_DB[[#This Row],[Product_ID]],Product_DB[Product_ID],Product_DB[Stock])</f>
        <v>220</v>
      </c>
      <c r="U1899" t="str">
        <f>_xlfn.XLOOKUP(Sales_DB[[#This Row],[Customer_ID]],Final_Cust_db[Customer_ID],Final_Cust_db[Name])</f>
        <v>Holly Robinson</v>
      </c>
      <c r="V1899">
        <f>_xlfn.XLOOKUP(Sales_DB[[#This Row],[Customer_ID]],Final_Cust_db[Customer_ID],Final_Cust_db[Age])</f>
        <v>45</v>
      </c>
      <c r="W1899" t="str">
        <f>_xlfn.XLOOKUP(Sales_DB[[#This Row],[Customer_ID]],Final_Cust_db[Customer_ID],Final_Cust_db[Gender])</f>
        <v>Female</v>
      </c>
      <c r="X1899" t="str">
        <f>_xlfn.XLOOKUP(Sales_DB[[#This Row],[Customer_ID]],Final_Cust_db[Customer_ID],Final_Cust_db[City])</f>
        <v>East Amy</v>
      </c>
      <c r="Y1899" t="str">
        <f>_xlfn.XLOOKUP(Sales_DB[[#This Row],[Customer_ID]],Final_Cust_db[Customer_ID],Final_Cust_db[State])</f>
        <v>Washington</v>
      </c>
      <c r="Z1899" t="str">
        <f>_xlfn.XLOOKUP(Sales_DB[[#This Row],[Customer_ID]],Final_Cust_db[Customer_ID],Final_Cust_db[Country])</f>
        <v>USA</v>
      </c>
      <c r="AA1899" t="str">
        <f>_xlfn.XLOOKUP(Sales_DB[[#This Row],[Customer_ID]],Final_Cust_db[Customer_ID],Final_Cust_db[Loyality_Level])</f>
        <v>Platinum</v>
      </c>
      <c r="AB1899" s="8">
        <f>Sales_DB[[#This Row],[Cost]]*Sales_DB[[#This Row],[Quantity]]</f>
        <v>742.76</v>
      </c>
      <c r="AC1899" s="8">
        <f>Sales_DB[[#This Row],[Total_Amount]]-Sales_DB[[#This Row],[Spend]]</f>
        <v>-510.33679999999998</v>
      </c>
      <c r="AD1899" s="8">
        <f>MONTH(Sales_DB[[#This Row],[Order_Date]])</f>
        <v>2</v>
      </c>
    </row>
    <row r="1900" spans="1:30" x14ac:dyDescent="0.35">
      <c r="A1900" t="s">
        <v>3857</v>
      </c>
      <c r="B1900" s="2">
        <v>45344</v>
      </c>
      <c r="C1900" t="s">
        <v>1432</v>
      </c>
      <c r="D1900" t="s">
        <v>1803</v>
      </c>
      <c r="E1900" t="s">
        <v>1934</v>
      </c>
      <c r="F1900">
        <v>4</v>
      </c>
      <c r="G1900" s="5">
        <v>592.14</v>
      </c>
      <c r="H1900">
        <v>0.12</v>
      </c>
      <c r="I1900" t="s">
        <v>1962</v>
      </c>
      <c r="J1900">
        <v>2084.3328000000001</v>
      </c>
      <c r="K1900" t="str">
        <f>_xlfn.XLOOKUP(Sales_DB[[#This Row],[Store_ID]],Store_DB[Store_ID],Store_DB[Region])</f>
        <v>North</v>
      </c>
      <c r="L1900" t="str">
        <f>_xlfn.XLOOKUP(Sales_DB[[#This Row],[Store_ID]],Store_DB[Store_ID],Store_DB[Store_Name])</f>
        <v>Shelton PLC</v>
      </c>
      <c r="M1900" t="str">
        <f>_xlfn.XLOOKUP(Sales_DB[[#This Row],[Store_ID]],Store_DB[Store_ID],Store_DB[City])</f>
        <v>East Jenniferstad</v>
      </c>
      <c r="N1900" t="str">
        <f>_xlfn.XLOOKUP(Sales_DB[[#This Row],[Store_ID]],Store_DB[Store_ID],Store_DB[Store_Type])</f>
        <v>Flagship</v>
      </c>
      <c r="O1900" t="str">
        <f>_xlfn.XLOOKUP(Sales_DB[[#This Row],[Product_ID]],Product_DB[Product_ID],Product_DB[Product_Name])</f>
        <v>Bluetooth Car Audio System</v>
      </c>
      <c r="P1900" t="str">
        <f>_xlfn.XLOOKUP(Sales_DB[[#This Row],[Product_ID]],Product_DB[Product_ID],Product_DB[Category])</f>
        <v>Electronics</v>
      </c>
      <c r="Q1900" t="str">
        <f>_xlfn.XLOOKUP(Sales_DB[[#This Row],[Product_ID]],Product_DB[Product_ID],Product_DB[Sub_Category])</f>
        <v>Audio</v>
      </c>
      <c r="R1900" t="str">
        <f>_xlfn.XLOOKUP(Sales_DB[[#This Row],[Product_ID]],Product_DB[Product_ID],Product_DB[Brand])</f>
        <v>Bruce-Bowen</v>
      </c>
      <c r="S1900">
        <f>_xlfn.XLOOKUP(Sales_DB[[#This Row],[Product_ID]],Product_DB[Product_ID],Product_DB[Cost])</f>
        <v>403.71</v>
      </c>
      <c r="T1900">
        <f>_xlfn.XLOOKUP(Sales_DB[[#This Row],[Product_ID]],Product_DB[Product_ID],Product_DB[Stock])</f>
        <v>159</v>
      </c>
      <c r="U1900" t="str">
        <f>_xlfn.XLOOKUP(Sales_DB[[#This Row],[Customer_ID]],Final_Cust_db[Customer_ID],Final_Cust_db[Name])</f>
        <v>Paul Cox</v>
      </c>
      <c r="V1900">
        <f>_xlfn.XLOOKUP(Sales_DB[[#This Row],[Customer_ID]],Final_Cust_db[Customer_ID],Final_Cust_db[Age])</f>
        <v>60</v>
      </c>
      <c r="W1900" t="str">
        <f>_xlfn.XLOOKUP(Sales_DB[[#This Row],[Customer_ID]],Final_Cust_db[Customer_ID],Final_Cust_db[Gender])</f>
        <v>Female</v>
      </c>
      <c r="X1900" t="str">
        <f>_xlfn.XLOOKUP(Sales_DB[[#This Row],[Customer_ID]],Final_Cust_db[Customer_ID],Final_Cust_db[City])</f>
        <v>East Julie</v>
      </c>
      <c r="Y1900" t="str">
        <f>_xlfn.XLOOKUP(Sales_DB[[#This Row],[Customer_ID]],Final_Cust_db[Customer_ID],Final_Cust_db[State])</f>
        <v>Kansas</v>
      </c>
      <c r="Z1900" t="str">
        <f>_xlfn.XLOOKUP(Sales_DB[[#This Row],[Customer_ID]],Final_Cust_db[Customer_ID],Final_Cust_db[Country])</f>
        <v>USA</v>
      </c>
      <c r="AA1900" t="str">
        <f>_xlfn.XLOOKUP(Sales_DB[[#This Row],[Customer_ID]],Final_Cust_db[Customer_ID],Final_Cust_db[Loyality_Level])</f>
        <v>Silver</v>
      </c>
      <c r="AB1900" s="8">
        <f>Sales_DB[[#This Row],[Cost]]*Sales_DB[[#This Row],[Quantity]]</f>
        <v>1614.84</v>
      </c>
      <c r="AC1900" s="8">
        <f>Sales_DB[[#This Row],[Total_Amount]]-Sales_DB[[#This Row],[Spend]]</f>
        <v>469.49280000000022</v>
      </c>
      <c r="AD1900" s="8">
        <f>MONTH(Sales_DB[[#This Row],[Order_Date]])</f>
        <v>2</v>
      </c>
    </row>
    <row r="1901" spans="1:30" x14ac:dyDescent="0.35">
      <c r="A1901" t="s">
        <v>3858</v>
      </c>
      <c r="B1901" s="2">
        <v>45525</v>
      </c>
      <c r="C1901" t="s">
        <v>234</v>
      </c>
      <c r="D1901" t="s">
        <v>1815</v>
      </c>
      <c r="E1901" t="s">
        <v>1927</v>
      </c>
      <c r="F1901">
        <v>1</v>
      </c>
      <c r="G1901" s="5">
        <v>984.37</v>
      </c>
      <c r="H1901">
        <v>0.02</v>
      </c>
      <c r="I1901" t="s">
        <v>1959</v>
      </c>
      <c r="J1901">
        <v>984.37</v>
      </c>
      <c r="K1901" t="str">
        <f>_xlfn.XLOOKUP(Sales_DB[[#This Row],[Store_ID]],Store_DB[Store_ID],Store_DB[Region])</f>
        <v>North</v>
      </c>
      <c r="L1901" t="str">
        <f>_xlfn.XLOOKUP(Sales_DB[[#This Row],[Store_ID]],Store_DB[Store_ID],Store_DB[Store_Name])</f>
        <v>Thomas, Bridges and Harris</v>
      </c>
      <c r="M1901" t="str">
        <f>_xlfn.XLOOKUP(Sales_DB[[#This Row],[Store_ID]],Store_DB[Store_ID],Store_DB[City])</f>
        <v>Sabrinatown</v>
      </c>
      <c r="N1901" t="str">
        <f>_xlfn.XLOOKUP(Sales_DB[[#This Row],[Store_ID]],Store_DB[Store_ID],Store_DB[Store_Type])</f>
        <v>Online</v>
      </c>
      <c r="O1901" t="str">
        <f>_xlfn.XLOOKUP(Sales_DB[[#This Row],[Product_ID]],Product_DB[Product_ID],Product_DB[Product_Name])</f>
        <v>Essential Oil Diffuser</v>
      </c>
      <c r="P1901" t="str">
        <f>_xlfn.XLOOKUP(Sales_DB[[#This Row],[Product_ID]],Product_DB[Product_ID],Product_DB[Category])</f>
        <v>Home</v>
      </c>
      <c r="Q1901" t="str">
        <f>_xlfn.XLOOKUP(Sales_DB[[#This Row],[Product_ID]],Product_DB[Product_ID],Product_DB[Sub_Category])</f>
        <v>Decor</v>
      </c>
      <c r="R1901" t="str">
        <f>_xlfn.XLOOKUP(Sales_DB[[#This Row],[Product_ID]],Product_DB[Product_ID],Product_DB[Brand])</f>
        <v>Hernandez Inc</v>
      </c>
      <c r="S1901">
        <f>_xlfn.XLOOKUP(Sales_DB[[#This Row],[Product_ID]],Product_DB[Product_ID],Product_DB[Cost])</f>
        <v>325.26</v>
      </c>
      <c r="T1901">
        <f>_xlfn.XLOOKUP(Sales_DB[[#This Row],[Product_ID]],Product_DB[Product_ID],Product_DB[Stock])</f>
        <v>400</v>
      </c>
      <c r="U1901" t="str">
        <f>_xlfn.XLOOKUP(Sales_DB[[#This Row],[Customer_ID]],Final_Cust_db[Customer_ID],Final_Cust_db[Name])</f>
        <v>James Bean</v>
      </c>
      <c r="V1901">
        <f>_xlfn.XLOOKUP(Sales_DB[[#This Row],[Customer_ID]],Final_Cust_db[Customer_ID],Final_Cust_db[Age])</f>
        <v>50</v>
      </c>
      <c r="W1901" t="str">
        <f>_xlfn.XLOOKUP(Sales_DB[[#This Row],[Customer_ID]],Final_Cust_db[Customer_ID],Final_Cust_db[Gender])</f>
        <v>Male</v>
      </c>
      <c r="X1901" t="str">
        <f>_xlfn.XLOOKUP(Sales_DB[[#This Row],[Customer_ID]],Final_Cust_db[Customer_ID],Final_Cust_db[City])</f>
        <v>Stevensonton</v>
      </c>
      <c r="Y1901" t="str">
        <f>_xlfn.XLOOKUP(Sales_DB[[#This Row],[Customer_ID]],Final_Cust_db[Customer_ID],Final_Cust_db[State])</f>
        <v>New Mexico</v>
      </c>
      <c r="Z1901" t="str">
        <f>_xlfn.XLOOKUP(Sales_DB[[#This Row],[Customer_ID]],Final_Cust_db[Customer_ID],Final_Cust_db[Country])</f>
        <v>USA</v>
      </c>
      <c r="AA1901" t="str">
        <f>_xlfn.XLOOKUP(Sales_DB[[#This Row],[Customer_ID]],Final_Cust_db[Customer_ID],Final_Cust_db[Loyality_Level])</f>
        <v>Bronze</v>
      </c>
      <c r="AB1901" s="8">
        <f>Sales_DB[[#This Row],[Cost]]*Sales_DB[[#This Row],[Quantity]]</f>
        <v>325.26</v>
      </c>
      <c r="AC1901" s="8">
        <f>Sales_DB[[#This Row],[Total_Amount]]-Sales_DB[[#This Row],[Spend]]</f>
        <v>659.11</v>
      </c>
      <c r="AD1901" s="8">
        <f>MONTH(Sales_DB[[#This Row],[Order_Date]])</f>
        <v>8</v>
      </c>
    </row>
    <row r="1902" spans="1:30" x14ac:dyDescent="0.35">
      <c r="A1902" t="s">
        <v>3859</v>
      </c>
      <c r="B1902" s="2">
        <v>45329</v>
      </c>
      <c r="C1902" t="s">
        <v>935</v>
      </c>
      <c r="D1902" t="s">
        <v>1558</v>
      </c>
      <c r="E1902" t="s">
        <v>1927</v>
      </c>
      <c r="F1902">
        <v>2</v>
      </c>
      <c r="G1902" s="5">
        <v>237.59</v>
      </c>
      <c r="H1902">
        <v>0.12</v>
      </c>
      <c r="I1902" t="s">
        <v>1957</v>
      </c>
      <c r="J1902">
        <v>418.15839999999997</v>
      </c>
      <c r="K1902" t="str">
        <f>_xlfn.XLOOKUP(Sales_DB[[#This Row],[Store_ID]],Store_DB[Store_ID],Store_DB[Region])</f>
        <v>North</v>
      </c>
      <c r="L1902" t="str">
        <f>_xlfn.XLOOKUP(Sales_DB[[#This Row],[Store_ID]],Store_DB[Store_ID],Store_DB[Store_Name])</f>
        <v>Thomas, Bridges and Harris</v>
      </c>
      <c r="M1902" t="str">
        <f>_xlfn.XLOOKUP(Sales_DB[[#This Row],[Store_ID]],Store_DB[Store_ID],Store_DB[City])</f>
        <v>Sabrinatown</v>
      </c>
      <c r="N1902" t="str">
        <f>_xlfn.XLOOKUP(Sales_DB[[#This Row],[Store_ID]],Store_DB[Store_ID],Store_DB[Store_Type])</f>
        <v>Online</v>
      </c>
      <c r="O1902" t="str">
        <f>_xlfn.XLOOKUP(Sales_DB[[#This Row],[Product_ID]],Product_DB[Product_ID],Product_DB[Product_Name])</f>
        <v>Men'S Graphic T-Shirt</v>
      </c>
      <c r="P1902" t="str">
        <f>_xlfn.XLOOKUP(Sales_DB[[#This Row],[Product_ID]],Product_DB[Product_ID],Product_DB[Category])</f>
        <v>Clothing</v>
      </c>
      <c r="Q1902" t="str">
        <f>_xlfn.XLOOKUP(Sales_DB[[#This Row],[Product_ID]],Product_DB[Product_ID],Product_DB[Sub_Category])</f>
        <v>Tops</v>
      </c>
      <c r="R1902" t="str">
        <f>_xlfn.XLOOKUP(Sales_DB[[#This Row],[Product_ID]],Product_DB[Product_ID],Product_DB[Brand])</f>
        <v>Terry-Moore</v>
      </c>
      <c r="S1902">
        <f>_xlfn.XLOOKUP(Sales_DB[[#This Row],[Product_ID]],Product_DB[Product_ID],Product_DB[Cost])</f>
        <v>342.56</v>
      </c>
      <c r="T1902">
        <f>_xlfn.XLOOKUP(Sales_DB[[#This Row],[Product_ID]],Product_DB[Product_ID],Product_DB[Stock])</f>
        <v>181</v>
      </c>
      <c r="U1902" t="str">
        <f>_xlfn.XLOOKUP(Sales_DB[[#This Row],[Customer_ID]],Final_Cust_db[Customer_ID],Final_Cust_db[Name])</f>
        <v>Ricardo Jones</v>
      </c>
      <c r="V1902">
        <f>_xlfn.XLOOKUP(Sales_DB[[#This Row],[Customer_ID]],Final_Cust_db[Customer_ID],Final_Cust_db[Age])</f>
        <v>30</v>
      </c>
      <c r="W1902" t="str">
        <f>_xlfn.XLOOKUP(Sales_DB[[#This Row],[Customer_ID]],Final_Cust_db[Customer_ID],Final_Cust_db[Gender])</f>
        <v>Male</v>
      </c>
      <c r="X1902" t="str">
        <f>_xlfn.XLOOKUP(Sales_DB[[#This Row],[Customer_ID]],Final_Cust_db[Customer_ID],Final_Cust_db[City])</f>
        <v>Danielland</v>
      </c>
      <c r="Y1902" t="str">
        <f>_xlfn.XLOOKUP(Sales_DB[[#This Row],[Customer_ID]],Final_Cust_db[Customer_ID],Final_Cust_db[State])</f>
        <v>Minnesota</v>
      </c>
      <c r="Z1902" t="str">
        <f>_xlfn.XLOOKUP(Sales_DB[[#This Row],[Customer_ID]],Final_Cust_db[Customer_ID],Final_Cust_db[Country])</f>
        <v>USA</v>
      </c>
      <c r="AA1902" t="str">
        <f>_xlfn.XLOOKUP(Sales_DB[[#This Row],[Customer_ID]],Final_Cust_db[Customer_ID],Final_Cust_db[Loyality_Level])</f>
        <v>Silver</v>
      </c>
      <c r="AB1902" s="8">
        <f>Sales_DB[[#This Row],[Cost]]*Sales_DB[[#This Row],[Quantity]]</f>
        <v>685.12</v>
      </c>
      <c r="AC1902" s="8">
        <f>Sales_DB[[#This Row],[Total_Amount]]-Sales_DB[[#This Row],[Spend]]</f>
        <v>-266.96160000000003</v>
      </c>
      <c r="AD1902" s="8">
        <f>MONTH(Sales_DB[[#This Row],[Order_Date]])</f>
        <v>2</v>
      </c>
    </row>
    <row r="1903" spans="1:30" x14ac:dyDescent="0.35">
      <c r="A1903" t="s">
        <v>3860</v>
      </c>
      <c r="B1903" s="2">
        <v>45250</v>
      </c>
      <c r="C1903" t="s">
        <v>1347</v>
      </c>
      <c r="D1903" t="s">
        <v>1650</v>
      </c>
      <c r="E1903" t="s">
        <v>1915</v>
      </c>
      <c r="F1903">
        <v>1</v>
      </c>
      <c r="G1903" s="5">
        <v>52.06</v>
      </c>
      <c r="H1903">
        <v>0.27</v>
      </c>
      <c r="I1903" t="s">
        <v>1962</v>
      </c>
      <c r="J1903">
        <v>38.003799999999998</v>
      </c>
      <c r="K1903" t="str">
        <f>_xlfn.XLOOKUP(Sales_DB[[#This Row],[Store_ID]],Store_DB[Store_ID],Store_DB[Region])</f>
        <v>West</v>
      </c>
      <c r="L1903" t="str">
        <f>_xlfn.XLOOKUP(Sales_DB[[#This Row],[Store_ID]],Store_DB[Store_ID],Store_DB[Store_Name])</f>
        <v>Bean, Jones and Park</v>
      </c>
      <c r="M1903" t="str">
        <f>_xlfn.XLOOKUP(Sales_DB[[#This Row],[Store_ID]],Store_DB[Store_ID],Store_DB[City])</f>
        <v>Thompsonborough</v>
      </c>
      <c r="N1903" t="str">
        <f>_xlfn.XLOOKUP(Sales_DB[[#This Row],[Store_ID]],Store_DB[Store_ID],Store_DB[Store_Type])</f>
        <v>Online</v>
      </c>
      <c r="O1903" t="str">
        <f>_xlfn.XLOOKUP(Sales_DB[[#This Row],[Product_ID]],Product_DB[Product_ID],Product_DB[Product_Name])</f>
        <v>Women'S Scarf Set</v>
      </c>
      <c r="P1903" t="str">
        <f>_xlfn.XLOOKUP(Sales_DB[[#This Row],[Product_ID]],Product_DB[Product_ID],Product_DB[Category])</f>
        <v>Clothing</v>
      </c>
      <c r="Q1903" t="str">
        <f>_xlfn.XLOOKUP(Sales_DB[[#This Row],[Product_ID]],Product_DB[Product_ID],Product_DB[Sub_Category])</f>
        <v>Accessories</v>
      </c>
      <c r="R1903" t="str">
        <f>_xlfn.XLOOKUP(Sales_DB[[#This Row],[Product_ID]],Product_DB[Product_ID],Product_DB[Brand])</f>
        <v>Brown and Sons</v>
      </c>
      <c r="S1903">
        <f>_xlfn.XLOOKUP(Sales_DB[[#This Row],[Product_ID]],Product_DB[Product_ID],Product_DB[Cost])</f>
        <v>174.02</v>
      </c>
      <c r="T1903">
        <f>_xlfn.XLOOKUP(Sales_DB[[#This Row],[Product_ID]],Product_DB[Product_ID],Product_DB[Stock])</f>
        <v>268</v>
      </c>
      <c r="U1903" t="str">
        <f>_xlfn.XLOOKUP(Sales_DB[[#This Row],[Customer_ID]],Final_Cust_db[Customer_ID],Final_Cust_db[Name])</f>
        <v>John Smith</v>
      </c>
      <c r="V1903">
        <f>_xlfn.XLOOKUP(Sales_DB[[#This Row],[Customer_ID]],Final_Cust_db[Customer_ID],Final_Cust_db[Age])</f>
        <v>27</v>
      </c>
      <c r="W1903" t="str">
        <f>_xlfn.XLOOKUP(Sales_DB[[#This Row],[Customer_ID]],Final_Cust_db[Customer_ID],Final_Cust_db[Gender])</f>
        <v>Male</v>
      </c>
      <c r="X1903" t="str">
        <f>_xlfn.XLOOKUP(Sales_DB[[#This Row],[Customer_ID]],Final_Cust_db[Customer_ID],Final_Cust_db[City])</f>
        <v>South Andrewport</v>
      </c>
      <c r="Y1903" t="str">
        <f>_xlfn.XLOOKUP(Sales_DB[[#This Row],[Customer_ID]],Final_Cust_db[Customer_ID],Final_Cust_db[State])</f>
        <v>California</v>
      </c>
      <c r="Z1903" t="str">
        <f>_xlfn.XLOOKUP(Sales_DB[[#This Row],[Customer_ID]],Final_Cust_db[Customer_ID],Final_Cust_db[Country])</f>
        <v>USA</v>
      </c>
      <c r="AA1903" t="str">
        <f>_xlfn.XLOOKUP(Sales_DB[[#This Row],[Customer_ID]],Final_Cust_db[Customer_ID],Final_Cust_db[Loyality_Level])</f>
        <v>Platinum</v>
      </c>
      <c r="AB1903" s="8">
        <f>Sales_DB[[#This Row],[Cost]]*Sales_DB[[#This Row],[Quantity]]</f>
        <v>174.02</v>
      </c>
      <c r="AC1903" s="8">
        <f>Sales_DB[[#This Row],[Total_Amount]]-Sales_DB[[#This Row],[Spend]]</f>
        <v>-136.01620000000003</v>
      </c>
      <c r="AD1903" s="8">
        <f>MONTH(Sales_DB[[#This Row],[Order_Date]])</f>
        <v>11</v>
      </c>
    </row>
    <row r="1904" spans="1:30" x14ac:dyDescent="0.35">
      <c r="A1904" t="s">
        <v>3861</v>
      </c>
      <c r="B1904" s="2">
        <v>45691</v>
      </c>
      <c r="C1904" t="s">
        <v>1415</v>
      </c>
      <c r="D1904" t="s">
        <v>1567</v>
      </c>
      <c r="E1904" t="s">
        <v>1890</v>
      </c>
      <c r="F1904">
        <v>2</v>
      </c>
      <c r="G1904" s="5">
        <v>594.63</v>
      </c>
      <c r="H1904">
        <v>0.12</v>
      </c>
      <c r="I1904" t="s">
        <v>1957</v>
      </c>
      <c r="J1904">
        <v>1046.5488</v>
      </c>
      <c r="K1904" t="str">
        <f>_xlfn.XLOOKUP(Sales_DB[[#This Row],[Store_ID]],Store_DB[Store_ID],Store_DB[Region])</f>
        <v>North</v>
      </c>
      <c r="L1904" t="str">
        <f>_xlfn.XLOOKUP(Sales_DB[[#This Row],[Store_ID]],Store_DB[Store_ID],Store_DB[Store_Name])</f>
        <v>Martinez, Adkins and Johnson</v>
      </c>
      <c r="M1904" t="str">
        <f>_xlfn.XLOOKUP(Sales_DB[[#This Row],[Store_ID]],Store_DB[Store_ID],Store_DB[City])</f>
        <v>Danielmouth</v>
      </c>
      <c r="N1904" t="str">
        <f>_xlfn.XLOOKUP(Sales_DB[[#This Row],[Store_ID]],Store_DB[Store_ID],Store_DB[Store_Type])</f>
        <v>Flagship</v>
      </c>
      <c r="O1904" t="str">
        <f>_xlfn.XLOOKUP(Sales_DB[[#This Row],[Product_ID]],Product_DB[Product_ID],Product_DB[Product_Name])</f>
        <v>Men'S Running Jacket</v>
      </c>
      <c r="P1904" t="str">
        <f>_xlfn.XLOOKUP(Sales_DB[[#This Row],[Product_ID]],Product_DB[Product_ID],Product_DB[Category])</f>
        <v>Clothing</v>
      </c>
      <c r="Q1904" t="str">
        <f>_xlfn.XLOOKUP(Sales_DB[[#This Row],[Product_ID]],Product_DB[Product_ID],Product_DB[Sub_Category])</f>
        <v>Outerwear</v>
      </c>
      <c r="R1904" t="str">
        <f>_xlfn.XLOOKUP(Sales_DB[[#This Row],[Product_ID]],Product_DB[Product_ID],Product_DB[Brand])</f>
        <v>Pineda Ltd</v>
      </c>
      <c r="S1904">
        <f>_xlfn.XLOOKUP(Sales_DB[[#This Row],[Product_ID]],Product_DB[Product_ID],Product_DB[Cost])</f>
        <v>364.67</v>
      </c>
      <c r="T1904">
        <f>_xlfn.XLOOKUP(Sales_DB[[#This Row],[Product_ID]],Product_DB[Product_ID],Product_DB[Stock])</f>
        <v>452</v>
      </c>
      <c r="U1904" t="str">
        <f>_xlfn.XLOOKUP(Sales_DB[[#This Row],[Customer_ID]],Final_Cust_db[Customer_ID],Final_Cust_db[Name])</f>
        <v>Tyler Weber</v>
      </c>
      <c r="V1904">
        <f>_xlfn.XLOOKUP(Sales_DB[[#This Row],[Customer_ID]],Final_Cust_db[Customer_ID],Final_Cust_db[Age])</f>
        <v>54</v>
      </c>
      <c r="W1904" t="str">
        <f>_xlfn.XLOOKUP(Sales_DB[[#This Row],[Customer_ID]],Final_Cust_db[Customer_ID],Final_Cust_db[Gender])</f>
        <v>Male</v>
      </c>
      <c r="X1904" t="str">
        <f>_xlfn.XLOOKUP(Sales_DB[[#This Row],[Customer_ID]],Final_Cust_db[Customer_ID],Final_Cust_db[City])</f>
        <v>East Yvette</v>
      </c>
      <c r="Y1904" t="str">
        <f>_xlfn.XLOOKUP(Sales_DB[[#This Row],[Customer_ID]],Final_Cust_db[Customer_ID],Final_Cust_db[State])</f>
        <v>Illinois</v>
      </c>
      <c r="Z1904" t="str">
        <f>_xlfn.XLOOKUP(Sales_DB[[#This Row],[Customer_ID]],Final_Cust_db[Customer_ID],Final_Cust_db[Country])</f>
        <v>USA</v>
      </c>
      <c r="AA1904" t="str">
        <f>_xlfn.XLOOKUP(Sales_DB[[#This Row],[Customer_ID]],Final_Cust_db[Customer_ID],Final_Cust_db[Loyality_Level])</f>
        <v>Gold</v>
      </c>
      <c r="AB1904" s="8">
        <f>Sales_DB[[#This Row],[Cost]]*Sales_DB[[#This Row],[Quantity]]</f>
        <v>729.34</v>
      </c>
      <c r="AC1904" s="8">
        <f>Sales_DB[[#This Row],[Total_Amount]]-Sales_DB[[#This Row],[Spend]]</f>
        <v>317.2088</v>
      </c>
      <c r="AD1904" s="8">
        <f>MONTH(Sales_DB[[#This Row],[Order_Date]])</f>
        <v>2</v>
      </c>
    </row>
    <row r="1905" spans="1:30" x14ac:dyDescent="0.35">
      <c r="A1905" t="s">
        <v>3862</v>
      </c>
      <c r="B1905" s="2">
        <v>45644</v>
      </c>
      <c r="C1905" t="s">
        <v>562</v>
      </c>
      <c r="D1905" t="s">
        <v>1567</v>
      </c>
      <c r="E1905" t="s">
        <v>1885</v>
      </c>
      <c r="F1905">
        <v>3</v>
      </c>
      <c r="G1905" s="5">
        <v>476.1</v>
      </c>
      <c r="H1905">
        <v>0.05</v>
      </c>
      <c r="I1905" t="s">
        <v>1962</v>
      </c>
      <c r="J1905">
        <v>1356.885</v>
      </c>
      <c r="K1905" t="str">
        <f>_xlfn.XLOOKUP(Sales_DB[[#This Row],[Store_ID]],Store_DB[Store_ID],Store_DB[Region])</f>
        <v>East</v>
      </c>
      <c r="L1905" t="str">
        <f>_xlfn.XLOOKUP(Sales_DB[[#This Row],[Store_ID]],Store_DB[Store_ID],Store_DB[Store_Name])</f>
        <v>Rivera-Warner</v>
      </c>
      <c r="M1905" t="str">
        <f>_xlfn.XLOOKUP(Sales_DB[[#This Row],[Store_ID]],Store_DB[Store_ID],Store_DB[City])</f>
        <v>Washingtonfurt</v>
      </c>
      <c r="N1905" t="str">
        <f>_xlfn.XLOOKUP(Sales_DB[[#This Row],[Store_ID]],Store_DB[Store_ID],Store_DB[Store_Type])</f>
        <v>Flagship</v>
      </c>
      <c r="O1905" t="str">
        <f>_xlfn.XLOOKUP(Sales_DB[[#This Row],[Product_ID]],Product_DB[Product_ID],Product_DB[Product_Name])</f>
        <v>Men'S Running Jacket</v>
      </c>
      <c r="P1905" t="str">
        <f>_xlfn.XLOOKUP(Sales_DB[[#This Row],[Product_ID]],Product_DB[Product_ID],Product_DB[Category])</f>
        <v>Clothing</v>
      </c>
      <c r="Q1905" t="str">
        <f>_xlfn.XLOOKUP(Sales_DB[[#This Row],[Product_ID]],Product_DB[Product_ID],Product_DB[Sub_Category])</f>
        <v>Outerwear</v>
      </c>
      <c r="R1905" t="str">
        <f>_xlfn.XLOOKUP(Sales_DB[[#This Row],[Product_ID]],Product_DB[Product_ID],Product_DB[Brand])</f>
        <v>Pineda Ltd</v>
      </c>
      <c r="S1905">
        <f>_xlfn.XLOOKUP(Sales_DB[[#This Row],[Product_ID]],Product_DB[Product_ID],Product_DB[Cost])</f>
        <v>364.67</v>
      </c>
      <c r="T1905">
        <f>_xlfn.XLOOKUP(Sales_DB[[#This Row],[Product_ID]],Product_DB[Product_ID],Product_DB[Stock])</f>
        <v>452</v>
      </c>
      <c r="U1905" t="str">
        <f>_xlfn.XLOOKUP(Sales_DB[[#This Row],[Customer_ID]],Final_Cust_db[Customer_ID],Final_Cust_db[Name])</f>
        <v>Antonio Wade</v>
      </c>
      <c r="V1905">
        <f>_xlfn.XLOOKUP(Sales_DB[[#This Row],[Customer_ID]],Final_Cust_db[Customer_ID],Final_Cust_db[Age])</f>
        <v>36</v>
      </c>
      <c r="W1905" t="str">
        <f>_xlfn.XLOOKUP(Sales_DB[[#This Row],[Customer_ID]],Final_Cust_db[Customer_ID],Final_Cust_db[Gender])</f>
        <v>Female</v>
      </c>
      <c r="X1905" t="str">
        <f>_xlfn.XLOOKUP(Sales_DB[[#This Row],[Customer_ID]],Final_Cust_db[Customer_ID],Final_Cust_db[City])</f>
        <v>New Jasonmouth</v>
      </c>
      <c r="Y1905" t="str">
        <f>_xlfn.XLOOKUP(Sales_DB[[#This Row],[Customer_ID]],Final_Cust_db[Customer_ID],Final_Cust_db[State])</f>
        <v>Tennessee</v>
      </c>
      <c r="Z1905" t="str">
        <f>_xlfn.XLOOKUP(Sales_DB[[#This Row],[Customer_ID]],Final_Cust_db[Customer_ID],Final_Cust_db[Country])</f>
        <v>USA</v>
      </c>
      <c r="AA1905" t="str">
        <f>_xlfn.XLOOKUP(Sales_DB[[#This Row],[Customer_ID]],Final_Cust_db[Customer_ID],Final_Cust_db[Loyality_Level])</f>
        <v>Gold</v>
      </c>
      <c r="AB1905" s="8">
        <f>Sales_DB[[#This Row],[Cost]]*Sales_DB[[#This Row],[Quantity]]</f>
        <v>1094.01</v>
      </c>
      <c r="AC1905" s="8">
        <f>Sales_DB[[#This Row],[Total_Amount]]-Sales_DB[[#This Row],[Spend]]</f>
        <v>262.875</v>
      </c>
      <c r="AD1905" s="8">
        <f>MONTH(Sales_DB[[#This Row],[Order_Date]])</f>
        <v>12</v>
      </c>
    </row>
    <row r="1906" spans="1:30" x14ac:dyDescent="0.35">
      <c r="A1906" t="s">
        <v>3863</v>
      </c>
      <c r="B1906" s="2">
        <v>45514</v>
      </c>
      <c r="C1906" t="s">
        <v>231</v>
      </c>
      <c r="D1906" t="s">
        <v>1763</v>
      </c>
      <c r="E1906" t="s">
        <v>1909</v>
      </c>
      <c r="F1906">
        <v>1</v>
      </c>
      <c r="G1906" s="5">
        <v>546.47</v>
      </c>
      <c r="H1906">
        <v>0.08</v>
      </c>
      <c r="I1906" t="s">
        <v>1962</v>
      </c>
      <c r="J1906">
        <v>502.75240000000002</v>
      </c>
      <c r="K1906" t="str">
        <f>_xlfn.XLOOKUP(Sales_DB[[#This Row],[Store_ID]],Store_DB[Store_ID],Store_DB[Region])</f>
        <v>East</v>
      </c>
      <c r="L1906" t="str">
        <f>_xlfn.XLOOKUP(Sales_DB[[#This Row],[Store_ID]],Store_DB[Store_ID],Store_DB[Store_Name])</f>
        <v>Benson-Elliott</v>
      </c>
      <c r="M1906" t="str">
        <f>_xlfn.XLOOKUP(Sales_DB[[#This Row],[Store_ID]],Store_DB[Store_ID],Store_DB[City])</f>
        <v>Port Josephberg</v>
      </c>
      <c r="N1906" t="str">
        <f>_xlfn.XLOOKUP(Sales_DB[[#This Row],[Store_ID]],Store_DB[Store_ID],Store_DB[Store_Type])</f>
        <v>Online</v>
      </c>
      <c r="O1906" t="str">
        <f>_xlfn.XLOOKUP(Sales_DB[[#This Row],[Product_ID]],Product_DB[Product_ID],Product_DB[Product_Name])</f>
        <v>Tennis Ball 3-Pack</v>
      </c>
      <c r="P1906" t="str">
        <f>_xlfn.XLOOKUP(Sales_DB[[#This Row],[Product_ID]],Product_DB[Product_ID],Product_DB[Category])</f>
        <v>Sports</v>
      </c>
      <c r="Q1906" t="str">
        <f>_xlfn.XLOOKUP(Sales_DB[[#This Row],[Product_ID]],Product_DB[Product_ID],Product_DB[Sub_Category])</f>
        <v>Equipment</v>
      </c>
      <c r="R1906" t="str">
        <f>_xlfn.XLOOKUP(Sales_DB[[#This Row],[Product_ID]],Product_DB[Product_ID],Product_DB[Brand])</f>
        <v>Lopez LLC</v>
      </c>
      <c r="S1906">
        <f>_xlfn.XLOOKUP(Sales_DB[[#This Row],[Product_ID]],Product_DB[Product_ID],Product_DB[Cost])</f>
        <v>103.45</v>
      </c>
      <c r="T1906">
        <f>_xlfn.XLOOKUP(Sales_DB[[#This Row],[Product_ID]],Product_DB[Product_ID],Product_DB[Stock])</f>
        <v>465</v>
      </c>
      <c r="U1906" t="str">
        <f>_xlfn.XLOOKUP(Sales_DB[[#This Row],[Customer_ID]],Final_Cust_db[Customer_ID],Final_Cust_db[Name])</f>
        <v>Kristin Stein</v>
      </c>
      <c r="V1906">
        <f>_xlfn.XLOOKUP(Sales_DB[[#This Row],[Customer_ID]],Final_Cust_db[Customer_ID],Final_Cust_db[Age])</f>
        <v>23</v>
      </c>
      <c r="W1906" t="str">
        <f>_xlfn.XLOOKUP(Sales_DB[[#This Row],[Customer_ID]],Final_Cust_db[Customer_ID],Final_Cust_db[Gender])</f>
        <v>Male</v>
      </c>
      <c r="X1906" t="str">
        <f>_xlfn.XLOOKUP(Sales_DB[[#This Row],[Customer_ID]],Final_Cust_db[Customer_ID],Final_Cust_db[City])</f>
        <v>Jennifermouth</v>
      </c>
      <c r="Y1906" t="str">
        <f>_xlfn.XLOOKUP(Sales_DB[[#This Row],[Customer_ID]],Final_Cust_db[Customer_ID],Final_Cust_db[State])</f>
        <v>Missouri</v>
      </c>
      <c r="Z1906" t="str">
        <f>_xlfn.XLOOKUP(Sales_DB[[#This Row],[Customer_ID]],Final_Cust_db[Customer_ID],Final_Cust_db[Country])</f>
        <v>USA</v>
      </c>
      <c r="AA1906" t="str">
        <f>_xlfn.XLOOKUP(Sales_DB[[#This Row],[Customer_ID]],Final_Cust_db[Customer_ID],Final_Cust_db[Loyality_Level])</f>
        <v>Silver</v>
      </c>
      <c r="AB1906" s="8">
        <f>Sales_DB[[#This Row],[Cost]]*Sales_DB[[#This Row],[Quantity]]</f>
        <v>103.45</v>
      </c>
      <c r="AC1906" s="8">
        <f>Sales_DB[[#This Row],[Total_Amount]]-Sales_DB[[#This Row],[Spend]]</f>
        <v>399.30240000000003</v>
      </c>
      <c r="AD1906" s="8">
        <f>MONTH(Sales_DB[[#This Row],[Order_Date]])</f>
        <v>8</v>
      </c>
    </row>
    <row r="1907" spans="1:30" x14ac:dyDescent="0.35">
      <c r="A1907" t="s">
        <v>3864</v>
      </c>
      <c r="B1907" s="2">
        <v>45760</v>
      </c>
      <c r="C1907" t="s">
        <v>588</v>
      </c>
      <c r="D1907" t="s">
        <v>1806</v>
      </c>
      <c r="E1907" t="s">
        <v>1927</v>
      </c>
      <c r="F1907">
        <v>1</v>
      </c>
      <c r="G1907" s="5">
        <v>979.49</v>
      </c>
      <c r="H1907">
        <v>0.19</v>
      </c>
      <c r="I1907" t="s">
        <v>1962</v>
      </c>
      <c r="J1907">
        <v>793.38690000000008</v>
      </c>
      <c r="K1907" t="str">
        <f>_xlfn.XLOOKUP(Sales_DB[[#This Row],[Store_ID]],Store_DB[Store_ID],Store_DB[Region])</f>
        <v>North</v>
      </c>
      <c r="L1907" t="str">
        <f>_xlfn.XLOOKUP(Sales_DB[[#This Row],[Store_ID]],Store_DB[Store_ID],Store_DB[Store_Name])</f>
        <v>Thomas, Bridges and Harris</v>
      </c>
      <c r="M1907" t="str">
        <f>_xlfn.XLOOKUP(Sales_DB[[#This Row],[Store_ID]],Store_DB[Store_ID],Store_DB[City])</f>
        <v>Sabrinatown</v>
      </c>
      <c r="N1907" t="str">
        <f>_xlfn.XLOOKUP(Sales_DB[[#This Row],[Store_ID]],Store_DB[Store_ID],Store_DB[Store_Type])</f>
        <v>Online</v>
      </c>
      <c r="O1907" t="str">
        <f>_xlfn.XLOOKUP(Sales_DB[[#This Row],[Product_ID]],Product_DB[Product_ID],Product_DB[Product_Name])</f>
        <v>Women'S Ankle Boots</v>
      </c>
      <c r="P1907" t="str">
        <f>_xlfn.XLOOKUP(Sales_DB[[#This Row],[Product_ID]],Product_DB[Product_ID],Product_DB[Category])</f>
        <v>Clothing</v>
      </c>
      <c r="Q1907" t="str">
        <f>_xlfn.XLOOKUP(Sales_DB[[#This Row],[Product_ID]],Product_DB[Product_ID],Product_DB[Sub_Category])</f>
        <v>Footwear</v>
      </c>
      <c r="R1907" t="str">
        <f>_xlfn.XLOOKUP(Sales_DB[[#This Row],[Product_ID]],Product_DB[Product_ID],Product_DB[Brand])</f>
        <v>Poole PLC</v>
      </c>
      <c r="S1907">
        <f>_xlfn.XLOOKUP(Sales_DB[[#This Row],[Product_ID]],Product_DB[Product_ID],Product_DB[Cost])</f>
        <v>158.13999999999999</v>
      </c>
      <c r="T1907">
        <f>_xlfn.XLOOKUP(Sales_DB[[#This Row],[Product_ID]],Product_DB[Product_ID],Product_DB[Stock])</f>
        <v>82</v>
      </c>
      <c r="U1907" t="str">
        <f>_xlfn.XLOOKUP(Sales_DB[[#This Row],[Customer_ID]],Final_Cust_db[Customer_ID],Final_Cust_db[Name])</f>
        <v>John Bradford</v>
      </c>
      <c r="V1907">
        <f>_xlfn.XLOOKUP(Sales_DB[[#This Row],[Customer_ID]],Final_Cust_db[Customer_ID],Final_Cust_db[Age])</f>
        <v>48</v>
      </c>
      <c r="W1907" t="str">
        <f>_xlfn.XLOOKUP(Sales_DB[[#This Row],[Customer_ID]],Final_Cust_db[Customer_ID],Final_Cust_db[Gender])</f>
        <v>Male</v>
      </c>
      <c r="X1907" t="str">
        <f>_xlfn.XLOOKUP(Sales_DB[[#This Row],[Customer_ID]],Final_Cust_db[Customer_ID],Final_Cust_db[City])</f>
        <v>Anabury</v>
      </c>
      <c r="Y1907" t="str">
        <f>_xlfn.XLOOKUP(Sales_DB[[#This Row],[Customer_ID]],Final_Cust_db[Customer_ID],Final_Cust_db[State])</f>
        <v>Vermont</v>
      </c>
      <c r="Z1907" t="str">
        <f>_xlfn.XLOOKUP(Sales_DB[[#This Row],[Customer_ID]],Final_Cust_db[Customer_ID],Final_Cust_db[Country])</f>
        <v>USA</v>
      </c>
      <c r="AA1907" t="str">
        <f>_xlfn.XLOOKUP(Sales_DB[[#This Row],[Customer_ID]],Final_Cust_db[Customer_ID],Final_Cust_db[Loyality_Level])</f>
        <v>Silver</v>
      </c>
      <c r="AB1907" s="8">
        <f>Sales_DB[[#This Row],[Cost]]*Sales_DB[[#This Row],[Quantity]]</f>
        <v>158.13999999999999</v>
      </c>
      <c r="AC1907" s="8">
        <f>Sales_DB[[#This Row],[Total_Amount]]-Sales_DB[[#This Row],[Spend]]</f>
        <v>635.2469000000001</v>
      </c>
      <c r="AD1907" s="8">
        <f>MONTH(Sales_DB[[#This Row],[Order_Date]])</f>
        <v>4</v>
      </c>
    </row>
    <row r="1908" spans="1:30" x14ac:dyDescent="0.35">
      <c r="A1908" t="s">
        <v>3865</v>
      </c>
      <c r="B1908" s="2">
        <v>45289</v>
      </c>
      <c r="C1908" t="s">
        <v>640</v>
      </c>
      <c r="D1908" t="s">
        <v>1623</v>
      </c>
      <c r="E1908" t="s">
        <v>1894</v>
      </c>
      <c r="F1908">
        <v>3</v>
      </c>
      <c r="G1908" s="5">
        <v>988.53</v>
      </c>
      <c r="H1908">
        <v>0.3</v>
      </c>
      <c r="I1908" t="s">
        <v>1962</v>
      </c>
      <c r="J1908">
        <v>2075.913</v>
      </c>
      <c r="K1908" t="str">
        <f>_xlfn.XLOOKUP(Sales_DB[[#This Row],[Store_ID]],Store_DB[Store_ID],Store_DB[Region])</f>
        <v>South</v>
      </c>
      <c r="L1908" t="str">
        <f>_xlfn.XLOOKUP(Sales_DB[[#This Row],[Store_ID]],Store_DB[Store_ID],Store_DB[Store_Name])</f>
        <v>Black-Horn</v>
      </c>
      <c r="M1908" t="str">
        <f>_xlfn.XLOOKUP(Sales_DB[[#This Row],[Store_ID]],Store_DB[Store_ID],Store_DB[City])</f>
        <v>North Nancyview</v>
      </c>
      <c r="N1908" t="str">
        <f>_xlfn.XLOOKUP(Sales_DB[[#This Row],[Store_ID]],Store_DB[Store_ID],Store_DB[Store_Type])</f>
        <v>Outlet</v>
      </c>
      <c r="O1908" t="str">
        <f>_xlfn.XLOOKUP(Sales_DB[[#This Row],[Product_ID]],Product_DB[Product_ID],Product_DB[Product_Name])</f>
        <v>Soccer Training Cone Set</v>
      </c>
      <c r="P1908" t="str">
        <f>_xlfn.XLOOKUP(Sales_DB[[#This Row],[Product_ID]],Product_DB[Product_ID],Product_DB[Category])</f>
        <v>Sports</v>
      </c>
      <c r="Q1908" t="str">
        <f>_xlfn.XLOOKUP(Sales_DB[[#This Row],[Product_ID]],Product_DB[Product_ID],Product_DB[Sub_Category])</f>
        <v>Accessories</v>
      </c>
      <c r="R1908" t="str">
        <f>_xlfn.XLOOKUP(Sales_DB[[#This Row],[Product_ID]],Product_DB[Product_ID],Product_DB[Brand])</f>
        <v>Ford, Murphy and Wilson</v>
      </c>
      <c r="S1908">
        <f>_xlfn.XLOOKUP(Sales_DB[[#This Row],[Product_ID]],Product_DB[Product_ID],Product_DB[Cost])</f>
        <v>144.53</v>
      </c>
      <c r="T1908">
        <f>_xlfn.XLOOKUP(Sales_DB[[#This Row],[Product_ID]],Product_DB[Product_ID],Product_DB[Stock])</f>
        <v>367</v>
      </c>
      <c r="U1908" t="str">
        <f>_xlfn.XLOOKUP(Sales_DB[[#This Row],[Customer_ID]],Final_Cust_db[Customer_ID],Final_Cust_db[Name])</f>
        <v>David Roberts</v>
      </c>
      <c r="V1908">
        <f>_xlfn.XLOOKUP(Sales_DB[[#This Row],[Customer_ID]],Final_Cust_db[Customer_ID],Final_Cust_db[Age])</f>
        <v>38</v>
      </c>
      <c r="W1908" t="str">
        <f>_xlfn.XLOOKUP(Sales_DB[[#This Row],[Customer_ID]],Final_Cust_db[Customer_ID],Final_Cust_db[Gender])</f>
        <v>Male</v>
      </c>
      <c r="X1908" t="str">
        <f>_xlfn.XLOOKUP(Sales_DB[[#This Row],[Customer_ID]],Final_Cust_db[Customer_ID],Final_Cust_db[City])</f>
        <v>Port Amanda</v>
      </c>
      <c r="Y1908" t="str">
        <f>_xlfn.XLOOKUP(Sales_DB[[#This Row],[Customer_ID]],Final_Cust_db[Customer_ID],Final_Cust_db[State])</f>
        <v>Georgia</v>
      </c>
      <c r="Z1908" t="str">
        <f>_xlfn.XLOOKUP(Sales_DB[[#This Row],[Customer_ID]],Final_Cust_db[Customer_ID],Final_Cust_db[Country])</f>
        <v>USA</v>
      </c>
      <c r="AA1908" t="str">
        <f>_xlfn.XLOOKUP(Sales_DB[[#This Row],[Customer_ID]],Final_Cust_db[Customer_ID],Final_Cust_db[Loyality_Level])</f>
        <v>Gold</v>
      </c>
      <c r="AB1908" s="8">
        <f>Sales_DB[[#This Row],[Cost]]*Sales_DB[[#This Row],[Quantity]]</f>
        <v>433.59000000000003</v>
      </c>
      <c r="AC1908" s="8">
        <f>Sales_DB[[#This Row],[Total_Amount]]-Sales_DB[[#This Row],[Spend]]</f>
        <v>1642.3229999999999</v>
      </c>
      <c r="AD1908" s="8">
        <f>MONTH(Sales_DB[[#This Row],[Order_Date]])</f>
        <v>12</v>
      </c>
    </row>
    <row r="1909" spans="1:30" x14ac:dyDescent="0.35">
      <c r="A1909" t="s">
        <v>3866</v>
      </c>
      <c r="B1909" s="2">
        <v>45704</v>
      </c>
      <c r="C1909" t="s">
        <v>824</v>
      </c>
      <c r="D1909" t="s">
        <v>1809</v>
      </c>
      <c r="E1909" t="s">
        <v>1899</v>
      </c>
      <c r="F1909">
        <v>4</v>
      </c>
      <c r="G1909" s="5">
        <v>849.29</v>
      </c>
      <c r="H1909">
        <v>0.26</v>
      </c>
      <c r="I1909" t="s">
        <v>1957</v>
      </c>
      <c r="J1909">
        <v>2513.8984</v>
      </c>
      <c r="K1909" t="str">
        <f>_xlfn.XLOOKUP(Sales_DB[[#This Row],[Store_ID]],Store_DB[Store_ID],Store_DB[Region])</f>
        <v>North</v>
      </c>
      <c r="L1909" t="str">
        <f>_xlfn.XLOOKUP(Sales_DB[[#This Row],[Store_ID]],Store_DB[Store_ID],Store_DB[Store_Name])</f>
        <v>Johnson-Wright</v>
      </c>
      <c r="M1909" t="str">
        <f>_xlfn.XLOOKUP(Sales_DB[[#This Row],[Store_ID]],Store_DB[Store_ID],Store_DB[City])</f>
        <v>Hoodberg</v>
      </c>
      <c r="N1909" t="str">
        <f>_xlfn.XLOOKUP(Sales_DB[[#This Row],[Store_ID]],Store_DB[Store_ID],Store_DB[Store_Type])</f>
        <v>Outlet</v>
      </c>
      <c r="O1909" t="str">
        <f>_xlfn.XLOOKUP(Sales_DB[[#This Row],[Product_ID]],Product_DB[Product_ID],Product_DB[Product_Name])</f>
        <v>Wireless Mouse</v>
      </c>
      <c r="P1909" t="str">
        <f>_xlfn.XLOOKUP(Sales_DB[[#This Row],[Product_ID]],Product_DB[Product_ID],Product_DB[Category])</f>
        <v>Electronics</v>
      </c>
      <c r="Q1909" t="str">
        <f>_xlfn.XLOOKUP(Sales_DB[[#This Row],[Product_ID]],Product_DB[Product_ID],Product_DB[Sub_Category])</f>
        <v>Computer</v>
      </c>
      <c r="R1909" t="str">
        <f>_xlfn.XLOOKUP(Sales_DB[[#This Row],[Product_ID]],Product_DB[Product_ID],Product_DB[Brand])</f>
        <v>Larson Ltd</v>
      </c>
      <c r="S1909">
        <f>_xlfn.XLOOKUP(Sales_DB[[#This Row],[Product_ID]],Product_DB[Product_ID],Product_DB[Cost])</f>
        <v>392.89</v>
      </c>
      <c r="T1909">
        <f>_xlfn.XLOOKUP(Sales_DB[[#This Row],[Product_ID]],Product_DB[Product_ID],Product_DB[Stock])</f>
        <v>320</v>
      </c>
      <c r="U1909" t="str">
        <f>_xlfn.XLOOKUP(Sales_DB[[#This Row],[Customer_ID]],Final_Cust_db[Customer_ID],Final_Cust_db[Name])</f>
        <v>Damon Perez</v>
      </c>
      <c r="V1909">
        <f>_xlfn.XLOOKUP(Sales_DB[[#This Row],[Customer_ID]],Final_Cust_db[Customer_ID],Final_Cust_db[Age])</f>
        <v>21</v>
      </c>
      <c r="W1909" t="str">
        <f>_xlfn.XLOOKUP(Sales_DB[[#This Row],[Customer_ID]],Final_Cust_db[Customer_ID],Final_Cust_db[Gender])</f>
        <v>Male</v>
      </c>
      <c r="X1909" t="str">
        <f>_xlfn.XLOOKUP(Sales_DB[[#This Row],[Customer_ID]],Final_Cust_db[Customer_ID],Final_Cust_db[City])</f>
        <v>Jasonton</v>
      </c>
      <c r="Y1909" t="str">
        <f>_xlfn.XLOOKUP(Sales_DB[[#This Row],[Customer_ID]],Final_Cust_db[Customer_ID],Final_Cust_db[State])</f>
        <v>Ohio</v>
      </c>
      <c r="Z1909" t="str">
        <f>_xlfn.XLOOKUP(Sales_DB[[#This Row],[Customer_ID]],Final_Cust_db[Customer_ID],Final_Cust_db[Country])</f>
        <v>USA</v>
      </c>
      <c r="AA1909" t="str">
        <f>_xlfn.XLOOKUP(Sales_DB[[#This Row],[Customer_ID]],Final_Cust_db[Customer_ID],Final_Cust_db[Loyality_Level])</f>
        <v>Gold</v>
      </c>
      <c r="AB1909" s="8">
        <f>Sales_DB[[#This Row],[Cost]]*Sales_DB[[#This Row],[Quantity]]</f>
        <v>1571.56</v>
      </c>
      <c r="AC1909" s="8">
        <f>Sales_DB[[#This Row],[Total_Amount]]-Sales_DB[[#This Row],[Spend]]</f>
        <v>942.33840000000009</v>
      </c>
      <c r="AD1909" s="8">
        <f>MONTH(Sales_DB[[#This Row],[Order_Date]])</f>
        <v>2</v>
      </c>
    </row>
    <row r="1910" spans="1:30" x14ac:dyDescent="0.35">
      <c r="A1910" t="s">
        <v>3867</v>
      </c>
      <c r="B1910" s="2">
        <v>45318</v>
      </c>
      <c r="C1910" t="s">
        <v>1086</v>
      </c>
      <c r="D1910" t="s">
        <v>1866</v>
      </c>
      <c r="E1910" t="s">
        <v>1932</v>
      </c>
      <c r="F1910">
        <v>2</v>
      </c>
      <c r="G1910" s="5">
        <v>452.29</v>
      </c>
      <c r="H1910">
        <v>0.01</v>
      </c>
      <c r="I1910" t="s">
        <v>1962</v>
      </c>
      <c r="J1910">
        <v>895.53420000000006</v>
      </c>
      <c r="K1910" t="str">
        <f>_xlfn.XLOOKUP(Sales_DB[[#This Row],[Store_ID]],Store_DB[Store_ID],Store_DB[Region])</f>
        <v>South</v>
      </c>
      <c r="L1910" t="str">
        <f>_xlfn.XLOOKUP(Sales_DB[[#This Row],[Store_ID]],Store_DB[Store_ID],Store_DB[Store_Name])</f>
        <v>Mcdonald Inc</v>
      </c>
      <c r="M1910" t="str">
        <f>_xlfn.XLOOKUP(Sales_DB[[#This Row],[Store_ID]],Store_DB[Store_ID],Store_DB[City])</f>
        <v>Christopherland</v>
      </c>
      <c r="N1910" t="str">
        <f>_xlfn.XLOOKUP(Sales_DB[[#This Row],[Store_ID]],Store_DB[Store_ID],Store_DB[Store_Type])</f>
        <v>Outlet</v>
      </c>
      <c r="O1910" t="str">
        <f>_xlfn.XLOOKUP(Sales_DB[[#This Row],[Product_ID]],Product_DB[Product_ID],Product_DB[Product_Name])</f>
        <v>Sports Stopwatch Basic</v>
      </c>
      <c r="P1910" t="str">
        <f>_xlfn.XLOOKUP(Sales_DB[[#This Row],[Product_ID]],Product_DB[Product_ID],Product_DB[Category])</f>
        <v>Sports</v>
      </c>
      <c r="Q1910" t="str">
        <f>_xlfn.XLOOKUP(Sales_DB[[#This Row],[Product_ID]],Product_DB[Product_ID],Product_DB[Sub_Category])</f>
        <v>Accessories</v>
      </c>
      <c r="R1910" t="str">
        <f>_xlfn.XLOOKUP(Sales_DB[[#This Row],[Product_ID]],Product_DB[Product_ID],Product_DB[Brand])</f>
        <v>Wilson Group</v>
      </c>
      <c r="S1910">
        <f>_xlfn.XLOOKUP(Sales_DB[[#This Row],[Product_ID]],Product_DB[Product_ID],Product_DB[Cost])</f>
        <v>60.65</v>
      </c>
      <c r="T1910">
        <f>_xlfn.XLOOKUP(Sales_DB[[#This Row],[Product_ID]],Product_DB[Product_ID],Product_DB[Stock])</f>
        <v>75</v>
      </c>
      <c r="U1910" t="str">
        <f>_xlfn.XLOOKUP(Sales_DB[[#This Row],[Customer_ID]],Final_Cust_db[Customer_ID],Final_Cust_db[Name])</f>
        <v>Ryan Moore</v>
      </c>
      <c r="V1910">
        <f>_xlfn.XLOOKUP(Sales_DB[[#This Row],[Customer_ID]],Final_Cust_db[Customer_ID],Final_Cust_db[Age])</f>
        <v>38</v>
      </c>
      <c r="W1910" t="str">
        <f>_xlfn.XLOOKUP(Sales_DB[[#This Row],[Customer_ID]],Final_Cust_db[Customer_ID],Final_Cust_db[Gender])</f>
        <v>Male</v>
      </c>
      <c r="X1910" t="str">
        <f>_xlfn.XLOOKUP(Sales_DB[[#This Row],[Customer_ID]],Final_Cust_db[Customer_ID],Final_Cust_db[City])</f>
        <v>Cartershire</v>
      </c>
      <c r="Y1910" t="str">
        <f>_xlfn.XLOOKUP(Sales_DB[[#This Row],[Customer_ID]],Final_Cust_db[Customer_ID],Final_Cust_db[State])</f>
        <v>Virginia</v>
      </c>
      <c r="Z1910" t="str">
        <f>_xlfn.XLOOKUP(Sales_DB[[#This Row],[Customer_ID]],Final_Cust_db[Customer_ID],Final_Cust_db[Country])</f>
        <v>USA</v>
      </c>
      <c r="AA1910" t="str">
        <f>_xlfn.XLOOKUP(Sales_DB[[#This Row],[Customer_ID]],Final_Cust_db[Customer_ID],Final_Cust_db[Loyality_Level])</f>
        <v>Bronze</v>
      </c>
      <c r="AB1910" s="8">
        <f>Sales_DB[[#This Row],[Cost]]*Sales_DB[[#This Row],[Quantity]]</f>
        <v>121.3</v>
      </c>
      <c r="AC1910" s="8">
        <f>Sales_DB[[#This Row],[Total_Amount]]-Sales_DB[[#This Row],[Spend]]</f>
        <v>774.2342000000001</v>
      </c>
      <c r="AD1910" s="8">
        <f>MONTH(Sales_DB[[#This Row],[Order_Date]])</f>
        <v>1</v>
      </c>
    </row>
    <row r="1911" spans="1:30" x14ac:dyDescent="0.35">
      <c r="A1911" t="s">
        <v>3868</v>
      </c>
      <c r="B1911" s="2">
        <v>45495</v>
      </c>
      <c r="C1911" t="s">
        <v>1387</v>
      </c>
      <c r="D1911" t="s">
        <v>1742</v>
      </c>
      <c r="E1911" t="s">
        <v>1943</v>
      </c>
      <c r="F1911">
        <v>2</v>
      </c>
      <c r="G1911" s="5">
        <v>810.81</v>
      </c>
      <c r="H1911">
        <v>0.11</v>
      </c>
      <c r="I1911" t="s">
        <v>1962</v>
      </c>
      <c r="J1911">
        <v>1443.2418</v>
      </c>
      <c r="K1911" t="str">
        <f>_xlfn.XLOOKUP(Sales_DB[[#This Row],[Store_ID]],Store_DB[Store_ID],Store_DB[Region])</f>
        <v>East</v>
      </c>
      <c r="L1911" t="str">
        <f>_xlfn.XLOOKUP(Sales_DB[[#This Row],[Store_ID]],Store_DB[Store_ID],Store_DB[Store_Name])</f>
        <v>Guerrero-Schmitt</v>
      </c>
      <c r="M1911" t="str">
        <f>_xlfn.XLOOKUP(Sales_DB[[#This Row],[Store_ID]],Store_DB[Store_ID],Store_DB[City])</f>
        <v>East Stevechester</v>
      </c>
      <c r="N1911" t="str">
        <f>_xlfn.XLOOKUP(Sales_DB[[#This Row],[Store_ID]],Store_DB[Store_ID],Store_DB[Store_Type])</f>
        <v>Flagship</v>
      </c>
      <c r="O1911" t="str">
        <f>_xlfn.XLOOKUP(Sales_DB[[#This Row],[Product_ID]],Product_DB[Product_ID],Product_DB[Product_Name])</f>
        <v>Sports Stopwatch Pro</v>
      </c>
      <c r="P1911" t="str">
        <f>_xlfn.XLOOKUP(Sales_DB[[#This Row],[Product_ID]],Product_DB[Product_ID],Product_DB[Category])</f>
        <v>Sports</v>
      </c>
      <c r="Q1911" t="str">
        <f>_xlfn.XLOOKUP(Sales_DB[[#This Row],[Product_ID]],Product_DB[Product_ID],Product_DB[Sub_Category])</f>
        <v>Accessories</v>
      </c>
      <c r="R1911" t="str">
        <f>_xlfn.XLOOKUP(Sales_DB[[#This Row],[Product_ID]],Product_DB[Product_ID],Product_DB[Brand])</f>
        <v>Thompson-French</v>
      </c>
      <c r="S1911">
        <f>_xlfn.XLOOKUP(Sales_DB[[#This Row],[Product_ID]],Product_DB[Product_ID],Product_DB[Cost])</f>
        <v>434.84</v>
      </c>
      <c r="T1911">
        <f>_xlfn.XLOOKUP(Sales_DB[[#This Row],[Product_ID]],Product_DB[Product_ID],Product_DB[Stock])</f>
        <v>185</v>
      </c>
      <c r="U1911" t="str">
        <f>_xlfn.XLOOKUP(Sales_DB[[#This Row],[Customer_ID]],Final_Cust_db[Customer_ID],Final_Cust_db[Name])</f>
        <v>Gene Lee</v>
      </c>
      <c r="V1911">
        <f>_xlfn.XLOOKUP(Sales_DB[[#This Row],[Customer_ID]],Final_Cust_db[Customer_ID],Final_Cust_db[Age])</f>
        <v>41</v>
      </c>
      <c r="W1911" t="str">
        <f>_xlfn.XLOOKUP(Sales_DB[[#This Row],[Customer_ID]],Final_Cust_db[Customer_ID],Final_Cust_db[Gender])</f>
        <v>Female</v>
      </c>
      <c r="X1911" t="str">
        <f>_xlfn.XLOOKUP(Sales_DB[[#This Row],[Customer_ID]],Final_Cust_db[Customer_ID],Final_Cust_db[City])</f>
        <v>Mcfarlandmouth</v>
      </c>
      <c r="Y1911" t="str">
        <f>_xlfn.XLOOKUP(Sales_DB[[#This Row],[Customer_ID]],Final_Cust_db[Customer_ID],Final_Cust_db[State])</f>
        <v>Virginia</v>
      </c>
      <c r="Z1911" t="str">
        <f>_xlfn.XLOOKUP(Sales_DB[[#This Row],[Customer_ID]],Final_Cust_db[Customer_ID],Final_Cust_db[Country])</f>
        <v>USA</v>
      </c>
      <c r="AA1911" t="str">
        <f>_xlfn.XLOOKUP(Sales_DB[[#This Row],[Customer_ID]],Final_Cust_db[Customer_ID],Final_Cust_db[Loyality_Level])</f>
        <v>Platinum</v>
      </c>
      <c r="AB1911" s="8">
        <f>Sales_DB[[#This Row],[Cost]]*Sales_DB[[#This Row],[Quantity]]</f>
        <v>869.68</v>
      </c>
      <c r="AC1911" s="8">
        <f>Sales_DB[[#This Row],[Total_Amount]]-Sales_DB[[#This Row],[Spend]]</f>
        <v>573.56180000000006</v>
      </c>
      <c r="AD1911" s="8">
        <f>MONTH(Sales_DB[[#This Row],[Order_Date]])</f>
        <v>7</v>
      </c>
    </row>
    <row r="1912" spans="1:30" x14ac:dyDescent="0.35">
      <c r="A1912" t="s">
        <v>3869</v>
      </c>
      <c r="B1912" s="2">
        <v>45560</v>
      </c>
      <c r="C1912" t="s">
        <v>131</v>
      </c>
      <c r="D1912" t="s">
        <v>1763</v>
      </c>
      <c r="E1912" t="s">
        <v>1915</v>
      </c>
      <c r="F1912">
        <v>1</v>
      </c>
      <c r="G1912" s="5">
        <v>846.67</v>
      </c>
      <c r="H1912">
        <v>0.1</v>
      </c>
      <c r="I1912" t="s">
        <v>1962</v>
      </c>
      <c r="J1912">
        <v>762.00299999999993</v>
      </c>
      <c r="K1912" t="str">
        <f>_xlfn.XLOOKUP(Sales_DB[[#This Row],[Store_ID]],Store_DB[Store_ID],Store_DB[Region])</f>
        <v>West</v>
      </c>
      <c r="L1912" t="str">
        <f>_xlfn.XLOOKUP(Sales_DB[[#This Row],[Store_ID]],Store_DB[Store_ID],Store_DB[Store_Name])</f>
        <v>Bean, Jones and Park</v>
      </c>
      <c r="M1912" t="str">
        <f>_xlfn.XLOOKUP(Sales_DB[[#This Row],[Store_ID]],Store_DB[Store_ID],Store_DB[City])</f>
        <v>Thompsonborough</v>
      </c>
      <c r="N1912" t="str">
        <f>_xlfn.XLOOKUP(Sales_DB[[#This Row],[Store_ID]],Store_DB[Store_ID],Store_DB[Store_Type])</f>
        <v>Online</v>
      </c>
      <c r="O1912" t="str">
        <f>_xlfn.XLOOKUP(Sales_DB[[#This Row],[Product_ID]],Product_DB[Product_ID],Product_DB[Product_Name])</f>
        <v>Tennis Ball 3-Pack</v>
      </c>
      <c r="P1912" t="str">
        <f>_xlfn.XLOOKUP(Sales_DB[[#This Row],[Product_ID]],Product_DB[Product_ID],Product_DB[Category])</f>
        <v>Sports</v>
      </c>
      <c r="Q1912" t="str">
        <f>_xlfn.XLOOKUP(Sales_DB[[#This Row],[Product_ID]],Product_DB[Product_ID],Product_DB[Sub_Category])</f>
        <v>Equipment</v>
      </c>
      <c r="R1912" t="str">
        <f>_xlfn.XLOOKUP(Sales_DB[[#This Row],[Product_ID]],Product_DB[Product_ID],Product_DB[Brand])</f>
        <v>Lopez LLC</v>
      </c>
      <c r="S1912">
        <f>_xlfn.XLOOKUP(Sales_DB[[#This Row],[Product_ID]],Product_DB[Product_ID],Product_DB[Cost])</f>
        <v>103.45</v>
      </c>
      <c r="T1912">
        <f>_xlfn.XLOOKUP(Sales_DB[[#This Row],[Product_ID]],Product_DB[Product_ID],Product_DB[Stock])</f>
        <v>465</v>
      </c>
      <c r="U1912" t="str">
        <f>_xlfn.XLOOKUP(Sales_DB[[#This Row],[Customer_ID]],Final_Cust_db[Customer_ID],Final_Cust_db[Name])</f>
        <v>Sarah Vance</v>
      </c>
      <c r="V1912">
        <f>_xlfn.XLOOKUP(Sales_DB[[#This Row],[Customer_ID]],Final_Cust_db[Customer_ID],Final_Cust_db[Age])</f>
        <v>41</v>
      </c>
      <c r="W1912" t="str">
        <f>_xlfn.XLOOKUP(Sales_DB[[#This Row],[Customer_ID]],Final_Cust_db[Customer_ID],Final_Cust_db[Gender])</f>
        <v>Male</v>
      </c>
      <c r="X1912" t="str">
        <f>_xlfn.XLOOKUP(Sales_DB[[#This Row],[Customer_ID]],Final_Cust_db[Customer_ID],Final_Cust_db[City])</f>
        <v>Johnsonville</v>
      </c>
      <c r="Y1912" t="str">
        <f>_xlfn.XLOOKUP(Sales_DB[[#This Row],[Customer_ID]],Final_Cust_db[Customer_ID],Final_Cust_db[State])</f>
        <v>Oregon</v>
      </c>
      <c r="Z1912" t="str">
        <f>_xlfn.XLOOKUP(Sales_DB[[#This Row],[Customer_ID]],Final_Cust_db[Customer_ID],Final_Cust_db[Country])</f>
        <v>USA</v>
      </c>
      <c r="AA1912" t="str">
        <f>_xlfn.XLOOKUP(Sales_DB[[#This Row],[Customer_ID]],Final_Cust_db[Customer_ID],Final_Cust_db[Loyality_Level])</f>
        <v>Silver</v>
      </c>
      <c r="AB1912" s="8">
        <f>Sales_DB[[#This Row],[Cost]]*Sales_DB[[#This Row],[Quantity]]</f>
        <v>103.45</v>
      </c>
      <c r="AC1912" s="8">
        <f>Sales_DB[[#This Row],[Total_Amount]]-Sales_DB[[#This Row],[Spend]]</f>
        <v>658.55299999999988</v>
      </c>
      <c r="AD1912" s="8">
        <f>MONTH(Sales_DB[[#This Row],[Order_Date]])</f>
        <v>9</v>
      </c>
    </row>
    <row r="1913" spans="1:30" x14ac:dyDescent="0.35">
      <c r="A1913" t="s">
        <v>3870</v>
      </c>
      <c r="B1913" s="2">
        <v>45367</v>
      </c>
      <c r="C1913" t="s">
        <v>81</v>
      </c>
      <c r="D1913" t="s">
        <v>1646</v>
      </c>
      <c r="E1913" t="s">
        <v>1909</v>
      </c>
      <c r="F1913">
        <v>4</v>
      </c>
      <c r="G1913" s="5">
        <v>73.55</v>
      </c>
      <c r="H1913">
        <v>0.24</v>
      </c>
      <c r="I1913" t="s">
        <v>1962</v>
      </c>
      <c r="J1913">
        <v>223.59200000000001</v>
      </c>
      <c r="K1913" t="str">
        <f>_xlfn.XLOOKUP(Sales_DB[[#This Row],[Store_ID]],Store_DB[Store_ID],Store_DB[Region])</f>
        <v>East</v>
      </c>
      <c r="L1913" t="str">
        <f>_xlfn.XLOOKUP(Sales_DB[[#This Row],[Store_ID]],Store_DB[Store_ID],Store_DB[Store_Name])</f>
        <v>Benson-Elliott</v>
      </c>
      <c r="M1913" t="str">
        <f>_xlfn.XLOOKUP(Sales_DB[[#This Row],[Store_ID]],Store_DB[Store_ID],Store_DB[City])</f>
        <v>Port Josephberg</v>
      </c>
      <c r="N1913" t="str">
        <f>_xlfn.XLOOKUP(Sales_DB[[#This Row],[Store_ID]],Store_DB[Store_ID],Store_DB[Store_Type])</f>
        <v>Online</v>
      </c>
      <c r="O1913" t="str">
        <f>_xlfn.XLOOKUP(Sales_DB[[#This Row],[Product_ID]],Product_DB[Product_ID],Product_DB[Product_Name])</f>
        <v>Foldable Camping Chair</v>
      </c>
      <c r="P1913" t="str">
        <f>_xlfn.XLOOKUP(Sales_DB[[#This Row],[Product_ID]],Product_DB[Product_ID],Product_DB[Category])</f>
        <v>Sports</v>
      </c>
      <c r="Q1913" t="str">
        <f>_xlfn.XLOOKUP(Sales_DB[[#This Row],[Product_ID]],Product_DB[Product_ID],Product_DB[Sub_Category])</f>
        <v>Outdoor</v>
      </c>
      <c r="R1913" t="str">
        <f>_xlfn.XLOOKUP(Sales_DB[[#This Row],[Product_ID]],Product_DB[Product_ID],Product_DB[Brand])</f>
        <v>Cook Ltd</v>
      </c>
      <c r="S1913">
        <f>_xlfn.XLOOKUP(Sales_DB[[#This Row],[Product_ID]],Product_DB[Product_ID],Product_DB[Cost])</f>
        <v>166.06</v>
      </c>
      <c r="T1913">
        <f>_xlfn.XLOOKUP(Sales_DB[[#This Row],[Product_ID]],Product_DB[Product_ID],Product_DB[Stock])</f>
        <v>340</v>
      </c>
      <c r="U1913" t="str">
        <f>_xlfn.XLOOKUP(Sales_DB[[#This Row],[Customer_ID]],Final_Cust_db[Customer_ID],Final_Cust_db[Name])</f>
        <v>Adam Cruz</v>
      </c>
      <c r="V1913">
        <f>_xlfn.XLOOKUP(Sales_DB[[#This Row],[Customer_ID]],Final_Cust_db[Customer_ID],Final_Cust_db[Age])</f>
        <v>60</v>
      </c>
      <c r="W1913" t="str">
        <f>_xlfn.XLOOKUP(Sales_DB[[#This Row],[Customer_ID]],Final_Cust_db[Customer_ID],Final_Cust_db[Gender])</f>
        <v>Female</v>
      </c>
      <c r="X1913" t="str">
        <f>_xlfn.XLOOKUP(Sales_DB[[#This Row],[Customer_ID]],Final_Cust_db[Customer_ID],Final_Cust_db[City])</f>
        <v>Brandonville</v>
      </c>
      <c r="Y1913" t="str">
        <f>_xlfn.XLOOKUP(Sales_DB[[#This Row],[Customer_ID]],Final_Cust_db[Customer_ID],Final_Cust_db[State])</f>
        <v>Georgia</v>
      </c>
      <c r="Z1913" t="str">
        <f>_xlfn.XLOOKUP(Sales_DB[[#This Row],[Customer_ID]],Final_Cust_db[Customer_ID],Final_Cust_db[Country])</f>
        <v>USA</v>
      </c>
      <c r="AA1913" t="str">
        <f>_xlfn.XLOOKUP(Sales_DB[[#This Row],[Customer_ID]],Final_Cust_db[Customer_ID],Final_Cust_db[Loyality_Level])</f>
        <v>Platinum</v>
      </c>
      <c r="AB1913" s="8">
        <f>Sales_DB[[#This Row],[Cost]]*Sales_DB[[#This Row],[Quantity]]</f>
        <v>664.24</v>
      </c>
      <c r="AC1913" s="8">
        <f>Sales_DB[[#This Row],[Total_Amount]]-Sales_DB[[#This Row],[Spend]]</f>
        <v>-440.64800000000002</v>
      </c>
      <c r="AD1913" s="8">
        <f>MONTH(Sales_DB[[#This Row],[Order_Date]])</f>
        <v>3</v>
      </c>
    </row>
    <row r="1914" spans="1:30" x14ac:dyDescent="0.35">
      <c r="A1914" t="s">
        <v>3871</v>
      </c>
      <c r="B1914" s="2">
        <v>45861</v>
      </c>
      <c r="C1914" t="s">
        <v>893</v>
      </c>
      <c r="D1914" t="s">
        <v>1857</v>
      </c>
      <c r="E1914" t="s">
        <v>1909</v>
      </c>
      <c r="F1914">
        <v>1</v>
      </c>
      <c r="G1914" s="5">
        <v>882.03</v>
      </c>
      <c r="H1914">
        <v>0.04</v>
      </c>
      <c r="I1914" t="s">
        <v>1962</v>
      </c>
      <c r="J1914">
        <v>846.74879999999996</v>
      </c>
      <c r="K1914" t="str">
        <f>_xlfn.XLOOKUP(Sales_DB[[#This Row],[Store_ID]],Store_DB[Store_ID],Store_DB[Region])</f>
        <v>East</v>
      </c>
      <c r="L1914" t="str">
        <f>_xlfn.XLOOKUP(Sales_DB[[#This Row],[Store_ID]],Store_DB[Store_ID],Store_DB[Store_Name])</f>
        <v>Benson-Elliott</v>
      </c>
      <c r="M1914" t="str">
        <f>_xlfn.XLOOKUP(Sales_DB[[#This Row],[Store_ID]],Store_DB[Store_ID],Store_DB[City])</f>
        <v>Port Josephberg</v>
      </c>
      <c r="N1914" t="str">
        <f>_xlfn.XLOOKUP(Sales_DB[[#This Row],[Store_ID]],Store_DB[Store_ID],Store_DB[Store_Type])</f>
        <v>Online</v>
      </c>
      <c r="O1914" t="str">
        <f>_xlfn.XLOOKUP(Sales_DB[[#This Row],[Product_ID]],Product_DB[Product_ID],Product_DB[Product_Name])</f>
        <v>Microwave Oven</v>
      </c>
      <c r="P1914" t="str">
        <f>_xlfn.XLOOKUP(Sales_DB[[#This Row],[Product_ID]],Product_DB[Product_ID],Product_DB[Category])</f>
        <v>Home</v>
      </c>
      <c r="Q1914" t="str">
        <f>_xlfn.XLOOKUP(Sales_DB[[#This Row],[Product_ID]],Product_DB[Product_ID],Product_DB[Sub_Category])</f>
        <v>Appliances</v>
      </c>
      <c r="R1914" t="str">
        <f>_xlfn.XLOOKUP(Sales_DB[[#This Row],[Product_ID]],Product_DB[Product_ID],Product_DB[Brand])</f>
        <v>Green, Powell and Palmer</v>
      </c>
      <c r="S1914">
        <f>_xlfn.XLOOKUP(Sales_DB[[#This Row],[Product_ID]],Product_DB[Product_ID],Product_DB[Cost])</f>
        <v>447.43</v>
      </c>
      <c r="T1914">
        <f>_xlfn.XLOOKUP(Sales_DB[[#This Row],[Product_ID]],Product_DB[Product_ID],Product_DB[Stock])</f>
        <v>191</v>
      </c>
      <c r="U1914" t="str">
        <f>_xlfn.XLOOKUP(Sales_DB[[#This Row],[Customer_ID]],Final_Cust_db[Customer_ID],Final_Cust_db[Name])</f>
        <v>Stephen Fowler</v>
      </c>
      <c r="V1914">
        <f>_xlfn.XLOOKUP(Sales_DB[[#This Row],[Customer_ID]],Final_Cust_db[Customer_ID],Final_Cust_db[Age])</f>
        <v>42</v>
      </c>
      <c r="W1914" t="str">
        <f>_xlfn.XLOOKUP(Sales_DB[[#This Row],[Customer_ID]],Final_Cust_db[Customer_ID],Final_Cust_db[Gender])</f>
        <v>Female</v>
      </c>
      <c r="X1914" t="str">
        <f>_xlfn.XLOOKUP(Sales_DB[[#This Row],[Customer_ID]],Final_Cust_db[Customer_ID],Final_Cust_db[City])</f>
        <v>Port Mariastad</v>
      </c>
      <c r="Y1914" t="str">
        <f>_xlfn.XLOOKUP(Sales_DB[[#This Row],[Customer_ID]],Final_Cust_db[Customer_ID],Final_Cust_db[State])</f>
        <v>Rhode Island</v>
      </c>
      <c r="Z1914" t="str">
        <f>_xlfn.XLOOKUP(Sales_DB[[#This Row],[Customer_ID]],Final_Cust_db[Customer_ID],Final_Cust_db[Country])</f>
        <v>USA</v>
      </c>
      <c r="AA1914" t="str">
        <f>_xlfn.XLOOKUP(Sales_DB[[#This Row],[Customer_ID]],Final_Cust_db[Customer_ID],Final_Cust_db[Loyality_Level])</f>
        <v>Platinum</v>
      </c>
      <c r="AB1914" s="8">
        <f>Sales_DB[[#This Row],[Cost]]*Sales_DB[[#This Row],[Quantity]]</f>
        <v>447.43</v>
      </c>
      <c r="AC1914" s="8">
        <f>Sales_DB[[#This Row],[Total_Amount]]-Sales_DB[[#This Row],[Spend]]</f>
        <v>399.31879999999995</v>
      </c>
      <c r="AD1914" s="8">
        <f>MONTH(Sales_DB[[#This Row],[Order_Date]])</f>
        <v>7</v>
      </c>
    </row>
    <row r="1915" spans="1:30" x14ac:dyDescent="0.35">
      <c r="A1915" t="s">
        <v>3872</v>
      </c>
      <c r="B1915" s="2">
        <v>45589</v>
      </c>
      <c r="C1915" t="s">
        <v>46</v>
      </c>
      <c r="D1915" t="s">
        <v>1640</v>
      </c>
      <c r="E1915" t="s">
        <v>1932</v>
      </c>
      <c r="F1915">
        <v>1</v>
      </c>
      <c r="G1915" s="5">
        <v>958.44</v>
      </c>
      <c r="H1915">
        <v>0.21</v>
      </c>
      <c r="I1915" t="s">
        <v>1957</v>
      </c>
      <c r="J1915">
        <v>757.16760000000011</v>
      </c>
      <c r="K1915" t="str">
        <f>_xlfn.XLOOKUP(Sales_DB[[#This Row],[Store_ID]],Store_DB[Store_ID],Store_DB[Region])</f>
        <v>South</v>
      </c>
      <c r="L1915" t="str">
        <f>_xlfn.XLOOKUP(Sales_DB[[#This Row],[Store_ID]],Store_DB[Store_ID],Store_DB[Store_Name])</f>
        <v>Mcdonald Inc</v>
      </c>
      <c r="M1915" t="str">
        <f>_xlfn.XLOOKUP(Sales_DB[[#This Row],[Store_ID]],Store_DB[Store_ID],Store_DB[City])</f>
        <v>Christopherland</v>
      </c>
      <c r="N1915" t="str">
        <f>_xlfn.XLOOKUP(Sales_DB[[#This Row],[Store_ID]],Store_DB[Store_ID],Store_DB[Store_Type])</f>
        <v>Outlet</v>
      </c>
      <c r="O1915" t="str">
        <f>_xlfn.XLOOKUP(Sales_DB[[#This Row],[Product_ID]],Product_DB[Product_ID],Product_DB[Product_Name])</f>
        <v>Carbon Fiber Tennis Racket</v>
      </c>
      <c r="P1915" t="str">
        <f>_xlfn.XLOOKUP(Sales_DB[[#This Row],[Product_ID]],Product_DB[Product_ID],Product_DB[Category])</f>
        <v>Sports</v>
      </c>
      <c r="Q1915" t="str">
        <f>_xlfn.XLOOKUP(Sales_DB[[#This Row],[Product_ID]],Product_DB[Product_ID],Product_DB[Sub_Category])</f>
        <v>Equipment</v>
      </c>
      <c r="R1915" t="str">
        <f>_xlfn.XLOOKUP(Sales_DB[[#This Row],[Product_ID]],Product_DB[Product_ID],Product_DB[Brand])</f>
        <v>Flores, Pineda and Rodriguez</v>
      </c>
      <c r="S1915">
        <f>_xlfn.XLOOKUP(Sales_DB[[#This Row],[Product_ID]],Product_DB[Product_ID],Product_DB[Cost])</f>
        <v>484.62</v>
      </c>
      <c r="T1915">
        <f>_xlfn.XLOOKUP(Sales_DB[[#This Row],[Product_ID]],Product_DB[Product_ID],Product_DB[Stock])</f>
        <v>432</v>
      </c>
      <c r="U1915" t="str">
        <f>_xlfn.XLOOKUP(Sales_DB[[#This Row],[Customer_ID]],Final_Cust_db[Customer_ID],Final_Cust_db[Name])</f>
        <v>Melissa Howard</v>
      </c>
      <c r="V1915">
        <f>_xlfn.XLOOKUP(Sales_DB[[#This Row],[Customer_ID]],Final_Cust_db[Customer_ID],Final_Cust_db[Age])</f>
        <v>53</v>
      </c>
      <c r="W1915" t="str">
        <f>_xlfn.XLOOKUP(Sales_DB[[#This Row],[Customer_ID]],Final_Cust_db[Customer_ID],Final_Cust_db[Gender])</f>
        <v>Female</v>
      </c>
      <c r="X1915" t="str">
        <f>_xlfn.XLOOKUP(Sales_DB[[#This Row],[Customer_ID]],Final_Cust_db[Customer_ID],Final_Cust_db[City])</f>
        <v>Maynardton</v>
      </c>
      <c r="Y1915" t="str">
        <f>_xlfn.XLOOKUP(Sales_DB[[#This Row],[Customer_ID]],Final_Cust_db[Customer_ID],Final_Cust_db[State])</f>
        <v>New Hampshire</v>
      </c>
      <c r="Z1915" t="str">
        <f>_xlfn.XLOOKUP(Sales_DB[[#This Row],[Customer_ID]],Final_Cust_db[Customer_ID],Final_Cust_db[Country])</f>
        <v>USA</v>
      </c>
      <c r="AA1915" t="str">
        <f>_xlfn.XLOOKUP(Sales_DB[[#This Row],[Customer_ID]],Final_Cust_db[Customer_ID],Final_Cust_db[Loyality_Level])</f>
        <v>Gold</v>
      </c>
      <c r="AB1915" s="8">
        <f>Sales_DB[[#This Row],[Cost]]*Sales_DB[[#This Row],[Quantity]]</f>
        <v>484.62</v>
      </c>
      <c r="AC1915" s="8">
        <f>Sales_DB[[#This Row],[Total_Amount]]-Sales_DB[[#This Row],[Spend]]</f>
        <v>272.5476000000001</v>
      </c>
      <c r="AD1915" s="8">
        <f>MONTH(Sales_DB[[#This Row],[Order_Date]])</f>
        <v>10</v>
      </c>
    </row>
    <row r="1916" spans="1:30" x14ac:dyDescent="0.35">
      <c r="A1916" t="s">
        <v>3873</v>
      </c>
      <c r="B1916" s="2">
        <v>45560</v>
      </c>
      <c r="C1916" t="s">
        <v>46</v>
      </c>
      <c r="D1916" t="s">
        <v>1878</v>
      </c>
      <c r="E1916" t="s">
        <v>1894</v>
      </c>
      <c r="F1916">
        <v>1</v>
      </c>
      <c r="G1916" s="5">
        <v>716.29</v>
      </c>
      <c r="H1916">
        <v>0.01</v>
      </c>
      <c r="I1916" t="s">
        <v>1959</v>
      </c>
      <c r="J1916">
        <v>709.12709999999993</v>
      </c>
      <c r="K1916" t="str">
        <f>_xlfn.XLOOKUP(Sales_DB[[#This Row],[Store_ID]],Store_DB[Store_ID],Store_DB[Region])</f>
        <v>South</v>
      </c>
      <c r="L1916" t="str">
        <f>_xlfn.XLOOKUP(Sales_DB[[#This Row],[Store_ID]],Store_DB[Store_ID],Store_DB[Store_Name])</f>
        <v>Black-Horn</v>
      </c>
      <c r="M1916" t="str">
        <f>_xlfn.XLOOKUP(Sales_DB[[#This Row],[Store_ID]],Store_DB[Store_ID],Store_DB[City])</f>
        <v>North Nancyview</v>
      </c>
      <c r="N1916" t="str">
        <f>_xlfn.XLOOKUP(Sales_DB[[#This Row],[Store_ID]],Store_DB[Store_ID],Store_DB[Store_Type])</f>
        <v>Outlet</v>
      </c>
      <c r="O1916" t="str">
        <f>_xlfn.XLOOKUP(Sales_DB[[#This Row],[Product_ID]],Product_DB[Product_ID],Product_DB[Product_Name])</f>
        <v>Stainless Steel Cookware Set</v>
      </c>
      <c r="P1916" t="str">
        <f>_xlfn.XLOOKUP(Sales_DB[[#This Row],[Product_ID]],Product_DB[Product_ID],Product_DB[Category])</f>
        <v>Home</v>
      </c>
      <c r="Q1916" t="str">
        <f>_xlfn.XLOOKUP(Sales_DB[[#This Row],[Product_ID]],Product_DB[Product_ID],Product_DB[Sub_Category])</f>
        <v>Kitchen</v>
      </c>
      <c r="R1916" t="str">
        <f>_xlfn.XLOOKUP(Sales_DB[[#This Row],[Product_ID]],Product_DB[Product_ID],Product_DB[Brand])</f>
        <v>Campbell Ltd</v>
      </c>
      <c r="S1916">
        <f>_xlfn.XLOOKUP(Sales_DB[[#This Row],[Product_ID]],Product_DB[Product_ID],Product_DB[Cost])</f>
        <v>201.41</v>
      </c>
      <c r="T1916">
        <f>_xlfn.XLOOKUP(Sales_DB[[#This Row],[Product_ID]],Product_DB[Product_ID],Product_DB[Stock])</f>
        <v>146</v>
      </c>
      <c r="U1916" t="str">
        <f>_xlfn.XLOOKUP(Sales_DB[[#This Row],[Customer_ID]],Final_Cust_db[Customer_ID],Final_Cust_db[Name])</f>
        <v>Melissa Howard</v>
      </c>
      <c r="V1916">
        <f>_xlfn.XLOOKUP(Sales_DB[[#This Row],[Customer_ID]],Final_Cust_db[Customer_ID],Final_Cust_db[Age])</f>
        <v>53</v>
      </c>
      <c r="W1916" t="str">
        <f>_xlfn.XLOOKUP(Sales_DB[[#This Row],[Customer_ID]],Final_Cust_db[Customer_ID],Final_Cust_db[Gender])</f>
        <v>Female</v>
      </c>
      <c r="X1916" t="str">
        <f>_xlfn.XLOOKUP(Sales_DB[[#This Row],[Customer_ID]],Final_Cust_db[Customer_ID],Final_Cust_db[City])</f>
        <v>Maynardton</v>
      </c>
      <c r="Y1916" t="str">
        <f>_xlfn.XLOOKUP(Sales_DB[[#This Row],[Customer_ID]],Final_Cust_db[Customer_ID],Final_Cust_db[State])</f>
        <v>New Hampshire</v>
      </c>
      <c r="Z1916" t="str">
        <f>_xlfn.XLOOKUP(Sales_DB[[#This Row],[Customer_ID]],Final_Cust_db[Customer_ID],Final_Cust_db[Country])</f>
        <v>USA</v>
      </c>
      <c r="AA1916" t="str">
        <f>_xlfn.XLOOKUP(Sales_DB[[#This Row],[Customer_ID]],Final_Cust_db[Customer_ID],Final_Cust_db[Loyality_Level])</f>
        <v>Gold</v>
      </c>
      <c r="AB1916" s="8">
        <f>Sales_DB[[#This Row],[Cost]]*Sales_DB[[#This Row],[Quantity]]</f>
        <v>201.41</v>
      </c>
      <c r="AC1916" s="8">
        <f>Sales_DB[[#This Row],[Total_Amount]]-Sales_DB[[#This Row],[Spend]]</f>
        <v>507.71709999999996</v>
      </c>
      <c r="AD1916" s="8">
        <f>MONTH(Sales_DB[[#This Row],[Order_Date]])</f>
        <v>9</v>
      </c>
    </row>
    <row r="1917" spans="1:30" x14ac:dyDescent="0.35">
      <c r="A1917" t="s">
        <v>3874</v>
      </c>
      <c r="B1917" s="2">
        <v>45408</v>
      </c>
      <c r="C1917" t="s">
        <v>1026</v>
      </c>
      <c r="D1917" t="s">
        <v>1592</v>
      </c>
      <c r="E1917" t="s">
        <v>1937</v>
      </c>
      <c r="F1917">
        <v>2</v>
      </c>
      <c r="G1917" s="5">
        <v>409.14</v>
      </c>
      <c r="H1917">
        <v>0.01</v>
      </c>
      <c r="I1917" t="s">
        <v>1959</v>
      </c>
      <c r="J1917">
        <v>810.09719999999993</v>
      </c>
      <c r="K1917" t="str">
        <f>_xlfn.XLOOKUP(Sales_DB[[#This Row],[Store_ID]],Store_DB[Store_ID],Store_DB[Region])</f>
        <v>West</v>
      </c>
      <c r="L1917" t="str">
        <f>_xlfn.XLOOKUP(Sales_DB[[#This Row],[Store_ID]],Store_DB[Store_ID],Store_DB[Store_Name])</f>
        <v>Frederick-Wright</v>
      </c>
      <c r="M1917" t="str">
        <f>_xlfn.XLOOKUP(Sales_DB[[#This Row],[Store_ID]],Store_DB[Store_ID],Store_DB[City])</f>
        <v>New Jimmymouth</v>
      </c>
      <c r="N1917" t="str">
        <f>_xlfn.XLOOKUP(Sales_DB[[#This Row],[Store_ID]],Store_DB[Store_ID],Store_DB[Store_Type])</f>
        <v>Flagship</v>
      </c>
      <c r="O1917" t="str">
        <f>_xlfn.XLOOKUP(Sales_DB[[#This Row],[Product_ID]],Product_DB[Product_ID],Product_DB[Product_Name])</f>
        <v>Adjustable Dumbbell Set</v>
      </c>
      <c r="P1917" t="str">
        <f>_xlfn.XLOOKUP(Sales_DB[[#This Row],[Product_ID]],Product_DB[Product_ID],Product_DB[Category])</f>
        <v>Sports</v>
      </c>
      <c r="Q1917" t="str">
        <f>_xlfn.XLOOKUP(Sales_DB[[#This Row],[Product_ID]],Product_DB[Product_ID],Product_DB[Sub_Category])</f>
        <v>Fitness</v>
      </c>
      <c r="R1917" t="str">
        <f>_xlfn.XLOOKUP(Sales_DB[[#This Row],[Product_ID]],Product_DB[Product_ID],Product_DB[Brand])</f>
        <v>Hill PLC</v>
      </c>
      <c r="S1917">
        <f>_xlfn.XLOOKUP(Sales_DB[[#This Row],[Product_ID]],Product_DB[Product_ID],Product_DB[Cost])</f>
        <v>495.72</v>
      </c>
      <c r="T1917">
        <f>_xlfn.XLOOKUP(Sales_DB[[#This Row],[Product_ID]],Product_DB[Product_ID],Product_DB[Stock])</f>
        <v>323</v>
      </c>
      <c r="U1917" t="str">
        <f>_xlfn.XLOOKUP(Sales_DB[[#This Row],[Customer_ID]],Final_Cust_db[Customer_ID],Final_Cust_db[Name])</f>
        <v>Kristy Dunlap</v>
      </c>
      <c r="V1917">
        <f>_xlfn.XLOOKUP(Sales_DB[[#This Row],[Customer_ID]],Final_Cust_db[Customer_ID],Final_Cust_db[Age])</f>
        <v>64</v>
      </c>
      <c r="W1917" t="str">
        <f>_xlfn.XLOOKUP(Sales_DB[[#This Row],[Customer_ID]],Final_Cust_db[Customer_ID],Final_Cust_db[Gender])</f>
        <v>Female</v>
      </c>
      <c r="X1917" t="str">
        <f>_xlfn.XLOOKUP(Sales_DB[[#This Row],[Customer_ID]],Final_Cust_db[Customer_ID],Final_Cust_db[City])</f>
        <v>Whiteport</v>
      </c>
      <c r="Y1917" t="str">
        <f>_xlfn.XLOOKUP(Sales_DB[[#This Row],[Customer_ID]],Final_Cust_db[Customer_ID],Final_Cust_db[State])</f>
        <v>North Carolina</v>
      </c>
      <c r="Z1917" t="str">
        <f>_xlfn.XLOOKUP(Sales_DB[[#This Row],[Customer_ID]],Final_Cust_db[Customer_ID],Final_Cust_db[Country])</f>
        <v>USA</v>
      </c>
      <c r="AA1917" t="str">
        <f>_xlfn.XLOOKUP(Sales_DB[[#This Row],[Customer_ID]],Final_Cust_db[Customer_ID],Final_Cust_db[Loyality_Level])</f>
        <v>Platinum</v>
      </c>
      <c r="AB1917" s="8">
        <f>Sales_DB[[#This Row],[Cost]]*Sales_DB[[#This Row],[Quantity]]</f>
        <v>991.44</v>
      </c>
      <c r="AC1917" s="8">
        <f>Sales_DB[[#This Row],[Total_Amount]]-Sales_DB[[#This Row],[Spend]]</f>
        <v>-181.34280000000012</v>
      </c>
      <c r="AD1917" s="8">
        <f>MONTH(Sales_DB[[#This Row],[Order_Date]])</f>
        <v>4</v>
      </c>
    </row>
    <row r="1918" spans="1:30" x14ac:dyDescent="0.35">
      <c r="A1918" t="s">
        <v>3875</v>
      </c>
      <c r="B1918" s="2">
        <v>45714</v>
      </c>
      <c r="C1918" t="s">
        <v>308</v>
      </c>
      <c r="D1918" t="s">
        <v>1878</v>
      </c>
      <c r="E1918" t="s">
        <v>1919</v>
      </c>
      <c r="F1918">
        <v>4</v>
      </c>
      <c r="G1918" s="5">
        <v>261.73</v>
      </c>
      <c r="H1918">
        <v>0.1</v>
      </c>
      <c r="I1918" t="s">
        <v>1959</v>
      </c>
      <c r="J1918">
        <v>942.22800000000007</v>
      </c>
      <c r="K1918" t="str">
        <f>_xlfn.XLOOKUP(Sales_DB[[#This Row],[Store_ID]],Store_DB[Store_ID],Store_DB[Region])</f>
        <v>South</v>
      </c>
      <c r="L1918" t="str">
        <f>_xlfn.XLOOKUP(Sales_DB[[#This Row],[Store_ID]],Store_DB[Store_ID],Store_DB[Store_Name])</f>
        <v>Moore, Padilla and Butler</v>
      </c>
      <c r="M1918" t="str">
        <f>_xlfn.XLOOKUP(Sales_DB[[#This Row],[Store_ID]],Store_DB[Store_ID],Store_DB[City])</f>
        <v>East Johnstad</v>
      </c>
      <c r="N1918" t="str">
        <f>_xlfn.XLOOKUP(Sales_DB[[#This Row],[Store_ID]],Store_DB[Store_ID],Store_DB[Store_Type])</f>
        <v>Flagship</v>
      </c>
      <c r="O1918" t="str">
        <f>_xlfn.XLOOKUP(Sales_DB[[#This Row],[Product_ID]],Product_DB[Product_ID],Product_DB[Product_Name])</f>
        <v>Stainless Steel Cookware Set</v>
      </c>
      <c r="P1918" t="str">
        <f>_xlfn.XLOOKUP(Sales_DB[[#This Row],[Product_ID]],Product_DB[Product_ID],Product_DB[Category])</f>
        <v>Home</v>
      </c>
      <c r="Q1918" t="str">
        <f>_xlfn.XLOOKUP(Sales_DB[[#This Row],[Product_ID]],Product_DB[Product_ID],Product_DB[Sub_Category])</f>
        <v>Kitchen</v>
      </c>
      <c r="R1918" t="str">
        <f>_xlfn.XLOOKUP(Sales_DB[[#This Row],[Product_ID]],Product_DB[Product_ID],Product_DB[Brand])</f>
        <v>Campbell Ltd</v>
      </c>
      <c r="S1918">
        <f>_xlfn.XLOOKUP(Sales_DB[[#This Row],[Product_ID]],Product_DB[Product_ID],Product_DB[Cost])</f>
        <v>201.41</v>
      </c>
      <c r="T1918">
        <f>_xlfn.XLOOKUP(Sales_DB[[#This Row],[Product_ID]],Product_DB[Product_ID],Product_DB[Stock])</f>
        <v>146</v>
      </c>
      <c r="U1918" t="str">
        <f>_xlfn.XLOOKUP(Sales_DB[[#This Row],[Customer_ID]],Final_Cust_db[Customer_ID],Final_Cust_db[Name])</f>
        <v>Christy Hoffman</v>
      </c>
      <c r="V1918">
        <f>_xlfn.XLOOKUP(Sales_DB[[#This Row],[Customer_ID]],Final_Cust_db[Customer_ID],Final_Cust_db[Age])</f>
        <v>26</v>
      </c>
      <c r="W1918" t="str">
        <f>_xlfn.XLOOKUP(Sales_DB[[#This Row],[Customer_ID]],Final_Cust_db[Customer_ID],Final_Cust_db[Gender])</f>
        <v>Female</v>
      </c>
      <c r="X1918" t="str">
        <f>_xlfn.XLOOKUP(Sales_DB[[#This Row],[Customer_ID]],Final_Cust_db[Customer_ID],Final_Cust_db[City])</f>
        <v>Garyberg</v>
      </c>
      <c r="Y1918" t="str">
        <f>_xlfn.XLOOKUP(Sales_DB[[#This Row],[Customer_ID]],Final_Cust_db[Customer_ID],Final_Cust_db[State])</f>
        <v>Indiana</v>
      </c>
      <c r="Z1918" t="str">
        <f>_xlfn.XLOOKUP(Sales_DB[[#This Row],[Customer_ID]],Final_Cust_db[Customer_ID],Final_Cust_db[Country])</f>
        <v>USA</v>
      </c>
      <c r="AA1918" t="str">
        <f>_xlfn.XLOOKUP(Sales_DB[[#This Row],[Customer_ID]],Final_Cust_db[Customer_ID],Final_Cust_db[Loyality_Level])</f>
        <v>Platinum</v>
      </c>
      <c r="AB1918" s="8">
        <f>Sales_DB[[#This Row],[Cost]]*Sales_DB[[#This Row],[Quantity]]</f>
        <v>805.64</v>
      </c>
      <c r="AC1918" s="8">
        <f>Sales_DB[[#This Row],[Total_Amount]]-Sales_DB[[#This Row],[Spend]]</f>
        <v>136.58800000000008</v>
      </c>
      <c r="AD1918" s="8">
        <f>MONTH(Sales_DB[[#This Row],[Order_Date]])</f>
        <v>2</v>
      </c>
    </row>
    <row r="1919" spans="1:30" x14ac:dyDescent="0.35">
      <c r="A1919" t="s">
        <v>3876</v>
      </c>
      <c r="B1919" s="2">
        <v>45661</v>
      </c>
      <c r="C1919" t="s">
        <v>1447</v>
      </c>
      <c r="D1919" t="s">
        <v>1604</v>
      </c>
      <c r="E1919" t="s">
        <v>1885</v>
      </c>
      <c r="F1919">
        <v>2</v>
      </c>
      <c r="G1919" s="5">
        <v>687.35</v>
      </c>
      <c r="H1919">
        <v>0.2</v>
      </c>
      <c r="I1919" t="s">
        <v>1962</v>
      </c>
      <c r="J1919">
        <v>1099.76</v>
      </c>
      <c r="K1919" t="str">
        <f>_xlfn.XLOOKUP(Sales_DB[[#This Row],[Store_ID]],Store_DB[Store_ID],Store_DB[Region])</f>
        <v>East</v>
      </c>
      <c r="L1919" t="str">
        <f>_xlfn.XLOOKUP(Sales_DB[[#This Row],[Store_ID]],Store_DB[Store_ID],Store_DB[Store_Name])</f>
        <v>Rivera-Warner</v>
      </c>
      <c r="M1919" t="str">
        <f>_xlfn.XLOOKUP(Sales_DB[[#This Row],[Store_ID]],Store_DB[Store_ID],Store_DB[City])</f>
        <v>Washingtonfurt</v>
      </c>
      <c r="N1919" t="str">
        <f>_xlfn.XLOOKUP(Sales_DB[[#This Row],[Store_ID]],Store_DB[Store_ID],Store_DB[Store_Type])</f>
        <v>Flagship</v>
      </c>
      <c r="O1919" t="str">
        <f>_xlfn.XLOOKUP(Sales_DB[[#This Row],[Product_ID]],Product_DB[Product_ID],Product_DB[Product_Name])</f>
        <v>Hair Strengthening Shampoo</v>
      </c>
      <c r="P1919" t="str">
        <f>_xlfn.XLOOKUP(Sales_DB[[#This Row],[Product_ID]],Product_DB[Product_ID],Product_DB[Category])</f>
        <v>Beauty</v>
      </c>
      <c r="Q1919" t="str">
        <f>_xlfn.XLOOKUP(Sales_DB[[#This Row],[Product_ID]],Product_DB[Product_ID],Product_DB[Sub_Category])</f>
        <v>Haircare</v>
      </c>
      <c r="R1919" t="str">
        <f>_xlfn.XLOOKUP(Sales_DB[[#This Row],[Product_ID]],Product_DB[Product_ID],Product_DB[Brand])</f>
        <v>Rice LLC</v>
      </c>
      <c r="S1919">
        <f>_xlfn.XLOOKUP(Sales_DB[[#This Row],[Product_ID]],Product_DB[Product_ID],Product_DB[Cost])</f>
        <v>115.82</v>
      </c>
      <c r="T1919">
        <f>_xlfn.XLOOKUP(Sales_DB[[#This Row],[Product_ID]],Product_DB[Product_ID],Product_DB[Stock])</f>
        <v>460</v>
      </c>
      <c r="U1919" t="str">
        <f>_xlfn.XLOOKUP(Sales_DB[[#This Row],[Customer_ID]],Final_Cust_db[Customer_ID],Final_Cust_db[Name])</f>
        <v>Cynthia Parrish</v>
      </c>
      <c r="V1919">
        <f>_xlfn.XLOOKUP(Sales_DB[[#This Row],[Customer_ID]],Final_Cust_db[Customer_ID],Final_Cust_db[Age])</f>
        <v>18</v>
      </c>
      <c r="W1919" t="str">
        <f>_xlfn.XLOOKUP(Sales_DB[[#This Row],[Customer_ID]],Final_Cust_db[Customer_ID],Final_Cust_db[Gender])</f>
        <v>Male</v>
      </c>
      <c r="X1919" t="str">
        <f>_xlfn.XLOOKUP(Sales_DB[[#This Row],[Customer_ID]],Final_Cust_db[Customer_ID],Final_Cust_db[City])</f>
        <v>Espinozaberg</v>
      </c>
      <c r="Y1919" t="str">
        <f>_xlfn.XLOOKUP(Sales_DB[[#This Row],[Customer_ID]],Final_Cust_db[Customer_ID],Final_Cust_db[State])</f>
        <v>Minnesota</v>
      </c>
      <c r="Z1919" t="str">
        <f>_xlfn.XLOOKUP(Sales_DB[[#This Row],[Customer_ID]],Final_Cust_db[Customer_ID],Final_Cust_db[Country])</f>
        <v>USA</v>
      </c>
      <c r="AA1919" t="str">
        <f>_xlfn.XLOOKUP(Sales_DB[[#This Row],[Customer_ID]],Final_Cust_db[Customer_ID],Final_Cust_db[Loyality_Level])</f>
        <v>Silver</v>
      </c>
      <c r="AB1919" s="8">
        <f>Sales_DB[[#This Row],[Cost]]*Sales_DB[[#This Row],[Quantity]]</f>
        <v>231.64</v>
      </c>
      <c r="AC1919" s="8">
        <f>Sales_DB[[#This Row],[Total_Amount]]-Sales_DB[[#This Row],[Spend]]</f>
        <v>868.12</v>
      </c>
      <c r="AD1919" s="8">
        <f>MONTH(Sales_DB[[#This Row],[Order_Date]])</f>
        <v>1</v>
      </c>
    </row>
    <row r="1920" spans="1:30" x14ac:dyDescent="0.35">
      <c r="A1920" t="s">
        <v>3877</v>
      </c>
      <c r="B1920" s="2">
        <v>45921</v>
      </c>
      <c r="C1920" t="s">
        <v>681</v>
      </c>
      <c r="D1920" t="s">
        <v>1833</v>
      </c>
      <c r="E1920" t="s">
        <v>1915</v>
      </c>
      <c r="F1920">
        <v>2</v>
      </c>
      <c r="G1920" s="5">
        <v>30.14</v>
      </c>
      <c r="H1920">
        <v>0.21</v>
      </c>
      <c r="I1920" t="s">
        <v>1957</v>
      </c>
      <c r="J1920">
        <v>47.621200000000002</v>
      </c>
      <c r="K1920" t="str">
        <f>_xlfn.XLOOKUP(Sales_DB[[#This Row],[Store_ID]],Store_DB[Store_ID],Store_DB[Region])</f>
        <v>West</v>
      </c>
      <c r="L1920" t="str">
        <f>_xlfn.XLOOKUP(Sales_DB[[#This Row],[Store_ID]],Store_DB[Store_ID],Store_DB[Store_Name])</f>
        <v>Bean, Jones and Park</v>
      </c>
      <c r="M1920" t="str">
        <f>_xlfn.XLOOKUP(Sales_DB[[#This Row],[Store_ID]],Store_DB[Store_ID],Store_DB[City])</f>
        <v>Thompsonborough</v>
      </c>
      <c r="N1920" t="str">
        <f>_xlfn.XLOOKUP(Sales_DB[[#This Row],[Store_ID]],Store_DB[Store_ID],Store_DB[Store_Type])</f>
        <v>Online</v>
      </c>
      <c r="O1920" t="str">
        <f>_xlfn.XLOOKUP(Sales_DB[[#This Row],[Product_ID]],Product_DB[Product_ID],Product_DB[Product_Name])</f>
        <v>Wooden Bookshelf</v>
      </c>
      <c r="P1920" t="str">
        <f>_xlfn.XLOOKUP(Sales_DB[[#This Row],[Product_ID]],Product_DB[Product_ID],Product_DB[Category])</f>
        <v>Home</v>
      </c>
      <c r="Q1920" t="str">
        <f>_xlfn.XLOOKUP(Sales_DB[[#This Row],[Product_ID]],Product_DB[Product_ID],Product_DB[Sub_Category])</f>
        <v>Furniture</v>
      </c>
      <c r="R1920" t="str">
        <f>_xlfn.XLOOKUP(Sales_DB[[#This Row],[Product_ID]],Product_DB[Product_ID],Product_DB[Brand])</f>
        <v>Collins-Stephenson</v>
      </c>
      <c r="S1920">
        <f>_xlfn.XLOOKUP(Sales_DB[[#This Row],[Product_ID]],Product_DB[Product_ID],Product_DB[Cost])</f>
        <v>388.46</v>
      </c>
      <c r="T1920">
        <f>_xlfn.XLOOKUP(Sales_DB[[#This Row],[Product_ID]],Product_DB[Product_ID],Product_DB[Stock])</f>
        <v>208</v>
      </c>
      <c r="U1920" t="str">
        <f>_xlfn.XLOOKUP(Sales_DB[[#This Row],[Customer_ID]],Final_Cust_db[Customer_ID],Final_Cust_db[Name])</f>
        <v>Jacqueline Pacheco</v>
      </c>
      <c r="V1920">
        <f>_xlfn.XLOOKUP(Sales_DB[[#This Row],[Customer_ID]],Final_Cust_db[Customer_ID],Final_Cust_db[Age])</f>
        <v>28</v>
      </c>
      <c r="W1920" t="str">
        <f>_xlfn.XLOOKUP(Sales_DB[[#This Row],[Customer_ID]],Final_Cust_db[Customer_ID],Final_Cust_db[Gender])</f>
        <v>Female</v>
      </c>
      <c r="X1920" t="str">
        <f>_xlfn.XLOOKUP(Sales_DB[[#This Row],[Customer_ID]],Final_Cust_db[Customer_ID],Final_Cust_db[City])</f>
        <v>South Emily</v>
      </c>
      <c r="Y1920" t="str">
        <f>_xlfn.XLOOKUP(Sales_DB[[#This Row],[Customer_ID]],Final_Cust_db[Customer_ID],Final_Cust_db[State])</f>
        <v>New Jersey</v>
      </c>
      <c r="Z1920" t="str">
        <f>_xlfn.XLOOKUP(Sales_DB[[#This Row],[Customer_ID]],Final_Cust_db[Customer_ID],Final_Cust_db[Country])</f>
        <v>USA</v>
      </c>
      <c r="AA1920" t="str">
        <f>_xlfn.XLOOKUP(Sales_DB[[#This Row],[Customer_ID]],Final_Cust_db[Customer_ID],Final_Cust_db[Loyality_Level])</f>
        <v>Bronze</v>
      </c>
      <c r="AB1920" s="8">
        <f>Sales_DB[[#This Row],[Cost]]*Sales_DB[[#This Row],[Quantity]]</f>
        <v>776.92</v>
      </c>
      <c r="AC1920" s="8">
        <f>Sales_DB[[#This Row],[Total_Amount]]-Sales_DB[[#This Row],[Spend]]</f>
        <v>-729.29879999999991</v>
      </c>
      <c r="AD1920" s="8">
        <f>MONTH(Sales_DB[[#This Row],[Order_Date]])</f>
        <v>9</v>
      </c>
    </row>
    <row r="1921" spans="1:30" x14ac:dyDescent="0.35">
      <c r="A1921" t="s">
        <v>3878</v>
      </c>
      <c r="B1921" s="2">
        <v>45651</v>
      </c>
      <c r="C1921" t="s">
        <v>357</v>
      </c>
      <c r="D1921" t="s">
        <v>1678</v>
      </c>
      <c r="E1921" t="s">
        <v>1915</v>
      </c>
      <c r="F1921">
        <v>3</v>
      </c>
      <c r="G1921" s="5">
        <v>570.12</v>
      </c>
      <c r="H1921">
        <v>0.12</v>
      </c>
      <c r="I1921" t="s">
        <v>1959</v>
      </c>
      <c r="J1921">
        <v>1505.1168</v>
      </c>
      <c r="K1921" t="str">
        <f>_xlfn.XLOOKUP(Sales_DB[[#This Row],[Store_ID]],Store_DB[Store_ID],Store_DB[Region])</f>
        <v>West</v>
      </c>
      <c r="L1921" t="str">
        <f>_xlfn.XLOOKUP(Sales_DB[[#This Row],[Store_ID]],Store_DB[Store_ID],Store_DB[Store_Name])</f>
        <v>Bean, Jones and Park</v>
      </c>
      <c r="M1921" t="str">
        <f>_xlfn.XLOOKUP(Sales_DB[[#This Row],[Store_ID]],Store_DB[Store_ID],Store_DB[City])</f>
        <v>Thompsonborough</v>
      </c>
      <c r="N1921" t="str">
        <f>_xlfn.XLOOKUP(Sales_DB[[#This Row],[Store_ID]],Store_DB[Store_ID],Store_DB[Store_Type])</f>
        <v>Online</v>
      </c>
      <c r="O1921" t="str">
        <f>_xlfn.XLOOKUP(Sales_DB[[#This Row],[Product_ID]],Product_DB[Product_ID],Product_DB[Product_Name])</f>
        <v>Gaming Mechanical Keyboard</v>
      </c>
      <c r="P1921" t="str">
        <f>_xlfn.XLOOKUP(Sales_DB[[#This Row],[Product_ID]],Product_DB[Product_ID],Product_DB[Category])</f>
        <v>Electronics</v>
      </c>
      <c r="Q1921" t="str">
        <f>_xlfn.XLOOKUP(Sales_DB[[#This Row],[Product_ID]],Product_DB[Product_ID],Product_DB[Sub_Category])</f>
        <v>Computer</v>
      </c>
      <c r="R1921" t="str">
        <f>_xlfn.XLOOKUP(Sales_DB[[#This Row],[Product_ID]],Product_DB[Product_ID],Product_DB[Brand])</f>
        <v>Lucero LLC</v>
      </c>
      <c r="S1921">
        <f>_xlfn.XLOOKUP(Sales_DB[[#This Row],[Product_ID]],Product_DB[Product_ID],Product_DB[Cost])</f>
        <v>419.28</v>
      </c>
      <c r="T1921">
        <f>_xlfn.XLOOKUP(Sales_DB[[#This Row],[Product_ID]],Product_DB[Product_ID],Product_DB[Stock])</f>
        <v>86</v>
      </c>
      <c r="U1921" t="str">
        <f>_xlfn.XLOOKUP(Sales_DB[[#This Row],[Customer_ID]],Final_Cust_db[Customer_ID],Final_Cust_db[Name])</f>
        <v>Sheila Wilson</v>
      </c>
      <c r="V1921">
        <f>_xlfn.XLOOKUP(Sales_DB[[#This Row],[Customer_ID]],Final_Cust_db[Customer_ID],Final_Cust_db[Age])</f>
        <v>35</v>
      </c>
      <c r="W1921" t="str">
        <f>_xlfn.XLOOKUP(Sales_DB[[#This Row],[Customer_ID]],Final_Cust_db[Customer_ID],Final_Cust_db[Gender])</f>
        <v>Male</v>
      </c>
      <c r="X1921" t="str">
        <f>_xlfn.XLOOKUP(Sales_DB[[#This Row],[Customer_ID]],Final_Cust_db[Customer_ID],Final_Cust_db[City])</f>
        <v>South Dustin</v>
      </c>
      <c r="Y1921" t="str">
        <f>_xlfn.XLOOKUP(Sales_DB[[#This Row],[Customer_ID]],Final_Cust_db[Customer_ID],Final_Cust_db[State])</f>
        <v>Tennessee</v>
      </c>
      <c r="Z1921" t="str">
        <f>_xlfn.XLOOKUP(Sales_DB[[#This Row],[Customer_ID]],Final_Cust_db[Customer_ID],Final_Cust_db[Country])</f>
        <v>USA</v>
      </c>
      <c r="AA1921" t="str">
        <f>_xlfn.XLOOKUP(Sales_DB[[#This Row],[Customer_ID]],Final_Cust_db[Customer_ID],Final_Cust_db[Loyality_Level])</f>
        <v>Silver</v>
      </c>
      <c r="AB1921" s="8">
        <f>Sales_DB[[#This Row],[Cost]]*Sales_DB[[#This Row],[Quantity]]</f>
        <v>1257.8399999999999</v>
      </c>
      <c r="AC1921" s="8">
        <f>Sales_DB[[#This Row],[Total_Amount]]-Sales_DB[[#This Row],[Spend]]</f>
        <v>247.27680000000009</v>
      </c>
      <c r="AD1921" s="8">
        <f>MONTH(Sales_DB[[#This Row],[Order_Date]])</f>
        <v>12</v>
      </c>
    </row>
    <row r="1922" spans="1:30" x14ac:dyDescent="0.35">
      <c r="A1922" t="s">
        <v>3879</v>
      </c>
      <c r="B1922" s="2">
        <v>45883</v>
      </c>
      <c r="C1922" t="s">
        <v>902</v>
      </c>
      <c r="D1922" t="s">
        <v>1812</v>
      </c>
      <c r="E1922" t="s">
        <v>1946</v>
      </c>
      <c r="F1922">
        <v>3</v>
      </c>
      <c r="G1922" s="5">
        <v>401.87</v>
      </c>
      <c r="H1922">
        <v>0.28999999999999998</v>
      </c>
      <c r="I1922" t="s">
        <v>1962</v>
      </c>
      <c r="J1922">
        <v>855.98310000000004</v>
      </c>
      <c r="K1922" t="str">
        <f>_xlfn.XLOOKUP(Sales_DB[[#This Row],[Store_ID]],Store_DB[Store_ID],Store_DB[Region])</f>
        <v>East</v>
      </c>
      <c r="L1922" t="str">
        <f>_xlfn.XLOOKUP(Sales_DB[[#This Row],[Store_ID]],Store_DB[Store_ID],Store_DB[Store_Name])</f>
        <v>Mann-Austin</v>
      </c>
      <c r="M1922" t="str">
        <f>_xlfn.XLOOKUP(Sales_DB[[#This Row],[Store_ID]],Store_DB[Store_ID],Store_DB[City])</f>
        <v>Vasquezborough</v>
      </c>
      <c r="N1922" t="str">
        <f>_xlfn.XLOOKUP(Sales_DB[[#This Row],[Store_ID]],Store_DB[Store_ID],Store_DB[Store_Type])</f>
        <v>Online</v>
      </c>
      <c r="O1922" t="str">
        <f>_xlfn.XLOOKUP(Sales_DB[[#This Row],[Product_ID]],Product_DB[Product_ID],Product_DB[Product_Name])</f>
        <v>Wifi Mesh Router</v>
      </c>
      <c r="P1922" t="str">
        <f>_xlfn.XLOOKUP(Sales_DB[[#This Row],[Product_ID]],Product_DB[Product_ID],Product_DB[Category])</f>
        <v>Electronics</v>
      </c>
      <c r="Q1922" t="str">
        <f>_xlfn.XLOOKUP(Sales_DB[[#This Row],[Product_ID]],Product_DB[Product_ID],Product_DB[Sub_Category])</f>
        <v>Appliances</v>
      </c>
      <c r="R1922" t="str">
        <f>_xlfn.XLOOKUP(Sales_DB[[#This Row],[Product_ID]],Product_DB[Product_ID],Product_DB[Brand])</f>
        <v>White, Reeves and Woods</v>
      </c>
      <c r="S1922">
        <f>_xlfn.XLOOKUP(Sales_DB[[#This Row],[Product_ID]],Product_DB[Product_ID],Product_DB[Cost])</f>
        <v>480.9</v>
      </c>
      <c r="T1922">
        <f>_xlfn.XLOOKUP(Sales_DB[[#This Row],[Product_ID]],Product_DB[Product_ID],Product_DB[Stock])</f>
        <v>104</v>
      </c>
      <c r="U1922" t="str">
        <f>_xlfn.XLOOKUP(Sales_DB[[#This Row],[Customer_ID]],Final_Cust_db[Customer_ID],Final_Cust_db[Name])</f>
        <v>Brittany Watson</v>
      </c>
      <c r="V1922">
        <f>_xlfn.XLOOKUP(Sales_DB[[#This Row],[Customer_ID]],Final_Cust_db[Customer_ID],Final_Cust_db[Age])</f>
        <v>59</v>
      </c>
      <c r="W1922" t="str">
        <f>_xlfn.XLOOKUP(Sales_DB[[#This Row],[Customer_ID]],Final_Cust_db[Customer_ID],Final_Cust_db[Gender])</f>
        <v>Male</v>
      </c>
      <c r="X1922" t="str">
        <f>_xlfn.XLOOKUP(Sales_DB[[#This Row],[Customer_ID]],Final_Cust_db[Customer_ID],Final_Cust_db[City])</f>
        <v>North Joshualand</v>
      </c>
      <c r="Y1922" t="str">
        <f>_xlfn.XLOOKUP(Sales_DB[[#This Row],[Customer_ID]],Final_Cust_db[Customer_ID],Final_Cust_db[State])</f>
        <v>Connecticut</v>
      </c>
      <c r="Z1922" t="str">
        <f>_xlfn.XLOOKUP(Sales_DB[[#This Row],[Customer_ID]],Final_Cust_db[Customer_ID],Final_Cust_db[Country])</f>
        <v>USA</v>
      </c>
      <c r="AA1922" t="str">
        <f>_xlfn.XLOOKUP(Sales_DB[[#This Row],[Customer_ID]],Final_Cust_db[Customer_ID],Final_Cust_db[Loyality_Level])</f>
        <v>Platinum</v>
      </c>
      <c r="AB1922" s="8">
        <f>Sales_DB[[#This Row],[Cost]]*Sales_DB[[#This Row],[Quantity]]</f>
        <v>1442.6999999999998</v>
      </c>
      <c r="AC1922" s="8">
        <f>Sales_DB[[#This Row],[Total_Amount]]-Sales_DB[[#This Row],[Spend]]</f>
        <v>-586.71689999999978</v>
      </c>
      <c r="AD1922" s="8">
        <f>MONTH(Sales_DB[[#This Row],[Order_Date]])</f>
        <v>8</v>
      </c>
    </row>
    <row r="1923" spans="1:30" x14ac:dyDescent="0.35">
      <c r="A1923" t="s">
        <v>3880</v>
      </c>
      <c r="B1923" s="2">
        <v>45624</v>
      </c>
      <c r="C1923" t="s">
        <v>1534</v>
      </c>
      <c r="D1923" t="s">
        <v>1818</v>
      </c>
      <c r="E1923" t="s">
        <v>1927</v>
      </c>
      <c r="F1923">
        <v>4</v>
      </c>
      <c r="G1923" s="5">
        <v>619.35</v>
      </c>
      <c r="H1923">
        <v>0.3</v>
      </c>
      <c r="I1923" t="s">
        <v>1957</v>
      </c>
      <c r="J1923">
        <v>1734.18</v>
      </c>
      <c r="K1923" t="str">
        <f>_xlfn.XLOOKUP(Sales_DB[[#This Row],[Store_ID]],Store_DB[Store_ID],Store_DB[Region])</f>
        <v>North</v>
      </c>
      <c r="L1923" t="str">
        <f>_xlfn.XLOOKUP(Sales_DB[[#This Row],[Store_ID]],Store_DB[Store_ID],Store_DB[Store_Name])</f>
        <v>Thomas, Bridges and Harris</v>
      </c>
      <c r="M1923" t="str">
        <f>_xlfn.XLOOKUP(Sales_DB[[#This Row],[Store_ID]],Store_DB[Store_ID],Store_DB[City])</f>
        <v>Sabrinatown</v>
      </c>
      <c r="N1923" t="str">
        <f>_xlfn.XLOOKUP(Sales_DB[[#This Row],[Store_ID]],Store_DB[Store_ID],Store_DB[Store_Type])</f>
        <v>Online</v>
      </c>
      <c r="O1923" t="str">
        <f>_xlfn.XLOOKUP(Sales_DB[[#This Row],[Product_ID]],Product_DB[Product_ID],Product_DB[Product_Name])</f>
        <v>Decorative Lamp Shade</v>
      </c>
      <c r="P1923" t="str">
        <f>_xlfn.XLOOKUP(Sales_DB[[#This Row],[Product_ID]],Product_DB[Product_ID],Product_DB[Category])</f>
        <v>Home</v>
      </c>
      <c r="Q1923" t="str">
        <f>_xlfn.XLOOKUP(Sales_DB[[#This Row],[Product_ID]],Product_DB[Product_ID],Product_DB[Sub_Category])</f>
        <v>Lighting</v>
      </c>
      <c r="R1923" t="str">
        <f>_xlfn.XLOOKUP(Sales_DB[[#This Row],[Product_ID]],Product_DB[Product_ID],Product_DB[Brand])</f>
        <v>Ramirez-Hanson</v>
      </c>
      <c r="S1923">
        <f>_xlfn.XLOOKUP(Sales_DB[[#This Row],[Product_ID]],Product_DB[Product_ID],Product_DB[Cost])</f>
        <v>228.53</v>
      </c>
      <c r="T1923">
        <f>_xlfn.XLOOKUP(Sales_DB[[#This Row],[Product_ID]],Product_DB[Product_ID],Product_DB[Stock])</f>
        <v>469</v>
      </c>
      <c r="U1923" t="str">
        <f>_xlfn.XLOOKUP(Sales_DB[[#This Row],[Customer_ID]],Final_Cust_db[Customer_ID],Final_Cust_db[Name])</f>
        <v>Christopher Ford</v>
      </c>
      <c r="V1923">
        <f>_xlfn.XLOOKUP(Sales_DB[[#This Row],[Customer_ID]],Final_Cust_db[Customer_ID],Final_Cust_db[Age])</f>
        <v>56</v>
      </c>
      <c r="W1923" t="str">
        <f>_xlfn.XLOOKUP(Sales_DB[[#This Row],[Customer_ID]],Final_Cust_db[Customer_ID],Final_Cust_db[Gender])</f>
        <v>Male</v>
      </c>
      <c r="X1923" t="str">
        <f>_xlfn.XLOOKUP(Sales_DB[[#This Row],[Customer_ID]],Final_Cust_db[Customer_ID],Final_Cust_db[City])</f>
        <v>North Seanfurt</v>
      </c>
      <c r="Y1923" t="str">
        <f>_xlfn.XLOOKUP(Sales_DB[[#This Row],[Customer_ID]],Final_Cust_db[Customer_ID],Final_Cust_db[State])</f>
        <v>Ohio</v>
      </c>
      <c r="Z1923" t="str">
        <f>_xlfn.XLOOKUP(Sales_DB[[#This Row],[Customer_ID]],Final_Cust_db[Customer_ID],Final_Cust_db[Country])</f>
        <v>USA</v>
      </c>
      <c r="AA1923" t="str">
        <f>_xlfn.XLOOKUP(Sales_DB[[#This Row],[Customer_ID]],Final_Cust_db[Customer_ID],Final_Cust_db[Loyality_Level])</f>
        <v>Bronze</v>
      </c>
      <c r="AB1923" s="8">
        <f>Sales_DB[[#This Row],[Cost]]*Sales_DB[[#This Row],[Quantity]]</f>
        <v>914.12</v>
      </c>
      <c r="AC1923" s="8">
        <f>Sales_DB[[#This Row],[Total_Amount]]-Sales_DB[[#This Row],[Spend]]</f>
        <v>820.06000000000006</v>
      </c>
      <c r="AD1923" s="8">
        <f>MONTH(Sales_DB[[#This Row],[Order_Date]])</f>
        <v>11</v>
      </c>
    </row>
    <row r="1924" spans="1:30" x14ac:dyDescent="0.35">
      <c r="A1924" t="s">
        <v>3881</v>
      </c>
      <c r="B1924" s="2">
        <v>45276</v>
      </c>
      <c r="C1924" t="s">
        <v>800</v>
      </c>
      <c r="D1924" t="s">
        <v>1716</v>
      </c>
      <c r="E1924" t="s">
        <v>1940</v>
      </c>
      <c r="F1924">
        <v>4</v>
      </c>
      <c r="G1924" s="5">
        <v>569.36</v>
      </c>
      <c r="H1924">
        <v>0.27</v>
      </c>
      <c r="I1924" t="s">
        <v>1959</v>
      </c>
      <c r="J1924">
        <v>1662.5311999999999</v>
      </c>
      <c r="K1924" t="str">
        <f>_xlfn.XLOOKUP(Sales_DB[[#This Row],[Store_ID]],Store_DB[Store_ID],Store_DB[Region])</f>
        <v>North</v>
      </c>
      <c r="L1924" t="str">
        <f>_xlfn.XLOOKUP(Sales_DB[[#This Row],[Store_ID]],Store_DB[Store_ID],Store_DB[Store_Name])</f>
        <v>Holloway Ltd</v>
      </c>
      <c r="M1924" t="str">
        <f>_xlfn.XLOOKUP(Sales_DB[[#This Row],[Store_ID]],Store_DB[Store_ID],Store_DB[City])</f>
        <v>Bensonhaven</v>
      </c>
      <c r="N1924" t="str">
        <f>_xlfn.XLOOKUP(Sales_DB[[#This Row],[Store_ID]],Store_DB[Store_ID],Store_DB[Store_Type])</f>
        <v>Flagship</v>
      </c>
      <c r="O1924" t="str">
        <f>_xlfn.XLOOKUP(Sales_DB[[#This Row],[Product_ID]],Product_DB[Product_ID],Product_DB[Product_Name])</f>
        <v>Men'S Winter Jacket</v>
      </c>
      <c r="P1924" t="str">
        <f>_xlfn.XLOOKUP(Sales_DB[[#This Row],[Product_ID]],Product_DB[Product_ID],Product_DB[Category])</f>
        <v>Clothing</v>
      </c>
      <c r="Q1924" t="str">
        <f>_xlfn.XLOOKUP(Sales_DB[[#This Row],[Product_ID]],Product_DB[Product_ID],Product_DB[Sub_Category])</f>
        <v>Outerwear</v>
      </c>
      <c r="R1924" t="str">
        <f>_xlfn.XLOOKUP(Sales_DB[[#This Row],[Product_ID]],Product_DB[Product_ID],Product_DB[Brand])</f>
        <v>Kelly, Smith and Perez</v>
      </c>
      <c r="S1924">
        <f>_xlfn.XLOOKUP(Sales_DB[[#This Row],[Product_ID]],Product_DB[Product_ID],Product_DB[Cost])</f>
        <v>167.34</v>
      </c>
      <c r="T1924">
        <f>_xlfn.XLOOKUP(Sales_DB[[#This Row],[Product_ID]],Product_DB[Product_ID],Product_DB[Stock])</f>
        <v>296</v>
      </c>
      <c r="U1924" t="str">
        <f>_xlfn.XLOOKUP(Sales_DB[[#This Row],[Customer_ID]],Final_Cust_db[Customer_ID],Final_Cust_db[Name])</f>
        <v>Douglas Rhodes</v>
      </c>
      <c r="V1924">
        <f>_xlfn.XLOOKUP(Sales_DB[[#This Row],[Customer_ID]],Final_Cust_db[Customer_ID],Final_Cust_db[Age])</f>
        <v>32</v>
      </c>
      <c r="W1924" t="str">
        <f>_xlfn.XLOOKUP(Sales_DB[[#This Row],[Customer_ID]],Final_Cust_db[Customer_ID],Final_Cust_db[Gender])</f>
        <v>Male</v>
      </c>
      <c r="X1924" t="str">
        <f>_xlfn.XLOOKUP(Sales_DB[[#This Row],[Customer_ID]],Final_Cust_db[Customer_ID],Final_Cust_db[City])</f>
        <v>Mikehaven</v>
      </c>
      <c r="Y1924" t="str">
        <f>_xlfn.XLOOKUP(Sales_DB[[#This Row],[Customer_ID]],Final_Cust_db[Customer_ID],Final_Cust_db[State])</f>
        <v>New Hampshire</v>
      </c>
      <c r="Z1924" t="str">
        <f>_xlfn.XLOOKUP(Sales_DB[[#This Row],[Customer_ID]],Final_Cust_db[Customer_ID],Final_Cust_db[Country])</f>
        <v>USA</v>
      </c>
      <c r="AA1924" t="str">
        <f>_xlfn.XLOOKUP(Sales_DB[[#This Row],[Customer_ID]],Final_Cust_db[Customer_ID],Final_Cust_db[Loyality_Level])</f>
        <v>Platinum</v>
      </c>
      <c r="AB1924" s="8">
        <f>Sales_DB[[#This Row],[Cost]]*Sales_DB[[#This Row],[Quantity]]</f>
        <v>669.36</v>
      </c>
      <c r="AC1924" s="8">
        <f>Sales_DB[[#This Row],[Total_Amount]]-Sales_DB[[#This Row],[Spend]]</f>
        <v>993.17119999999989</v>
      </c>
      <c r="AD1924" s="8">
        <f>MONTH(Sales_DB[[#This Row],[Order_Date]])</f>
        <v>12</v>
      </c>
    </row>
    <row r="1925" spans="1:30" x14ac:dyDescent="0.35">
      <c r="A1925" t="s">
        <v>3882</v>
      </c>
      <c r="B1925" s="2">
        <v>45344</v>
      </c>
      <c r="C1925" t="s">
        <v>1476</v>
      </c>
      <c r="D1925" t="s">
        <v>1656</v>
      </c>
      <c r="E1925" t="s">
        <v>1902</v>
      </c>
      <c r="F1925">
        <v>2</v>
      </c>
      <c r="G1925" s="5">
        <v>846.35</v>
      </c>
      <c r="H1925">
        <v>0.3</v>
      </c>
      <c r="I1925" t="s">
        <v>1962</v>
      </c>
      <c r="J1925">
        <v>1184.8900000000001</v>
      </c>
      <c r="K1925" t="str">
        <f>_xlfn.XLOOKUP(Sales_DB[[#This Row],[Store_ID]],Store_DB[Store_ID],Store_DB[Region])</f>
        <v>South</v>
      </c>
      <c r="L1925" t="str">
        <f>_xlfn.XLOOKUP(Sales_DB[[#This Row],[Store_ID]],Store_DB[Store_ID],Store_DB[Store_Name])</f>
        <v>Alexander Group</v>
      </c>
      <c r="M1925" t="str">
        <f>_xlfn.XLOOKUP(Sales_DB[[#This Row],[Store_ID]],Store_DB[Store_ID],Store_DB[City])</f>
        <v>Port Sharon</v>
      </c>
      <c r="N1925" t="str">
        <f>_xlfn.XLOOKUP(Sales_DB[[#This Row],[Store_ID]],Store_DB[Store_ID],Store_DB[Store_Type])</f>
        <v>Online</v>
      </c>
      <c r="O1925" t="str">
        <f>_xlfn.XLOOKUP(Sales_DB[[#This Row],[Product_ID]],Product_DB[Product_ID],Product_DB[Product_Name])</f>
        <v>Decorative Floor Vase</v>
      </c>
      <c r="P1925" t="str">
        <f>_xlfn.XLOOKUP(Sales_DB[[#This Row],[Product_ID]],Product_DB[Product_ID],Product_DB[Category])</f>
        <v>Home</v>
      </c>
      <c r="Q1925" t="str">
        <f>_xlfn.XLOOKUP(Sales_DB[[#This Row],[Product_ID]],Product_DB[Product_ID],Product_DB[Sub_Category])</f>
        <v>Decor</v>
      </c>
      <c r="R1925" t="str">
        <f>_xlfn.XLOOKUP(Sales_DB[[#This Row],[Product_ID]],Product_DB[Product_ID],Product_DB[Brand])</f>
        <v>Khan, Jones and Paul</v>
      </c>
      <c r="S1925">
        <f>_xlfn.XLOOKUP(Sales_DB[[#This Row],[Product_ID]],Product_DB[Product_ID],Product_DB[Cost])</f>
        <v>238.8</v>
      </c>
      <c r="T1925">
        <f>_xlfn.XLOOKUP(Sales_DB[[#This Row],[Product_ID]],Product_DB[Product_ID],Product_DB[Stock])</f>
        <v>378</v>
      </c>
      <c r="U1925" t="str">
        <f>_xlfn.XLOOKUP(Sales_DB[[#This Row],[Customer_ID]],Final_Cust_db[Customer_ID],Final_Cust_db[Name])</f>
        <v>Elizabeth Foster</v>
      </c>
      <c r="V1925">
        <f>_xlfn.XLOOKUP(Sales_DB[[#This Row],[Customer_ID]],Final_Cust_db[Customer_ID],Final_Cust_db[Age])</f>
        <v>33</v>
      </c>
      <c r="W1925" t="str">
        <f>_xlfn.XLOOKUP(Sales_DB[[#This Row],[Customer_ID]],Final_Cust_db[Customer_ID],Final_Cust_db[Gender])</f>
        <v>Female</v>
      </c>
      <c r="X1925" t="str">
        <f>_xlfn.XLOOKUP(Sales_DB[[#This Row],[Customer_ID]],Final_Cust_db[Customer_ID],Final_Cust_db[City])</f>
        <v>Anthonymouth</v>
      </c>
      <c r="Y1925" t="str">
        <f>_xlfn.XLOOKUP(Sales_DB[[#This Row],[Customer_ID]],Final_Cust_db[Customer_ID],Final_Cust_db[State])</f>
        <v>Oklahoma</v>
      </c>
      <c r="Z1925" t="str">
        <f>_xlfn.XLOOKUP(Sales_DB[[#This Row],[Customer_ID]],Final_Cust_db[Customer_ID],Final_Cust_db[Country])</f>
        <v>USA</v>
      </c>
      <c r="AA1925" t="str">
        <f>_xlfn.XLOOKUP(Sales_DB[[#This Row],[Customer_ID]],Final_Cust_db[Customer_ID],Final_Cust_db[Loyality_Level])</f>
        <v>Gold</v>
      </c>
      <c r="AB1925" s="8">
        <f>Sales_DB[[#This Row],[Cost]]*Sales_DB[[#This Row],[Quantity]]</f>
        <v>477.6</v>
      </c>
      <c r="AC1925" s="8">
        <f>Sales_DB[[#This Row],[Total_Amount]]-Sales_DB[[#This Row],[Spend]]</f>
        <v>707.29000000000008</v>
      </c>
      <c r="AD1925" s="8">
        <f>MONTH(Sales_DB[[#This Row],[Order_Date]])</f>
        <v>2</v>
      </c>
    </row>
    <row r="1926" spans="1:30" x14ac:dyDescent="0.35">
      <c r="A1926" t="s">
        <v>3883</v>
      </c>
      <c r="B1926" s="2">
        <v>45849</v>
      </c>
      <c r="C1926" t="s">
        <v>1356</v>
      </c>
      <c r="D1926" t="s">
        <v>1665</v>
      </c>
      <c r="E1926" t="s">
        <v>1894</v>
      </c>
      <c r="F1926">
        <v>1</v>
      </c>
      <c r="G1926" s="5">
        <v>788.45</v>
      </c>
      <c r="H1926">
        <v>0.28999999999999998</v>
      </c>
      <c r="I1926" t="s">
        <v>1959</v>
      </c>
      <c r="J1926">
        <v>559.79949999999997</v>
      </c>
      <c r="K1926" t="str">
        <f>_xlfn.XLOOKUP(Sales_DB[[#This Row],[Store_ID]],Store_DB[Store_ID],Store_DB[Region])</f>
        <v>South</v>
      </c>
      <c r="L1926" t="str">
        <f>_xlfn.XLOOKUP(Sales_DB[[#This Row],[Store_ID]],Store_DB[Store_ID],Store_DB[Store_Name])</f>
        <v>Black-Horn</v>
      </c>
      <c r="M1926" t="str">
        <f>_xlfn.XLOOKUP(Sales_DB[[#This Row],[Store_ID]],Store_DB[Store_ID],Store_DB[City])</f>
        <v>North Nancyview</v>
      </c>
      <c r="N1926" t="str">
        <f>_xlfn.XLOOKUP(Sales_DB[[#This Row],[Store_ID]],Store_DB[Store_ID],Store_DB[Store_Type])</f>
        <v>Outlet</v>
      </c>
      <c r="O1926" t="str">
        <f>_xlfn.XLOOKUP(Sales_DB[[#This Row],[Product_ID]],Product_DB[Product_ID],Product_DB[Product_Name])</f>
        <v>Stainless Steel Cutlery Set</v>
      </c>
      <c r="P1926" t="str">
        <f>_xlfn.XLOOKUP(Sales_DB[[#This Row],[Product_ID]],Product_DB[Product_ID],Product_DB[Category])</f>
        <v>Home</v>
      </c>
      <c r="Q1926" t="str">
        <f>_xlfn.XLOOKUP(Sales_DB[[#This Row],[Product_ID]],Product_DB[Product_ID],Product_DB[Sub_Category])</f>
        <v>Kitchen</v>
      </c>
      <c r="R1926" t="str">
        <f>_xlfn.XLOOKUP(Sales_DB[[#This Row],[Product_ID]],Product_DB[Product_ID],Product_DB[Brand])</f>
        <v>Stevens, Fernandez and Martin</v>
      </c>
      <c r="S1926">
        <f>_xlfn.XLOOKUP(Sales_DB[[#This Row],[Product_ID]],Product_DB[Product_ID],Product_DB[Cost])</f>
        <v>19.52</v>
      </c>
      <c r="T1926">
        <f>_xlfn.XLOOKUP(Sales_DB[[#This Row],[Product_ID]],Product_DB[Product_ID],Product_DB[Stock])</f>
        <v>57</v>
      </c>
      <c r="U1926" t="str">
        <f>_xlfn.XLOOKUP(Sales_DB[[#This Row],[Customer_ID]],Final_Cust_db[Customer_ID],Final_Cust_db[Name])</f>
        <v>Monique Castro</v>
      </c>
      <c r="V1926">
        <f>_xlfn.XLOOKUP(Sales_DB[[#This Row],[Customer_ID]],Final_Cust_db[Customer_ID],Final_Cust_db[Age])</f>
        <v>48</v>
      </c>
      <c r="W1926" t="str">
        <f>_xlfn.XLOOKUP(Sales_DB[[#This Row],[Customer_ID]],Final_Cust_db[Customer_ID],Final_Cust_db[Gender])</f>
        <v>Female</v>
      </c>
      <c r="X1926" t="str">
        <f>_xlfn.XLOOKUP(Sales_DB[[#This Row],[Customer_ID]],Final_Cust_db[Customer_ID],Final_Cust_db[City])</f>
        <v>New Sarah</v>
      </c>
      <c r="Y1926" t="str">
        <f>_xlfn.XLOOKUP(Sales_DB[[#This Row],[Customer_ID]],Final_Cust_db[Customer_ID],Final_Cust_db[State])</f>
        <v>Indiana</v>
      </c>
      <c r="Z1926" t="str">
        <f>_xlfn.XLOOKUP(Sales_DB[[#This Row],[Customer_ID]],Final_Cust_db[Customer_ID],Final_Cust_db[Country])</f>
        <v>USA</v>
      </c>
      <c r="AA1926" t="str">
        <f>_xlfn.XLOOKUP(Sales_DB[[#This Row],[Customer_ID]],Final_Cust_db[Customer_ID],Final_Cust_db[Loyality_Level])</f>
        <v>Gold</v>
      </c>
      <c r="AB1926" s="8">
        <f>Sales_DB[[#This Row],[Cost]]*Sales_DB[[#This Row],[Quantity]]</f>
        <v>19.52</v>
      </c>
      <c r="AC1926" s="8">
        <f>Sales_DB[[#This Row],[Total_Amount]]-Sales_DB[[#This Row],[Spend]]</f>
        <v>540.27949999999998</v>
      </c>
      <c r="AD1926" s="8">
        <f>MONTH(Sales_DB[[#This Row],[Order_Date]])</f>
        <v>7</v>
      </c>
    </row>
    <row r="1927" spans="1:30" x14ac:dyDescent="0.35">
      <c r="A1927" t="s">
        <v>3884</v>
      </c>
      <c r="B1927" s="2">
        <v>45880</v>
      </c>
      <c r="C1927" t="s">
        <v>1137</v>
      </c>
      <c r="D1927" t="s">
        <v>1681</v>
      </c>
      <c r="E1927" t="s">
        <v>1927</v>
      </c>
      <c r="F1927">
        <v>2</v>
      </c>
      <c r="G1927" s="5">
        <v>338.81</v>
      </c>
      <c r="H1927">
        <v>7.0000000000000007E-2</v>
      </c>
      <c r="I1927" t="s">
        <v>1962</v>
      </c>
      <c r="J1927">
        <v>630.1866</v>
      </c>
      <c r="K1927" t="str">
        <f>_xlfn.XLOOKUP(Sales_DB[[#This Row],[Store_ID]],Store_DB[Store_ID],Store_DB[Region])</f>
        <v>North</v>
      </c>
      <c r="L1927" t="str">
        <f>_xlfn.XLOOKUP(Sales_DB[[#This Row],[Store_ID]],Store_DB[Store_ID],Store_DB[Store_Name])</f>
        <v>Thomas, Bridges and Harris</v>
      </c>
      <c r="M1927" t="str">
        <f>_xlfn.XLOOKUP(Sales_DB[[#This Row],[Store_ID]],Store_DB[Store_ID],Store_DB[City])</f>
        <v>Sabrinatown</v>
      </c>
      <c r="N1927" t="str">
        <f>_xlfn.XLOOKUP(Sales_DB[[#This Row],[Store_ID]],Store_DB[Store_ID],Store_DB[Store_Type])</f>
        <v>Online</v>
      </c>
      <c r="O1927" t="str">
        <f>_xlfn.XLOOKUP(Sales_DB[[#This Row],[Product_ID]],Product_DB[Product_ID],Product_DB[Product_Name])</f>
        <v>Bedroom Table Lamp</v>
      </c>
      <c r="P1927" t="str">
        <f>_xlfn.XLOOKUP(Sales_DB[[#This Row],[Product_ID]],Product_DB[Product_ID],Product_DB[Category])</f>
        <v>Home</v>
      </c>
      <c r="Q1927" t="str">
        <f>_xlfn.XLOOKUP(Sales_DB[[#This Row],[Product_ID]],Product_DB[Product_ID],Product_DB[Sub_Category])</f>
        <v>Lighting</v>
      </c>
      <c r="R1927" t="str">
        <f>_xlfn.XLOOKUP(Sales_DB[[#This Row],[Product_ID]],Product_DB[Product_ID],Product_DB[Brand])</f>
        <v>Jones LLC</v>
      </c>
      <c r="S1927">
        <f>_xlfn.XLOOKUP(Sales_DB[[#This Row],[Product_ID]],Product_DB[Product_ID],Product_DB[Cost])</f>
        <v>382.22</v>
      </c>
      <c r="T1927">
        <f>_xlfn.XLOOKUP(Sales_DB[[#This Row],[Product_ID]],Product_DB[Product_ID],Product_DB[Stock])</f>
        <v>329</v>
      </c>
      <c r="U1927" t="str">
        <f>_xlfn.XLOOKUP(Sales_DB[[#This Row],[Customer_ID]],Final_Cust_db[Customer_ID],Final_Cust_db[Name])</f>
        <v>Denise Tate</v>
      </c>
      <c r="V1927">
        <f>_xlfn.XLOOKUP(Sales_DB[[#This Row],[Customer_ID]],Final_Cust_db[Customer_ID],Final_Cust_db[Age])</f>
        <v>34</v>
      </c>
      <c r="W1927" t="str">
        <f>_xlfn.XLOOKUP(Sales_DB[[#This Row],[Customer_ID]],Final_Cust_db[Customer_ID],Final_Cust_db[Gender])</f>
        <v>Male</v>
      </c>
      <c r="X1927" t="str">
        <f>_xlfn.XLOOKUP(Sales_DB[[#This Row],[Customer_ID]],Final_Cust_db[Customer_ID],Final_Cust_db[City])</f>
        <v>Andersonside</v>
      </c>
      <c r="Y1927" t="str">
        <f>_xlfn.XLOOKUP(Sales_DB[[#This Row],[Customer_ID]],Final_Cust_db[Customer_ID],Final_Cust_db[State])</f>
        <v>Arkansas</v>
      </c>
      <c r="Z1927" t="str">
        <f>_xlfn.XLOOKUP(Sales_DB[[#This Row],[Customer_ID]],Final_Cust_db[Customer_ID],Final_Cust_db[Country])</f>
        <v>USA</v>
      </c>
      <c r="AA1927" t="str">
        <f>_xlfn.XLOOKUP(Sales_DB[[#This Row],[Customer_ID]],Final_Cust_db[Customer_ID],Final_Cust_db[Loyality_Level])</f>
        <v>Platinum</v>
      </c>
      <c r="AB1927" s="8">
        <f>Sales_DB[[#This Row],[Cost]]*Sales_DB[[#This Row],[Quantity]]</f>
        <v>764.44</v>
      </c>
      <c r="AC1927" s="8">
        <f>Sales_DB[[#This Row],[Total_Amount]]-Sales_DB[[#This Row],[Spend]]</f>
        <v>-134.25340000000006</v>
      </c>
      <c r="AD1927" s="8">
        <f>MONTH(Sales_DB[[#This Row],[Order_Date]])</f>
        <v>8</v>
      </c>
    </row>
    <row r="1928" spans="1:30" x14ac:dyDescent="0.35">
      <c r="A1928" t="s">
        <v>3885</v>
      </c>
      <c r="B1928" s="2">
        <v>45907</v>
      </c>
      <c r="C1928" t="s">
        <v>114</v>
      </c>
      <c r="D1928" t="s">
        <v>1611</v>
      </c>
      <c r="E1928" t="s">
        <v>1906</v>
      </c>
      <c r="F1928">
        <v>4</v>
      </c>
      <c r="G1928" s="5">
        <v>94.48</v>
      </c>
      <c r="H1928">
        <v>0.06</v>
      </c>
      <c r="I1928" t="s">
        <v>1962</v>
      </c>
      <c r="J1928">
        <v>355.2448</v>
      </c>
      <c r="K1928" t="str">
        <f>_xlfn.XLOOKUP(Sales_DB[[#This Row],[Store_ID]],Store_DB[Store_ID],Store_DB[Region])</f>
        <v>North</v>
      </c>
      <c r="L1928" t="str">
        <f>_xlfn.XLOOKUP(Sales_DB[[#This Row],[Store_ID]],Store_DB[Store_ID],Store_DB[Store_Name])</f>
        <v>Gray Ltd</v>
      </c>
      <c r="M1928" t="str">
        <f>_xlfn.XLOOKUP(Sales_DB[[#This Row],[Store_ID]],Store_DB[Store_ID],Store_DB[City])</f>
        <v>New Michaelchester</v>
      </c>
      <c r="N1928" t="str">
        <f>_xlfn.XLOOKUP(Sales_DB[[#This Row],[Store_ID]],Store_DB[Store_ID],Store_DB[Store_Type])</f>
        <v>Outlet</v>
      </c>
      <c r="O1928" t="str">
        <f>_xlfn.XLOOKUP(Sales_DB[[#This Row],[Product_ID]],Product_DB[Product_ID],Product_DB[Product_Name])</f>
        <v>Decorative Wall Mirror</v>
      </c>
      <c r="P1928" t="str">
        <f>_xlfn.XLOOKUP(Sales_DB[[#This Row],[Product_ID]],Product_DB[Product_ID],Product_DB[Category])</f>
        <v>Home</v>
      </c>
      <c r="Q1928" t="str">
        <f>_xlfn.XLOOKUP(Sales_DB[[#This Row],[Product_ID]],Product_DB[Product_ID],Product_DB[Sub_Category])</f>
        <v>Decor</v>
      </c>
      <c r="R1928" t="str">
        <f>_xlfn.XLOOKUP(Sales_DB[[#This Row],[Product_ID]],Product_DB[Product_ID],Product_DB[Brand])</f>
        <v>Luna, Anderson and Bowman</v>
      </c>
      <c r="S1928">
        <f>_xlfn.XLOOKUP(Sales_DB[[#This Row],[Product_ID]],Product_DB[Product_ID],Product_DB[Cost])</f>
        <v>48.01</v>
      </c>
      <c r="T1928">
        <f>_xlfn.XLOOKUP(Sales_DB[[#This Row],[Product_ID]],Product_DB[Product_ID],Product_DB[Stock])</f>
        <v>439</v>
      </c>
      <c r="U1928" t="str">
        <f>_xlfn.XLOOKUP(Sales_DB[[#This Row],[Customer_ID]],Final_Cust_db[Customer_ID],Final_Cust_db[Name])</f>
        <v>Amber Carlson</v>
      </c>
      <c r="V1928">
        <f>_xlfn.XLOOKUP(Sales_DB[[#This Row],[Customer_ID]],Final_Cust_db[Customer_ID],Final_Cust_db[Age])</f>
        <v>18</v>
      </c>
      <c r="W1928" t="str">
        <f>_xlfn.XLOOKUP(Sales_DB[[#This Row],[Customer_ID]],Final_Cust_db[Customer_ID],Final_Cust_db[Gender])</f>
        <v>Female</v>
      </c>
      <c r="X1928" t="str">
        <f>_xlfn.XLOOKUP(Sales_DB[[#This Row],[Customer_ID]],Final_Cust_db[Customer_ID],Final_Cust_db[City])</f>
        <v>East Michellemouth</v>
      </c>
      <c r="Y1928" t="str">
        <f>_xlfn.XLOOKUP(Sales_DB[[#This Row],[Customer_ID]],Final_Cust_db[Customer_ID],Final_Cust_db[State])</f>
        <v>Missouri</v>
      </c>
      <c r="Z1928" t="str">
        <f>_xlfn.XLOOKUP(Sales_DB[[#This Row],[Customer_ID]],Final_Cust_db[Customer_ID],Final_Cust_db[Country])</f>
        <v>USA</v>
      </c>
      <c r="AA1928" t="str">
        <f>_xlfn.XLOOKUP(Sales_DB[[#This Row],[Customer_ID]],Final_Cust_db[Customer_ID],Final_Cust_db[Loyality_Level])</f>
        <v>Gold</v>
      </c>
      <c r="AB1928" s="8">
        <f>Sales_DB[[#This Row],[Cost]]*Sales_DB[[#This Row],[Quantity]]</f>
        <v>192.04</v>
      </c>
      <c r="AC1928" s="8">
        <f>Sales_DB[[#This Row],[Total_Amount]]-Sales_DB[[#This Row],[Spend]]</f>
        <v>163.20480000000001</v>
      </c>
      <c r="AD1928" s="8">
        <f>MONTH(Sales_DB[[#This Row],[Order_Date]])</f>
        <v>9</v>
      </c>
    </row>
    <row r="1929" spans="1:30" x14ac:dyDescent="0.35">
      <c r="A1929" t="s">
        <v>3886</v>
      </c>
      <c r="B1929" s="2">
        <v>45545</v>
      </c>
      <c r="C1929" t="s">
        <v>1479</v>
      </c>
      <c r="D1929" t="s">
        <v>1629</v>
      </c>
      <c r="E1929" t="s">
        <v>1930</v>
      </c>
      <c r="F1929">
        <v>3</v>
      </c>
      <c r="G1929" s="5">
        <v>941.85</v>
      </c>
      <c r="H1929">
        <v>0.16</v>
      </c>
      <c r="I1929" t="s">
        <v>1959</v>
      </c>
      <c r="J1929">
        <v>2373.462</v>
      </c>
      <c r="K1929" t="str">
        <f>_xlfn.XLOOKUP(Sales_DB[[#This Row],[Store_ID]],Store_DB[Store_ID],Store_DB[Region])</f>
        <v>East</v>
      </c>
      <c r="L1929" t="str">
        <f>_xlfn.XLOOKUP(Sales_DB[[#This Row],[Store_ID]],Store_DB[Store_ID],Store_DB[Store_Name])</f>
        <v>Gardner, Humphrey and Contreras</v>
      </c>
      <c r="M1929" t="str">
        <f>_xlfn.XLOOKUP(Sales_DB[[#This Row],[Store_ID]],Store_DB[Store_ID],Store_DB[City])</f>
        <v>Johnsonville</v>
      </c>
      <c r="N1929" t="str">
        <f>_xlfn.XLOOKUP(Sales_DB[[#This Row],[Store_ID]],Store_DB[Store_ID],Store_DB[Store_Type])</f>
        <v>Flagship</v>
      </c>
      <c r="O1929" t="str">
        <f>_xlfn.XLOOKUP(Sales_DB[[#This Row],[Product_ID]],Product_DB[Product_ID],Product_DB[Product_Name])</f>
        <v>Knee Support Brace</v>
      </c>
      <c r="P1929" t="str">
        <f>_xlfn.XLOOKUP(Sales_DB[[#This Row],[Product_ID]],Product_DB[Product_ID],Product_DB[Category])</f>
        <v>Sports</v>
      </c>
      <c r="Q1929" t="str">
        <f>_xlfn.XLOOKUP(Sales_DB[[#This Row],[Product_ID]],Product_DB[Product_ID],Product_DB[Sub_Category])</f>
        <v>Equipment</v>
      </c>
      <c r="R1929" t="str">
        <f>_xlfn.XLOOKUP(Sales_DB[[#This Row],[Product_ID]],Product_DB[Product_ID],Product_DB[Brand])</f>
        <v>May-Reese</v>
      </c>
      <c r="S1929">
        <f>_xlfn.XLOOKUP(Sales_DB[[#This Row],[Product_ID]],Product_DB[Product_ID],Product_DB[Cost])</f>
        <v>21.34</v>
      </c>
      <c r="T1929">
        <f>_xlfn.XLOOKUP(Sales_DB[[#This Row],[Product_ID]],Product_DB[Product_ID],Product_DB[Stock])</f>
        <v>65</v>
      </c>
      <c r="U1929" t="str">
        <f>_xlfn.XLOOKUP(Sales_DB[[#This Row],[Customer_ID]],Final_Cust_db[Customer_ID],Final_Cust_db[Name])</f>
        <v>Andrea Harris</v>
      </c>
      <c r="V1929">
        <f>_xlfn.XLOOKUP(Sales_DB[[#This Row],[Customer_ID]],Final_Cust_db[Customer_ID],Final_Cust_db[Age])</f>
        <v>41</v>
      </c>
      <c r="W1929" t="str">
        <f>_xlfn.XLOOKUP(Sales_DB[[#This Row],[Customer_ID]],Final_Cust_db[Customer_ID],Final_Cust_db[Gender])</f>
        <v>Female</v>
      </c>
      <c r="X1929" t="str">
        <f>_xlfn.XLOOKUP(Sales_DB[[#This Row],[Customer_ID]],Final_Cust_db[Customer_ID],Final_Cust_db[City])</f>
        <v>West Kelseyberg</v>
      </c>
      <c r="Y1929" t="str">
        <f>_xlfn.XLOOKUP(Sales_DB[[#This Row],[Customer_ID]],Final_Cust_db[Customer_ID],Final_Cust_db[State])</f>
        <v>Kansas</v>
      </c>
      <c r="Z1929" t="str">
        <f>_xlfn.XLOOKUP(Sales_DB[[#This Row],[Customer_ID]],Final_Cust_db[Customer_ID],Final_Cust_db[Country])</f>
        <v>USA</v>
      </c>
      <c r="AA1929" t="str">
        <f>_xlfn.XLOOKUP(Sales_DB[[#This Row],[Customer_ID]],Final_Cust_db[Customer_ID],Final_Cust_db[Loyality_Level])</f>
        <v>Platinum</v>
      </c>
      <c r="AB1929" s="8">
        <f>Sales_DB[[#This Row],[Cost]]*Sales_DB[[#This Row],[Quantity]]</f>
        <v>64.02</v>
      </c>
      <c r="AC1929" s="8">
        <f>Sales_DB[[#This Row],[Total_Amount]]-Sales_DB[[#This Row],[Spend]]</f>
        <v>2309.442</v>
      </c>
      <c r="AD1929" s="8">
        <f>MONTH(Sales_DB[[#This Row],[Order_Date]])</f>
        <v>9</v>
      </c>
    </row>
    <row r="1930" spans="1:30" x14ac:dyDescent="0.35">
      <c r="A1930" t="s">
        <v>3887</v>
      </c>
      <c r="B1930" s="2">
        <v>45257</v>
      </c>
      <c r="C1930" t="s">
        <v>544</v>
      </c>
      <c r="D1930" t="s">
        <v>1713</v>
      </c>
      <c r="E1930" t="s">
        <v>1906</v>
      </c>
      <c r="F1930">
        <v>2</v>
      </c>
      <c r="G1930" s="5">
        <v>336.97</v>
      </c>
      <c r="H1930">
        <v>0.14000000000000001</v>
      </c>
      <c r="I1930" t="s">
        <v>1959</v>
      </c>
      <c r="J1930">
        <v>579.58840000000009</v>
      </c>
      <c r="K1930" t="str">
        <f>_xlfn.XLOOKUP(Sales_DB[[#This Row],[Store_ID]],Store_DB[Store_ID],Store_DB[Region])</f>
        <v>North</v>
      </c>
      <c r="L1930" t="str">
        <f>_xlfn.XLOOKUP(Sales_DB[[#This Row],[Store_ID]],Store_DB[Store_ID],Store_DB[Store_Name])</f>
        <v>Gray Ltd</v>
      </c>
      <c r="M1930" t="str">
        <f>_xlfn.XLOOKUP(Sales_DB[[#This Row],[Store_ID]],Store_DB[Store_ID],Store_DB[City])</f>
        <v>New Michaelchester</v>
      </c>
      <c r="N1930" t="str">
        <f>_xlfn.XLOOKUP(Sales_DB[[#This Row],[Store_ID]],Store_DB[Store_ID],Store_DB[Store_Type])</f>
        <v>Outlet</v>
      </c>
      <c r="O1930" t="str">
        <f>_xlfn.XLOOKUP(Sales_DB[[#This Row],[Product_ID]],Product_DB[Product_ID],Product_DB[Product_Name])</f>
        <v>High-Grip Football</v>
      </c>
      <c r="P1930" t="str">
        <f>_xlfn.XLOOKUP(Sales_DB[[#This Row],[Product_ID]],Product_DB[Product_ID],Product_DB[Category])</f>
        <v>Sports</v>
      </c>
      <c r="Q1930" t="str">
        <f>_xlfn.XLOOKUP(Sales_DB[[#This Row],[Product_ID]],Product_DB[Product_ID],Product_DB[Sub_Category])</f>
        <v>Team Sports</v>
      </c>
      <c r="R1930" t="str">
        <f>_xlfn.XLOOKUP(Sales_DB[[#This Row],[Product_ID]],Product_DB[Product_ID],Product_DB[Brand])</f>
        <v>Bridges, Banks and Cummings</v>
      </c>
      <c r="S1930">
        <f>_xlfn.XLOOKUP(Sales_DB[[#This Row],[Product_ID]],Product_DB[Product_ID],Product_DB[Cost])</f>
        <v>318.91000000000003</v>
      </c>
      <c r="T1930">
        <f>_xlfn.XLOOKUP(Sales_DB[[#This Row],[Product_ID]],Product_DB[Product_ID],Product_DB[Stock])</f>
        <v>114</v>
      </c>
      <c r="U1930" t="str">
        <f>_xlfn.XLOOKUP(Sales_DB[[#This Row],[Customer_ID]],Final_Cust_db[Customer_ID],Final_Cust_db[Name])</f>
        <v>Cynthia Morris</v>
      </c>
      <c r="V1930">
        <f>_xlfn.XLOOKUP(Sales_DB[[#This Row],[Customer_ID]],Final_Cust_db[Customer_ID],Final_Cust_db[Age])</f>
        <v>18</v>
      </c>
      <c r="W1930" t="str">
        <f>_xlfn.XLOOKUP(Sales_DB[[#This Row],[Customer_ID]],Final_Cust_db[Customer_ID],Final_Cust_db[Gender])</f>
        <v>Female</v>
      </c>
      <c r="X1930" t="str">
        <f>_xlfn.XLOOKUP(Sales_DB[[#This Row],[Customer_ID]],Final_Cust_db[Customer_ID],Final_Cust_db[City])</f>
        <v>Hessmouth</v>
      </c>
      <c r="Y1930" t="str">
        <f>_xlfn.XLOOKUP(Sales_DB[[#This Row],[Customer_ID]],Final_Cust_db[Customer_ID],Final_Cust_db[State])</f>
        <v>Arizona</v>
      </c>
      <c r="Z1930" t="str">
        <f>_xlfn.XLOOKUP(Sales_DB[[#This Row],[Customer_ID]],Final_Cust_db[Customer_ID],Final_Cust_db[Country])</f>
        <v>USA</v>
      </c>
      <c r="AA1930" t="str">
        <f>_xlfn.XLOOKUP(Sales_DB[[#This Row],[Customer_ID]],Final_Cust_db[Customer_ID],Final_Cust_db[Loyality_Level])</f>
        <v>Silver</v>
      </c>
      <c r="AB1930" s="8">
        <f>Sales_DB[[#This Row],[Cost]]*Sales_DB[[#This Row],[Quantity]]</f>
        <v>637.82000000000005</v>
      </c>
      <c r="AC1930" s="8">
        <f>Sales_DB[[#This Row],[Total_Amount]]-Sales_DB[[#This Row],[Spend]]</f>
        <v>-58.231599999999958</v>
      </c>
      <c r="AD1930" s="8">
        <f>MONTH(Sales_DB[[#This Row],[Order_Date]])</f>
        <v>11</v>
      </c>
    </row>
    <row r="1931" spans="1:30" x14ac:dyDescent="0.35">
      <c r="A1931" t="s">
        <v>3888</v>
      </c>
      <c r="B1931" s="2">
        <v>45466</v>
      </c>
      <c r="C1931" t="s">
        <v>987</v>
      </c>
      <c r="D1931" t="s">
        <v>1574</v>
      </c>
      <c r="E1931" t="s">
        <v>1906</v>
      </c>
      <c r="F1931">
        <v>2</v>
      </c>
      <c r="G1931" s="5">
        <v>344.16</v>
      </c>
      <c r="H1931">
        <v>0.09</v>
      </c>
      <c r="I1931" t="s">
        <v>1959</v>
      </c>
      <c r="J1931">
        <v>626.37120000000004</v>
      </c>
      <c r="K1931" t="str">
        <f>_xlfn.XLOOKUP(Sales_DB[[#This Row],[Store_ID]],Store_DB[Store_ID],Store_DB[Region])</f>
        <v>North</v>
      </c>
      <c r="L1931" t="str">
        <f>_xlfn.XLOOKUP(Sales_DB[[#This Row],[Store_ID]],Store_DB[Store_ID],Store_DB[Store_Name])</f>
        <v>Gray Ltd</v>
      </c>
      <c r="M1931" t="str">
        <f>_xlfn.XLOOKUP(Sales_DB[[#This Row],[Store_ID]],Store_DB[Store_ID],Store_DB[City])</f>
        <v>New Michaelchester</v>
      </c>
      <c r="N1931" t="str">
        <f>_xlfn.XLOOKUP(Sales_DB[[#This Row],[Store_ID]],Store_DB[Store_ID],Store_DB[Store_Type])</f>
        <v>Outlet</v>
      </c>
      <c r="O1931" t="str">
        <f>_xlfn.XLOOKUP(Sales_DB[[#This Row],[Product_ID]],Product_DB[Product_ID],Product_DB[Product_Name])</f>
        <v>Men'S Leather Belt</v>
      </c>
      <c r="P1931" t="str">
        <f>_xlfn.XLOOKUP(Sales_DB[[#This Row],[Product_ID]],Product_DB[Product_ID],Product_DB[Category])</f>
        <v>Clothing</v>
      </c>
      <c r="Q1931" t="str">
        <f>_xlfn.XLOOKUP(Sales_DB[[#This Row],[Product_ID]],Product_DB[Product_ID],Product_DB[Sub_Category])</f>
        <v>Accessories</v>
      </c>
      <c r="R1931" t="str">
        <f>_xlfn.XLOOKUP(Sales_DB[[#This Row],[Product_ID]],Product_DB[Product_ID],Product_DB[Brand])</f>
        <v>Baldwin, Garza and Gonzalez</v>
      </c>
      <c r="S1931">
        <f>_xlfn.XLOOKUP(Sales_DB[[#This Row],[Product_ID]],Product_DB[Product_ID],Product_DB[Cost])</f>
        <v>261</v>
      </c>
      <c r="T1931">
        <f>_xlfn.XLOOKUP(Sales_DB[[#This Row],[Product_ID]],Product_DB[Product_ID],Product_DB[Stock])</f>
        <v>59</v>
      </c>
      <c r="U1931" t="str">
        <f>_xlfn.XLOOKUP(Sales_DB[[#This Row],[Customer_ID]],Final_Cust_db[Customer_ID],Final_Cust_db[Name])</f>
        <v>Kara Dodson</v>
      </c>
      <c r="V1931">
        <f>_xlfn.XLOOKUP(Sales_DB[[#This Row],[Customer_ID]],Final_Cust_db[Customer_ID],Final_Cust_db[Age])</f>
        <v>20</v>
      </c>
      <c r="W1931" t="str">
        <f>_xlfn.XLOOKUP(Sales_DB[[#This Row],[Customer_ID]],Final_Cust_db[Customer_ID],Final_Cust_db[Gender])</f>
        <v>Male</v>
      </c>
      <c r="X1931" t="str">
        <f>_xlfn.XLOOKUP(Sales_DB[[#This Row],[Customer_ID]],Final_Cust_db[Customer_ID],Final_Cust_db[City])</f>
        <v>Joelside</v>
      </c>
      <c r="Y1931" t="str">
        <f>_xlfn.XLOOKUP(Sales_DB[[#This Row],[Customer_ID]],Final_Cust_db[Customer_ID],Final_Cust_db[State])</f>
        <v>Vermont</v>
      </c>
      <c r="Z1931" t="str">
        <f>_xlfn.XLOOKUP(Sales_DB[[#This Row],[Customer_ID]],Final_Cust_db[Customer_ID],Final_Cust_db[Country])</f>
        <v>USA</v>
      </c>
      <c r="AA1931" t="str">
        <f>_xlfn.XLOOKUP(Sales_DB[[#This Row],[Customer_ID]],Final_Cust_db[Customer_ID],Final_Cust_db[Loyality_Level])</f>
        <v>Silver</v>
      </c>
      <c r="AB1931" s="8">
        <f>Sales_DB[[#This Row],[Cost]]*Sales_DB[[#This Row],[Quantity]]</f>
        <v>522</v>
      </c>
      <c r="AC1931" s="8">
        <f>Sales_DB[[#This Row],[Total_Amount]]-Sales_DB[[#This Row],[Spend]]</f>
        <v>104.37120000000004</v>
      </c>
      <c r="AD1931" s="8">
        <f>MONTH(Sales_DB[[#This Row],[Order_Date]])</f>
        <v>6</v>
      </c>
    </row>
    <row r="1932" spans="1:30" x14ac:dyDescent="0.35">
      <c r="A1932" t="s">
        <v>3889</v>
      </c>
      <c r="B1932" s="2">
        <v>45847</v>
      </c>
      <c r="C1932" t="s">
        <v>957</v>
      </c>
      <c r="D1932" t="s">
        <v>1723</v>
      </c>
      <c r="E1932" t="s">
        <v>1919</v>
      </c>
      <c r="F1932">
        <v>1</v>
      </c>
      <c r="G1932" s="5">
        <v>841.53</v>
      </c>
      <c r="H1932">
        <v>0.15</v>
      </c>
      <c r="I1932" t="s">
        <v>1957</v>
      </c>
      <c r="J1932">
        <v>715.30049999999994</v>
      </c>
      <c r="K1932" t="str">
        <f>_xlfn.XLOOKUP(Sales_DB[[#This Row],[Store_ID]],Store_DB[Store_ID],Store_DB[Region])</f>
        <v>South</v>
      </c>
      <c r="L1932" t="str">
        <f>_xlfn.XLOOKUP(Sales_DB[[#This Row],[Store_ID]],Store_DB[Store_ID],Store_DB[Store_Name])</f>
        <v>Moore, Padilla and Butler</v>
      </c>
      <c r="M1932" t="str">
        <f>_xlfn.XLOOKUP(Sales_DB[[#This Row],[Store_ID]],Store_DB[Store_ID],Store_DB[City])</f>
        <v>East Johnstad</v>
      </c>
      <c r="N1932" t="str">
        <f>_xlfn.XLOOKUP(Sales_DB[[#This Row],[Store_ID]],Store_DB[Store_ID],Store_DB[Store_Type])</f>
        <v>Flagship</v>
      </c>
      <c r="O1932" t="str">
        <f>_xlfn.XLOOKUP(Sales_DB[[#This Row],[Product_ID]],Product_DB[Product_ID],Product_DB[Product_Name])</f>
        <v>Car Dashboard Phone Holder</v>
      </c>
      <c r="P1932" t="str">
        <f>_xlfn.XLOOKUP(Sales_DB[[#This Row],[Product_ID]],Product_DB[Product_ID],Product_DB[Category])</f>
        <v>Electronics</v>
      </c>
      <c r="Q1932" t="str">
        <f>_xlfn.XLOOKUP(Sales_DB[[#This Row],[Product_ID]],Product_DB[Product_ID],Product_DB[Sub_Category])</f>
        <v>Accessories</v>
      </c>
      <c r="R1932" t="str">
        <f>_xlfn.XLOOKUP(Sales_DB[[#This Row],[Product_ID]],Product_DB[Product_ID],Product_DB[Brand])</f>
        <v>Byrd, Stewart and Valdez</v>
      </c>
      <c r="S1932">
        <f>_xlfn.XLOOKUP(Sales_DB[[#This Row],[Product_ID]],Product_DB[Product_ID],Product_DB[Cost])</f>
        <v>177.98</v>
      </c>
      <c r="T1932">
        <f>_xlfn.XLOOKUP(Sales_DB[[#This Row],[Product_ID]],Product_DB[Product_ID],Product_DB[Stock])</f>
        <v>103</v>
      </c>
      <c r="U1932" t="str">
        <f>_xlfn.XLOOKUP(Sales_DB[[#This Row],[Customer_ID]],Final_Cust_db[Customer_ID],Final_Cust_db[Name])</f>
        <v>Matthew Avery</v>
      </c>
      <c r="V1932">
        <f>_xlfn.XLOOKUP(Sales_DB[[#This Row],[Customer_ID]],Final_Cust_db[Customer_ID],Final_Cust_db[Age])</f>
        <v>29</v>
      </c>
      <c r="W1932" t="str">
        <f>_xlfn.XLOOKUP(Sales_DB[[#This Row],[Customer_ID]],Final_Cust_db[Customer_ID],Final_Cust_db[Gender])</f>
        <v>Male</v>
      </c>
      <c r="X1932" t="str">
        <f>_xlfn.XLOOKUP(Sales_DB[[#This Row],[Customer_ID]],Final_Cust_db[Customer_ID],Final_Cust_db[City])</f>
        <v>Lake Melissashire</v>
      </c>
      <c r="Y1932" t="str">
        <f>_xlfn.XLOOKUP(Sales_DB[[#This Row],[Customer_ID]],Final_Cust_db[Customer_ID],Final_Cust_db[State])</f>
        <v>Oregon</v>
      </c>
      <c r="Z1932" t="str">
        <f>_xlfn.XLOOKUP(Sales_DB[[#This Row],[Customer_ID]],Final_Cust_db[Customer_ID],Final_Cust_db[Country])</f>
        <v>USA</v>
      </c>
      <c r="AA1932" t="str">
        <f>_xlfn.XLOOKUP(Sales_DB[[#This Row],[Customer_ID]],Final_Cust_db[Customer_ID],Final_Cust_db[Loyality_Level])</f>
        <v>Silver</v>
      </c>
      <c r="AB1932" s="8">
        <f>Sales_DB[[#This Row],[Cost]]*Sales_DB[[#This Row],[Quantity]]</f>
        <v>177.98</v>
      </c>
      <c r="AC1932" s="8">
        <f>Sales_DB[[#This Row],[Total_Amount]]-Sales_DB[[#This Row],[Spend]]</f>
        <v>537.32049999999992</v>
      </c>
      <c r="AD1932" s="8">
        <f>MONTH(Sales_DB[[#This Row],[Order_Date]])</f>
        <v>7</v>
      </c>
    </row>
    <row r="1933" spans="1:30" x14ac:dyDescent="0.35">
      <c r="A1933" t="s">
        <v>3890</v>
      </c>
      <c r="B1933" s="2">
        <v>45825</v>
      </c>
      <c r="C1933" t="s">
        <v>1326</v>
      </c>
      <c r="D1933" t="s">
        <v>1830</v>
      </c>
      <c r="E1933" t="s">
        <v>1940</v>
      </c>
      <c r="F1933">
        <v>3</v>
      </c>
      <c r="G1933" s="5">
        <v>63.36</v>
      </c>
      <c r="H1933">
        <v>0.28999999999999998</v>
      </c>
      <c r="I1933" t="s">
        <v>1962</v>
      </c>
      <c r="J1933">
        <v>134.95679999999999</v>
      </c>
      <c r="K1933" t="str">
        <f>_xlfn.XLOOKUP(Sales_DB[[#This Row],[Store_ID]],Store_DB[Store_ID],Store_DB[Region])</f>
        <v>North</v>
      </c>
      <c r="L1933" t="str">
        <f>_xlfn.XLOOKUP(Sales_DB[[#This Row],[Store_ID]],Store_DB[Store_ID],Store_DB[Store_Name])</f>
        <v>Holloway Ltd</v>
      </c>
      <c r="M1933" t="str">
        <f>_xlfn.XLOOKUP(Sales_DB[[#This Row],[Store_ID]],Store_DB[Store_ID],Store_DB[City])</f>
        <v>Bensonhaven</v>
      </c>
      <c r="N1933" t="str">
        <f>_xlfn.XLOOKUP(Sales_DB[[#This Row],[Store_ID]],Store_DB[Store_ID],Store_DB[Store_Type])</f>
        <v>Flagship</v>
      </c>
      <c r="O1933" t="str">
        <f>_xlfn.XLOOKUP(Sales_DB[[#This Row],[Product_ID]],Product_DB[Product_ID],Product_DB[Product_Name])</f>
        <v>Hydrating Face Cleanser</v>
      </c>
      <c r="P1933" t="str">
        <f>_xlfn.XLOOKUP(Sales_DB[[#This Row],[Product_ID]],Product_DB[Product_ID],Product_DB[Category])</f>
        <v>Beauty</v>
      </c>
      <c r="Q1933" t="str">
        <f>_xlfn.XLOOKUP(Sales_DB[[#This Row],[Product_ID]],Product_DB[Product_ID],Product_DB[Sub_Category])</f>
        <v>Skincare</v>
      </c>
      <c r="R1933" t="str">
        <f>_xlfn.XLOOKUP(Sales_DB[[#This Row],[Product_ID]],Product_DB[Product_ID],Product_DB[Brand])</f>
        <v>Butler Group</v>
      </c>
      <c r="S1933">
        <f>_xlfn.XLOOKUP(Sales_DB[[#This Row],[Product_ID]],Product_DB[Product_ID],Product_DB[Cost])</f>
        <v>238.8</v>
      </c>
      <c r="T1933">
        <f>_xlfn.XLOOKUP(Sales_DB[[#This Row],[Product_ID]],Product_DB[Product_ID],Product_DB[Stock])</f>
        <v>159</v>
      </c>
      <c r="U1933" t="str">
        <f>_xlfn.XLOOKUP(Sales_DB[[#This Row],[Customer_ID]],Final_Cust_db[Customer_ID],Final_Cust_db[Name])</f>
        <v>Edwin Barnes</v>
      </c>
      <c r="V1933">
        <f>_xlfn.XLOOKUP(Sales_DB[[#This Row],[Customer_ID]],Final_Cust_db[Customer_ID],Final_Cust_db[Age])</f>
        <v>53</v>
      </c>
      <c r="W1933" t="str">
        <f>_xlfn.XLOOKUP(Sales_DB[[#This Row],[Customer_ID]],Final_Cust_db[Customer_ID],Final_Cust_db[Gender])</f>
        <v>Male</v>
      </c>
      <c r="X1933" t="str">
        <f>_xlfn.XLOOKUP(Sales_DB[[#This Row],[Customer_ID]],Final_Cust_db[Customer_ID],Final_Cust_db[City])</f>
        <v>Lake Alexandra</v>
      </c>
      <c r="Y1933" t="str">
        <f>_xlfn.XLOOKUP(Sales_DB[[#This Row],[Customer_ID]],Final_Cust_db[Customer_ID],Final_Cust_db[State])</f>
        <v>North Carolina</v>
      </c>
      <c r="Z1933" t="str">
        <f>_xlfn.XLOOKUP(Sales_DB[[#This Row],[Customer_ID]],Final_Cust_db[Customer_ID],Final_Cust_db[Country])</f>
        <v>USA</v>
      </c>
      <c r="AA1933" t="str">
        <f>_xlfn.XLOOKUP(Sales_DB[[#This Row],[Customer_ID]],Final_Cust_db[Customer_ID],Final_Cust_db[Loyality_Level])</f>
        <v>Bronze</v>
      </c>
      <c r="AB1933" s="8">
        <f>Sales_DB[[#This Row],[Cost]]*Sales_DB[[#This Row],[Quantity]]</f>
        <v>716.40000000000009</v>
      </c>
      <c r="AC1933" s="8">
        <f>Sales_DB[[#This Row],[Total_Amount]]-Sales_DB[[#This Row],[Spend]]</f>
        <v>-581.44320000000016</v>
      </c>
      <c r="AD1933" s="8">
        <f>MONTH(Sales_DB[[#This Row],[Order_Date]])</f>
        <v>6</v>
      </c>
    </row>
    <row r="1934" spans="1:30" x14ac:dyDescent="0.35">
      <c r="A1934" t="s">
        <v>3891</v>
      </c>
      <c r="B1934" s="2">
        <v>45839</v>
      </c>
      <c r="C1934" t="s">
        <v>1534</v>
      </c>
      <c r="D1934" t="s">
        <v>1815</v>
      </c>
      <c r="E1934" t="s">
        <v>1915</v>
      </c>
      <c r="F1934">
        <v>2</v>
      </c>
      <c r="G1934" s="5">
        <v>552.49</v>
      </c>
      <c r="H1934">
        <v>0.1</v>
      </c>
      <c r="I1934" t="s">
        <v>1957</v>
      </c>
      <c r="J1934">
        <v>994.48200000000008</v>
      </c>
      <c r="K1934" t="str">
        <f>_xlfn.XLOOKUP(Sales_DB[[#This Row],[Store_ID]],Store_DB[Store_ID],Store_DB[Region])</f>
        <v>West</v>
      </c>
      <c r="L1934" t="str">
        <f>_xlfn.XLOOKUP(Sales_DB[[#This Row],[Store_ID]],Store_DB[Store_ID],Store_DB[Store_Name])</f>
        <v>Bean, Jones and Park</v>
      </c>
      <c r="M1934" t="str">
        <f>_xlfn.XLOOKUP(Sales_DB[[#This Row],[Store_ID]],Store_DB[Store_ID],Store_DB[City])</f>
        <v>Thompsonborough</v>
      </c>
      <c r="N1934" t="str">
        <f>_xlfn.XLOOKUP(Sales_DB[[#This Row],[Store_ID]],Store_DB[Store_ID],Store_DB[Store_Type])</f>
        <v>Online</v>
      </c>
      <c r="O1934" t="str">
        <f>_xlfn.XLOOKUP(Sales_DB[[#This Row],[Product_ID]],Product_DB[Product_ID],Product_DB[Product_Name])</f>
        <v>Essential Oil Diffuser</v>
      </c>
      <c r="P1934" t="str">
        <f>_xlfn.XLOOKUP(Sales_DB[[#This Row],[Product_ID]],Product_DB[Product_ID],Product_DB[Category])</f>
        <v>Home</v>
      </c>
      <c r="Q1934" t="str">
        <f>_xlfn.XLOOKUP(Sales_DB[[#This Row],[Product_ID]],Product_DB[Product_ID],Product_DB[Sub_Category])</f>
        <v>Decor</v>
      </c>
      <c r="R1934" t="str">
        <f>_xlfn.XLOOKUP(Sales_DB[[#This Row],[Product_ID]],Product_DB[Product_ID],Product_DB[Brand])</f>
        <v>Hernandez Inc</v>
      </c>
      <c r="S1934">
        <f>_xlfn.XLOOKUP(Sales_DB[[#This Row],[Product_ID]],Product_DB[Product_ID],Product_DB[Cost])</f>
        <v>325.26</v>
      </c>
      <c r="T1934">
        <f>_xlfn.XLOOKUP(Sales_DB[[#This Row],[Product_ID]],Product_DB[Product_ID],Product_DB[Stock])</f>
        <v>400</v>
      </c>
      <c r="U1934" t="str">
        <f>_xlfn.XLOOKUP(Sales_DB[[#This Row],[Customer_ID]],Final_Cust_db[Customer_ID],Final_Cust_db[Name])</f>
        <v>Christopher Ford</v>
      </c>
      <c r="V1934">
        <f>_xlfn.XLOOKUP(Sales_DB[[#This Row],[Customer_ID]],Final_Cust_db[Customer_ID],Final_Cust_db[Age])</f>
        <v>56</v>
      </c>
      <c r="W1934" t="str">
        <f>_xlfn.XLOOKUP(Sales_DB[[#This Row],[Customer_ID]],Final_Cust_db[Customer_ID],Final_Cust_db[Gender])</f>
        <v>Male</v>
      </c>
      <c r="X1934" t="str">
        <f>_xlfn.XLOOKUP(Sales_DB[[#This Row],[Customer_ID]],Final_Cust_db[Customer_ID],Final_Cust_db[City])</f>
        <v>North Seanfurt</v>
      </c>
      <c r="Y1934" t="str">
        <f>_xlfn.XLOOKUP(Sales_DB[[#This Row],[Customer_ID]],Final_Cust_db[Customer_ID],Final_Cust_db[State])</f>
        <v>Ohio</v>
      </c>
      <c r="Z1934" t="str">
        <f>_xlfn.XLOOKUP(Sales_DB[[#This Row],[Customer_ID]],Final_Cust_db[Customer_ID],Final_Cust_db[Country])</f>
        <v>USA</v>
      </c>
      <c r="AA1934" t="str">
        <f>_xlfn.XLOOKUP(Sales_DB[[#This Row],[Customer_ID]],Final_Cust_db[Customer_ID],Final_Cust_db[Loyality_Level])</f>
        <v>Bronze</v>
      </c>
      <c r="AB1934" s="8">
        <f>Sales_DB[[#This Row],[Cost]]*Sales_DB[[#This Row],[Quantity]]</f>
        <v>650.52</v>
      </c>
      <c r="AC1934" s="8">
        <f>Sales_DB[[#This Row],[Total_Amount]]-Sales_DB[[#This Row],[Spend]]</f>
        <v>343.9620000000001</v>
      </c>
      <c r="AD1934" s="8">
        <f>MONTH(Sales_DB[[#This Row],[Order_Date]])</f>
        <v>7</v>
      </c>
    </row>
    <row r="1935" spans="1:30" x14ac:dyDescent="0.35">
      <c r="A1935" t="s">
        <v>3892</v>
      </c>
      <c r="B1935" s="2">
        <v>45720</v>
      </c>
      <c r="C1935" t="s">
        <v>767</v>
      </c>
      <c r="D1935" t="s">
        <v>1646</v>
      </c>
      <c r="E1935" t="s">
        <v>1909</v>
      </c>
      <c r="F1935">
        <v>3</v>
      </c>
      <c r="G1935" s="5">
        <v>447.38</v>
      </c>
      <c r="H1935">
        <v>0.03</v>
      </c>
      <c r="I1935" t="s">
        <v>1957</v>
      </c>
      <c r="J1935">
        <v>1301.8758</v>
      </c>
      <c r="K1935" t="str">
        <f>_xlfn.XLOOKUP(Sales_DB[[#This Row],[Store_ID]],Store_DB[Store_ID],Store_DB[Region])</f>
        <v>East</v>
      </c>
      <c r="L1935" t="str">
        <f>_xlfn.XLOOKUP(Sales_DB[[#This Row],[Store_ID]],Store_DB[Store_ID],Store_DB[Store_Name])</f>
        <v>Benson-Elliott</v>
      </c>
      <c r="M1935" t="str">
        <f>_xlfn.XLOOKUP(Sales_DB[[#This Row],[Store_ID]],Store_DB[Store_ID],Store_DB[City])</f>
        <v>Port Josephberg</v>
      </c>
      <c r="N1935" t="str">
        <f>_xlfn.XLOOKUP(Sales_DB[[#This Row],[Store_ID]],Store_DB[Store_ID],Store_DB[Store_Type])</f>
        <v>Online</v>
      </c>
      <c r="O1935" t="str">
        <f>_xlfn.XLOOKUP(Sales_DB[[#This Row],[Product_ID]],Product_DB[Product_ID],Product_DB[Product_Name])</f>
        <v>Foldable Camping Chair</v>
      </c>
      <c r="P1935" t="str">
        <f>_xlfn.XLOOKUP(Sales_DB[[#This Row],[Product_ID]],Product_DB[Product_ID],Product_DB[Category])</f>
        <v>Sports</v>
      </c>
      <c r="Q1935" t="str">
        <f>_xlfn.XLOOKUP(Sales_DB[[#This Row],[Product_ID]],Product_DB[Product_ID],Product_DB[Sub_Category])</f>
        <v>Outdoor</v>
      </c>
      <c r="R1935" t="str">
        <f>_xlfn.XLOOKUP(Sales_DB[[#This Row],[Product_ID]],Product_DB[Product_ID],Product_DB[Brand])</f>
        <v>Cook Ltd</v>
      </c>
      <c r="S1935">
        <f>_xlfn.XLOOKUP(Sales_DB[[#This Row],[Product_ID]],Product_DB[Product_ID],Product_DB[Cost])</f>
        <v>166.06</v>
      </c>
      <c r="T1935">
        <f>_xlfn.XLOOKUP(Sales_DB[[#This Row],[Product_ID]],Product_DB[Product_ID],Product_DB[Stock])</f>
        <v>340</v>
      </c>
      <c r="U1935" t="str">
        <f>_xlfn.XLOOKUP(Sales_DB[[#This Row],[Customer_ID]],Final_Cust_db[Customer_ID],Final_Cust_db[Name])</f>
        <v>Joshua Wilson</v>
      </c>
      <c r="V1935">
        <f>_xlfn.XLOOKUP(Sales_DB[[#This Row],[Customer_ID]],Final_Cust_db[Customer_ID],Final_Cust_db[Age])</f>
        <v>42</v>
      </c>
      <c r="W1935" t="str">
        <f>_xlfn.XLOOKUP(Sales_DB[[#This Row],[Customer_ID]],Final_Cust_db[Customer_ID],Final_Cust_db[Gender])</f>
        <v>Female</v>
      </c>
      <c r="X1935" t="str">
        <f>_xlfn.XLOOKUP(Sales_DB[[#This Row],[Customer_ID]],Final_Cust_db[Customer_ID],Final_Cust_db[City])</f>
        <v>North Larryport</v>
      </c>
      <c r="Y1935" t="str">
        <f>_xlfn.XLOOKUP(Sales_DB[[#This Row],[Customer_ID]],Final_Cust_db[Customer_ID],Final_Cust_db[State])</f>
        <v>Virginia</v>
      </c>
      <c r="Z1935" t="str">
        <f>_xlfn.XLOOKUP(Sales_DB[[#This Row],[Customer_ID]],Final_Cust_db[Customer_ID],Final_Cust_db[Country])</f>
        <v>USA</v>
      </c>
      <c r="AA1935" t="str">
        <f>_xlfn.XLOOKUP(Sales_DB[[#This Row],[Customer_ID]],Final_Cust_db[Customer_ID],Final_Cust_db[Loyality_Level])</f>
        <v>Bronze</v>
      </c>
      <c r="AB1935" s="8">
        <f>Sales_DB[[#This Row],[Cost]]*Sales_DB[[#This Row],[Quantity]]</f>
        <v>498.18</v>
      </c>
      <c r="AC1935" s="8">
        <f>Sales_DB[[#This Row],[Total_Amount]]-Sales_DB[[#This Row],[Spend]]</f>
        <v>803.69579999999996</v>
      </c>
      <c r="AD1935" s="8">
        <f>MONTH(Sales_DB[[#This Row],[Order_Date]])</f>
        <v>3</v>
      </c>
    </row>
    <row r="1936" spans="1:30" x14ac:dyDescent="0.35">
      <c r="A1936" t="s">
        <v>3893</v>
      </c>
      <c r="B1936" s="2">
        <v>45250</v>
      </c>
      <c r="C1936" t="s">
        <v>1402</v>
      </c>
      <c r="D1936" t="s">
        <v>1800</v>
      </c>
      <c r="E1936" t="s">
        <v>1946</v>
      </c>
      <c r="F1936">
        <v>1</v>
      </c>
      <c r="G1936" s="5">
        <v>727.7</v>
      </c>
      <c r="H1936">
        <v>0.21</v>
      </c>
      <c r="I1936" t="s">
        <v>1962</v>
      </c>
      <c r="J1936">
        <v>574.88300000000004</v>
      </c>
      <c r="K1936" t="str">
        <f>_xlfn.XLOOKUP(Sales_DB[[#This Row],[Store_ID]],Store_DB[Store_ID],Store_DB[Region])</f>
        <v>East</v>
      </c>
      <c r="L1936" t="str">
        <f>_xlfn.XLOOKUP(Sales_DB[[#This Row],[Store_ID]],Store_DB[Store_ID],Store_DB[Store_Name])</f>
        <v>Mann-Austin</v>
      </c>
      <c r="M1936" t="str">
        <f>_xlfn.XLOOKUP(Sales_DB[[#This Row],[Store_ID]],Store_DB[Store_ID],Store_DB[City])</f>
        <v>Vasquezborough</v>
      </c>
      <c r="N1936" t="str">
        <f>_xlfn.XLOOKUP(Sales_DB[[#This Row],[Store_ID]],Store_DB[Store_ID],Store_DB[Store_Type])</f>
        <v>Online</v>
      </c>
      <c r="O1936" t="str">
        <f>_xlfn.XLOOKUP(Sales_DB[[#This Row],[Product_ID]],Product_DB[Product_ID],Product_DB[Product_Name])</f>
        <v>Shin Guards – Adult</v>
      </c>
      <c r="P1936" t="str">
        <f>_xlfn.XLOOKUP(Sales_DB[[#This Row],[Product_ID]],Product_DB[Product_ID],Product_DB[Category])</f>
        <v>Sports</v>
      </c>
      <c r="Q1936" t="str">
        <f>_xlfn.XLOOKUP(Sales_DB[[#This Row],[Product_ID]],Product_DB[Product_ID],Product_DB[Sub_Category])</f>
        <v>Team Sports</v>
      </c>
      <c r="R1936" t="str">
        <f>_xlfn.XLOOKUP(Sales_DB[[#This Row],[Product_ID]],Product_DB[Product_ID],Product_DB[Brand])</f>
        <v>French Ltd</v>
      </c>
      <c r="S1936">
        <f>_xlfn.XLOOKUP(Sales_DB[[#This Row],[Product_ID]],Product_DB[Product_ID],Product_DB[Cost])</f>
        <v>107.06</v>
      </c>
      <c r="T1936">
        <f>_xlfn.XLOOKUP(Sales_DB[[#This Row],[Product_ID]],Product_DB[Product_ID],Product_DB[Stock])</f>
        <v>359</v>
      </c>
      <c r="U1936" t="str">
        <f>_xlfn.XLOOKUP(Sales_DB[[#This Row],[Customer_ID]],Final_Cust_db[Customer_ID],Final_Cust_db[Name])</f>
        <v>Shane Mills</v>
      </c>
      <c r="V1936">
        <f>_xlfn.XLOOKUP(Sales_DB[[#This Row],[Customer_ID]],Final_Cust_db[Customer_ID],Final_Cust_db[Age])</f>
        <v>59</v>
      </c>
      <c r="W1936" t="str">
        <f>_xlfn.XLOOKUP(Sales_DB[[#This Row],[Customer_ID]],Final_Cust_db[Customer_ID],Final_Cust_db[Gender])</f>
        <v>Male</v>
      </c>
      <c r="X1936" t="str">
        <f>_xlfn.XLOOKUP(Sales_DB[[#This Row],[Customer_ID]],Final_Cust_db[Customer_ID],Final_Cust_db[City])</f>
        <v>Lake Meganstad</v>
      </c>
      <c r="Y1936" t="str">
        <f>_xlfn.XLOOKUP(Sales_DB[[#This Row],[Customer_ID]],Final_Cust_db[Customer_ID],Final_Cust_db[State])</f>
        <v>Nebraska</v>
      </c>
      <c r="Z1936" t="str">
        <f>_xlfn.XLOOKUP(Sales_DB[[#This Row],[Customer_ID]],Final_Cust_db[Customer_ID],Final_Cust_db[Country])</f>
        <v>USA</v>
      </c>
      <c r="AA1936" t="str">
        <f>_xlfn.XLOOKUP(Sales_DB[[#This Row],[Customer_ID]],Final_Cust_db[Customer_ID],Final_Cust_db[Loyality_Level])</f>
        <v>Bronze</v>
      </c>
      <c r="AB1936" s="8">
        <f>Sales_DB[[#This Row],[Cost]]*Sales_DB[[#This Row],[Quantity]]</f>
        <v>107.06</v>
      </c>
      <c r="AC1936" s="8">
        <f>Sales_DB[[#This Row],[Total_Amount]]-Sales_DB[[#This Row],[Spend]]</f>
        <v>467.82300000000004</v>
      </c>
      <c r="AD1936" s="8">
        <f>MONTH(Sales_DB[[#This Row],[Order_Date]])</f>
        <v>11</v>
      </c>
    </row>
    <row r="1937" spans="1:30" x14ac:dyDescent="0.35">
      <c r="A1937" t="s">
        <v>3894</v>
      </c>
      <c r="B1937" s="2">
        <v>45258</v>
      </c>
      <c r="C1937" t="s">
        <v>1362</v>
      </c>
      <c r="D1937" t="s">
        <v>1733</v>
      </c>
      <c r="E1937" t="s">
        <v>1912</v>
      </c>
      <c r="F1937">
        <v>4</v>
      </c>
      <c r="G1937" s="5">
        <v>581.34</v>
      </c>
      <c r="H1937">
        <v>0.08</v>
      </c>
      <c r="I1937" t="s">
        <v>1957</v>
      </c>
      <c r="J1937">
        <v>2139.3312000000001</v>
      </c>
      <c r="K1937" t="str">
        <f>_xlfn.XLOOKUP(Sales_DB[[#This Row],[Store_ID]],Store_DB[Store_ID],Store_DB[Region])</f>
        <v>South</v>
      </c>
      <c r="L1937" t="str">
        <f>_xlfn.XLOOKUP(Sales_DB[[#This Row],[Store_ID]],Store_DB[Store_ID],Store_DB[Store_Name])</f>
        <v>Martinez-Mullins</v>
      </c>
      <c r="M1937" t="str">
        <f>_xlfn.XLOOKUP(Sales_DB[[#This Row],[Store_ID]],Store_DB[Store_ID],Store_DB[City])</f>
        <v>Williamsfurt</v>
      </c>
      <c r="N1937" t="str">
        <f>_xlfn.XLOOKUP(Sales_DB[[#This Row],[Store_ID]],Store_DB[Store_ID],Store_DB[Store_Type])</f>
        <v>Online</v>
      </c>
      <c r="O1937" t="str">
        <f>_xlfn.XLOOKUP(Sales_DB[[#This Row],[Product_ID]],Product_DB[Product_ID],Product_DB[Product_Name])</f>
        <v>Hdmi Cable – 2M</v>
      </c>
      <c r="P1937" t="str">
        <f>_xlfn.XLOOKUP(Sales_DB[[#This Row],[Product_ID]],Product_DB[Product_ID],Product_DB[Category])</f>
        <v>Electronics</v>
      </c>
      <c r="Q1937" t="str">
        <f>_xlfn.XLOOKUP(Sales_DB[[#This Row],[Product_ID]],Product_DB[Product_ID],Product_DB[Sub_Category])</f>
        <v>Accessories</v>
      </c>
      <c r="R1937" t="str">
        <f>_xlfn.XLOOKUP(Sales_DB[[#This Row],[Product_ID]],Product_DB[Product_ID],Product_DB[Brand])</f>
        <v>Bautista, Green and Hale</v>
      </c>
      <c r="S1937">
        <f>_xlfn.XLOOKUP(Sales_DB[[#This Row],[Product_ID]],Product_DB[Product_ID],Product_DB[Cost])</f>
        <v>88.49</v>
      </c>
      <c r="T1937">
        <f>_xlfn.XLOOKUP(Sales_DB[[#This Row],[Product_ID]],Product_DB[Product_ID],Product_DB[Stock])</f>
        <v>246</v>
      </c>
      <c r="U1937" t="str">
        <f>_xlfn.XLOOKUP(Sales_DB[[#This Row],[Customer_ID]],Final_Cust_db[Customer_ID],Final_Cust_db[Name])</f>
        <v>Sharon Simpson</v>
      </c>
      <c r="V1937">
        <f>_xlfn.XLOOKUP(Sales_DB[[#This Row],[Customer_ID]],Final_Cust_db[Customer_ID],Final_Cust_db[Age])</f>
        <v>61</v>
      </c>
      <c r="W1937" t="str">
        <f>_xlfn.XLOOKUP(Sales_DB[[#This Row],[Customer_ID]],Final_Cust_db[Customer_ID],Final_Cust_db[Gender])</f>
        <v>Male</v>
      </c>
      <c r="X1937" t="str">
        <f>_xlfn.XLOOKUP(Sales_DB[[#This Row],[Customer_ID]],Final_Cust_db[Customer_ID],Final_Cust_db[City])</f>
        <v>South Michellebury</v>
      </c>
      <c r="Y1937" t="str">
        <f>_xlfn.XLOOKUP(Sales_DB[[#This Row],[Customer_ID]],Final_Cust_db[Customer_ID],Final_Cust_db[State])</f>
        <v>South Dakota</v>
      </c>
      <c r="Z1937" t="str">
        <f>_xlfn.XLOOKUP(Sales_DB[[#This Row],[Customer_ID]],Final_Cust_db[Customer_ID],Final_Cust_db[Country])</f>
        <v>USA</v>
      </c>
      <c r="AA1937" t="str">
        <f>_xlfn.XLOOKUP(Sales_DB[[#This Row],[Customer_ID]],Final_Cust_db[Customer_ID],Final_Cust_db[Loyality_Level])</f>
        <v>Gold</v>
      </c>
      <c r="AB1937" s="8">
        <f>Sales_DB[[#This Row],[Cost]]*Sales_DB[[#This Row],[Quantity]]</f>
        <v>353.96</v>
      </c>
      <c r="AC1937" s="8">
        <f>Sales_DB[[#This Row],[Total_Amount]]-Sales_DB[[#This Row],[Spend]]</f>
        <v>1785.3712</v>
      </c>
      <c r="AD1937" s="8">
        <f>MONTH(Sales_DB[[#This Row],[Order_Date]])</f>
        <v>11</v>
      </c>
    </row>
    <row r="1938" spans="1:30" x14ac:dyDescent="0.35">
      <c r="A1938" t="s">
        <v>3895</v>
      </c>
      <c r="B1938" s="2">
        <v>45793</v>
      </c>
      <c r="C1938" t="s">
        <v>348</v>
      </c>
      <c r="D1938" t="s">
        <v>1778</v>
      </c>
      <c r="E1938" t="s">
        <v>1890</v>
      </c>
      <c r="F1938">
        <v>1</v>
      </c>
      <c r="G1938" s="5">
        <v>338.83</v>
      </c>
      <c r="H1938">
        <v>0.19</v>
      </c>
      <c r="I1938" t="s">
        <v>1959</v>
      </c>
      <c r="J1938">
        <v>274.45229999999998</v>
      </c>
      <c r="K1938" t="str">
        <f>_xlfn.XLOOKUP(Sales_DB[[#This Row],[Store_ID]],Store_DB[Store_ID],Store_DB[Region])</f>
        <v>North</v>
      </c>
      <c r="L1938" t="str">
        <f>_xlfn.XLOOKUP(Sales_DB[[#This Row],[Store_ID]],Store_DB[Store_ID],Store_DB[Store_Name])</f>
        <v>Martinez, Adkins and Johnson</v>
      </c>
      <c r="M1938" t="str">
        <f>_xlfn.XLOOKUP(Sales_DB[[#This Row],[Store_ID]],Store_DB[Store_ID],Store_DB[City])</f>
        <v>Danielmouth</v>
      </c>
      <c r="N1938" t="str">
        <f>_xlfn.XLOOKUP(Sales_DB[[#This Row],[Store_ID]],Store_DB[Store_ID],Store_DB[Store_Type])</f>
        <v>Flagship</v>
      </c>
      <c r="O1938" t="str">
        <f>_xlfn.XLOOKUP(Sales_DB[[#This Row],[Product_ID]],Product_DB[Product_ID],Product_DB[Product_Name])</f>
        <v>Women'S Hair Dryer Brush</v>
      </c>
      <c r="P1938" t="str">
        <f>_xlfn.XLOOKUP(Sales_DB[[#This Row],[Product_ID]],Product_DB[Product_ID],Product_DB[Category])</f>
        <v>Beauty</v>
      </c>
      <c r="Q1938" t="str">
        <f>_xlfn.XLOOKUP(Sales_DB[[#This Row],[Product_ID]],Product_DB[Product_ID],Product_DB[Sub_Category])</f>
        <v>Haircare</v>
      </c>
      <c r="R1938" t="str">
        <f>_xlfn.XLOOKUP(Sales_DB[[#This Row],[Product_ID]],Product_DB[Product_ID],Product_DB[Brand])</f>
        <v>Torres, Spencer and Potter</v>
      </c>
      <c r="S1938">
        <f>_xlfn.XLOOKUP(Sales_DB[[#This Row],[Product_ID]],Product_DB[Product_ID],Product_DB[Cost])</f>
        <v>340.39</v>
      </c>
      <c r="T1938">
        <f>_xlfn.XLOOKUP(Sales_DB[[#This Row],[Product_ID]],Product_DB[Product_ID],Product_DB[Stock])</f>
        <v>177</v>
      </c>
      <c r="U1938" t="str">
        <f>_xlfn.XLOOKUP(Sales_DB[[#This Row],[Customer_ID]],Final_Cust_db[Customer_ID],Final_Cust_db[Name])</f>
        <v>Samantha Walker</v>
      </c>
      <c r="V1938">
        <f>_xlfn.XLOOKUP(Sales_DB[[#This Row],[Customer_ID]],Final_Cust_db[Customer_ID],Final_Cust_db[Age])</f>
        <v>30</v>
      </c>
      <c r="W1938" t="str">
        <f>_xlfn.XLOOKUP(Sales_DB[[#This Row],[Customer_ID]],Final_Cust_db[Customer_ID],Final_Cust_db[Gender])</f>
        <v>Female</v>
      </c>
      <c r="X1938" t="str">
        <f>_xlfn.XLOOKUP(Sales_DB[[#This Row],[Customer_ID]],Final_Cust_db[Customer_ID],Final_Cust_db[City])</f>
        <v>Timothyburgh</v>
      </c>
      <c r="Y1938" t="str">
        <f>_xlfn.XLOOKUP(Sales_DB[[#This Row],[Customer_ID]],Final_Cust_db[Customer_ID],Final_Cust_db[State])</f>
        <v>Louisiana</v>
      </c>
      <c r="Z1938" t="str">
        <f>_xlfn.XLOOKUP(Sales_DB[[#This Row],[Customer_ID]],Final_Cust_db[Customer_ID],Final_Cust_db[Country])</f>
        <v>USA</v>
      </c>
      <c r="AA1938" t="str">
        <f>_xlfn.XLOOKUP(Sales_DB[[#This Row],[Customer_ID]],Final_Cust_db[Customer_ID],Final_Cust_db[Loyality_Level])</f>
        <v>Platinum</v>
      </c>
      <c r="AB1938" s="8">
        <f>Sales_DB[[#This Row],[Cost]]*Sales_DB[[#This Row],[Quantity]]</f>
        <v>340.39</v>
      </c>
      <c r="AC1938" s="8">
        <f>Sales_DB[[#This Row],[Total_Amount]]-Sales_DB[[#This Row],[Spend]]</f>
        <v>-65.937700000000007</v>
      </c>
      <c r="AD1938" s="8">
        <f>MONTH(Sales_DB[[#This Row],[Order_Date]])</f>
        <v>5</v>
      </c>
    </row>
    <row r="1939" spans="1:30" x14ac:dyDescent="0.35">
      <c r="A1939" t="s">
        <v>3896</v>
      </c>
      <c r="B1939" s="2">
        <v>45265</v>
      </c>
      <c r="C1939" t="s">
        <v>914</v>
      </c>
      <c r="D1939" t="s">
        <v>1726</v>
      </c>
      <c r="E1939" t="s">
        <v>1930</v>
      </c>
      <c r="F1939">
        <v>4</v>
      </c>
      <c r="G1939" s="5">
        <v>568.80999999999995</v>
      </c>
      <c r="H1939">
        <v>0.25</v>
      </c>
      <c r="I1939" t="s">
        <v>1957</v>
      </c>
      <c r="J1939">
        <v>1706.43</v>
      </c>
      <c r="K1939" t="str">
        <f>_xlfn.XLOOKUP(Sales_DB[[#This Row],[Store_ID]],Store_DB[Store_ID],Store_DB[Region])</f>
        <v>East</v>
      </c>
      <c r="L1939" t="str">
        <f>_xlfn.XLOOKUP(Sales_DB[[#This Row],[Store_ID]],Store_DB[Store_ID],Store_DB[Store_Name])</f>
        <v>Gardner, Humphrey and Contreras</v>
      </c>
      <c r="M1939" t="str">
        <f>_xlfn.XLOOKUP(Sales_DB[[#This Row],[Store_ID]],Store_DB[Store_ID],Store_DB[City])</f>
        <v>Johnsonville</v>
      </c>
      <c r="N1939" t="str">
        <f>_xlfn.XLOOKUP(Sales_DB[[#This Row],[Store_ID]],Store_DB[Store_ID],Store_DB[Store_Type])</f>
        <v>Flagship</v>
      </c>
      <c r="O1939" t="str">
        <f>_xlfn.XLOOKUP(Sales_DB[[#This Row],[Product_ID]],Product_DB[Product_ID],Product_DB[Product_Name])</f>
        <v>Men'S Roll-On Perfume</v>
      </c>
      <c r="P1939" t="str">
        <f>_xlfn.XLOOKUP(Sales_DB[[#This Row],[Product_ID]],Product_DB[Product_ID],Product_DB[Category])</f>
        <v>Beauty</v>
      </c>
      <c r="Q1939" t="str">
        <f>_xlfn.XLOOKUP(Sales_DB[[#This Row],[Product_ID]],Product_DB[Product_ID],Product_DB[Sub_Category])</f>
        <v>Fragrance</v>
      </c>
      <c r="R1939" t="str">
        <f>_xlfn.XLOOKUP(Sales_DB[[#This Row],[Product_ID]],Product_DB[Product_ID],Product_DB[Brand])</f>
        <v>Sullivan and Sons</v>
      </c>
      <c r="S1939">
        <f>_xlfn.XLOOKUP(Sales_DB[[#This Row],[Product_ID]],Product_DB[Product_ID],Product_DB[Cost])</f>
        <v>43.29</v>
      </c>
      <c r="T1939">
        <f>_xlfn.XLOOKUP(Sales_DB[[#This Row],[Product_ID]],Product_DB[Product_ID],Product_DB[Stock])</f>
        <v>267</v>
      </c>
      <c r="U1939" t="str">
        <f>_xlfn.XLOOKUP(Sales_DB[[#This Row],[Customer_ID]],Final_Cust_db[Customer_ID],Final_Cust_db[Name])</f>
        <v>Donna Guerra</v>
      </c>
      <c r="V1939">
        <f>_xlfn.XLOOKUP(Sales_DB[[#This Row],[Customer_ID]],Final_Cust_db[Customer_ID],Final_Cust_db[Age])</f>
        <v>46</v>
      </c>
      <c r="W1939" t="str">
        <f>_xlfn.XLOOKUP(Sales_DB[[#This Row],[Customer_ID]],Final_Cust_db[Customer_ID],Final_Cust_db[Gender])</f>
        <v>Female</v>
      </c>
      <c r="X1939" t="str">
        <f>_xlfn.XLOOKUP(Sales_DB[[#This Row],[Customer_ID]],Final_Cust_db[Customer_ID],Final_Cust_db[City])</f>
        <v>North Robert</v>
      </c>
      <c r="Y1939" t="str">
        <f>_xlfn.XLOOKUP(Sales_DB[[#This Row],[Customer_ID]],Final_Cust_db[Customer_ID],Final_Cust_db[State])</f>
        <v>Massachusetts</v>
      </c>
      <c r="Z1939" t="str">
        <f>_xlfn.XLOOKUP(Sales_DB[[#This Row],[Customer_ID]],Final_Cust_db[Customer_ID],Final_Cust_db[Country])</f>
        <v>USA</v>
      </c>
      <c r="AA1939" t="str">
        <f>_xlfn.XLOOKUP(Sales_DB[[#This Row],[Customer_ID]],Final_Cust_db[Customer_ID],Final_Cust_db[Loyality_Level])</f>
        <v>Silver</v>
      </c>
      <c r="AB1939" s="8">
        <f>Sales_DB[[#This Row],[Cost]]*Sales_DB[[#This Row],[Quantity]]</f>
        <v>173.16</v>
      </c>
      <c r="AC1939" s="8">
        <f>Sales_DB[[#This Row],[Total_Amount]]-Sales_DB[[#This Row],[Spend]]</f>
        <v>1533.27</v>
      </c>
      <c r="AD1939" s="8">
        <f>MONTH(Sales_DB[[#This Row],[Order_Date]])</f>
        <v>12</v>
      </c>
    </row>
    <row r="1940" spans="1:30" x14ac:dyDescent="0.35">
      <c r="A1940" t="s">
        <v>3897</v>
      </c>
      <c r="B1940" s="2">
        <v>45607</v>
      </c>
      <c r="C1940" t="s">
        <v>1182</v>
      </c>
      <c r="D1940" t="s">
        <v>1763</v>
      </c>
      <c r="E1940" t="s">
        <v>1940</v>
      </c>
      <c r="F1940">
        <v>2</v>
      </c>
      <c r="G1940" s="5">
        <v>352.63</v>
      </c>
      <c r="H1940">
        <v>0.15</v>
      </c>
      <c r="I1940" t="s">
        <v>1959</v>
      </c>
      <c r="J1940">
        <v>599.471</v>
      </c>
      <c r="K1940" t="str">
        <f>_xlfn.XLOOKUP(Sales_DB[[#This Row],[Store_ID]],Store_DB[Store_ID],Store_DB[Region])</f>
        <v>North</v>
      </c>
      <c r="L1940" t="str">
        <f>_xlfn.XLOOKUP(Sales_DB[[#This Row],[Store_ID]],Store_DB[Store_ID],Store_DB[Store_Name])</f>
        <v>Holloway Ltd</v>
      </c>
      <c r="M1940" t="str">
        <f>_xlfn.XLOOKUP(Sales_DB[[#This Row],[Store_ID]],Store_DB[Store_ID],Store_DB[City])</f>
        <v>Bensonhaven</v>
      </c>
      <c r="N1940" t="str">
        <f>_xlfn.XLOOKUP(Sales_DB[[#This Row],[Store_ID]],Store_DB[Store_ID],Store_DB[Store_Type])</f>
        <v>Flagship</v>
      </c>
      <c r="O1940" t="str">
        <f>_xlfn.XLOOKUP(Sales_DB[[#This Row],[Product_ID]],Product_DB[Product_ID],Product_DB[Product_Name])</f>
        <v>Tennis Ball 3-Pack</v>
      </c>
      <c r="P1940" t="str">
        <f>_xlfn.XLOOKUP(Sales_DB[[#This Row],[Product_ID]],Product_DB[Product_ID],Product_DB[Category])</f>
        <v>Sports</v>
      </c>
      <c r="Q1940" t="str">
        <f>_xlfn.XLOOKUP(Sales_DB[[#This Row],[Product_ID]],Product_DB[Product_ID],Product_DB[Sub_Category])</f>
        <v>Equipment</v>
      </c>
      <c r="R1940" t="str">
        <f>_xlfn.XLOOKUP(Sales_DB[[#This Row],[Product_ID]],Product_DB[Product_ID],Product_DB[Brand])</f>
        <v>Lopez LLC</v>
      </c>
      <c r="S1940">
        <f>_xlfn.XLOOKUP(Sales_DB[[#This Row],[Product_ID]],Product_DB[Product_ID],Product_DB[Cost])</f>
        <v>103.45</v>
      </c>
      <c r="T1940">
        <f>_xlfn.XLOOKUP(Sales_DB[[#This Row],[Product_ID]],Product_DB[Product_ID],Product_DB[Stock])</f>
        <v>465</v>
      </c>
      <c r="U1940" t="str">
        <f>_xlfn.XLOOKUP(Sales_DB[[#This Row],[Customer_ID]],Final_Cust_db[Customer_ID],Final_Cust_db[Name])</f>
        <v>Joshua Bell</v>
      </c>
      <c r="V1940">
        <f>_xlfn.XLOOKUP(Sales_DB[[#This Row],[Customer_ID]],Final_Cust_db[Customer_ID],Final_Cust_db[Age])</f>
        <v>26</v>
      </c>
      <c r="W1940" t="str">
        <f>_xlfn.XLOOKUP(Sales_DB[[#This Row],[Customer_ID]],Final_Cust_db[Customer_ID],Final_Cust_db[Gender])</f>
        <v>Male</v>
      </c>
      <c r="X1940" t="str">
        <f>_xlfn.XLOOKUP(Sales_DB[[#This Row],[Customer_ID]],Final_Cust_db[Customer_ID],Final_Cust_db[City])</f>
        <v>Port Richardshire</v>
      </c>
      <c r="Y1940" t="str">
        <f>_xlfn.XLOOKUP(Sales_DB[[#This Row],[Customer_ID]],Final_Cust_db[Customer_ID],Final_Cust_db[State])</f>
        <v>Minnesota</v>
      </c>
      <c r="Z1940" t="str">
        <f>_xlfn.XLOOKUP(Sales_DB[[#This Row],[Customer_ID]],Final_Cust_db[Customer_ID],Final_Cust_db[Country])</f>
        <v>USA</v>
      </c>
      <c r="AA1940" t="str">
        <f>_xlfn.XLOOKUP(Sales_DB[[#This Row],[Customer_ID]],Final_Cust_db[Customer_ID],Final_Cust_db[Loyality_Level])</f>
        <v>Platinum</v>
      </c>
      <c r="AB1940" s="8">
        <f>Sales_DB[[#This Row],[Cost]]*Sales_DB[[#This Row],[Quantity]]</f>
        <v>206.9</v>
      </c>
      <c r="AC1940" s="8">
        <f>Sales_DB[[#This Row],[Total_Amount]]-Sales_DB[[#This Row],[Spend]]</f>
        <v>392.57100000000003</v>
      </c>
      <c r="AD1940" s="8">
        <f>MONTH(Sales_DB[[#This Row],[Order_Date]])</f>
        <v>11</v>
      </c>
    </row>
    <row r="1941" spans="1:30" x14ac:dyDescent="0.35">
      <c r="A1941" t="s">
        <v>3898</v>
      </c>
      <c r="B1941" s="2">
        <v>45382</v>
      </c>
      <c r="C1941" t="s">
        <v>529</v>
      </c>
      <c r="D1941" t="s">
        <v>1869</v>
      </c>
      <c r="E1941" t="s">
        <v>1930</v>
      </c>
      <c r="F1941">
        <v>2</v>
      </c>
      <c r="G1941" s="5">
        <v>629.86</v>
      </c>
      <c r="H1941">
        <v>0.15</v>
      </c>
      <c r="I1941" t="s">
        <v>1959</v>
      </c>
      <c r="J1941">
        <v>1070.7619999999999</v>
      </c>
      <c r="K1941" t="str">
        <f>_xlfn.XLOOKUP(Sales_DB[[#This Row],[Store_ID]],Store_DB[Store_ID],Store_DB[Region])</f>
        <v>East</v>
      </c>
      <c r="L1941" t="str">
        <f>_xlfn.XLOOKUP(Sales_DB[[#This Row],[Store_ID]],Store_DB[Store_ID],Store_DB[Store_Name])</f>
        <v>Gardner, Humphrey and Contreras</v>
      </c>
      <c r="M1941" t="str">
        <f>_xlfn.XLOOKUP(Sales_DB[[#This Row],[Store_ID]],Store_DB[Store_ID],Store_DB[City])</f>
        <v>Johnsonville</v>
      </c>
      <c r="N1941" t="str">
        <f>_xlfn.XLOOKUP(Sales_DB[[#This Row],[Store_ID]],Store_DB[Store_ID],Store_DB[Store_Type])</f>
        <v>Flagship</v>
      </c>
      <c r="O1941" t="str">
        <f>_xlfn.XLOOKUP(Sales_DB[[#This Row],[Product_ID]],Product_DB[Product_ID],Product_DB[Product_Name])</f>
        <v>Women'S Formal Blazer</v>
      </c>
      <c r="P1941" t="str">
        <f>_xlfn.XLOOKUP(Sales_DB[[#This Row],[Product_ID]],Product_DB[Product_ID],Product_DB[Category])</f>
        <v>Clothing</v>
      </c>
      <c r="Q1941" t="str">
        <f>_xlfn.XLOOKUP(Sales_DB[[#This Row],[Product_ID]],Product_DB[Product_ID],Product_DB[Sub_Category])</f>
        <v>Outerwear</v>
      </c>
      <c r="R1941" t="str">
        <f>_xlfn.XLOOKUP(Sales_DB[[#This Row],[Product_ID]],Product_DB[Product_ID],Product_DB[Brand])</f>
        <v>Phillips and Sons</v>
      </c>
      <c r="S1941">
        <f>_xlfn.XLOOKUP(Sales_DB[[#This Row],[Product_ID]],Product_DB[Product_ID],Product_DB[Cost])</f>
        <v>358.47</v>
      </c>
      <c r="T1941">
        <f>_xlfn.XLOOKUP(Sales_DB[[#This Row],[Product_ID]],Product_DB[Product_ID],Product_DB[Stock])</f>
        <v>143</v>
      </c>
      <c r="U1941" t="str">
        <f>_xlfn.XLOOKUP(Sales_DB[[#This Row],[Customer_ID]],Final_Cust_db[Customer_ID],Final_Cust_db[Name])</f>
        <v>Maria Sanchez</v>
      </c>
      <c r="V1941">
        <f>_xlfn.XLOOKUP(Sales_DB[[#This Row],[Customer_ID]],Final_Cust_db[Customer_ID],Final_Cust_db[Age])</f>
        <v>46</v>
      </c>
      <c r="W1941" t="str">
        <f>_xlfn.XLOOKUP(Sales_DB[[#This Row],[Customer_ID]],Final_Cust_db[Customer_ID],Final_Cust_db[Gender])</f>
        <v>Male</v>
      </c>
      <c r="X1941" t="str">
        <f>_xlfn.XLOOKUP(Sales_DB[[#This Row],[Customer_ID]],Final_Cust_db[Customer_ID],Final_Cust_db[City])</f>
        <v>East Peterbury</v>
      </c>
      <c r="Y1941" t="str">
        <f>_xlfn.XLOOKUP(Sales_DB[[#This Row],[Customer_ID]],Final_Cust_db[Customer_ID],Final_Cust_db[State])</f>
        <v>North Dakota</v>
      </c>
      <c r="Z1941" t="str">
        <f>_xlfn.XLOOKUP(Sales_DB[[#This Row],[Customer_ID]],Final_Cust_db[Customer_ID],Final_Cust_db[Country])</f>
        <v>USA</v>
      </c>
      <c r="AA1941" t="str">
        <f>_xlfn.XLOOKUP(Sales_DB[[#This Row],[Customer_ID]],Final_Cust_db[Customer_ID],Final_Cust_db[Loyality_Level])</f>
        <v>Bronze</v>
      </c>
      <c r="AB1941" s="8">
        <f>Sales_DB[[#This Row],[Cost]]*Sales_DB[[#This Row],[Quantity]]</f>
        <v>716.94</v>
      </c>
      <c r="AC1941" s="8">
        <f>Sales_DB[[#This Row],[Total_Amount]]-Sales_DB[[#This Row],[Spend]]</f>
        <v>353.82199999999989</v>
      </c>
      <c r="AD1941" s="8">
        <f>MONTH(Sales_DB[[#This Row],[Order_Date]])</f>
        <v>3</v>
      </c>
    </row>
    <row r="1942" spans="1:30" x14ac:dyDescent="0.35">
      <c r="A1942" t="s">
        <v>3899</v>
      </c>
      <c r="B1942" s="2">
        <v>45793</v>
      </c>
      <c r="C1942" t="s">
        <v>1526</v>
      </c>
      <c r="D1942" t="s">
        <v>1875</v>
      </c>
      <c r="E1942" t="s">
        <v>1899</v>
      </c>
      <c r="F1942">
        <v>3</v>
      </c>
      <c r="G1942" s="5">
        <v>212.08</v>
      </c>
      <c r="H1942">
        <v>7.0000000000000007E-2</v>
      </c>
      <c r="I1942" t="s">
        <v>1957</v>
      </c>
      <c r="J1942">
        <v>591.70319999999992</v>
      </c>
      <c r="K1942" t="str">
        <f>_xlfn.XLOOKUP(Sales_DB[[#This Row],[Store_ID]],Store_DB[Store_ID],Store_DB[Region])</f>
        <v>North</v>
      </c>
      <c r="L1942" t="str">
        <f>_xlfn.XLOOKUP(Sales_DB[[#This Row],[Store_ID]],Store_DB[Store_ID],Store_DB[Store_Name])</f>
        <v>Johnson-Wright</v>
      </c>
      <c r="M1942" t="str">
        <f>_xlfn.XLOOKUP(Sales_DB[[#This Row],[Store_ID]],Store_DB[Store_ID],Store_DB[City])</f>
        <v>Hoodberg</v>
      </c>
      <c r="N1942" t="str">
        <f>_xlfn.XLOOKUP(Sales_DB[[#This Row],[Store_ID]],Store_DB[Store_ID],Store_DB[Store_Type])</f>
        <v>Outlet</v>
      </c>
      <c r="O1942" t="str">
        <f>_xlfn.XLOOKUP(Sales_DB[[#This Row],[Product_ID]],Product_DB[Product_ID],Product_DB[Product_Name])</f>
        <v>Portable Bluetooth Speaker</v>
      </c>
      <c r="P1942" t="str">
        <f>_xlfn.XLOOKUP(Sales_DB[[#This Row],[Product_ID]],Product_DB[Product_ID],Product_DB[Category])</f>
        <v>Electronics</v>
      </c>
      <c r="Q1942" t="str">
        <f>_xlfn.XLOOKUP(Sales_DB[[#This Row],[Product_ID]],Product_DB[Product_ID],Product_DB[Sub_Category])</f>
        <v>Audio</v>
      </c>
      <c r="R1942" t="str">
        <f>_xlfn.XLOOKUP(Sales_DB[[#This Row],[Product_ID]],Product_DB[Product_ID],Product_DB[Brand])</f>
        <v>Flores-King</v>
      </c>
      <c r="S1942">
        <f>_xlfn.XLOOKUP(Sales_DB[[#This Row],[Product_ID]],Product_DB[Product_ID],Product_DB[Cost])</f>
        <v>431.67</v>
      </c>
      <c r="T1942">
        <f>_xlfn.XLOOKUP(Sales_DB[[#This Row],[Product_ID]],Product_DB[Product_ID],Product_DB[Stock])</f>
        <v>73</v>
      </c>
      <c r="U1942" t="str">
        <f>_xlfn.XLOOKUP(Sales_DB[[#This Row],[Customer_ID]],Final_Cust_db[Customer_ID],Final_Cust_db[Name])</f>
        <v>Amanda Powell</v>
      </c>
      <c r="V1942">
        <f>_xlfn.XLOOKUP(Sales_DB[[#This Row],[Customer_ID]],Final_Cust_db[Customer_ID],Final_Cust_db[Age])</f>
        <v>28</v>
      </c>
      <c r="W1942" t="str">
        <f>_xlfn.XLOOKUP(Sales_DB[[#This Row],[Customer_ID]],Final_Cust_db[Customer_ID],Final_Cust_db[Gender])</f>
        <v>Male</v>
      </c>
      <c r="X1942" t="str">
        <f>_xlfn.XLOOKUP(Sales_DB[[#This Row],[Customer_ID]],Final_Cust_db[Customer_ID],Final_Cust_db[City])</f>
        <v>South William</v>
      </c>
      <c r="Y1942" t="str">
        <f>_xlfn.XLOOKUP(Sales_DB[[#This Row],[Customer_ID]],Final_Cust_db[Customer_ID],Final_Cust_db[State])</f>
        <v>Alabama</v>
      </c>
      <c r="Z1942" t="str">
        <f>_xlfn.XLOOKUP(Sales_DB[[#This Row],[Customer_ID]],Final_Cust_db[Customer_ID],Final_Cust_db[Country])</f>
        <v>USA</v>
      </c>
      <c r="AA1942" t="str">
        <f>_xlfn.XLOOKUP(Sales_DB[[#This Row],[Customer_ID]],Final_Cust_db[Customer_ID],Final_Cust_db[Loyality_Level])</f>
        <v>Silver</v>
      </c>
      <c r="AB1942" s="8">
        <f>Sales_DB[[#This Row],[Cost]]*Sales_DB[[#This Row],[Quantity]]</f>
        <v>1295.01</v>
      </c>
      <c r="AC1942" s="8">
        <f>Sales_DB[[#This Row],[Total_Amount]]-Sales_DB[[#This Row],[Spend]]</f>
        <v>-703.30680000000007</v>
      </c>
      <c r="AD1942" s="8">
        <f>MONTH(Sales_DB[[#This Row],[Order_Date]])</f>
        <v>5</v>
      </c>
    </row>
    <row r="1943" spans="1:30" x14ac:dyDescent="0.35">
      <c r="A1943" t="s">
        <v>3900</v>
      </c>
      <c r="B1943" s="2">
        <v>45590</v>
      </c>
      <c r="C1943" t="s">
        <v>544</v>
      </c>
      <c r="D1943" t="s">
        <v>1751</v>
      </c>
      <c r="E1943" t="s">
        <v>1894</v>
      </c>
      <c r="F1943">
        <v>3</v>
      </c>
      <c r="G1943" s="5">
        <v>878.62</v>
      </c>
      <c r="H1943">
        <v>0.05</v>
      </c>
      <c r="I1943" t="s">
        <v>1959</v>
      </c>
      <c r="J1943">
        <v>2504.067</v>
      </c>
      <c r="K1943" t="str">
        <f>_xlfn.XLOOKUP(Sales_DB[[#This Row],[Store_ID]],Store_DB[Store_ID],Store_DB[Region])</f>
        <v>South</v>
      </c>
      <c r="L1943" t="str">
        <f>_xlfn.XLOOKUP(Sales_DB[[#This Row],[Store_ID]],Store_DB[Store_ID],Store_DB[Store_Name])</f>
        <v>Black-Horn</v>
      </c>
      <c r="M1943" t="str">
        <f>_xlfn.XLOOKUP(Sales_DB[[#This Row],[Store_ID]],Store_DB[Store_ID],Store_DB[City])</f>
        <v>North Nancyview</v>
      </c>
      <c r="N1943" t="str">
        <f>_xlfn.XLOOKUP(Sales_DB[[#This Row],[Store_ID]],Store_DB[Store_ID],Store_DB[Store_Type])</f>
        <v>Outlet</v>
      </c>
      <c r="O1943" t="str">
        <f>_xlfn.XLOOKUP(Sales_DB[[#This Row],[Product_ID]],Product_DB[Product_ID],Product_DB[Product_Name])</f>
        <v>Foam Roller</v>
      </c>
      <c r="P1943" t="str">
        <f>_xlfn.XLOOKUP(Sales_DB[[#This Row],[Product_ID]],Product_DB[Product_ID],Product_DB[Category])</f>
        <v>Sports</v>
      </c>
      <c r="Q1943" t="str">
        <f>_xlfn.XLOOKUP(Sales_DB[[#This Row],[Product_ID]],Product_DB[Product_ID],Product_DB[Sub_Category])</f>
        <v>Fitness</v>
      </c>
      <c r="R1943" t="str">
        <f>_xlfn.XLOOKUP(Sales_DB[[#This Row],[Product_ID]],Product_DB[Product_ID],Product_DB[Brand])</f>
        <v>Atkinson, Camacho and Oliver</v>
      </c>
      <c r="S1943">
        <f>_xlfn.XLOOKUP(Sales_DB[[#This Row],[Product_ID]],Product_DB[Product_ID],Product_DB[Cost])</f>
        <v>30.62</v>
      </c>
      <c r="T1943">
        <f>_xlfn.XLOOKUP(Sales_DB[[#This Row],[Product_ID]],Product_DB[Product_ID],Product_DB[Stock])</f>
        <v>138</v>
      </c>
      <c r="U1943" t="str">
        <f>_xlfn.XLOOKUP(Sales_DB[[#This Row],[Customer_ID]],Final_Cust_db[Customer_ID],Final_Cust_db[Name])</f>
        <v>Cynthia Morris</v>
      </c>
      <c r="V1943">
        <f>_xlfn.XLOOKUP(Sales_DB[[#This Row],[Customer_ID]],Final_Cust_db[Customer_ID],Final_Cust_db[Age])</f>
        <v>18</v>
      </c>
      <c r="W1943" t="str">
        <f>_xlfn.XLOOKUP(Sales_DB[[#This Row],[Customer_ID]],Final_Cust_db[Customer_ID],Final_Cust_db[Gender])</f>
        <v>Female</v>
      </c>
      <c r="X1943" t="str">
        <f>_xlfn.XLOOKUP(Sales_DB[[#This Row],[Customer_ID]],Final_Cust_db[Customer_ID],Final_Cust_db[City])</f>
        <v>Hessmouth</v>
      </c>
      <c r="Y1943" t="str">
        <f>_xlfn.XLOOKUP(Sales_DB[[#This Row],[Customer_ID]],Final_Cust_db[Customer_ID],Final_Cust_db[State])</f>
        <v>Arizona</v>
      </c>
      <c r="Z1943" t="str">
        <f>_xlfn.XLOOKUP(Sales_DB[[#This Row],[Customer_ID]],Final_Cust_db[Customer_ID],Final_Cust_db[Country])</f>
        <v>USA</v>
      </c>
      <c r="AA1943" t="str">
        <f>_xlfn.XLOOKUP(Sales_DB[[#This Row],[Customer_ID]],Final_Cust_db[Customer_ID],Final_Cust_db[Loyality_Level])</f>
        <v>Silver</v>
      </c>
      <c r="AB1943" s="8">
        <f>Sales_DB[[#This Row],[Cost]]*Sales_DB[[#This Row],[Quantity]]</f>
        <v>91.86</v>
      </c>
      <c r="AC1943" s="8">
        <f>Sales_DB[[#This Row],[Total_Amount]]-Sales_DB[[#This Row],[Spend]]</f>
        <v>2412.2069999999999</v>
      </c>
      <c r="AD1943" s="8">
        <f>MONTH(Sales_DB[[#This Row],[Order_Date]])</f>
        <v>10</v>
      </c>
    </row>
    <row r="1944" spans="1:30" x14ac:dyDescent="0.35">
      <c r="A1944" t="s">
        <v>3901</v>
      </c>
      <c r="B1944" s="2">
        <v>45679</v>
      </c>
      <c r="C1944" t="s">
        <v>842</v>
      </c>
      <c r="D1944" t="s">
        <v>1821</v>
      </c>
      <c r="E1944" t="s">
        <v>1922</v>
      </c>
      <c r="F1944">
        <v>4</v>
      </c>
      <c r="G1944" s="5">
        <v>87.83</v>
      </c>
      <c r="H1944">
        <v>0.23</v>
      </c>
      <c r="I1944" t="s">
        <v>1959</v>
      </c>
      <c r="J1944">
        <v>270.51639999999998</v>
      </c>
      <c r="K1944" t="str">
        <f>_xlfn.XLOOKUP(Sales_DB[[#This Row],[Store_ID]],Store_DB[Store_ID],Store_DB[Region])</f>
        <v>East</v>
      </c>
      <c r="L1944" t="str">
        <f>_xlfn.XLOOKUP(Sales_DB[[#This Row],[Store_ID]],Store_DB[Store_ID],Store_DB[Store_Name])</f>
        <v>Hill, Wagner and Ballard</v>
      </c>
      <c r="M1944" t="str">
        <f>_xlfn.XLOOKUP(Sales_DB[[#This Row],[Store_ID]],Store_DB[Store_ID],Store_DB[City])</f>
        <v>East Davidville</v>
      </c>
      <c r="N1944" t="str">
        <f>_xlfn.XLOOKUP(Sales_DB[[#This Row],[Store_ID]],Store_DB[Store_ID],Store_DB[Store_Type])</f>
        <v>Online</v>
      </c>
      <c r="O1944" t="str">
        <f>_xlfn.XLOOKUP(Sales_DB[[#This Row],[Product_ID]],Product_DB[Product_ID],Product_DB[Product_Name])</f>
        <v>Wall-Mounted Spice Rack</v>
      </c>
      <c r="P1944" t="str">
        <f>_xlfn.XLOOKUP(Sales_DB[[#This Row],[Product_ID]],Product_DB[Product_ID],Product_DB[Category])</f>
        <v>Home</v>
      </c>
      <c r="Q1944" t="str">
        <f>_xlfn.XLOOKUP(Sales_DB[[#This Row],[Product_ID]],Product_DB[Product_ID],Product_DB[Sub_Category])</f>
        <v>Kitchen</v>
      </c>
      <c r="R1944" t="str">
        <f>_xlfn.XLOOKUP(Sales_DB[[#This Row],[Product_ID]],Product_DB[Product_ID],Product_DB[Brand])</f>
        <v>Allison Ltd</v>
      </c>
      <c r="S1944">
        <f>_xlfn.XLOOKUP(Sales_DB[[#This Row],[Product_ID]],Product_DB[Product_ID],Product_DB[Cost])</f>
        <v>143.43</v>
      </c>
      <c r="T1944">
        <f>_xlfn.XLOOKUP(Sales_DB[[#This Row],[Product_ID]],Product_DB[Product_ID],Product_DB[Stock])</f>
        <v>58</v>
      </c>
      <c r="U1944" t="str">
        <f>_xlfn.XLOOKUP(Sales_DB[[#This Row],[Customer_ID]],Final_Cust_db[Customer_ID],Final_Cust_db[Name])</f>
        <v>Carol Bishop</v>
      </c>
      <c r="V1944">
        <f>_xlfn.XLOOKUP(Sales_DB[[#This Row],[Customer_ID]],Final_Cust_db[Customer_ID],Final_Cust_db[Age])</f>
        <v>27</v>
      </c>
      <c r="W1944" t="str">
        <f>_xlfn.XLOOKUP(Sales_DB[[#This Row],[Customer_ID]],Final_Cust_db[Customer_ID],Final_Cust_db[Gender])</f>
        <v>Female</v>
      </c>
      <c r="X1944" t="str">
        <f>_xlfn.XLOOKUP(Sales_DB[[#This Row],[Customer_ID]],Final_Cust_db[Customer_ID],Final_Cust_db[City])</f>
        <v>Lake Saramouth</v>
      </c>
      <c r="Y1944" t="str">
        <f>_xlfn.XLOOKUP(Sales_DB[[#This Row],[Customer_ID]],Final_Cust_db[Customer_ID],Final_Cust_db[State])</f>
        <v>Oregon</v>
      </c>
      <c r="Z1944" t="str">
        <f>_xlfn.XLOOKUP(Sales_DB[[#This Row],[Customer_ID]],Final_Cust_db[Customer_ID],Final_Cust_db[Country])</f>
        <v>USA</v>
      </c>
      <c r="AA1944" t="str">
        <f>_xlfn.XLOOKUP(Sales_DB[[#This Row],[Customer_ID]],Final_Cust_db[Customer_ID],Final_Cust_db[Loyality_Level])</f>
        <v>Silver</v>
      </c>
      <c r="AB1944" s="8">
        <f>Sales_DB[[#This Row],[Cost]]*Sales_DB[[#This Row],[Quantity]]</f>
        <v>573.72</v>
      </c>
      <c r="AC1944" s="8">
        <f>Sales_DB[[#This Row],[Total_Amount]]-Sales_DB[[#This Row],[Spend]]</f>
        <v>-303.20360000000005</v>
      </c>
      <c r="AD1944" s="8">
        <f>MONTH(Sales_DB[[#This Row],[Order_Date]])</f>
        <v>1</v>
      </c>
    </row>
    <row r="1945" spans="1:30" x14ac:dyDescent="0.35">
      <c r="A1945" t="s">
        <v>3902</v>
      </c>
      <c r="B1945" s="2">
        <v>45814</v>
      </c>
      <c r="C1945" t="s">
        <v>884</v>
      </c>
      <c r="D1945" t="s">
        <v>1748</v>
      </c>
      <c r="E1945" t="s">
        <v>1919</v>
      </c>
      <c r="F1945">
        <v>3</v>
      </c>
      <c r="G1945" s="5">
        <v>442.64</v>
      </c>
      <c r="H1945">
        <v>0.15</v>
      </c>
      <c r="I1945" t="s">
        <v>1962</v>
      </c>
      <c r="J1945">
        <v>1128.732</v>
      </c>
      <c r="K1945" t="str">
        <f>_xlfn.XLOOKUP(Sales_DB[[#This Row],[Store_ID]],Store_DB[Store_ID],Store_DB[Region])</f>
        <v>South</v>
      </c>
      <c r="L1945" t="str">
        <f>_xlfn.XLOOKUP(Sales_DB[[#This Row],[Store_ID]],Store_DB[Store_ID],Store_DB[Store_Name])</f>
        <v>Moore, Padilla and Butler</v>
      </c>
      <c r="M1945" t="str">
        <f>_xlfn.XLOOKUP(Sales_DB[[#This Row],[Store_ID]],Store_DB[Store_ID],Store_DB[City])</f>
        <v>East Johnstad</v>
      </c>
      <c r="N1945" t="str">
        <f>_xlfn.XLOOKUP(Sales_DB[[#This Row],[Store_ID]],Store_DB[Store_ID],Store_DB[Store_Type])</f>
        <v>Flagship</v>
      </c>
      <c r="O1945" t="str">
        <f>_xlfn.XLOOKUP(Sales_DB[[#This Row],[Product_ID]],Product_DB[Product_ID],Product_DB[Product_Name])</f>
        <v>Premium Blanket Throw</v>
      </c>
      <c r="P1945" t="str">
        <f>_xlfn.XLOOKUP(Sales_DB[[#This Row],[Product_ID]],Product_DB[Product_ID],Product_DB[Category])</f>
        <v>Home</v>
      </c>
      <c r="Q1945" t="str">
        <f>_xlfn.XLOOKUP(Sales_DB[[#This Row],[Product_ID]],Product_DB[Product_ID],Product_DB[Sub_Category])</f>
        <v>Decor</v>
      </c>
      <c r="R1945" t="str">
        <f>_xlfn.XLOOKUP(Sales_DB[[#This Row],[Product_ID]],Product_DB[Product_ID],Product_DB[Brand])</f>
        <v>Hernandez, Kennedy and Porter</v>
      </c>
      <c r="S1945">
        <f>_xlfn.XLOOKUP(Sales_DB[[#This Row],[Product_ID]],Product_DB[Product_ID],Product_DB[Cost])</f>
        <v>461.47</v>
      </c>
      <c r="T1945">
        <f>_xlfn.XLOOKUP(Sales_DB[[#This Row],[Product_ID]],Product_DB[Product_ID],Product_DB[Stock])</f>
        <v>190</v>
      </c>
      <c r="U1945" t="str">
        <f>_xlfn.XLOOKUP(Sales_DB[[#This Row],[Customer_ID]],Final_Cust_db[Customer_ID],Final_Cust_db[Name])</f>
        <v>Shannon Miller</v>
      </c>
      <c r="V1945">
        <f>_xlfn.XLOOKUP(Sales_DB[[#This Row],[Customer_ID]],Final_Cust_db[Customer_ID],Final_Cust_db[Age])</f>
        <v>22</v>
      </c>
      <c r="W1945" t="str">
        <f>_xlfn.XLOOKUP(Sales_DB[[#This Row],[Customer_ID]],Final_Cust_db[Customer_ID],Final_Cust_db[Gender])</f>
        <v>Male</v>
      </c>
      <c r="X1945" t="str">
        <f>_xlfn.XLOOKUP(Sales_DB[[#This Row],[Customer_ID]],Final_Cust_db[Customer_ID],Final_Cust_db[City])</f>
        <v>North Austinport</v>
      </c>
      <c r="Y1945" t="str">
        <f>_xlfn.XLOOKUP(Sales_DB[[#This Row],[Customer_ID]],Final_Cust_db[Customer_ID],Final_Cust_db[State])</f>
        <v>Kentucky</v>
      </c>
      <c r="Z1945" t="str">
        <f>_xlfn.XLOOKUP(Sales_DB[[#This Row],[Customer_ID]],Final_Cust_db[Customer_ID],Final_Cust_db[Country])</f>
        <v>USA</v>
      </c>
      <c r="AA1945" t="str">
        <f>_xlfn.XLOOKUP(Sales_DB[[#This Row],[Customer_ID]],Final_Cust_db[Customer_ID],Final_Cust_db[Loyality_Level])</f>
        <v>Gold</v>
      </c>
      <c r="AB1945" s="8">
        <f>Sales_DB[[#This Row],[Cost]]*Sales_DB[[#This Row],[Quantity]]</f>
        <v>1384.41</v>
      </c>
      <c r="AC1945" s="8">
        <f>Sales_DB[[#This Row],[Total_Amount]]-Sales_DB[[#This Row],[Spend]]</f>
        <v>-255.67800000000011</v>
      </c>
      <c r="AD1945" s="8">
        <f>MONTH(Sales_DB[[#This Row],[Order_Date]])</f>
        <v>6</v>
      </c>
    </row>
    <row r="1946" spans="1:30" x14ac:dyDescent="0.35">
      <c r="A1946" t="s">
        <v>3903</v>
      </c>
      <c r="B1946" s="2">
        <v>45795</v>
      </c>
      <c r="C1946" t="s">
        <v>339</v>
      </c>
      <c r="D1946" t="s">
        <v>1691</v>
      </c>
      <c r="E1946" t="s">
        <v>1894</v>
      </c>
      <c r="F1946">
        <v>3</v>
      </c>
      <c r="G1946" s="5">
        <v>410.04</v>
      </c>
      <c r="H1946">
        <v>0.09</v>
      </c>
      <c r="I1946" t="s">
        <v>1962</v>
      </c>
      <c r="J1946">
        <v>1119.4092000000001</v>
      </c>
      <c r="K1946" t="str">
        <f>_xlfn.XLOOKUP(Sales_DB[[#This Row],[Store_ID]],Store_DB[Store_ID],Store_DB[Region])</f>
        <v>South</v>
      </c>
      <c r="L1946" t="str">
        <f>_xlfn.XLOOKUP(Sales_DB[[#This Row],[Store_ID]],Store_DB[Store_ID],Store_DB[Store_Name])</f>
        <v>Black-Horn</v>
      </c>
      <c r="M1946" t="str">
        <f>_xlfn.XLOOKUP(Sales_DB[[#This Row],[Store_ID]],Store_DB[Store_ID],Store_DB[City])</f>
        <v>North Nancyview</v>
      </c>
      <c r="N1946" t="str">
        <f>_xlfn.XLOOKUP(Sales_DB[[#This Row],[Store_ID]],Store_DB[Store_ID],Store_DB[Store_Type])</f>
        <v>Outlet</v>
      </c>
      <c r="O1946" t="str">
        <f>_xlfn.XLOOKUP(Sales_DB[[#This Row],[Product_ID]],Product_DB[Product_ID],Product_DB[Product_Name])</f>
        <v>Sports Water Hydration Pack</v>
      </c>
      <c r="P1946" t="str">
        <f>_xlfn.XLOOKUP(Sales_DB[[#This Row],[Product_ID]],Product_DB[Product_ID],Product_DB[Category])</f>
        <v>Sports</v>
      </c>
      <c r="Q1946" t="str">
        <f>_xlfn.XLOOKUP(Sales_DB[[#This Row],[Product_ID]],Product_DB[Product_ID],Product_DB[Sub_Category])</f>
        <v>Outdoor</v>
      </c>
      <c r="R1946" t="str">
        <f>_xlfn.XLOOKUP(Sales_DB[[#This Row],[Product_ID]],Product_DB[Product_ID],Product_DB[Brand])</f>
        <v>Sims-Smith</v>
      </c>
      <c r="S1946">
        <f>_xlfn.XLOOKUP(Sales_DB[[#This Row],[Product_ID]],Product_DB[Product_ID],Product_DB[Cost])</f>
        <v>135.61000000000001</v>
      </c>
      <c r="T1946">
        <f>_xlfn.XLOOKUP(Sales_DB[[#This Row],[Product_ID]],Product_DB[Product_ID],Product_DB[Stock])</f>
        <v>394</v>
      </c>
      <c r="U1946" t="str">
        <f>_xlfn.XLOOKUP(Sales_DB[[#This Row],[Customer_ID]],Final_Cust_db[Customer_ID],Final_Cust_db[Name])</f>
        <v>Christy Vasquez</v>
      </c>
      <c r="V1946">
        <f>_xlfn.XLOOKUP(Sales_DB[[#This Row],[Customer_ID]],Final_Cust_db[Customer_ID],Final_Cust_db[Age])</f>
        <v>28</v>
      </c>
      <c r="W1946" t="str">
        <f>_xlfn.XLOOKUP(Sales_DB[[#This Row],[Customer_ID]],Final_Cust_db[Customer_ID],Final_Cust_db[Gender])</f>
        <v>Female</v>
      </c>
      <c r="X1946" t="str">
        <f>_xlfn.XLOOKUP(Sales_DB[[#This Row],[Customer_ID]],Final_Cust_db[Customer_ID],Final_Cust_db[City])</f>
        <v>Port Travisstad</v>
      </c>
      <c r="Y1946" t="str">
        <f>_xlfn.XLOOKUP(Sales_DB[[#This Row],[Customer_ID]],Final_Cust_db[Customer_ID],Final_Cust_db[State])</f>
        <v>South Carolina</v>
      </c>
      <c r="Z1946" t="str">
        <f>_xlfn.XLOOKUP(Sales_DB[[#This Row],[Customer_ID]],Final_Cust_db[Customer_ID],Final_Cust_db[Country])</f>
        <v>USA</v>
      </c>
      <c r="AA1946" t="str">
        <f>_xlfn.XLOOKUP(Sales_DB[[#This Row],[Customer_ID]],Final_Cust_db[Customer_ID],Final_Cust_db[Loyality_Level])</f>
        <v>Gold</v>
      </c>
      <c r="AB1946" s="8">
        <f>Sales_DB[[#This Row],[Cost]]*Sales_DB[[#This Row],[Quantity]]</f>
        <v>406.83000000000004</v>
      </c>
      <c r="AC1946" s="8">
        <f>Sales_DB[[#This Row],[Total_Amount]]-Sales_DB[[#This Row],[Spend]]</f>
        <v>712.57920000000001</v>
      </c>
      <c r="AD1946" s="8">
        <f>MONTH(Sales_DB[[#This Row],[Order_Date]])</f>
        <v>5</v>
      </c>
    </row>
    <row r="1947" spans="1:30" x14ac:dyDescent="0.35">
      <c r="A1947" t="s">
        <v>3904</v>
      </c>
      <c r="B1947" s="2">
        <v>45797</v>
      </c>
      <c r="C1947" t="s">
        <v>461</v>
      </c>
      <c r="D1947" t="s">
        <v>1863</v>
      </c>
      <c r="E1947" t="s">
        <v>1940</v>
      </c>
      <c r="F1947">
        <v>1</v>
      </c>
      <c r="G1947" s="5">
        <v>355.31</v>
      </c>
      <c r="H1947">
        <v>0.27</v>
      </c>
      <c r="I1947" t="s">
        <v>1957</v>
      </c>
      <c r="J1947">
        <v>259.37630000000001</v>
      </c>
      <c r="K1947" t="str">
        <f>_xlfn.XLOOKUP(Sales_DB[[#This Row],[Store_ID]],Store_DB[Store_ID],Store_DB[Region])</f>
        <v>North</v>
      </c>
      <c r="L1947" t="str">
        <f>_xlfn.XLOOKUP(Sales_DB[[#This Row],[Store_ID]],Store_DB[Store_ID],Store_DB[Store_Name])</f>
        <v>Holloway Ltd</v>
      </c>
      <c r="M1947" t="str">
        <f>_xlfn.XLOOKUP(Sales_DB[[#This Row],[Store_ID]],Store_DB[Store_ID],Store_DB[City])</f>
        <v>Bensonhaven</v>
      </c>
      <c r="N1947" t="str">
        <f>_xlfn.XLOOKUP(Sales_DB[[#This Row],[Store_ID]],Store_DB[Store_ID],Store_DB[Store_Type])</f>
        <v>Flagship</v>
      </c>
      <c r="O1947" t="str">
        <f>_xlfn.XLOOKUP(Sales_DB[[#This Row],[Product_ID]],Product_DB[Product_ID],Product_DB[Product_Name])</f>
        <v>Vitamin E Body Lotion</v>
      </c>
      <c r="P1947" t="str">
        <f>_xlfn.XLOOKUP(Sales_DB[[#This Row],[Product_ID]],Product_DB[Product_ID],Product_DB[Category])</f>
        <v>Beauty</v>
      </c>
      <c r="Q1947" t="str">
        <f>_xlfn.XLOOKUP(Sales_DB[[#This Row],[Product_ID]],Product_DB[Product_ID],Product_DB[Sub_Category])</f>
        <v>Skincare</v>
      </c>
      <c r="R1947" t="str">
        <f>_xlfn.XLOOKUP(Sales_DB[[#This Row],[Product_ID]],Product_DB[Product_ID],Product_DB[Brand])</f>
        <v>Hoffman-Williams</v>
      </c>
      <c r="S1947">
        <f>_xlfn.XLOOKUP(Sales_DB[[#This Row],[Product_ID]],Product_DB[Product_ID],Product_DB[Cost])</f>
        <v>358.47</v>
      </c>
      <c r="T1947">
        <f>_xlfn.XLOOKUP(Sales_DB[[#This Row],[Product_ID]],Product_DB[Product_ID],Product_DB[Stock])</f>
        <v>213</v>
      </c>
      <c r="U1947" t="str">
        <f>_xlfn.XLOOKUP(Sales_DB[[#This Row],[Customer_ID]],Final_Cust_db[Customer_ID],Final_Cust_db[Name])</f>
        <v>Hayley Pope</v>
      </c>
      <c r="V1947">
        <f>_xlfn.XLOOKUP(Sales_DB[[#This Row],[Customer_ID]],Final_Cust_db[Customer_ID],Final_Cust_db[Age])</f>
        <v>62</v>
      </c>
      <c r="W1947" t="str">
        <f>_xlfn.XLOOKUP(Sales_DB[[#This Row],[Customer_ID]],Final_Cust_db[Customer_ID],Final_Cust_db[Gender])</f>
        <v>Female</v>
      </c>
      <c r="X1947" t="str">
        <f>_xlfn.XLOOKUP(Sales_DB[[#This Row],[Customer_ID]],Final_Cust_db[Customer_ID],Final_Cust_db[City])</f>
        <v>West Stephenville</v>
      </c>
      <c r="Y1947" t="str">
        <f>_xlfn.XLOOKUP(Sales_DB[[#This Row],[Customer_ID]],Final_Cust_db[Customer_ID],Final_Cust_db[State])</f>
        <v>Florida</v>
      </c>
      <c r="Z1947" t="str">
        <f>_xlfn.XLOOKUP(Sales_DB[[#This Row],[Customer_ID]],Final_Cust_db[Customer_ID],Final_Cust_db[Country])</f>
        <v>USA</v>
      </c>
      <c r="AA1947" t="str">
        <f>_xlfn.XLOOKUP(Sales_DB[[#This Row],[Customer_ID]],Final_Cust_db[Customer_ID],Final_Cust_db[Loyality_Level])</f>
        <v>Bronze</v>
      </c>
      <c r="AB1947" s="8">
        <f>Sales_DB[[#This Row],[Cost]]*Sales_DB[[#This Row],[Quantity]]</f>
        <v>358.47</v>
      </c>
      <c r="AC1947" s="8">
        <f>Sales_DB[[#This Row],[Total_Amount]]-Sales_DB[[#This Row],[Spend]]</f>
        <v>-99.093700000000013</v>
      </c>
      <c r="AD1947" s="8">
        <f>MONTH(Sales_DB[[#This Row],[Order_Date]])</f>
        <v>5</v>
      </c>
    </row>
    <row r="1948" spans="1:30" x14ac:dyDescent="0.35">
      <c r="A1948" t="s">
        <v>3905</v>
      </c>
      <c r="B1948" s="2">
        <v>45607</v>
      </c>
      <c r="C1948" t="s">
        <v>1185</v>
      </c>
      <c r="D1948" t="s">
        <v>1592</v>
      </c>
      <c r="E1948" t="s">
        <v>1930</v>
      </c>
      <c r="F1948">
        <v>4</v>
      </c>
      <c r="G1948" s="5">
        <v>243.13</v>
      </c>
      <c r="H1948">
        <v>0.25</v>
      </c>
      <c r="I1948" t="s">
        <v>1962</v>
      </c>
      <c r="J1948">
        <v>729.39</v>
      </c>
      <c r="K1948" t="str">
        <f>_xlfn.XLOOKUP(Sales_DB[[#This Row],[Store_ID]],Store_DB[Store_ID],Store_DB[Region])</f>
        <v>East</v>
      </c>
      <c r="L1948" t="str">
        <f>_xlfn.XLOOKUP(Sales_DB[[#This Row],[Store_ID]],Store_DB[Store_ID],Store_DB[Store_Name])</f>
        <v>Gardner, Humphrey and Contreras</v>
      </c>
      <c r="M1948" t="str">
        <f>_xlfn.XLOOKUP(Sales_DB[[#This Row],[Store_ID]],Store_DB[Store_ID],Store_DB[City])</f>
        <v>Johnsonville</v>
      </c>
      <c r="N1948" t="str">
        <f>_xlfn.XLOOKUP(Sales_DB[[#This Row],[Store_ID]],Store_DB[Store_ID],Store_DB[Store_Type])</f>
        <v>Flagship</v>
      </c>
      <c r="O1948" t="str">
        <f>_xlfn.XLOOKUP(Sales_DB[[#This Row],[Product_ID]],Product_DB[Product_ID],Product_DB[Product_Name])</f>
        <v>Adjustable Dumbbell Set</v>
      </c>
      <c r="P1948" t="str">
        <f>_xlfn.XLOOKUP(Sales_DB[[#This Row],[Product_ID]],Product_DB[Product_ID],Product_DB[Category])</f>
        <v>Sports</v>
      </c>
      <c r="Q1948" t="str">
        <f>_xlfn.XLOOKUP(Sales_DB[[#This Row],[Product_ID]],Product_DB[Product_ID],Product_DB[Sub_Category])</f>
        <v>Fitness</v>
      </c>
      <c r="R1948" t="str">
        <f>_xlfn.XLOOKUP(Sales_DB[[#This Row],[Product_ID]],Product_DB[Product_ID],Product_DB[Brand])</f>
        <v>Hill PLC</v>
      </c>
      <c r="S1948">
        <f>_xlfn.XLOOKUP(Sales_DB[[#This Row],[Product_ID]],Product_DB[Product_ID],Product_DB[Cost])</f>
        <v>495.72</v>
      </c>
      <c r="T1948">
        <f>_xlfn.XLOOKUP(Sales_DB[[#This Row],[Product_ID]],Product_DB[Product_ID],Product_DB[Stock])</f>
        <v>323</v>
      </c>
      <c r="U1948" t="str">
        <f>_xlfn.XLOOKUP(Sales_DB[[#This Row],[Customer_ID]],Final_Cust_db[Customer_ID],Final_Cust_db[Name])</f>
        <v>Michele Burke</v>
      </c>
      <c r="V1948">
        <f>_xlfn.XLOOKUP(Sales_DB[[#This Row],[Customer_ID]],Final_Cust_db[Customer_ID],Final_Cust_db[Age])</f>
        <v>30</v>
      </c>
      <c r="W1948" t="str">
        <f>_xlfn.XLOOKUP(Sales_DB[[#This Row],[Customer_ID]],Final_Cust_db[Customer_ID],Final_Cust_db[Gender])</f>
        <v>Male</v>
      </c>
      <c r="X1948" t="str">
        <f>_xlfn.XLOOKUP(Sales_DB[[#This Row],[Customer_ID]],Final_Cust_db[Customer_ID],Final_Cust_db[City])</f>
        <v>Chambersberg</v>
      </c>
      <c r="Y1948" t="str">
        <f>_xlfn.XLOOKUP(Sales_DB[[#This Row],[Customer_ID]],Final_Cust_db[Customer_ID],Final_Cust_db[State])</f>
        <v>Connecticut</v>
      </c>
      <c r="Z1948" t="str">
        <f>_xlfn.XLOOKUP(Sales_DB[[#This Row],[Customer_ID]],Final_Cust_db[Customer_ID],Final_Cust_db[Country])</f>
        <v>USA</v>
      </c>
      <c r="AA1948" t="str">
        <f>_xlfn.XLOOKUP(Sales_DB[[#This Row],[Customer_ID]],Final_Cust_db[Customer_ID],Final_Cust_db[Loyality_Level])</f>
        <v>Bronze</v>
      </c>
      <c r="AB1948" s="8">
        <f>Sales_DB[[#This Row],[Cost]]*Sales_DB[[#This Row],[Quantity]]</f>
        <v>1982.88</v>
      </c>
      <c r="AC1948" s="8">
        <f>Sales_DB[[#This Row],[Total_Amount]]-Sales_DB[[#This Row],[Spend]]</f>
        <v>-1253.4900000000002</v>
      </c>
      <c r="AD1948" s="8">
        <f>MONTH(Sales_DB[[#This Row],[Order_Date]])</f>
        <v>11</v>
      </c>
    </row>
    <row r="1949" spans="1:30" x14ac:dyDescent="0.35">
      <c r="A1949" t="s">
        <v>3906</v>
      </c>
      <c r="B1949" s="2">
        <v>45614</v>
      </c>
      <c r="C1949" t="s">
        <v>746</v>
      </c>
      <c r="D1949" t="s">
        <v>1757</v>
      </c>
      <c r="E1949" t="s">
        <v>1925</v>
      </c>
      <c r="F1949">
        <v>2</v>
      </c>
      <c r="G1949" s="5">
        <v>410.63</v>
      </c>
      <c r="H1949">
        <v>0.28000000000000003</v>
      </c>
      <c r="I1949" t="s">
        <v>1962</v>
      </c>
      <c r="J1949">
        <v>591.30719999999997</v>
      </c>
      <c r="K1949" t="str">
        <f>_xlfn.XLOOKUP(Sales_DB[[#This Row],[Store_ID]],Store_DB[Store_ID],Store_DB[Region])</f>
        <v>South</v>
      </c>
      <c r="L1949" t="str">
        <f>_xlfn.XLOOKUP(Sales_DB[[#This Row],[Store_ID]],Store_DB[Store_ID],Store_DB[Store_Name])</f>
        <v>Aguirre-Keller</v>
      </c>
      <c r="M1949" t="str">
        <f>_xlfn.XLOOKUP(Sales_DB[[#This Row],[Store_ID]],Store_DB[Store_ID],Store_DB[City])</f>
        <v>Lake Michael</v>
      </c>
      <c r="N1949" t="str">
        <f>_xlfn.XLOOKUP(Sales_DB[[#This Row],[Store_ID]],Store_DB[Store_ID],Store_DB[Store_Type])</f>
        <v>Online</v>
      </c>
      <c r="O1949" t="str">
        <f>_xlfn.XLOOKUP(Sales_DB[[#This Row],[Product_ID]],Product_DB[Product_ID],Product_DB[Product_Name])</f>
        <v>Men'S Hair Styling Gel</v>
      </c>
      <c r="P1949" t="str">
        <f>_xlfn.XLOOKUP(Sales_DB[[#This Row],[Product_ID]],Product_DB[Product_ID],Product_DB[Category])</f>
        <v>Beauty</v>
      </c>
      <c r="Q1949" t="str">
        <f>_xlfn.XLOOKUP(Sales_DB[[#This Row],[Product_ID]],Product_DB[Product_ID],Product_DB[Sub_Category])</f>
        <v>Haircare</v>
      </c>
      <c r="R1949" t="str">
        <f>_xlfn.XLOOKUP(Sales_DB[[#This Row],[Product_ID]],Product_DB[Product_ID],Product_DB[Brand])</f>
        <v>Cline-Mccarthy</v>
      </c>
      <c r="S1949">
        <f>_xlfn.XLOOKUP(Sales_DB[[#This Row],[Product_ID]],Product_DB[Product_ID],Product_DB[Cost])</f>
        <v>17.309999999999999</v>
      </c>
      <c r="T1949">
        <f>_xlfn.XLOOKUP(Sales_DB[[#This Row],[Product_ID]],Product_DB[Product_ID],Product_DB[Stock])</f>
        <v>399</v>
      </c>
      <c r="U1949" t="str">
        <f>_xlfn.XLOOKUP(Sales_DB[[#This Row],[Customer_ID]],Final_Cust_db[Customer_ID],Final_Cust_db[Name])</f>
        <v>Tanner Thompson</v>
      </c>
      <c r="V1949">
        <f>_xlfn.XLOOKUP(Sales_DB[[#This Row],[Customer_ID]],Final_Cust_db[Customer_ID],Final_Cust_db[Age])</f>
        <v>32</v>
      </c>
      <c r="W1949" t="str">
        <f>_xlfn.XLOOKUP(Sales_DB[[#This Row],[Customer_ID]],Final_Cust_db[Customer_ID],Final_Cust_db[Gender])</f>
        <v>Female</v>
      </c>
      <c r="X1949" t="str">
        <f>_xlfn.XLOOKUP(Sales_DB[[#This Row],[Customer_ID]],Final_Cust_db[Customer_ID],Final_Cust_db[City])</f>
        <v>Port Lisashire</v>
      </c>
      <c r="Y1949" t="str">
        <f>_xlfn.XLOOKUP(Sales_DB[[#This Row],[Customer_ID]],Final_Cust_db[Customer_ID],Final_Cust_db[State])</f>
        <v>Maryland</v>
      </c>
      <c r="Z1949" t="str">
        <f>_xlfn.XLOOKUP(Sales_DB[[#This Row],[Customer_ID]],Final_Cust_db[Customer_ID],Final_Cust_db[Country])</f>
        <v>USA</v>
      </c>
      <c r="AA1949" t="str">
        <f>_xlfn.XLOOKUP(Sales_DB[[#This Row],[Customer_ID]],Final_Cust_db[Customer_ID],Final_Cust_db[Loyality_Level])</f>
        <v>Bronze</v>
      </c>
      <c r="AB1949" s="8">
        <f>Sales_DB[[#This Row],[Cost]]*Sales_DB[[#This Row],[Quantity]]</f>
        <v>34.619999999999997</v>
      </c>
      <c r="AC1949" s="8">
        <f>Sales_DB[[#This Row],[Total_Amount]]-Sales_DB[[#This Row],[Spend]]</f>
        <v>556.68719999999996</v>
      </c>
      <c r="AD1949" s="8">
        <f>MONTH(Sales_DB[[#This Row],[Order_Date]])</f>
        <v>11</v>
      </c>
    </row>
    <row r="1950" spans="1:30" x14ac:dyDescent="0.35">
      <c r="A1950" t="s">
        <v>3907</v>
      </c>
      <c r="B1950" s="2">
        <v>45293</v>
      </c>
      <c r="C1950" t="s">
        <v>1329</v>
      </c>
      <c r="D1950" t="s">
        <v>1863</v>
      </c>
      <c r="E1950" t="s">
        <v>1922</v>
      </c>
      <c r="F1950">
        <v>4</v>
      </c>
      <c r="G1950" s="5">
        <v>101.25</v>
      </c>
      <c r="H1950">
        <v>0.16</v>
      </c>
      <c r="I1950" t="s">
        <v>1959</v>
      </c>
      <c r="J1950">
        <v>340.2</v>
      </c>
      <c r="K1950" t="str">
        <f>_xlfn.XLOOKUP(Sales_DB[[#This Row],[Store_ID]],Store_DB[Store_ID],Store_DB[Region])</f>
        <v>East</v>
      </c>
      <c r="L1950" t="str">
        <f>_xlfn.XLOOKUP(Sales_DB[[#This Row],[Store_ID]],Store_DB[Store_ID],Store_DB[Store_Name])</f>
        <v>Hill, Wagner and Ballard</v>
      </c>
      <c r="M1950" t="str">
        <f>_xlfn.XLOOKUP(Sales_DB[[#This Row],[Store_ID]],Store_DB[Store_ID],Store_DB[City])</f>
        <v>East Davidville</v>
      </c>
      <c r="N1950" t="str">
        <f>_xlfn.XLOOKUP(Sales_DB[[#This Row],[Store_ID]],Store_DB[Store_ID],Store_DB[Store_Type])</f>
        <v>Online</v>
      </c>
      <c r="O1950" t="str">
        <f>_xlfn.XLOOKUP(Sales_DB[[#This Row],[Product_ID]],Product_DB[Product_ID],Product_DB[Product_Name])</f>
        <v>Vitamin E Body Lotion</v>
      </c>
      <c r="P1950" t="str">
        <f>_xlfn.XLOOKUP(Sales_DB[[#This Row],[Product_ID]],Product_DB[Product_ID],Product_DB[Category])</f>
        <v>Beauty</v>
      </c>
      <c r="Q1950" t="str">
        <f>_xlfn.XLOOKUP(Sales_DB[[#This Row],[Product_ID]],Product_DB[Product_ID],Product_DB[Sub_Category])</f>
        <v>Skincare</v>
      </c>
      <c r="R1950" t="str">
        <f>_xlfn.XLOOKUP(Sales_DB[[#This Row],[Product_ID]],Product_DB[Product_ID],Product_DB[Brand])</f>
        <v>Hoffman-Williams</v>
      </c>
      <c r="S1950">
        <f>_xlfn.XLOOKUP(Sales_DB[[#This Row],[Product_ID]],Product_DB[Product_ID],Product_DB[Cost])</f>
        <v>358.47</v>
      </c>
      <c r="T1950">
        <f>_xlfn.XLOOKUP(Sales_DB[[#This Row],[Product_ID]],Product_DB[Product_ID],Product_DB[Stock])</f>
        <v>213</v>
      </c>
      <c r="U1950" t="str">
        <f>_xlfn.XLOOKUP(Sales_DB[[#This Row],[Customer_ID]],Final_Cust_db[Customer_ID],Final_Cust_db[Name])</f>
        <v>Bryce Hawkins</v>
      </c>
      <c r="V1950">
        <f>_xlfn.XLOOKUP(Sales_DB[[#This Row],[Customer_ID]],Final_Cust_db[Customer_ID],Final_Cust_db[Age])</f>
        <v>40</v>
      </c>
      <c r="W1950" t="str">
        <f>_xlfn.XLOOKUP(Sales_DB[[#This Row],[Customer_ID]],Final_Cust_db[Customer_ID],Final_Cust_db[Gender])</f>
        <v>Male</v>
      </c>
      <c r="X1950" t="str">
        <f>_xlfn.XLOOKUP(Sales_DB[[#This Row],[Customer_ID]],Final_Cust_db[Customer_ID],Final_Cust_db[City])</f>
        <v>Lake Monique</v>
      </c>
      <c r="Y1950" t="str">
        <f>_xlfn.XLOOKUP(Sales_DB[[#This Row],[Customer_ID]],Final_Cust_db[Customer_ID],Final_Cust_db[State])</f>
        <v>Utah</v>
      </c>
      <c r="Z1950" t="str">
        <f>_xlfn.XLOOKUP(Sales_DB[[#This Row],[Customer_ID]],Final_Cust_db[Customer_ID],Final_Cust_db[Country])</f>
        <v>USA</v>
      </c>
      <c r="AA1950" t="str">
        <f>_xlfn.XLOOKUP(Sales_DB[[#This Row],[Customer_ID]],Final_Cust_db[Customer_ID],Final_Cust_db[Loyality_Level])</f>
        <v>Bronze</v>
      </c>
      <c r="AB1950" s="8">
        <f>Sales_DB[[#This Row],[Cost]]*Sales_DB[[#This Row],[Quantity]]</f>
        <v>1433.88</v>
      </c>
      <c r="AC1950" s="8">
        <f>Sales_DB[[#This Row],[Total_Amount]]-Sales_DB[[#This Row],[Spend]]</f>
        <v>-1093.68</v>
      </c>
      <c r="AD1950" s="8">
        <f>MONTH(Sales_DB[[#This Row],[Order_Date]])</f>
        <v>1</v>
      </c>
    </row>
    <row r="1951" spans="1:30" x14ac:dyDescent="0.35">
      <c r="A1951" t="s">
        <v>3908</v>
      </c>
      <c r="B1951" s="2">
        <v>45301</v>
      </c>
      <c r="C1951" t="s">
        <v>739</v>
      </c>
      <c r="D1951" t="s">
        <v>1583</v>
      </c>
      <c r="E1951" t="s">
        <v>1940</v>
      </c>
      <c r="F1951">
        <v>4</v>
      </c>
      <c r="G1951" s="5">
        <v>716.39</v>
      </c>
      <c r="H1951">
        <v>0.03</v>
      </c>
      <c r="I1951" t="s">
        <v>1959</v>
      </c>
      <c r="J1951">
        <v>2779.5931999999998</v>
      </c>
      <c r="K1951" t="str">
        <f>_xlfn.XLOOKUP(Sales_DB[[#This Row],[Store_ID]],Store_DB[Store_ID],Store_DB[Region])</f>
        <v>North</v>
      </c>
      <c r="L1951" t="str">
        <f>_xlfn.XLOOKUP(Sales_DB[[#This Row],[Store_ID]],Store_DB[Store_ID],Store_DB[Store_Name])</f>
        <v>Holloway Ltd</v>
      </c>
      <c r="M1951" t="str">
        <f>_xlfn.XLOOKUP(Sales_DB[[#This Row],[Store_ID]],Store_DB[Store_ID],Store_DB[City])</f>
        <v>Bensonhaven</v>
      </c>
      <c r="N1951" t="str">
        <f>_xlfn.XLOOKUP(Sales_DB[[#This Row],[Store_ID]],Store_DB[Store_ID],Store_DB[Store_Type])</f>
        <v>Flagship</v>
      </c>
      <c r="O1951" t="str">
        <f>_xlfn.XLOOKUP(Sales_DB[[#This Row],[Product_ID]],Product_DB[Product_ID],Product_DB[Product_Name])</f>
        <v>Led Table Lamp</v>
      </c>
      <c r="P1951" t="str">
        <f>_xlfn.XLOOKUP(Sales_DB[[#This Row],[Product_ID]],Product_DB[Product_ID],Product_DB[Category])</f>
        <v>Home</v>
      </c>
      <c r="Q1951" t="str">
        <f>_xlfn.XLOOKUP(Sales_DB[[#This Row],[Product_ID]],Product_DB[Product_ID],Product_DB[Sub_Category])</f>
        <v>Lighting</v>
      </c>
      <c r="R1951" t="str">
        <f>_xlfn.XLOOKUP(Sales_DB[[#This Row],[Product_ID]],Product_DB[Product_ID],Product_DB[Brand])</f>
        <v>Harrell LLC</v>
      </c>
      <c r="S1951">
        <f>_xlfn.XLOOKUP(Sales_DB[[#This Row],[Product_ID]],Product_DB[Product_ID],Product_DB[Cost])</f>
        <v>218.86</v>
      </c>
      <c r="T1951">
        <f>_xlfn.XLOOKUP(Sales_DB[[#This Row],[Product_ID]],Product_DB[Product_ID],Product_DB[Stock])</f>
        <v>170</v>
      </c>
      <c r="U1951" t="str">
        <f>_xlfn.XLOOKUP(Sales_DB[[#This Row],[Customer_ID]],Final_Cust_db[Customer_ID],Final_Cust_db[Name])</f>
        <v>Alexis Castaneda</v>
      </c>
      <c r="V1951">
        <f>_xlfn.XLOOKUP(Sales_DB[[#This Row],[Customer_ID]],Final_Cust_db[Customer_ID],Final_Cust_db[Age])</f>
        <v>54</v>
      </c>
      <c r="W1951" t="str">
        <f>_xlfn.XLOOKUP(Sales_DB[[#This Row],[Customer_ID]],Final_Cust_db[Customer_ID],Final_Cust_db[Gender])</f>
        <v>Male</v>
      </c>
      <c r="X1951" t="str">
        <f>_xlfn.XLOOKUP(Sales_DB[[#This Row],[Customer_ID]],Final_Cust_db[Customer_ID],Final_Cust_db[City])</f>
        <v>Morrisbury</v>
      </c>
      <c r="Y1951" t="str">
        <f>_xlfn.XLOOKUP(Sales_DB[[#This Row],[Customer_ID]],Final_Cust_db[Customer_ID],Final_Cust_db[State])</f>
        <v>Alaska</v>
      </c>
      <c r="Z1951" t="str">
        <f>_xlfn.XLOOKUP(Sales_DB[[#This Row],[Customer_ID]],Final_Cust_db[Customer_ID],Final_Cust_db[Country])</f>
        <v>USA</v>
      </c>
      <c r="AA1951" t="str">
        <f>_xlfn.XLOOKUP(Sales_DB[[#This Row],[Customer_ID]],Final_Cust_db[Customer_ID],Final_Cust_db[Loyality_Level])</f>
        <v>Gold</v>
      </c>
      <c r="AB1951" s="8">
        <f>Sales_DB[[#This Row],[Cost]]*Sales_DB[[#This Row],[Quantity]]</f>
        <v>875.44</v>
      </c>
      <c r="AC1951" s="8">
        <f>Sales_DB[[#This Row],[Total_Amount]]-Sales_DB[[#This Row],[Spend]]</f>
        <v>1904.1531999999997</v>
      </c>
      <c r="AD1951" s="8">
        <f>MONTH(Sales_DB[[#This Row],[Order_Date]])</f>
        <v>1</v>
      </c>
    </row>
    <row r="1952" spans="1:30" x14ac:dyDescent="0.35">
      <c r="A1952" t="s">
        <v>3909</v>
      </c>
      <c r="B1952" s="2">
        <v>45311</v>
      </c>
      <c r="C1952" t="s">
        <v>342</v>
      </c>
      <c r="D1952" t="s">
        <v>1800</v>
      </c>
      <c r="E1952" t="s">
        <v>1890</v>
      </c>
      <c r="F1952">
        <v>1</v>
      </c>
      <c r="G1952" s="5">
        <v>721.74</v>
      </c>
      <c r="H1952">
        <v>0.24</v>
      </c>
      <c r="I1952" t="s">
        <v>1959</v>
      </c>
      <c r="J1952">
        <v>548.52240000000006</v>
      </c>
      <c r="K1952" t="str">
        <f>_xlfn.XLOOKUP(Sales_DB[[#This Row],[Store_ID]],Store_DB[Store_ID],Store_DB[Region])</f>
        <v>North</v>
      </c>
      <c r="L1952" t="str">
        <f>_xlfn.XLOOKUP(Sales_DB[[#This Row],[Store_ID]],Store_DB[Store_ID],Store_DB[Store_Name])</f>
        <v>Martinez, Adkins and Johnson</v>
      </c>
      <c r="M1952" t="str">
        <f>_xlfn.XLOOKUP(Sales_DB[[#This Row],[Store_ID]],Store_DB[Store_ID],Store_DB[City])</f>
        <v>Danielmouth</v>
      </c>
      <c r="N1952" t="str">
        <f>_xlfn.XLOOKUP(Sales_DB[[#This Row],[Store_ID]],Store_DB[Store_ID],Store_DB[Store_Type])</f>
        <v>Flagship</v>
      </c>
      <c r="O1952" t="str">
        <f>_xlfn.XLOOKUP(Sales_DB[[#This Row],[Product_ID]],Product_DB[Product_ID],Product_DB[Product_Name])</f>
        <v>Shin Guards – Adult</v>
      </c>
      <c r="P1952" t="str">
        <f>_xlfn.XLOOKUP(Sales_DB[[#This Row],[Product_ID]],Product_DB[Product_ID],Product_DB[Category])</f>
        <v>Sports</v>
      </c>
      <c r="Q1952" t="str">
        <f>_xlfn.XLOOKUP(Sales_DB[[#This Row],[Product_ID]],Product_DB[Product_ID],Product_DB[Sub_Category])</f>
        <v>Team Sports</v>
      </c>
      <c r="R1952" t="str">
        <f>_xlfn.XLOOKUP(Sales_DB[[#This Row],[Product_ID]],Product_DB[Product_ID],Product_DB[Brand])</f>
        <v>French Ltd</v>
      </c>
      <c r="S1952">
        <f>_xlfn.XLOOKUP(Sales_DB[[#This Row],[Product_ID]],Product_DB[Product_ID],Product_DB[Cost])</f>
        <v>107.06</v>
      </c>
      <c r="T1952">
        <f>_xlfn.XLOOKUP(Sales_DB[[#This Row],[Product_ID]],Product_DB[Product_ID],Product_DB[Stock])</f>
        <v>359</v>
      </c>
      <c r="U1952" t="str">
        <f>_xlfn.XLOOKUP(Sales_DB[[#This Row],[Customer_ID]],Final_Cust_db[Customer_ID],Final_Cust_db[Name])</f>
        <v>David Patterson</v>
      </c>
      <c r="V1952">
        <f>_xlfn.XLOOKUP(Sales_DB[[#This Row],[Customer_ID]],Final_Cust_db[Customer_ID],Final_Cust_db[Age])</f>
        <v>43</v>
      </c>
      <c r="W1952" t="str">
        <f>_xlfn.XLOOKUP(Sales_DB[[#This Row],[Customer_ID]],Final_Cust_db[Customer_ID],Final_Cust_db[Gender])</f>
        <v>Female</v>
      </c>
      <c r="X1952" t="str">
        <f>_xlfn.XLOOKUP(Sales_DB[[#This Row],[Customer_ID]],Final_Cust_db[Customer_ID],Final_Cust_db[City])</f>
        <v>New Amyport</v>
      </c>
      <c r="Y1952" t="str">
        <f>_xlfn.XLOOKUP(Sales_DB[[#This Row],[Customer_ID]],Final_Cust_db[Customer_ID],Final_Cust_db[State])</f>
        <v>Nevada</v>
      </c>
      <c r="Z1952" t="str">
        <f>_xlfn.XLOOKUP(Sales_DB[[#This Row],[Customer_ID]],Final_Cust_db[Customer_ID],Final_Cust_db[Country])</f>
        <v>USA</v>
      </c>
      <c r="AA1952" t="str">
        <f>_xlfn.XLOOKUP(Sales_DB[[#This Row],[Customer_ID]],Final_Cust_db[Customer_ID],Final_Cust_db[Loyality_Level])</f>
        <v>Gold</v>
      </c>
      <c r="AB1952" s="8">
        <f>Sales_DB[[#This Row],[Cost]]*Sales_DB[[#This Row],[Quantity]]</f>
        <v>107.06</v>
      </c>
      <c r="AC1952" s="8">
        <f>Sales_DB[[#This Row],[Total_Amount]]-Sales_DB[[#This Row],[Spend]]</f>
        <v>441.46240000000006</v>
      </c>
      <c r="AD1952" s="8">
        <f>MONTH(Sales_DB[[#This Row],[Order_Date]])</f>
        <v>1</v>
      </c>
    </row>
    <row r="1953" spans="1:30" x14ac:dyDescent="0.35">
      <c r="A1953" t="s">
        <v>3910</v>
      </c>
      <c r="B1953" s="2">
        <v>45702</v>
      </c>
      <c r="C1953" t="s">
        <v>209</v>
      </c>
      <c r="D1953" t="s">
        <v>1766</v>
      </c>
      <c r="E1953" t="s">
        <v>1925</v>
      </c>
      <c r="F1953">
        <v>2</v>
      </c>
      <c r="G1953" s="5">
        <v>527.91</v>
      </c>
      <c r="H1953">
        <v>0.02</v>
      </c>
      <c r="I1953" t="s">
        <v>1957</v>
      </c>
      <c r="J1953">
        <v>1034.7036000000001</v>
      </c>
      <c r="K1953" t="str">
        <f>_xlfn.XLOOKUP(Sales_DB[[#This Row],[Store_ID]],Store_DB[Store_ID],Store_DB[Region])</f>
        <v>South</v>
      </c>
      <c r="L1953" t="str">
        <f>_xlfn.XLOOKUP(Sales_DB[[#This Row],[Store_ID]],Store_DB[Store_ID],Store_DB[Store_Name])</f>
        <v>Aguirre-Keller</v>
      </c>
      <c r="M1953" t="str">
        <f>_xlfn.XLOOKUP(Sales_DB[[#This Row],[Store_ID]],Store_DB[Store_ID],Store_DB[City])</f>
        <v>Lake Michael</v>
      </c>
      <c r="N1953" t="str">
        <f>_xlfn.XLOOKUP(Sales_DB[[#This Row],[Store_ID]],Store_DB[Store_ID],Store_DB[Store_Type])</f>
        <v>Online</v>
      </c>
      <c r="O1953" t="str">
        <f>_xlfn.XLOOKUP(Sales_DB[[#This Row],[Product_ID]],Product_DB[Product_ID],Product_DB[Product_Name])</f>
        <v>Laptop Cooling Pad</v>
      </c>
      <c r="P1953" t="str">
        <f>_xlfn.XLOOKUP(Sales_DB[[#This Row],[Product_ID]],Product_DB[Product_ID],Product_DB[Category])</f>
        <v>Electronics</v>
      </c>
      <c r="Q1953" t="str">
        <f>_xlfn.XLOOKUP(Sales_DB[[#This Row],[Product_ID]],Product_DB[Product_ID],Product_DB[Sub_Category])</f>
        <v>Computer</v>
      </c>
      <c r="R1953" t="str">
        <f>_xlfn.XLOOKUP(Sales_DB[[#This Row],[Product_ID]],Product_DB[Product_ID],Product_DB[Brand])</f>
        <v>Murray, Gould and Ware</v>
      </c>
      <c r="S1953">
        <f>_xlfn.XLOOKUP(Sales_DB[[#This Row],[Product_ID]],Product_DB[Product_ID],Product_DB[Cost])</f>
        <v>86.42</v>
      </c>
      <c r="T1953">
        <f>_xlfn.XLOOKUP(Sales_DB[[#This Row],[Product_ID]],Product_DB[Product_ID],Product_DB[Stock])</f>
        <v>222</v>
      </c>
      <c r="U1953" t="str">
        <f>_xlfn.XLOOKUP(Sales_DB[[#This Row],[Customer_ID]],Final_Cust_db[Customer_ID],Final_Cust_db[Name])</f>
        <v>Katherine Dorsey</v>
      </c>
      <c r="V1953">
        <f>_xlfn.XLOOKUP(Sales_DB[[#This Row],[Customer_ID]],Final_Cust_db[Customer_ID],Final_Cust_db[Age])</f>
        <v>24</v>
      </c>
      <c r="W1953" t="str">
        <f>_xlfn.XLOOKUP(Sales_DB[[#This Row],[Customer_ID]],Final_Cust_db[Customer_ID],Final_Cust_db[Gender])</f>
        <v>Male</v>
      </c>
      <c r="X1953" t="str">
        <f>_xlfn.XLOOKUP(Sales_DB[[#This Row],[Customer_ID]],Final_Cust_db[Customer_ID],Final_Cust_db[City])</f>
        <v>Christopherland</v>
      </c>
      <c r="Y1953" t="str">
        <f>_xlfn.XLOOKUP(Sales_DB[[#This Row],[Customer_ID]],Final_Cust_db[Customer_ID],Final_Cust_db[State])</f>
        <v>Oklahoma</v>
      </c>
      <c r="Z1953" t="str">
        <f>_xlfn.XLOOKUP(Sales_DB[[#This Row],[Customer_ID]],Final_Cust_db[Customer_ID],Final_Cust_db[Country])</f>
        <v>USA</v>
      </c>
      <c r="AA1953" t="str">
        <f>_xlfn.XLOOKUP(Sales_DB[[#This Row],[Customer_ID]],Final_Cust_db[Customer_ID],Final_Cust_db[Loyality_Level])</f>
        <v>Platinum</v>
      </c>
      <c r="AB1953" s="8">
        <f>Sales_DB[[#This Row],[Cost]]*Sales_DB[[#This Row],[Quantity]]</f>
        <v>172.84</v>
      </c>
      <c r="AC1953" s="8">
        <f>Sales_DB[[#This Row],[Total_Amount]]-Sales_DB[[#This Row],[Spend]]</f>
        <v>861.86360000000002</v>
      </c>
      <c r="AD1953" s="8">
        <f>MONTH(Sales_DB[[#This Row],[Order_Date]])</f>
        <v>2</v>
      </c>
    </row>
    <row r="1954" spans="1:30" x14ac:dyDescent="0.35">
      <c r="A1954" t="s">
        <v>3911</v>
      </c>
      <c r="B1954" s="2">
        <v>45525</v>
      </c>
      <c r="C1954" t="s">
        <v>1014</v>
      </c>
      <c r="D1954" t="s">
        <v>1736</v>
      </c>
      <c r="E1954" t="s">
        <v>1930</v>
      </c>
      <c r="F1954">
        <v>2</v>
      </c>
      <c r="G1954" s="5">
        <v>945.92</v>
      </c>
      <c r="H1954">
        <v>0.19</v>
      </c>
      <c r="I1954" t="s">
        <v>1962</v>
      </c>
      <c r="J1954">
        <v>1532.3904</v>
      </c>
      <c r="K1954" t="str">
        <f>_xlfn.XLOOKUP(Sales_DB[[#This Row],[Store_ID]],Store_DB[Store_ID],Store_DB[Region])</f>
        <v>East</v>
      </c>
      <c r="L1954" t="str">
        <f>_xlfn.XLOOKUP(Sales_DB[[#This Row],[Store_ID]],Store_DB[Store_ID],Store_DB[Store_Name])</f>
        <v>Gardner, Humphrey and Contreras</v>
      </c>
      <c r="M1954" t="str">
        <f>_xlfn.XLOOKUP(Sales_DB[[#This Row],[Store_ID]],Store_DB[Store_ID],Store_DB[City])</f>
        <v>Johnsonville</v>
      </c>
      <c r="N1954" t="str">
        <f>_xlfn.XLOOKUP(Sales_DB[[#This Row],[Store_ID]],Store_DB[Store_ID],Store_DB[Store_Type])</f>
        <v>Flagship</v>
      </c>
      <c r="O1954" t="str">
        <f>_xlfn.XLOOKUP(Sales_DB[[#This Row],[Product_ID]],Product_DB[Product_ID],Product_DB[Product_Name])</f>
        <v>Rugby Ball</v>
      </c>
      <c r="P1954" t="str">
        <f>_xlfn.XLOOKUP(Sales_DB[[#This Row],[Product_ID]],Product_DB[Product_ID],Product_DB[Category])</f>
        <v>Sports</v>
      </c>
      <c r="Q1954" t="str">
        <f>_xlfn.XLOOKUP(Sales_DB[[#This Row],[Product_ID]],Product_DB[Product_ID],Product_DB[Sub_Category])</f>
        <v>Team Sports</v>
      </c>
      <c r="R1954" t="str">
        <f>_xlfn.XLOOKUP(Sales_DB[[#This Row],[Product_ID]],Product_DB[Product_ID],Product_DB[Brand])</f>
        <v>Harris Inc</v>
      </c>
      <c r="S1954">
        <f>_xlfn.XLOOKUP(Sales_DB[[#This Row],[Product_ID]],Product_DB[Product_ID],Product_DB[Cost])</f>
        <v>212.26</v>
      </c>
      <c r="T1954">
        <f>_xlfn.XLOOKUP(Sales_DB[[#This Row],[Product_ID]],Product_DB[Product_ID],Product_DB[Stock])</f>
        <v>82</v>
      </c>
      <c r="U1954" t="str">
        <f>_xlfn.XLOOKUP(Sales_DB[[#This Row],[Customer_ID]],Final_Cust_db[Customer_ID],Final_Cust_db[Name])</f>
        <v>Casey Simpson</v>
      </c>
      <c r="V1954">
        <f>_xlfn.XLOOKUP(Sales_DB[[#This Row],[Customer_ID]],Final_Cust_db[Customer_ID],Final_Cust_db[Age])</f>
        <v>54</v>
      </c>
      <c r="W1954" t="str">
        <f>_xlfn.XLOOKUP(Sales_DB[[#This Row],[Customer_ID]],Final_Cust_db[Customer_ID],Final_Cust_db[Gender])</f>
        <v>Male</v>
      </c>
      <c r="X1954" t="str">
        <f>_xlfn.XLOOKUP(Sales_DB[[#This Row],[Customer_ID]],Final_Cust_db[Customer_ID],Final_Cust_db[City])</f>
        <v>West Mathewside</v>
      </c>
      <c r="Y1954" t="str">
        <f>_xlfn.XLOOKUP(Sales_DB[[#This Row],[Customer_ID]],Final_Cust_db[Customer_ID],Final_Cust_db[State])</f>
        <v>Mississippi</v>
      </c>
      <c r="Z1954" t="str">
        <f>_xlfn.XLOOKUP(Sales_DB[[#This Row],[Customer_ID]],Final_Cust_db[Customer_ID],Final_Cust_db[Country])</f>
        <v>USA</v>
      </c>
      <c r="AA1954" t="str">
        <f>_xlfn.XLOOKUP(Sales_DB[[#This Row],[Customer_ID]],Final_Cust_db[Customer_ID],Final_Cust_db[Loyality_Level])</f>
        <v>Platinum</v>
      </c>
      <c r="AB1954" s="8">
        <f>Sales_DB[[#This Row],[Cost]]*Sales_DB[[#This Row],[Quantity]]</f>
        <v>424.52</v>
      </c>
      <c r="AC1954" s="8">
        <f>Sales_DB[[#This Row],[Total_Amount]]-Sales_DB[[#This Row],[Spend]]</f>
        <v>1107.8704</v>
      </c>
      <c r="AD1954" s="8">
        <f>MONTH(Sales_DB[[#This Row],[Order_Date]])</f>
        <v>8</v>
      </c>
    </row>
    <row r="1955" spans="1:30" x14ac:dyDescent="0.35">
      <c r="A1955" t="s">
        <v>3912</v>
      </c>
      <c r="B1955" s="2">
        <v>45780</v>
      </c>
      <c r="C1955" t="s">
        <v>299</v>
      </c>
      <c r="D1955" t="s">
        <v>1748</v>
      </c>
      <c r="E1955" t="s">
        <v>1940</v>
      </c>
      <c r="F1955">
        <v>2</v>
      </c>
      <c r="G1955" s="5">
        <v>981.35</v>
      </c>
      <c r="H1955">
        <v>0.16</v>
      </c>
      <c r="I1955" t="s">
        <v>1959</v>
      </c>
      <c r="J1955">
        <v>1648.6679999999999</v>
      </c>
      <c r="K1955" t="str">
        <f>_xlfn.XLOOKUP(Sales_DB[[#This Row],[Store_ID]],Store_DB[Store_ID],Store_DB[Region])</f>
        <v>North</v>
      </c>
      <c r="L1955" t="str">
        <f>_xlfn.XLOOKUP(Sales_DB[[#This Row],[Store_ID]],Store_DB[Store_ID],Store_DB[Store_Name])</f>
        <v>Holloway Ltd</v>
      </c>
      <c r="M1955" t="str">
        <f>_xlfn.XLOOKUP(Sales_DB[[#This Row],[Store_ID]],Store_DB[Store_ID],Store_DB[City])</f>
        <v>Bensonhaven</v>
      </c>
      <c r="N1955" t="str">
        <f>_xlfn.XLOOKUP(Sales_DB[[#This Row],[Store_ID]],Store_DB[Store_ID],Store_DB[Store_Type])</f>
        <v>Flagship</v>
      </c>
      <c r="O1955" t="str">
        <f>_xlfn.XLOOKUP(Sales_DB[[#This Row],[Product_ID]],Product_DB[Product_ID],Product_DB[Product_Name])</f>
        <v>Premium Blanket Throw</v>
      </c>
      <c r="P1955" t="str">
        <f>_xlfn.XLOOKUP(Sales_DB[[#This Row],[Product_ID]],Product_DB[Product_ID],Product_DB[Category])</f>
        <v>Home</v>
      </c>
      <c r="Q1955" t="str">
        <f>_xlfn.XLOOKUP(Sales_DB[[#This Row],[Product_ID]],Product_DB[Product_ID],Product_DB[Sub_Category])</f>
        <v>Decor</v>
      </c>
      <c r="R1955" t="str">
        <f>_xlfn.XLOOKUP(Sales_DB[[#This Row],[Product_ID]],Product_DB[Product_ID],Product_DB[Brand])</f>
        <v>Hernandez, Kennedy and Porter</v>
      </c>
      <c r="S1955">
        <f>_xlfn.XLOOKUP(Sales_DB[[#This Row],[Product_ID]],Product_DB[Product_ID],Product_DB[Cost])</f>
        <v>461.47</v>
      </c>
      <c r="T1955">
        <f>_xlfn.XLOOKUP(Sales_DB[[#This Row],[Product_ID]],Product_DB[Product_ID],Product_DB[Stock])</f>
        <v>190</v>
      </c>
      <c r="U1955" t="str">
        <f>_xlfn.XLOOKUP(Sales_DB[[#This Row],[Customer_ID]],Final_Cust_db[Customer_ID],Final_Cust_db[Name])</f>
        <v>Krystal Ford</v>
      </c>
      <c r="V1955">
        <f>_xlfn.XLOOKUP(Sales_DB[[#This Row],[Customer_ID]],Final_Cust_db[Customer_ID],Final_Cust_db[Age])</f>
        <v>34</v>
      </c>
      <c r="W1955" t="str">
        <f>_xlfn.XLOOKUP(Sales_DB[[#This Row],[Customer_ID]],Final_Cust_db[Customer_ID],Final_Cust_db[Gender])</f>
        <v>Female</v>
      </c>
      <c r="X1955" t="str">
        <f>_xlfn.XLOOKUP(Sales_DB[[#This Row],[Customer_ID]],Final_Cust_db[Customer_ID],Final_Cust_db[City])</f>
        <v>South David</v>
      </c>
      <c r="Y1955" t="str">
        <f>_xlfn.XLOOKUP(Sales_DB[[#This Row],[Customer_ID]],Final_Cust_db[Customer_ID],Final_Cust_db[State])</f>
        <v>Arizona</v>
      </c>
      <c r="Z1955" t="str">
        <f>_xlfn.XLOOKUP(Sales_DB[[#This Row],[Customer_ID]],Final_Cust_db[Customer_ID],Final_Cust_db[Country])</f>
        <v>USA</v>
      </c>
      <c r="AA1955" t="str">
        <f>_xlfn.XLOOKUP(Sales_DB[[#This Row],[Customer_ID]],Final_Cust_db[Customer_ID],Final_Cust_db[Loyality_Level])</f>
        <v>Platinum</v>
      </c>
      <c r="AB1955" s="8">
        <f>Sales_DB[[#This Row],[Cost]]*Sales_DB[[#This Row],[Quantity]]</f>
        <v>922.94</v>
      </c>
      <c r="AC1955" s="8">
        <f>Sales_DB[[#This Row],[Total_Amount]]-Sales_DB[[#This Row],[Spend]]</f>
        <v>725.72799999999984</v>
      </c>
      <c r="AD1955" s="8">
        <f>MONTH(Sales_DB[[#This Row],[Order_Date]])</f>
        <v>5</v>
      </c>
    </row>
    <row r="1956" spans="1:30" x14ac:dyDescent="0.35">
      <c r="A1956" t="s">
        <v>3913</v>
      </c>
      <c r="B1956" s="2">
        <v>45819</v>
      </c>
      <c r="C1956" t="s">
        <v>730</v>
      </c>
      <c r="D1956" t="s">
        <v>1757</v>
      </c>
      <c r="E1956" t="s">
        <v>1899</v>
      </c>
      <c r="F1956">
        <v>1</v>
      </c>
      <c r="G1956" s="5">
        <v>913.99</v>
      </c>
      <c r="H1956">
        <v>0.14000000000000001</v>
      </c>
      <c r="I1956" t="s">
        <v>1957</v>
      </c>
      <c r="J1956">
        <v>786.03139999999996</v>
      </c>
      <c r="K1956" t="str">
        <f>_xlfn.XLOOKUP(Sales_DB[[#This Row],[Store_ID]],Store_DB[Store_ID],Store_DB[Region])</f>
        <v>North</v>
      </c>
      <c r="L1956" t="str">
        <f>_xlfn.XLOOKUP(Sales_DB[[#This Row],[Store_ID]],Store_DB[Store_ID],Store_DB[Store_Name])</f>
        <v>Johnson-Wright</v>
      </c>
      <c r="M1956" t="str">
        <f>_xlfn.XLOOKUP(Sales_DB[[#This Row],[Store_ID]],Store_DB[Store_ID],Store_DB[City])</f>
        <v>Hoodberg</v>
      </c>
      <c r="N1956" t="str">
        <f>_xlfn.XLOOKUP(Sales_DB[[#This Row],[Store_ID]],Store_DB[Store_ID],Store_DB[Store_Type])</f>
        <v>Outlet</v>
      </c>
      <c r="O1956" t="str">
        <f>_xlfn.XLOOKUP(Sales_DB[[#This Row],[Product_ID]],Product_DB[Product_ID],Product_DB[Product_Name])</f>
        <v>Men'S Hair Styling Gel</v>
      </c>
      <c r="P1956" t="str">
        <f>_xlfn.XLOOKUP(Sales_DB[[#This Row],[Product_ID]],Product_DB[Product_ID],Product_DB[Category])</f>
        <v>Beauty</v>
      </c>
      <c r="Q1956" t="str">
        <f>_xlfn.XLOOKUP(Sales_DB[[#This Row],[Product_ID]],Product_DB[Product_ID],Product_DB[Sub_Category])</f>
        <v>Haircare</v>
      </c>
      <c r="R1956" t="str">
        <f>_xlfn.XLOOKUP(Sales_DB[[#This Row],[Product_ID]],Product_DB[Product_ID],Product_DB[Brand])</f>
        <v>Cline-Mccarthy</v>
      </c>
      <c r="S1956">
        <f>_xlfn.XLOOKUP(Sales_DB[[#This Row],[Product_ID]],Product_DB[Product_ID],Product_DB[Cost])</f>
        <v>17.309999999999999</v>
      </c>
      <c r="T1956">
        <f>_xlfn.XLOOKUP(Sales_DB[[#This Row],[Product_ID]],Product_DB[Product_ID],Product_DB[Stock])</f>
        <v>399</v>
      </c>
      <c r="U1956" t="str">
        <f>_xlfn.XLOOKUP(Sales_DB[[#This Row],[Customer_ID]],Final_Cust_db[Customer_ID],Final_Cust_db[Name])</f>
        <v>Robert Harris</v>
      </c>
      <c r="V1956">
        <f>_xlfn.XLOOKUP(Sales_DB[[#This Row],[Customer_ID]],Final_Cust_db[Customer_ID],Final_Cust_db[Age])</f>
        <v>50</v>
      </c>
      <c r="W1956" t="str">
        <f>_xlfn.XLOOKUP(Sales_DB[[#This Row],[Customer_ID]],Final_Cust_db[Customer_ID],Final_Cust_db[Gender])</f>
        <v>Male</v>
      </c>
      <c r="X1956" t="str">
        <f>_xlfn.XLOOKUP(Sales_DB[[#This Row],[Customer_ID]],Final_Cust_db[Customer_ID],Final_Cust_db[City])</f>
        <v>East Jeremy</v>
      </c>
      <c r="Y1956" t="str">
        <f>_xlfn.XLOOKUP(Sales_DB[[#This Row],[Customer_ID]],Final_Cust_db[Customer_ID],Final_Cust_db[State])</f>
        <v>Iowa</v>
      </c>
      <c r="Z1956" t="str">
        <f>_xlfn.XLOOKUP(Sales_DB[[#This Row],[Customer_ID]],Final_Cust_db[Customer_ID],Final_Cust_db[Country])</f>
        <v>USA</v>
      </c>
      <c r="AA1956" t="str">
        <f>_xlfn.XLOOKUP(Sales_DB[[#This Row],[Customer_ID]],Final_Cust_db[Customer_ID],Final_Cust_db[Loyality_Level])</f>
        <v>Platinum</v>
      </c>
      <c r="AB1956" s="8">
        <f>Sales_DB[[#This Row],[Cost]]*Sales_DB[[#This Row],[Quantity]]</f>
        <v>17.309999999999999</v>
      </c>
      <c r="AC1956" s="8">
        <f>Sales_DB[[#This Row],[Total_Amount]]-Sales_DB[[#This Row],[Spend]]</f>
        <v>768.72140000000002</v>
      </c>
      <c r="AD1956" s="8">
        <f>MONTH(Sales_DB[[#This Row],[Order_Date]])</f>
        <v>6</v>
      </c>
    </row>
    <row r="1957" spans="1:30" x14ac:dyDescent="0.35">
      <c r="A1957" t="s">
        <v>3914</v>
      </c>
      <c r="B1957" s="2">
        <v>45863</v>
      </c>
      <c r="C1957" t="s">
        <v>58</v>
      </c>
      <c r="D1957" t="s">
        <v>1778</v>
      </c>
      <c r="E1957" t="s">
        <v>1915</v>
      </c>
      <c r="F1957">
        <v>4</v>
      </c>
      <c r="G1957" s="5">
        <v>270.69</v>
      </c>
      <c r="H1957">
        <v>0.18</v>
      </c>
      <c r="I1957" t="s">
        <v>1959</v>
      </c>
      <c r="J1957">
        <v>887.86320000000001</v>
      </c>
      <c r="K1957" t="str">
        <f>_xlfn.XLOOKUP(Sales_DB[[#This Row],[Store_ID]],Store_DB[Store_ID],Store_DB[Region])</f>
        <v>West</v>
      </c>
      <c r="L1957" t="str">
        <f>_xlfn.XLOOKUP(Sales_DB[[#This Row],[Store_ID]],Store_DB[Store_ID],Store_DB[Store_Name])</f>
        <v>Bean, Jones and Park</v>
      </c>
      <c r="M1957" t="str">
        <f>_xlfn.XLOOKUP(Sales_DB[[#This Row],[Store_ID]],Store_DB[Store_ID],Store_DB[City])</f>
        <v>Thompsonborough</v>
      </c>
      <c r="N1957" t="str">
        <f>_xlfn.XLOOKUP(Sales_DB[[#This Row],[Store_ID]],Store_DB[Store_ID],Store_DB[Store_Type])</f>
        <v>Online</v>
      </c>
      <c r="O1957" t="str">
        <f>_xlfn.XLOOKUP(Sales_DB[[#This Row],[Product_ID]],Product_DB[Product_ID],Product_DB[Product_Name])</f>
        <v>Women'S Hair Dryer Brush</v>
      </c>
      <c r="P1957" t="str">
        <f>_xlfn.XLOOKUP(Sales_DB[[#This Row],[Product_ID]],Product_DB[Product_ID],Product_DB[Category])</f>
        <v>Beauty</v>
      </c>
      <c r="Q1957" t="str">
        <f>_xlfn.XLOOKUP(Sales_DB[[#This Row],[Product_ID]],Product_DB[Product_ID],Product_DB[Sub_Category])</f>
        <v>Haircare</v>
      </c>
      <c r="R1957" t="str">
        <f>_xlfn.XLOOKUP(Sales_DB[[#This Row],[Product_ID]],Product_DB[Product_ID],Product_DB[Brand])</f>
        <v>Torres, Spencer and Potter</v>
      </c>
      <c r="S1957">
        <f>_xlfn.XLOOKUP(Sales_DB[[#This Row],[Product_ID]],Product_DB[Product_ID],Product_DB[Cost])</f>
        <v>340.39</v>
      </c>
      <c r="T1957">
        <f>_xlfn.XLOOKUP(Sales_DB[[#This Row],[Product_ID]],Product_DB[Product_ID],Product_DB[Stock])</f>
        <v>177</v>
      </c>
      <c r="U1957" t="str">
        <f>_xlfn.XLOOKUP(Sales_DB[[#This Row],[Customer_ID]],Final_Cust_db[Customer_ID],Final_Cust_db[Name])</f>
        <v>Brian Lopez</v>
      </c>
      <c r="V1957">
        <f>_xlfn.XLOOKUP(Sales_DB[[#This Row],[Customer_ID]],Final_Cust_db[Customer_ID],Final_Cust_db[Age])</f>
        <v>28</v>
      </c>
      <c r="W1957" t="str">
        <f>_xlfn.XLOOKUP(Sales_DB[[#This Row],[Customer_ID]],Final_Cust_db[Customer_ID],Final_Cust_db[Gender])</f>
        <v>Female</v>
      </c>
      <c r="X1957" t="str">
        <f>_xlfn.XLOOKUP(Sales_DB[[#This Row],[Customer_ID]],Final_Cust_db[Customer_ID],Final_Cust_db[City])</f>
        <v>East Krista</v>
      </c>
      <c r="Y1957" t="str">
        <f>_xlfn.XLOOKUP(Sales_DB[[#This Row],[Customer_ID]],Final_Cust_db[Customer_ID],Final_Cust_db[State])</f>
        <v>New York</v>
      </c>
      <c r="Z1957" t="str">
        <f>_xlfn.XLOOKUP(Sales_DB[[#This Row],[Customer_ID]],Final_Cust_db[Customer_ID],Final_Cust_db[Country])</f>
        <v>USA</v>
      </c>
      <c r="AA1957" t="str">
        <f>_xlfn.XLOOKUP(Sales_DB[[#This Row],[Customer_ID]],Final_Cust_db[Customer_ID],Final_Cust_db[Loyality_Level])</f>
        <v>Gold</v>
      </c>
      <c r="AB1957" s="8">
        <f>Sales_DB[[#This Row],[Cost]]*Sales_DB[[#This Row],[Quantity]]</f>
        <v>1361.56</v>
      </c>
      <c r="AC1957" s="8">
        <f>Sales_DB[[#This Row],[Total_Amount]]-Sales_DB[[#This Row],[Spend]]</f>
        <v>-473.69679999999994</v>
      </c>
      <c r="AD1957" s="8">
        <f>MONTH(Sales_DB[[#This Row],[Order_Date]])</f>
        <v>7</v>
      </c>
    </row>
    <row r="1958" spans="1:30" x14ac:dyDescent="0.35">
      <c r="A1958" t="s">
        <v>3915</v>
      </c>
      <c r="B1958" s="2">
        <v>45687</v>
      </c>
      <c r="C1958" t="s">
        <v>544</v>
      </c>
      <c r="D1958" t="s">
        <v>1812</v>
      </c>
      <c r="E1958" t="s">
        <v>1909</v>
      </c>
      <c r="F1958">
        <v>3</v>
      </c>
      <c r="G1958" s="5">
        <v>998.58</v>
      </c>
      <c r="H1958">
        <v>0.02</v>
      </c>
      <c r="I1958" t="s">
        <v>1957</v>
      </c>
      <c r="J1958">
        <v>2935.8252000000002</v>
      </c>
      <c r="K1958" t="str">
        <f>_xlfn.XLOOKUP(Sales_DB[[#This Row],[Store_ID]],Store_DB[Store_ID],Store_DB[Region])</f>
        <v>East</v>
      </c>
      <c r="L1958" t="str">
        <f>_xlfn.XLOOKUP(Sales_DB[[#This Row],[Store_ID]],Store_DB[Store_ID],Store_DB[Store_Name])</f>
        <v>Benson-Elliott</v>
      </c>
      <c r="M1958" t="str">
        <f>_xlfn.XLOOKUP(Sales_DB[[#This Row],[Store_ID]],Store_DB[Store_ID],Store_DB[City])</f>
        <v>Port Josephberg</v>
      </c>
      <c r="N1958" t="str">
        <f>_xlfn.XLOOKUP(Sales_DB[[#This Row],[Store_ID]],Store_DB[Store_ID],Store_DB[Store_Type])</f>
        <v>Online</v>
      </c>
      <c r="O1958" t="str">
        <f>_xlfn.XLOOKUP(Sales_DB[[#This Row],[Product_ID]],Product_DB[Product_ID],Product_DB[Product_Name])</f>
        <v>Wifi Mesh Router</v>
      </c>
      <c r="P1958" t="str">
        <f>_xlfn.XLOOKUP(Sales_DB[[#This Row],[Product_ID]],Product_DB[Product_ID],Product_DB[Category])</f>
        <v>Electronics</v>
      </c>
      <c r="Q1958" t="str">
        <f>_xlfn.XLOOKUP(Sales_DB[[#This Row],[Product_ID]],Product_DB[Product_ID],Product_DB[Sub_Category])</f>
        <v>Appliances</v>
      </c>
      <c r="R1958" t="str">
        <f>_xlfn.XLOOKUP(Sales_DB[[#This Row],[Product_ID]],Product_DB[Product_ID],Product_DB[Brand])</f>
        <v>White, Reeves and Woods</v>
      </c>
      <c r="S1958">
        <f>_xlfn.XLOOKUP(Sales_DB[[#This Row],[Product_ID]],Product_DB[Product_ID],Product_DB[Cost])</f>
        <v>480.9</v>
      </c>
      <c r="T1958">
        <f>_xlfn.XLOOKUP(Sales_DB[[#This Row],[Product_ID]],Product_DB[Product_ID],Product_DB[Stock])</f>
        <v>104</v>
      </c>
      <c r="U1958" t="str">
        <f>_xlfn.XLOOKUP(Sales_DB[[#This Row],[Customer_ID]],Final_Cust_db[Customer_ID],Final_Cust_db[Name])</f>
        <v>Cynthia Morris</v>
      </c>
      <c r="V1958">
        <f>_xlfn.XLOOKUP(Sales_DB[[#This Row],[Customer_ID]],Final_Cust_db[Customer_ID],Final_Cust_db[Age])</f>
        <v>18</v>
      </c>
      <c r="W1958" t="str">
        <f>_xlfn.XLOOKUP(Sales_DB[[#This Row],[Customer_ID]],Final_Cust_db[Customer_ID],Final_Cust_db[Gender])</f>
        <v>Female</v>
      </c>
      <c r="X1958" t="str">
        <f>_xlfn.XLOOKUP(Sales_DB[[#This Row],[Customer_ID]],Final_Cust_db[Customer_ID],Final_Cust_db[City])</f>
        <v>Hessmouth</v>
      </c>
      <c r="Y1958" t="str">
        <f>_xlfn.XLOOKUP(Sales_DB[[#This Row],[Customer_ID]],Final_Cust_db[Customer_ID],Final_Cust_db[State])</f>
        <v>Arizona</v>
      </c>
      <c r="Z1958" t="str">
        <f>_xlfn.XLOOKUP(Sales_DB[[#This Row],[Customer_ID]],Final_Cust_db[Customer_ID],Final_Cust_db[Country])</f>
        <v>USA</v>
      </c>
      <c r="AA1958" t="str">
        <f>_xlfn.XLOOKUP(Sales_DB[[#This Row],[Customer_ID]],Final_Cust_db[Customer_ID],Final_Cust_db[Loyality_Level])</f>
        <v>Silver</v>
      </c>
      <c r="AB1958" s="8">
        <f>Sales_DB[[#This Row],[Cost]]*Sales_DB[[#This Row],[Quantity]]</f>
        <v>1442.6999999999998</v>
      </c>
      <c r="AC1958" s="8">
        <f>Sales_DB[[#This Row],[Total_Amount]]-Sales_DB[[#This Row],[Spend]]</f>
        <v>1493.1252000000004</v>
      </c>
      <c r="AD1958" s="8">
        <f>MONTH(Sales_DB[[#This Row],[Order_Date]])</f>
        <v>1</v>
      </c>
    </row>
    <row r="1959" spans="1:30" x14ac:dyDescent="0.35">
      <c r="A1959" t="s">
        <v>3916</v>
      </c>
      <c r="B1959" s="2">
        <v>45806</v>
      </c>
      <c r="C1959" t="s">
        <v>1418</v>
      </c>
      <c r="D1959" t="s">
        <v>1687</v>
      </c>
      <c r="E1959" t="s">
        <v>1919</v>
      </c>
      <c r="F1959">
        <v>3</v>
      </c>
      <c r="G1959" s="5">
        <v>765.12</v>
      </c>
      <c r="H1959">
        <v>0.18</v>
      </c>
      <c r="I1959" t="s">
        <v>1957</v>
      </c>
      <c r="J1959">
        <v>1882.1952000000001</v>
      </c>
      <c r="K1959" t="str">
        <f>_xlfn.XLOOKUP(Sales_DB[[#This Row],[Store_ID]],Store_DB[Store_ID],Store_DB[Region])</f>
        <v>South</v>
      </c>
      <c r="L1959" t="str">
        <f>_xlfn.XLOOKUP(Sales_DB[[#This Row],[Store_ID]],Store_DB[Store_ID],Store_DB[Store_Name])</f>
        <v>Moore, Padilla and Butler</v>
      </c>
      <c r="M1959" t="str">
        <f>_xlfn.XLOOKUP(Sales_DB[[#This Row],[Store_ID]],Store_DB[Store_ID],Store_DB[City])</f>
        <v>East Johnstad</v>
      </c>
      <c r="N1959" t="str">
        <f>_xlfn.XLOOKUP(Sales_DB[[#This Row],[Store_ID]],Store_DB[Store_ID],Store_DB[Store_Type])</f>
        <v>Flagship</v>
      </c>
      <c r="O1959" t="str">
        <f>_xlfn.XLOOKUP(Sales_DB[[#This Row],[Product_ID]],Product_DB[Product_ID],Product_DB[Product_Name])</f>
        <v>Men'S Casual Sneakers</v>
      </c>
      <c r="P1959" t="str">
        <f>_xlfn.XLOOKUP(Sales_DB[[#This Row],[Product_ID]],Product_DB[Product_ID],Product_DB[Category])</f>
        <v>Clothing</v>
      </c>
      <c r="Q1959" t="str">
        <f>_xlfn.XLOOKUP(Sales_DB[[#This Row],[Product_ID]],Product_DB[Product_ID],Product_DB[Sub_Category])</f>
        <v>Footwear</v>
      </c>
      <c r="R1959" t="str">
        <f>_xlfn.XLOOKUP(Sales_DB[[#This Row],[Product_ID]],Product_DB[Product_ID],Product_DB[Brand])</f>
        <v>Hogan-Lee</v>
      </c>
      <c r="S1959">
        <f>_xlfn.XLOOKUP(Sales_DB[[#This Row],[Product_ID]],Product_DB[Product_ID],Product_DB[Cost])</f>
        <v>353.47</v>
      </c>
      <c r="T1959">
        <f>_xlfn.XLOOKUP(Sales_DB[[#This Row],[Product_ID]],Product_DB[Product_ID],Product_DB[Stock])</f>
        <v>214</v>
      </c>
      <c r="U1959" t="str">
        <f>_xlfn.XLOOKUP(Sales_DB[[#This Row],[Customer_ID]],Final_Cust_db[Customer_ID],Final_Cust_db[Name])</f>
        <v>Julie Powell</v>
      </c>
      <c r="V1959">
        <f>_xlfn.XLOOKUP(Sales_DB[[#This Row],[Customer_ID]],Final_Cust_db[Customer_ID],Final_Cust_db[Age])</f>
        <v>59</v>
      </c>
      <c r="W1959" t="str">
        <f>_xlfn.XLOOKUP(Sales_DB[[#This Row],[Customer_ID]],Final_Cust_db[Customer_ID],Final_Cust_db[Gender])</f>
        <v>Female</v>
      </c>
      <c r="X1959" t="str">
        <f>_xlfn.XLOOKUP(Sales_DB[[#This Row],[Customer_ID]],Final_Cust_db[Customer_ID],Final_Cust_db[City])</f>
        <v>South Barbara</v>
      </c>
      <c r="Y1959" t="str">
        <f>_xlfn.XLOOKUP(Sales_DB[[#This Row],[Customer_ID]],Final_Cust_db[Customer_ID],Final_Cust_db[State])</f>
        <v>Arkansas</v>
      </c>
      <c r="Z1959" t="str">
        <f>_xlfn.XLOOKUP(Sales_DB[[#This Row],[Customer_ID]],Final_Cust_db[Customer_ID],Final_Cust_db[Country])</f>
        <v>USA</v>
      </c>
      <c r="AA1959" t="str">
        <f>_xlfn.XLOOKUP(Sales_DB[[#This Row],[Customer_ID]],Final_Cust_db[Customer_ID],Final_Cust_db[Loyality_Level])</f>
        <v>Gold</v>
      </c>
      <c r="AB1959" s="8">
        <f>Sales_DB[[#This Row],[Cost]]*Sales_DB[[#This Row],[Quantity]]</f>
        <v>1060.4100000000001</v>
      </c>
      <c r="AC1959" s="8">
        <f>Sales_DB[[#This Row],[Total_Amount]]-Sales_DB[[#This Row],[Spend]]</f>
        <v>821.78520000000003</v>
      </c>
      <c r="AD1959" s="8">
        <f>MONTH(Sales_DB[[#This Row],[Order_Date]])</f>
        <v>5</v>
      </c>
    </row>
    <row r="1960" spans="1:30" x14ac:dyDescent="0.35">
      <c r="A1960" t="s">
        <v>3917</v>
      </c>
      <c r="B1960" s="2">
        <v>45216</v>
      </c>
      <c r="C1960" t="s">
        <v>268</v>
      </c>
      <c r="D1960" t="s">
        <v>1772</v>
      </c>
      <c r="E1960" t="s">
        <v>1946</v>
      </c>
      <c r="F1960">
        <v>3</v>
      </c>
      <c r="G1960" s="5">
        <v>449.99</v>
      </c>
      <c r="H1960">
        <v>0.17</v>
      </c>
      <c r="I1960" t="s">
        <v>1962</v>
      </c>
      <c r="J1960">
        <v>1120.4751000000001</v>
      </c>
      <c r="K1960" t="str">
        <f>_xlfn.XLOOKUP(Sales_DB[[#This Row],[Store_ID]],Store_DB[Store_ID],Store_DB[Region])</f>
        <v>East</v>
      </c>
      <c r="L1960" t="str">
        <f>_xlfn.XLOOKUP(Sales_DB[[#This Row],[Store_ID]],Store_DB[Store_ID],Store_DB[Store_Name])</f>
        <v>Mann-Austin</v>
      </c>
      <c r="M1960" t="str">
        <f>_xlfn.XLOOKUP(Sales_DB[[#This Row],[Store_ID]],Store_DB[Store_ID],Store_DB[City])</f>
        <v>Vasquezborough</v>
      </c>
      <c r="N1960" t="str">
        <f>_xlfn.XLOOKUP(Sales_DB[[#This Row],[Store_ID]],Store_DB[Store_ID],Store_DB[Store_Type])</f>
        <v>Online</v>
      </c>
      <c r="O1960" t="str">
        <f>_xlfn.XLOOKUP(Sales_DB[[#This Row],[Product_ID]],Product_DB[Product_ID],Product_DB[Product_Name])</f>
        <v>Matte Lipstick Set</v>
      </c>
      <c r="P1960" t="str">
        <f>_xlfn.XLOOKUP(Sales_DB[[#This Row],[Product_ID]],Product_DB[Product_ID],Product_DB[Category])</f>
        <v>Beauty</v>
      </c>
      <c r="Q1960" t="str">
        <f>_xlfn.XLOOKUP(Sales_DB[[#This Row],[Product_ID]],Product_DB[Product_ID],Product_DB[Sub_Category])</f>
        <v>Makeup</v>
      </c>
      <c r="R1960" t="str">
        <f>_xlfn.XLOOKUP(Sales_DB[[#This Row],[Product_ID]],Product_DB[Product_ID],Product_DB[Brand])</f>
        <v>Zhang Inc</v>
      </c>
      <c r="S1960">
        <f>_xlfn.XLOOKUP(Sales_DB[[#This Row],[Product_ID]],Product_DB[Product_ID],Product_DB[Cost])</f>
        <v>299.11</v>
      </c>
      <c r="T1960">
        <f>_xlfn.XLOOKUP(Sales_DB[[#This Row],[Product_ID]],Product_DB[Product_ID],Product_DB[Stock])</f>
        <v>118</v>
      </c>
      <c r="U1960" t="str">
        <f>_xlfn.XLOOKUP(Sales_DB[[#This Row],[Customer_ID]],Final_Cust_db[Customer_ID],Final_Cust_db[Name])</f>
        <v>Tonya Burch</v>
      </c>
      <c r="V1960">
        <f>_xlfn.XLOOKUP(Sales_DB[[#This Row],[Customer_ID]],Final_Cust_db[Customer_ID],Final_Cust_db[Age])</f>
        <v>39</v>
      </c>
      <c r="W1960" t="str">
        <f>_xlfn.XLOOKUP(Sales_DB[[#This Row],[Customer_ID]],Final_Cust_db[Customer_ID],Final_Cust_db[Gender])</f>
        <v>Female</v>
      </c>
      <c r="X1960" t="str">
        <f>_xlfn.XLOOKUP(Sales_DB[[#This Row],[Customer_ID]],Final_Cust_db[Customer_ID],Final_Cust_db[City])</f>
        <v>Olsonhaven</v>
      </c>
      <c r="Y1960" t="str">
        <f>_xlfn.XLOOKUP(Sales_DB[[#This Row],[Customer_ID]],Final_Cust_db[Customer_ID],Final_Cust_db[State])</f>
        <v>Iowa</v>
      </c>
      <c r="Z1960" t="str">
        <f>_xlfn.XLOOKUP(Sales_DB[[#This Row],[Customer_ID]],Final_Cust_db[Customer_ID],Final_Cust_db[Country])</f>
        <v>USA</v>
      </c>
      <c r="AA1960" t="str">
        <f>_xlfn.XLOOKUP(Sales_DB[[#This Row],[Customer_ID]],Final_Cust_db[Customer_ID],Final_Cust_db[Loyality_Level])</f>
        <v>Gold</v>
      </c>
      <c r="AB1960" s="8">
        <f>Sales_DB[[#This Row],[Cost]]*Sales_DB[[#This Row],[Quantity]]</f>
        <v>897.33</v>
      </c>
      <c r="AC1960" s="8">
        <f>Sales_DB[[#This Row],[Total_Amount]]-Sales_DB[[#This Row],[Spend]]</f>
        <v>223.14510000000007</v>
      </c>
      <c r="AD1960" s="8">
        <f>MONTH(Sales_DB[[#This Row],[Order_Date]])</f>
        <v>10</v>
      </c>
    </row>
    <row r="1961" spans="1:30" x14ac:dyDescent="0.35">
      <c r="A1961" t="s">
        <v>3918</v>
      </c>
      <c r="B1961" s="2">
        <v>45639</v>
      </c>
      <c r="C1961" t="s">
        <v>815</v>
      </c>
      <c r="D1961" t="s">
        <v>1707</v>
      </c>
      <c r="E1961" t="s">
        <v>1925</v>
      </c>
      <c r="F1961">
        <v>2</v>
      </c>
      <c r="G1961" s="5">
        <v>249.02</v>
      </c>
      <c r="H1961">
        <v>0.01</v>
      </c>
      <c r="I1961" t="s">
        <v>1962</v>
      </c>
      <c r="J1961">
        <v>493.05959999999999</v>
      </c>
      <c r="K1961" t="str">
        <f>_xlfn.XLOOKUP(Sales_DB[[#This Row],[Store_ID]],Store_DB[Store_ID],Store_DB[Region])</f>
        <v>South</v>
      </c>
      <c r="L1961" t="str">
        <f>_xlfn.XLOOKUP(Sales_DB[[#This Row],[Store_ID]],Store_DB[Store_ID],Store_DB[Store_Name])</f>
        <v>Aguirre-Keller</v>
      </c>
      <c r="M1961" t="str">
        <f>_xlfn.XLOOKUP(Sales_DB[[#This Row],[Store_ID]],Store_DB[Store_ID],Store_DB[City])</f>
        <v>Lake Michael</v>
      </c>
      <c r="N1961" t="str">
        <f>_xlfn.XLOOKUP(Sales_DB[[#This Row],[Store_ID]],Store_DB[Store_ID],Store_DB[Store_Type])</f>
        <v>Online</v>
      </c>
      <c r="O1961" t="str">
        <f>_xlfn.XLOOKUP(Sales_DB[[#This Row],[Product_ID]],Product_DB[Product_ID],Product_DB[Product_Name])</f>
        <v>Usb External Hard Drive</v>
      </c>
      <c r="P1961" t="str">
        <f>_xlfn.XLOOKUP(Sales_DB[[#This Row],[Product_ID]],Product_DB[Product_ID],Product_DB[Category])</f>
        <v>Electronics</v>
      </c>
      <c r="Q1961" t="str">
        <f>_xlfn.XLOOKUP(Sales_DB[[#This Row],[Product_ID]],Product_DB[Product_ID],Product_DB[Sub_Category])</f>
        <v>Computer</v>
      </c>
      <c r="R1961" t="str">
        <f>_xlfn.XLOOKUP(Sales_DB[[#This Row],[Product_ID]],Product_DB[Product_ID],Product_DB[Brand])</f>
        <v>Robinson Inc</v>
      </c>
      <c r="S1961">
        <f>_xlfn.XLOOKUP(Sales_DB[[#This Row],[Product_ID]],Product_DB[Product_ID],Product_DB[Cost])</f>
        <v>253.33</v>
      </c>
      <c r="T1961">
        <f>_xlfn.XLOOKUP(Sales_DB[[#This Row],[Product_ID]],Product_DB[Product_ID],Product_DB[Stock])</f>
        <v>266</v>
      </c>
      <c r="U1961" t="str">
        <f>_xlfn.XLOOKUP(Sales_DB[[#This Row],[Customer_ID]],Final_Cust_db[Customer_ID],Final_Cust_db[Name])</f>
        <v>John Mccoy</v>
      </c>
      <c r="V1961">
        <f>_xlfn.XLOOKUP(Sales_DB[[#This Row],[Customer_ID]],Final_Cust_db[Customer_ID],Final_Cust_db[Age])</f>
        <v>26</v>
      </c>
      <c r="W1961" t="str">
        <f>_xlfn.XLOOKUP(Sales_DB[[#This Row],[Customer_ID]],Final_Cust_db[Customer_ID],Final_Cust_db[Gender])</f>
        <v>Male</v>
      </c>
      <c r="X1961" t="str">
        <f>_xlfn.XLOOKUP(Sales_DB[[#This Row],[Customer_ID]],Final_Cust_db[Customer_ID],Final_Cust_db[City])</f>
        <v>Robinborough</v>
      </c>
      <c r="Y1961" t="str">
        <f>_xlfn.XLOOKUP(Sales_DB[[#This Row],[Customer_ID]],Final_Cust_db[Customer_ID],Final_Cust_db[State])</f>
        <v>South Dakota</v>
      </c>
      <c r="Z1961" t="str">
        <f>_xlfn.XLOOKUP(Sales_DB[[#This Row],[Customer_ID]],Final_Cust_db[Customer_ID],Final_Cust_db[Country])</f>
        <v>USA</v>
      </c>
      <c r="AA1961" t="str">
        <f>_xlfn.XLOOKUP(Sales_DB[[#This Row],[Customer_ID]],Final_Cust_db[Customer_ID],Final_Cust_db[Loyality_Level])</f>
        <v>Silver</v>
      </c>
      <c r="AB1961" s="8">
        <f>Sales_DB[[#This Row],[Cost]]*Sales_DB[[#This Row],[Quantity]]</f>
        <v>506.66</v>
      </c>
      <c r="AC1961" s="8">
        <f>Sales_DB[[#This Row],[Total_Amount]]-Sales_DB[[#This Row],[Spend]]</f>
        <v>-13.600400000000036</v>
      </c>
      <c r="AD1961" s="8">
        <f>MONTH(Sales_DB[[#This Row],[Order_Date]])</f>
        <v>12</v>
      </c>
    </row>
    <row r="1962" spans="1:30" x14ac:dyDescent="0.35">
      <c r="A1962" t="s">
        <v>3919</v>
      </c>
      <c r="B1962" s="2">
        <v>45454</v>
      </c>
      <c r="C1962" t="s">
        <v>473</v>
      </c>
      <c r="D1962" t="s">
        <v>1751</v>
      </c>
      <c r="E1962" t="s">
        <v>1946</v>
      </c>
      <c r="F1962">
        <v>3</v>
      </c>
      <c r="G1962" s="5">
        <v>223.64</v>
      </c>
      <c r="H1962">
        <v>0.05</v>
      </c>
      <c r="I1962" t="s">
        <v>1957</v>
      </c>
      <c r="J1962">
        <v>637.37399999999991</v>
      </c>
      <c r="K1962" t="str">
        <f>_xlfn.XLOOKUP(Sales_DB[[#This Row],[Store_ID]],Store_DB[Store_ID],Store_DB[Region])</f>
        <v>East</v>
      </c>
      <c r="L1962" t="str">
        <f>_xlfn.XLOOKUP(Sales_DB[[#This Row],[Store_ID]],Store_DB[Store_ID],Store_DB[Store_Name])</f>
        <v>Mann-Austin</v>
      </c>
      <c r="M1962" t="str">
        <f>_xlfn.XLOOKUP(Sales_DB[[#This Row],[Store_ID]],Store_DB[Store_ID],Store_DB[City])</f>
        <v>Vasquezborough</v>
      </c>
      <c r="N1962" t="str">
        <f>_xlfn.XLOOKUP(Sales_DB[[#This Row],[Store_ID]],Store_DB[Store_ID],Store_DB[Store_Type])</f>
        <v>Online</v>
      </c>
      <c r="O1962" t="str">
        <f>_xlfn.XLOOKUP(Sales_DB[[#This Row],[Product_ID]],Product_DB[Product_ID],Product_DB[Product_Name])</f>
        <v>Foam Roller</v>
      </c>
      <c r="P1962" t="str">
        <f>_xlfn.XLOOKUP(Sales_DB[[#This Row],[Product_ID]],Product_DB[Product_ID],Product_DB[Category])</f>
        <v>Sports</v>
      </c>
      <c r="Q1962" t="str">
        <f>_xlfn.XLOOKUP(Sales_DB[[#This Row],[Product_ID]],Product_DB[Product_ID],Product_DB[Sub_Category])</f>
        <v>Fitness</v>
      </c>
      <c r="R1962" t="str">
        <f>_xlfn.XLOOKUP(Sales_DB[[#This Row],[Product_ID]],Product_DB[Product_ID],Product_DB[Brand])</f>
        <v>Atkinson, Camacho and Oliver</v>
      </c>
      <c r="S1962">
        <f>_xlfn.XLOOKUP(Sales_DB[[#This Row],[Product_ID]],Product_DB[Product_ID],Product_DB[Cost])</f>
        <v>30.62</v>
      </c>
      <c r="T1962">
        <f>_xlfn.XLOOKUP(Sales_DB[[#This Row],[Product_ID]],Product_DB[Product_ID],Product_DB[Stock])</f>
        <v>138</v>
      </c>
      <c r="U1962" t="str">
        <f>_xlfn.XLOOKUP(Sales_DB[[#This Row],[Customer_ID]],Final_Cust_db[Customer_ID],Final_Cust_db[Name])</f>
        <v>Rick Dominguez</v>
      </c>
      <c r="V1962">
        <f>_xlfn.XLOOKUP(Sales_DB[[#This Row],[Customer_ID]],Final_Cust_db[Customer_ID],Final_Cust_db[Age])</f>
        <v>55</v>
      </c>
      <c r="W1962" t="str">
        <f>_xlfn.XLOOKUP(Sales_DB[[#This Row],[Customer_ID]],Final_Cust_db[Customer_ID],Final_Cust_db[Gender])</f>
        <v>Female</v>
      </c>
      <c r="X1962" t="str">
        <f>_xlfn.XLOOKUP(Sales_DB[[#This Row],[Customer_ID]],Final_Cust_db[Customer_ID],Final_Cust_db[City])</f>
        <v>North Johnbury</v>
      </c>
      <c r="Y1962" t="str">
        <f>_xlfn.XLOOKUP(Sales_DB[[#This Row],[Customer_ID]],Final_Cust_db[Customer_ID],Final_Cust_db[State])</f>
        <v>Ohio</v>
      </c>
      <c r="Z1962" t="str">
        <f>_xlfn.XLOOKUP(Sales_DB[[#This Row],[Customer_ID]],Final_Cust_db[Customer_ID],Final_Cust_db[Country])</f>
        <v>USA</v>
      </c>
      <c r="AA1962" t="str">
        <f>_xlfn.XLOOKUP(Sales_DB[[#This Row],[Customer_ID]],Final_Cust_db[Customer_ID],Final_Cust_db[Loyality_Level])</f>
        <v>Platinum</v>
      </c>
      <c r="AB1962" s="8">
        <f>Sales_DB[[#This Row],[Cost]]*Sales_DB[[#This Row],[Quantity]]</f>
        <v>91.86</v>
      </c>
      <c r="AC1962" s="8">
        <f>Sales_DB[[#This Row],[Total_Amount]]-Sales_DB[[#This Row],[Spend]]</f>
        <v>545.5139999999999</v>
      </c>
      <c r="AD1962" s="8">
        <f>MONTH(Sales_DB[[#This Row],[Order_Date]])</f>
        <v>6</v>
      </c>
    </row>
    <row r="1963" spans="1:30" x14ac:dyDescent="0.35">
      <c r="A1963" t="s">
        <v>3920</v>
      </c>
      <c r="B1963" s="2">
        <v>45934</v>
      </c>
      <c r="C1963" t="s">
        <v>379</v>
      </c>
      <c r="D1963" t="s">
        <v>1646</v>
      </c>
      <c r="E1963" t="s">
        <v>1902</v>
      </c>
      <c r="F1963">
        <v>2</v>
      </c>
      <c r="G1963" s="5">
        <v>92.94</v>
      </c>
      <c r="H1963">
        <v>0.12</v>
      </c>
      <c r="I1963" t="s">
        <v>1957</v>
      </c>
      <c r="J1963">
        <v>163.5744</v>
      </c>
      <c r="K1963" t="str">
        <f>_xlfn.XLOOKUP(Sales_DB[[#This Row],[Store_ID]],Store_DB[Store_ID],Store_DB[Region])</f>
        <v>South</v>
      </c>
      <c r="L1963" t="str">
        <f>_xlfn.XLOOKUP(Sales_DB[[#This Row],[Store_ID]],Store_DB[Store_ID],Store_DB[Store_Name])</f>
        <v>Alexander Group</v>
      </c>
      <c r="M1963" t="str">
        <f>_xlfn.XLOOKUP(Sales_DB[[#This Row],[Store_ID]],Store_DB[Store_ID],Store_DB[City])</f>
        <v>Port Sharon</v>
      </c>
      <c r="N1963" t="str">
        <f>_xlfn.XLOOKUP(Sales_DB[[#This Row],[Store_ID]],Store_DB[Store_ID],Store_DB[Store_Type])</f>
        <v>Online</v>
      </c>
      <c r="O1963" t="str">
        <f>_xlfn.XLOOKUP(Sales_DB[[#This Row],[Product_ID]],Product_DB[Product_ID],Product_DB[Product_Name])</f>
        <v>Foldable Camping Chair</v>
      </c>
      <c r="P1963" t="str">
        <f>_xlfn.XLOOKUP(Sales_DB[[#This Row],[Product_ID]],Product_DB[Product_ID],Product_DB[Category])</f>
        <v>Sports</v>
      </c>
      <c r="Q1963" t="str">
        <f>_xlfn.XLOOKUP(Sales_DB[[#This Row],[Product_ID]],Product_DB[Product_ID],Product_DB[Sub_Category])</f>
        <v>Outdoor</v>
      </c>
      <c r="R1963" t="str">
        <f>_xlfn.XLOOKUP(Sales_DB[[#This Row],[Product_ID]],Product_DB[Product_ID],Product_DB[Brand])</f>
        <v>Cook Ltd</v>
      </c>
      <c r="S1963">
        <f>_xlfn.XLOOKUP(Sales_DB[[#This Row],[Product_ID]],Product_DB[Product_ID],Product_DB[Cost])</f>
        <v>166.06</v>
      </c>
      <c r="T1963">
        <f>_xlfn.XLOOKUP(Sales_DB[[#This Row],[Product_ID]],Product_DB[Product_ID],Product_DB[Stock])</f>
        <v>340</v>
      </c>
      <c r="U1963" t="str">
        <f>_xlfn.XLOOKUP(Sales_DB[[#This Row],[Customer_ID]],Final_Cust_db[Customer_ID],Final_Cust_db[Name])</f>
        <v>Howard Summers</v>
      </c>
      <c r="V1963">
        <f>_xlfn.XLOOKUP(Sales_DB[[#This Row],[Customer_ID]],Final_Cust_db[Customer_ID],Final_Cust_db[Age])</f>
        <v>53</v>
      </c>
      <c r="W1963" t="str">
        <f>_xlfn.XLOOKUP(Sales_DB[[#This Row],[Customer_ID]],Final_Cust_db[Customer_ID],Final_Cust_db[Gender])</f>
        <v>Female</v>
      </c>
      <c r="X1963" t="str">
        <f>_xlfn.XLOOKUP(Sales_DB[[#This Row],[Customer_ID]],Final_Cust_db[Customer_ID],Final_Cust_db[City])</f>
        <v>East Linda</v>
      </c>
      <c r="Y1963" t="str">
        <f>_xlfn.XLOOKUP(Sales_DB[[#This Row],[Customer_ID]],Final_Cust_db[Customer_ID],Final_Cust_db[State])</f>
        <v>Rhode Island</v>
      </c>
      <c r="Z1963" t="str">
        <f>_xlfn.XLOOKUP(Sales_DB[[#This Row],[Customer_ID]],Final_Cust_db[Customer_ID],Final_Cust_db[Country])</f>
        <v>USA</v>
      </c>
      <c r="AA1963" t="str">
        <f>_xlfn.XLOOKUP(Sales_DB[[#This Row],[Customer_ID]],Final_Cust_db[Customer_ID],Final_Cust_db[Loyality_Level])</f>
        <v>Bronze</v>
      </c>
      <c r="AB1963" s="8">
        <f>Sales_DB[[#This Row],[Cost]]*Sales_DB[[#This Row],[Quantity]]</f>
        <v>332.12</v>
      </c>
      <c r="AC1963" s="8">
        <f>Sales_DB[[#This Row],[Total_Amount]]-Sales_DB[[#This Row],[Spend]]</f>
        <v>-168.54560000000001</v>
      </c>
      <c r="AD1963" s="8">
        <f>MONTH(Sales_DB[[#This Row],[Order_Date]])</f>
        <v>10</v>
      </c>
    </row>
    <row r="1964" spans="1:30" x14ac:dyDescent="0.35">
      <c r="A1964" t="s">
        <v>3921</v>
      </c>
      <c r="B1964" s="2">
        <v>45401</v>
      </c>
      <c r="C1964" t="s">
        <v>1140</v>
      </c>
      <c r="D1964" t="s">
        <v>1619</v>
      </c>
      <c r="E1964" t="s">
        <v>1894</v>
      </c>
      <c r="F1964">
        <v>4</v>
      </c>
      <c r="G1964" s="5">
        <v>268.3</v>
      </c>
      <c r="H1964">
        <v>0.02</v>
      </c>
      <c r="I1964" t="s">
        <v>1962</v>
      </c>
      <c r="J1964">
        <v>1051.7360000000001</v>
      </c>
      <c r="K1964" t="str">
        <f>_xlfn.XLOOKUP(Sales_DB[[#This Row],[Store_ID]],Store_DB[Store_ID],Store_DB[Region])</f>
        <v>South</v>
      </c>
      <c r="L1964" t="str">
        <f>_xlfn.XLOOKUP(Sales_DB[[#This Row],[Store_ID]],Store_DB[Store_ID],Store_DB[Store_Name])</f>
        <v>Black-Horn</v>
      </c>
      <c r="M1964" t="str">
        <f>_xlfn.XLOOKUP(Sales_DB[[#This Row],[Store_ID]],Store_DB[Store_ID],Store_DB[City])</f>
        <v>North Nancyview</v>
      </c>
      <c r="N1964" t="str">
        <f>_xlfn.XLOOKUP(Sales_DB[[#This Row],[Store_ID]],Store_DB[Store_ID],Store_DB[Store_Type])</f>
        <v>Outlet</v>
      </c>
      <c r="O1964" t="str">
        <f>_xlfn.XLOOKUP(Sales_DB[[#This Row],[Product_ID]],Product_DB[Product_ID],Product_DB[Product_Name])</f>
        <v>Beard Grooming Kit</v>
      </c>
      <c r="P1964" t="str">
        <f>_xlfn.XLOOKUP(Sales_DB[[#This Row],[Product_ID]],Product_DB[Product_ID],Product_DB[Category])</f>
        <v>Beauty</v>
      </c>
      <c r="Q1964" t="str">
        <f>_xlfn.XLOOKUP(Sales_DB[[#This Row],[Product_ID]],Product_DB[Product_ID],Product_DB[Sub_Category])</f>
        <v>Grooming</v>
      </c>
      <c r="R1964" t="str">
        <f>_xlfn.XLOOKUP(Sales_DB[[#This Row],[Product_ID]],Product_DB[Product_ID],Product_DB[Brand])</f>
        <v>Erickson-Green</v>
      </c>
      <c r="S1964">
        <f>_xlfn.XLOOKUP(Sales_DB[[#This Row],[Product_ID]],Product_DB[Product_ID],Product_DB[Cost])</f>
        <v>337.42</v>
      </c>
      <c r="T1964">
        <f>_xlfn.XLOOKUP(Sales_DB[[#This Row],[Product_ID]],Product_DB[Product_ID],Product_DB[Stock])</f>
        <v>256</v>
      </c>
      <c r="U1964" t="str">
        <f>_xlfn.XLOOKUP(Sales_DB[[#This Row],[Customer_ID]],Final_Cust_db[Customer_ID],Final_Cust_db[Name])</f>
        <v>Natalie Johnson</v>
      </c>
      <c r="V1964">
        <f>_xlfn.XLOOKUP(Sales_DB[[#This Row],[Customer_ID]],Final_Cust_db[Customer_ID],Final_Cust_db[Age])</f>
        <v>64</v>
      </c>
      <c r="W1964" t="str">
        <f>_xlfn.XLOOKUP(Sales_DB[[#This Row],[Customer_ID]],Final_Cust_db[Customer_ID],Final_Cust_db[Gender])</f>
        <v>Male</v>
      </c>
      <c r="X1964" t="str">
        <f>_xlfn.XLOOKUP(Sales_DB[[#This Row],[Customer_ID]],Final_Cust_db[Customer_ID],Final_Cust_db[City])</f>
        <v>New Jessechester</v>
      </c>
      <c r="Y1964" t="str">
        <f>_xlfn.XLOOKUP(Sales_DB[[#This Row],[Customer_ID]],Final_Cust_db[Customer_ID],Final_Cust_db[State])</f>
        <v>Indiana</v>
      </c>
      <c r="Z1964" t="str">
        <f>_xlfn.XLOOKUP(Sales_DB[[#This Row],[Customer_ID]],Final_Cust_db[Customer_ID],Final_Cust_db[Country])</f>
        <v>USA</v>
      </c>
      <c r="AA1964" t="str">
        <f>_xlfn.XLOOKUP(Sales_DB[[#This Row],[Customer_ID]],Final_Cust_db[Customer_ID],Final_Cust_db[Loyality_Level])</f>
        <v>Platinum</v>
      </c>
      <c r="AB1964" s="8">
        <f>Sales_DB[[#This Row],[Cost]]*Sales_DB[[#This Row],[Quantity]]</f>
        <v>1349.68</v>
      </c>
      <c r="AC1964" s="8">
        <f>Sales_DB[[#This Row],[Total_Amount]]-Sales_DB[[#This Row],[Spend]]</f>
        <v>-297.94399999999996</v>
      </c>
      <c r="AD1964" s="8">
        <f>MONTH(Sales_DB[[#This Row],[Order_Date]])</f>
        <v>4</v>
      </c>
    </row>
    <row r="1965" spans="1:30" x14ac:dyDescent="0.35">
      <c r="A1965" t="s">
        <v>3922</v>
      </c>
      <c r="B1965" s="2">
        <v>45770</v>
      </c>
      <c r="C1965" t="s">
        <v>1378</v>
      </c>
      <c r="D1965" t="s">
        <v>1757</v>
      </c>
      <c r="E1965" t="s">
        <v>1946</v>
      </c>
      <c r="F1965">
        <v>4</v>
      </c>
      <c r="G1965" s="5">
        <v>835.61</v>
      </c>
      <c r="H1965">
        <v>0.03</v>
      </c>
      <c r="I1965" t="s">
        <v>1957</v>
      </c>
      <c r="J1965">
        <v>3242.1668</v>
      </c>
      <c r="K1965" t="str">
        <f>_xlfn.XLOOKUP(Sales_DB[[#This Row],[Store_ID]],Store_DB[Store_ID],Store_DB[Region])</f>
        <v>East</v>
      </c>
      <c r="L1965" t="str">
        <f>_xlfn.XLOOKUP(Sales_DB[[#This Row],[Store_ID]],Store_DB[Store_ID],Store_DB[Store_Name])</f>
        <v>Mann-Austin</v>
      </c>
      <c r="M1965" t="str">
        <f>_xlfn.XLOOKUP(Sales_DB[[#This Row],[Store_ID]],Store_DB[Store_ID],Store_DB[City])</f>
        <v>Vasquezborough</v>
      </c>
      <c r="N1965" t="str">
        <f>_xlfn.XLOOKUP(Sales_DB[[#This Row],[Store_ID]],Store_DB[Store_ID],Store_DB[Store_Type])</f>
        <v>Online</v>
      </c>
      <c r="O1965" t="str">
        <f>_xlfn.XLOOKUP(Sales_DB[[#This Row],[Product_ID]],Product_DB[Product_ID],Product_DB[Product_Name])</f>
        <v>Men'S Hair Styling Gel</v>
      </c>
      <c r="P1965" t="str">
        <f>_xlfn.XLOOKUP(Sales_DB[[#This Row],[Product_ID]],Product_DB[Product_ID],Product_DB[Category])</f>
        <v>Beauty</v>
      </c>
      <c r="Q1965" t="str">
        <f>_xlfn.XLOOKUP(Sales_DB[[#This Row],[Product_ID]],Product_DB[Product_ID],Product_DB[Sub_Category])</f>
        <v>Haircare</v>
      </c>
      <c r="R1965" t="str">
        <f>_xlfn.XLOOKUP(Sales_DB[[#This Row],[Product_ID]],Product_DB[Product_ID],Product_DB[Brand])</f>
        <v>Cline-Mccarthy</v>
      </c>
      <c r="S1965">
        <f>_xlfn.XLOOKUP(Sales_DB[[#This Row],[Product_ID]],Product_DB[Product_ID],Product_DB[Cost])</f>
        <v>17.309999999999999</v>
      </c>
      <c r="T1965">
        <f>_xlfn.XLOOKUP(Sales_DB[[#This Row],[Product_ID]],Product_DB[Product_ID],Product_DB[Stock])</f>
        <v>399</v>
      </c>
      <c r="U1965" t="str">
        <f>_xlfn.XLOOKUP(Sales_DB[[#This Row],[Customer_ID]],Final_Cust_db[Customer_ID],Final_Cust_db[Name])</f>
        <v>Kelli Smith</v>
      </c>
      <c r="V1965">
        <f>_xlfn.XLOOKUP(Sales_DB[[#This Row],[Customer_ID]],Final_Cust_db[Customer_ID],Final_Cust_db[Age])</f>
        <v>42</v>
      </c>
      <c r="W1965" t="str">
        <f>_xlfn.XLOOKUP(Sales_DB[[#This Row],[Customer_ID]],Final_Cust_db[Customer_ID],Final_Cust_db[Gender])</f>
        <v>Female</v>
      </c>
      <c r="X1965" t="str">
        <f>_xlfn.XLOOKUP(Sales_DB[[#This Row],[Customer_ID]],Final_Cust_db[Customer_ID],Final_Cust_db[City])</f>
        <v>North Maryfort</v>
      </c>
      <c r="Y1965" t="str">
        <f>_xlfn.XLOOKUP(Sales_DB[[#This Row],[Customer_ID]],Final_Cust_db[Customer_ID],Final_Cust_db[State])</f>
        <v>Oregon</v>
      </c>
      <c r="Z1965" t="str">
        <f>_xlfn.XLOOKUP(Sales_DB[[#This Row],[Customer_ID]],Final_Cust_db[Customer_ID],Final_Cust_db[Country])</f>
        <v>USA</v>
      </c>
      <c r="AA1965" t="str">
        <f>_xlfn.XLOOKUP(Sales_DB[[#This Row],[Customer_ID]],Final_Cust_db[Customer_ID],Final_Cust_db[Loyality_Level])</f>
        <v>Bronze</v>
      </c>
      <c r="AB1965" s="8">
        <f>Sales_DB[[#This Row],[Cost]]*Sales_DB[[#This Row],[Quantity]]</f>
        <v>69.239999999999995</v>
      </c>
      <c r="AC1965" s="8">
        <f>Sales_DB[[#This Row],[Total_Amount]]-Sales_DB[[#This Row],[Spend]]</f>
        <v>3172.9268000000002</v>
      </c>
      <c r="AD1965" s="8">
        <f>MONTH(Sales_DB[[#This Row],[Order_Date]])</f>
        <v>4</v>
      </c>
    </row>
    <row r="1966" spans="1:30" x14ac:dyDescent="0.35">
      <c r="A1966" t="s">
        <v>3923</v>
      </c>
      <c r="B1966" s="2">
        <v>45405</v>
      </c>
      <c r="C1966" t="s">
        <v>1203</v>
      </c>
      <c r="D1966" t="s">
        <v>1784</v>
      </c>
      <c r="E1966" t="s">
        <v>1906</v>
      </c>
      <c r="F1966">
        <v>3</v>
      </c>
      <c r="G1966" s="5">
        <v>120.97</v>
      </c>
      <c r="H1966">
        <v>0.11</v>
      </c>
      <c r="I1966" t="s">
        <v>1957</v>
      </c>
      <c r="J1966">
        <v>322.98989999999998</v>
      </c>
      <c r="K1966" t="str">
        <f>_xlfn.XLOOKUP(Sales_DB[[#This Row],[Store_ID]],Store_DB[Store_ID],Store_DB[Region])</f>
        <v>North</v>
      </c>
      <c r="L1966" t="str">
        <f>_xlfn.XLOOKUP(Sales_DB[[#This Row],[Store_ID]],Store_DB[Store_ID],Store_DB[Store_Name])</f>
        <v>Gray Ltd</v>
      </c>
      <c r="M1966" t="str">
        <f>_xlfn.XLOOKUP(Sales_DB[[#This Row],[Store_ID]],Store_DB[Store_ID],Store_DB[City])</f>
        <v>New Michaelchester</v>
      </c>
      <c r="N1966" t="str">
        <f>_xlfn.XLOOKUP(Sales_DB[[#This Row],[Store_ID]],Store_DB[Store_ID],Store_DB[Store_Type])</f>
        <v>Outlet</v>
      </c>
      <c r="O1966" t="str">
        <f>_xlfn.XLOOKUP(Sales_DB[[#This Row],[Product_ID]],Product_DB[Product_ID],Product_DB[Product_Name])</f>
        <v>Wooden Nightstand</v>
      </c>
      <c r="P1966" t="str">
        <f>_xlfn.XLOOKUP(Sales_DB[[#This Row],[Product_ID]],Product_DB[Product_ID],Product_DB[Category])</f>
        <v>Home</v>
      </c>
      <c r="Q1966" t="str">
        <f>_xlfn.XLOOKUP(Sales_DB[[#This Row],[Product_ID]],Product_DB[Product_ID],Product_DB[Sub_Category])</f>
        <v>Furniture</v>
      </c>
      <c r="R1966" t="str">
        <f>_xlfn.XLOOKUP(Sales_DB[[#This Row],[Product_ID]],Product_DB[Product_ID],Product_DB[Brand])</f>
        <v>Wolfe, Ross and Hester</v>
      </c>
      <c r="S1966">
        <f>_xlfn.XLOOKUP(Sales_DB[[#This Row],[Product_ID]],Product_DB[Product_ID],Product_DB[Cost])</f>
        <v>243.7</v>
      </c>
      <c r="T1966">
        <f>_xlfn.XLOOKUP(Sales_DB[[#This Row],[Product_ID]],Product_DB[Product_ID],Product_DB[Stock])</f>
        <v>130</v>
      </c>
      <c r="U1966" t="str">
        <f>_xlfn.XLOOKUP(Sales_DB[[#This Row],[Customer_ID]],Final_Cust_db[Customer_ID],Final_Cust_db[Name])</f>
        <v>Martha Brown</v>
      </c>
      <c r="V1966">
        <f>_xlfn.XLOOKUP(Sales_DB[[#This Row],[Customer_ID]],Final_Cust_db[Customer_ID],Final_Cust_db[Age])</f>
        <v>20</v>
      </c>
      <c r="W1966" t="str">
        <f>_xlfn.XLOOKUP(Sales_DB[[#This Row],[Customer_ID]],Final_Cust_db[Customer_ID],Final_Cust_db[Gender])</f>
        <v>Female</v>
      </c>
      <c r="X1966" t="str">
        <f>_xlfn.XLOOKUP(Sales_DB[[#This Row],[Customer_ID]],Final_Cust_db[Customer_ID],Final_Cust_db[City])</f>
        <v>Novakstad</v>
      </c>
      <c r="Y1966" t="str">
        <f>_xlfn.XLOOKUP(Sales_DB[[#This Row],[Customer_ID]],Final_Cust_db[Customer_ID],Final_Cust_db[State])</f>
        <v>California</v>
      </c>
      <c r="Z1966" t="str">
        <f>_xlfn.XLOOKUP(Sales_DB[[#This Row],[Customer_ID]],Final_Cust_db[Customer_ID],Final_Cust_db[Country])</f>
        <v>USA</v>
      </c>
      <c r="AA1966" t="str">
        <f>_xlfn.XLOOKUP(Sales_DB[[#This Row],[Customer_ID]],Final_Cust_db[Customer_ID],Final_Cust_db[Loyality_Level])</f>
        <v>Gold</v>
      </c>
      <c r="AB1966" s="8">
        <f>Sales_DB[[#This Row],[Cost]]*Sales_DB[[#This Row],[Quantity]]</f>
        <v>731.09999999999991</v>
      </c>
      <c r="AC1966" s="8">
        <f>Sales_DB[[#This Row],[Total_Amount]]-Sales_DB[[#This Row],[Spend]]</f>
        <v>-408.11009999999993</v>
      </c>
      <c r="AD1966" s="8">
        <f>MONTH(Sales_DB[[#This Row],[Order_Date]])</f>
        <v>4</v>
      </c>
    </row>
    <row r="1967" spans="1:30" x14ac:dyDescent="0.35">
      <c r="A1967" t="s">
        <v>3924</v>
      </c>
      <c r="B1967" s="2">
        <v>45424</v>
      </c>
      <c r="C1967" t="s">
        <v>128</v>
      </c>
      <c r="D1967" t="s">
        <v>1698</v>
      </c>
      <c r="E1967" t="s">
        <v>1919</v>
      </c>
      <c r="F1967">
        <v>2</v>
      </c>
      <c r="G1967" s="5">
        <v>26.36</v>
      </c>
      <c r="H1967">
        <v>0.03</v>
      </c>
      <c r="I1967" t="s">
        <v>1962</v>
      </c>
      <c r="J1967">
        <v>51.138399999999997</v>
      </c>
      <c r="K1967" t="str">
        <f>_xlfn.XLOOKUP(Sales_DB[[#This Row],[Store_ID]],Store_DB[Store_ID],Store_DB[Region])</f>
        <v>South</v>
      </c>
      <c r="L1967" t="str">
        <f>_xlfn.XLOOKUP(Sales_DB[[#This Row],[Store_ID]],Store_DB[Store_ID],Store_DB[Store_Name])</f>
        <v>Moore, Padilla and Butler</v>
      </c>
      <c r="M1967" t="str">
        <f>_xlfn.XLOOKUP(Sales_DB[[#This Row],[Store_ID]],Store_DB[Store_ID],Store_DB[City])</f>
        <v>East Johnstad</v>
      </c>
      <c r="N1967" t="str">
        <f>_xlfn.XLOOKUP(Sales_DB[[#This Row],[Store_ID]],Store_DB[Store_ID],Store_DB[Store_Type])</f>
        <v>Flagship</v>
      </c>
      <c r="O1967" t="str">
        <f>_xlfn.XLOOKUP(Sales_DB[[#This Row],[Product_ID]],Product_DB[Product_ID],Product_DB[Product_Name])</f>
        <v>Noise-Canceling Headphones</v>
      </c>
      <c r="P1967" t="str">
        <f>_xlfn.XLOOKUP(Sales_DB[[#This Row],[Product_ID]],Product_DB[Product_ID],Product_DB[Category])</f>
        <v>Electronics</v>
      </c>
      <c r="Q1967" t="str">
        <f>_xlfn.XLOOKUP(Sales_DB[[#This Row],[Product_ID]],Product_DB[Product_ID],Product_DB[Sub_Category])</f>
        <v>Audio</v>
      </c>
      <c r="R1967" t="str">
        <f>_xlfn.XLOOKUP(Sales_DB[[#This Row],[Product_ID]],Product_DB[Product_ID],Product_DB[Brand])</f>
        <v>Taylor-Hart</v>
      </c>
      <c r="S1967">
        <f>_xlfn.XLOOKUP(Sales_DB[[#This Row],[Product_ID]],Product_DB[Product_ID],Product_DB[Cost])</f>
        <v>38.520000000000003</v>
      </c>
      <c r="T1967">
        <f>_xlfn.XLOOKUP(Sales_DB[[#This Row],[Product_ID]],Product_DB[Product_ID],Product_DB[Stock])</f>
        <v>378</v>
      </c>
      <c r="U1967" t="str">
        <f>_xlfn.XLOOKUP(Sales_DB[[#This Row],[Customer_ID]],Final_Cust_db[Customer_ID],Final_Cust_db[Name])</f>
        <v>Jessica Acevedo</v>
      </c>
      <c r="V1967">
        <f>_xlfn.XLOOKUP(Sales_DB[[#This Row],[Customer_ID]],Final_Cust_db[Customer_ID],Final_Cust_db[Age])</f>
        <v>64</v>
      </c>
      <c r="W1967" t="str">
        <f>_xlfn.XLOOKUP(Sales_DB[[#This Row],[Customer_ID]],Final_Cust_db[Customer_ID],Final_Cust_db[Gender])</f>
        <v>Female</v>
      </c>
      <c r="X1967" t="str">
        <f>_xlfn.XLOOKUP(Sales_DB[[#This Row],[Customer_ID]],Final_Cust_db[Customer_ID],Final_Cust_db[City])</f>
        <v>Amybury</v>
      </c>
      <c r="Y1967" t="str">
        <f>_xlfn.XLOOKUP(Sales_DB[[#This Row],[Customer_ID]],Final_Cust_db[Customer_ID],Final_Cust_db[State])</f>
        <v>Pennsylvania</v>
      </c>
      <c r="Z1967" t="str">
        <f>_xlfn.XLOOKUP(Sales_DB[[#This Row],[Customer_ID]],Final_Cust_db[Customer_ID],Final_Cust_db[Country])</f>
        <v>USA</v>
      </c>
      <c r="AA1967" t="str">
        <f>_xlfn.XLOOKUP(Sales_DB[[#This Row],[Customer_ID]],Final_Cust_db[Customer_ID],Final_Cust_db[Loyality_Level])</f>
        <v>Bronze</v>
      </c>
      <c r="AB1967" s="8">
        <f>Sales_DB[[#This Row],[Cost]]*Sales_DB[[#This Row],[Quantity]]</f>
        <v>77.040000000000006</v>
      </c>
      <c r="AC1967" s="8">
        <f>Sales_DB[[#This Row],[Total_Amount]]-Sales_DB[[#This Row],[Spend]]</f>
        <v>-25.901600000000009</v>
      </c>
      <c r="AD1967" s="8">
        <f>MONTH(Sales_DB[[#This Row],[Order_Date]])</f>
        <v>5</v>
      </c>
    </row>
    <row r="1968" spans="1:30" x14ac:dyDescent="0.35">
      <c r="A1968" t="s">
        <v>3925</v>
      </c>
      <c r="B1968" s="2">
        <v>45881</v>
      </c>
      <c r="C1968" t="s">
        <v>138</v>
      </c>
      <c r="D1968" t="s">
        <v>1812</v>
      </c>
      <c r="E1968" t="s">
        <v>1909</v>
      </c>
      <c r="F1968">
        <v>1</v>
      </c>
      <c r="G1968" s="5">
        <v>918.87</v>
      </c>
      <c r="H1968">
        <v>0.11</v>
      </c>
      <c r="I1968" t="s">
        <v>1959</v>
      </c>
      <c r="J1968">
        <v>817.79430000000002</v>
      </c>
      <c r="K1968" t="str">
        <f>_xlfn.XLOOKUP(Sales_DB[[#This Row],[Store_ID]],Store_DB[Store_ID],Store_DB[Region])</f>
        <v>East</v>
      </c>
      <c r="L1968" t="str">
        <f>_xlfn.XLOOKUP(Sales_DB[[#This Row],[Store_ID]],Store_DB[Store_ID],Store_DB[Store_Name])</f>
        <v>Benson-Elliott</v>
      </c>
      <c r="M1968" t="str">
        <f>_xlfn.XLOOKUP(Sales_DB[[#This Row],[Store_ID]],Store_DB[Store_ID],Store_DB[City])</f>
        <v>Port Josephberg</v>
      </c>
      <c r="N1968" t="str">
        <f>_xlfn.XLOOKUP(Sales_DB[[#This Row],[Store_ID]],Store_DB[Store_ID],Store_DB[Store_Type])</f>
        <v>Online</v>
      </c>
      <c r="O1968" t="str">
        <f>_xlfn.XLOOKUP(Sales_DB[[#This Row],[Product_ID]],Product_DB[Product_ID],Product_DB[Product_Name])</f>
        <v>Wifi Mesh Router</v>
      </c>
      <c r="P1968" t="str">
        <f>_xlfn.XLOOKUP(Sales_DB[[#This Row],[Product_ID]],Product_DB[Product_ID],Product_DB[Category])</f>
        <v>Electronics</v>
      </c>
      <c r="Q1968" t="str">
        <f>_xlfn.XLOOKUP(Sales_DB[[#This Row],[Product_ID]],Product_DB[Product_ID],Product_DB[Sub_Category])</f>
        <v>Appliances</v>
      </c>
      <c r="R1968" t="str">
        <f>_xlfn.XLOOKUP(Sales_DB[[#This Row],[Product_ID]],Product_DB[Product_ID],Product_DB[Brand])</f>
        <v>White, Reeves and Woods</v>
      </c>
      <c r="S1968">
        <f>_xlfn.XLOOKUP(Sales_DB[[#This Row],[Product_ID]],Product_DB[Product_ID],Product_DB[Cost])</f>
        <v>480.9</v>
      </c>
      <c r="T1968">
        <f>_xlfn.XLOOKUP(Sales_DB[[#This Row],[Product_ID]],Product_DB[Product_ID],Product_DB[Stock])</f>
        <v>104</v>
      </c>
      <c r="U1968" t="str">
        <f>_xlfn.XLOOKUP(Sales_DB[[#This Row],[Customer_ID]],Final_Cust_db[Customer_ID],Final_Cust_db[Name])</f>
        <v>Robert Jones Dds</v>
      </c>
      <c r="V1968">
        <f>_xlfn.XLOOKUP(Sales_DB[[#This Row],[Customer_ID]],Final_Cust_db[Customer_ID],Final_Cust_db[Age])</f>
        <v>25</v>
      </c>
      <c r="W1968" t="str">
        <f>_xlfn.XLOOKUP(Sales_DB[[#This Row],[Customer_ID]],Final_Cust_db[Customer_ID],Final_Cust_db[Gender])</f>
        <v>Male</v>
      </c>
      <c r="X1968" t="str">
        <f>_xlfn.XLOOKUP(Sales_DB[[#This Row],[Customer_ID]],Final_Cust_db[Customer_ID],Final_Cust_db[City])</f>
        <v>Tristanton</v>
      </c>
      <c r="Y1968" t="str">
        <f>_xlfn.XLOOKUP(Sales_DB[[#This Row],[Customer_ID]],Final_Cust_db[Customer_ID],Final_Cust_db[State])</f>
        <v>Oklahoma</v>
      </c>
      <c r="Z1968" t="str">
        <f>_xlfn.XLOOKUP(Sales_DB[[#This Row],[Customer_ID]],Final_Cust_db[Customer_ID],Final_Cust_db[Country])</f>
        <v>USA</v>
      </c>
      <c r="AA1968" t="str">
        <f>_xlfn.XLOOKUP(Sales_DB[[#This Row],[Customer_ID]],Final_Cust_db[Customer_ID],Final_Cust_db[Loyality_Level])</f>
        <v>Platinum</v>
      </c>
      <c r="AB1968" s="8">
        <f>Sales_DB[[#This Row],[Cost]]*Sales_DB[[#This Row],[Quantity]]</f>
        <v>480.9</v>
      </c>
      <c r="AC1968" s="8">
        <f>Sales_DB[[#This Row],[Total_Amount]]-Sales_DB[[#This Row],[Spend]]</f>
        <v>336.89430000000004</v>
      </c>
      <c r="AD1968" s="8">
        <f>MONTH(Sales_DB[[#This Row],[Order_Date]])</f>
        <v>8</v>
      </c>
    </row>
    <row r="1969" spans="1:30" x14ac:dyDescent="0.35">
      <c r="A1969" t="s">
        <v>3926</v>
      </c>
      <c r="B1969" s="2">
        <v>45794</v>
      </c>
      <c r="C1969" t="s">
        <v>131</v>
      </c>
      <c r="D1969" t="s">
        <v>1781</v>
      </c>
      <c r="E1969" t="s">
        <v>1925</v>
      </c>
      <c r="F1969">
        <v>2</v>
      </c>
      <c r="G1969" s="5">
        <v>924.73</v>
      </c>
      <c r="H1969">
        <v>0.28999999999999998</v>
      </c>
      <c r="I1969" t="s">
        <v>1959</v>
      </c>
      <c r="J1969">
        <v>1313.1166000000001</v>
      </c>
      <c r="K1969" t="str">
        <f>_xlfn.XLOOKUP(Sales_DB[[#This Row],[Store_ID]],Store_DB[Store_ID],Store_DB[Region])</f>
        <v>South</v>
      </c>
      <c r="L1969" t="str">
        <f>_xlfn.XLOOKUP(Sales_DB[[#This Row],[Store_ID]],Store_DB[Store_ID],Store_DB[Store_Name])</f>
        <v>Aguirre-Keller</v>
      </c>
      <c r="M1969" t="str">
        <f>_xlfn.XLOOKUP(Sales_DB[[#This Row],[Store_ID]],Store_DB[Store_ID],Store_DB[City])</f>
        <v>Lake Michael</v>
      </c>
      <c r="N1969" t="str">
        <f>_xlfn.XLOOKUP(Sales_DB[[#This Row],[Store_ID]],Store_DB[Store_ID],Store_DB[Store_Type])</f>
        <v>Online</v>
      </c>
      <c r="O1969" t="str">
        <f>_xlfn.XLOOKUP(Sales_DB[[#This Row],[Product_ID]],Product_DB[Product_ID],Product_DB[Product_Name])</f>
        <v>Smart Led Light Strip</v>
      </c>
      <c r="P1969" t="str">
        <f>_xlfn.XLOOKUP(Sales_DB[[#This Row],[Product_ID]],Product_DB[Product_ID],Product_DB[Category])</f>
        <v>Electronics</v>
      </c>
      <c r="Q1969" t="str">
        <f>_xlfn.XLOOKUP(Sales_DB[[#This Row],[Product_ID]],Product_DB[Product_ID],Product_DB[Sub_Category])</f>
        <v>Accessories</v>
      </c>
      <c r="R1969" t="str">
        <f>_xlfn.XLOOKUP(Sales_DB[[#This Row],[Product_ID]],Product_DB[Product_ID],Product_DB[Brand])</f>
        <v>Flores-Davis</v>
      </c>
      <c r="S1969">
        <f>_xlfn.XLOOKUP(Sales_DB[[#This Row],[Product_ID]],Product_DB[Product_ID],Product_DB[Cost])</f>
        <v>349.17</v>
      </c>
      <c r="T1969">
        <f>_xlfn.XLOOKUP(Sales_DB[[#This Row],[Product_ID]],Product_DB[Product_ID],Product_DB[Stock])</f>
        <v>476</v>
      </c>
      <c r="U1969" t="str">
        <f>_xlfn.XLOOKUP(Sales_DB[[#This Row],[Customer_ID]],Final_Cust_db[Customer_ID],Final_Cust_db[Name])</f>
        <v>Sarah Vance</v>
      </c>
      <c r="V1969">
        <f>_xlfn.XLOOKUP(Sales_DB[[#This Row],[Customer_ID]],Final_Cust_db[Customer_ID],Final_Cust_db[Age])</f>
        <v>41</v>
      </c>
      <c r="W1969" t="str">
        <f>_xlfn.XLOOKUP(Sales_DB[[#This Row],[Customer_ID]],Final_Cust_db[Customer_ID],Final_Cust_db[Gender])</f>
        <v>Male</v>
      </c>
      <c r="X1969" t="str">
        <f>_xlfn.XLOOKUP(Sales_DB[[#This Row],[Customer_ID]],Final_Cust_db[Customer_ID],Final_Cust_db[City])</f>
        <v>Johnsonville</v>
      </c>
      <c r="Y1969" t="str">
        <f>_xlfn.XLOOKUP(Sales_DB[[#This Row],[Customer_ID]],Final_Cust_db[Customer_ID],Final_Cust_db[State])</f>
        <v>Oregon</v>
      </c>
      <c r="Z1969" t="str">
        <f>_xlfn.XLOOKUP(Sales_DB[[#This Row],[Customer_ID]],Final_Cust_db[Customer_ID],Final_Cust_db[Country])</f>
        <v>USA</v>
      </c>
      <c r="AA1969" t="str">
        <f>_xlfn.XLOOKUP(Sales_DB[[#This Row],[Customer_ID]],Final_Cust_db[Customer_ID],Final_Cust_db[Loyality_Level])</f>
        <v>Silver</v>
      </c>
      <c r="AB1969" s="8">
        <f>Sales_DB[[#This Row],[Cost]]*Sales_DB[[#This Row],[Quantity]]</f>
        <v>698.34</v>
      </c>
      <c r="AC1969" s="8">
        <f>Sales_DB[[#This Row],[Total_Amount]]-Sales_DB[[#This Row],[Spend]]</f>
        <v>614.77660000000003</v>
      </c>
      <c r="AD1969" s="8">
        <f>MONTH(Sales_DB[[#This Row],[Order_Date]])</f>
        <v>5</v>
      </c>
    </row>
    <row r="1970" spans="1:30" x14ac:dyDescent="0.35">
      <c r="A1970" t="s">
        <v>3927</v>
      </c>
      <c r="B1970" s="2">
        <v>45665</v>
      </c>
      <c r="C1970" t="s">
        <v>96</v>
      </c>
      <c r="D1970" t="s">
        <v>1604</v>
      </c>
      <c r="E1970" t="s">
        <v>1922</v>
      </c>
      <c r="F1970">
        <v>3</v>
      </c>
      <c r="G1970" s="5">
        <v>195.31</v>
      </c>
      <c r="H1970">
        <v>0.13</v>
      </c>
      <c r="I1970" t="s">
        <v>1962</v>
      </c>
      <c r="J1970">
        <v>509.75909999999999</v>
      </c>
      <c r="K1970" t="str">
        <f>_xlfn.XLOOKUP(Sales_DB[[#This Row],[Store_ID]],Store_DB[Store_ID],Store_DB[Region])</f>
        <v>East</v>
      </c>
      <c r="L1970" t="str">
        <f>_xlfn.XLOOKUP(Sales_DB[[#This Row],[Store_ID]],Store_DB[Store_ID],Store_DB[Store_Name])</f>
        <v>Hill, Wagner and Ballard</v>
      </c>
      <c r="M1970" t="str">
        <f>_xlfn.XLOOKUP(Sales_DB[[#This Row],[Store_ID]],Store_DB[Store_ID],Store_DB[City])</f>
        <v>East Davidville</v>
      </c>
      <c r="N1970" t="str">
        <f>_xlfn.XLOOKUP(Sales_DB[[#This Row],[Store_ID]],Store_DB[Store_ID],Store_DB[Store_Type])</f>
        <v>Online</v>
      </c>
      <c r="O1970" t="str">
        <f>_xlfn.XLOOKUP(Sales_DB[[#This Row],[Product_ID]],Product_DB[Product_ID],Product_DB[Product_Name])</f>
        <v>Hair Strengthening Shampoo</v>
      </c>
      <c r="P1970" t="str">
        <f>_xlfn.XLOOKUP(Sales_DB[[#This Row],[Product_ID]],Product_DB[Product_ID],Product_DB[Category])</f>
        <v>Beauty</v>
      </c>
      <c r="Q1970" t="str">
        <f>_xlfn.XLOOKUP(Sales_DB[[#This Row],[Product_ID]],Product_DB[Product_ID],Product_DB[Sub_Category])</f>
        <v>Haircare</v>
      </c>
      <c r="R1970" t="str">
        <f>_xlfn.XLOOKUP(Sales_DB[[#This Row],[Product_ID]],Product_DB[Product_ID],Product_DB[Brand])</f>
        <v>Rice LLC</v>
      </c>
      <c r="S1970">
        <f>_xlfn.XLOOKUP(Sales_DB[[#This Row],[Product_ID]],Product_DB[Product_ID],Product_DB[Cost])</f>
        <v>115.82</v>
      </c>
      <c r="T1970">
        <f>_xlfn.XLOOKUP(Sales_DB[[#This Row],[Product_ID]],Product_DB[Product_ID],Product_DB[Stock])</f>
        <v>460</v>
      </c>
      <c r="U1970" t="str">
        <f>_xlfn.XLOOKUP(Sales_DB[[#This Row],[Customer_ID]],Final_Cust_db[Customer_ID],Final_Cust_db[Name])</f>
        <v>Jeff Martinez</v>
      </c>
      <c r="V1970">
        <f>_xlfn.XLOOKUP(Sales_DB[[#This Row],[Customer_ID]],Final_Cust_db[Customer_ID],Final_Cust_db[Age])</f>
        <v>36</v>
      </c>
      <c r="W1970" t="str">
        <f>_xlfn.XLOOKUP(Sales_DB[[#This Row],[Customer_ID]],Final_Cust_db[Customer_ID],Final_Cust_db[Gender])</f>
        <v>Female</v>
      </c>
      <c r="X1970" t="str">
        <f>_xlfn.XLOOKUP(Sales_DB[[#This Row],[Customer_ID]],Final_Cust_db[Customer_ID],Final_Cust_db[City])</f>
        <v>Smithburgh</v>
      </c>
      <c r="Y1970" t="str">
        <f>_xlfn.XLOOKUP(Sales_DB[[#This Row],[Customer_ID]],Final_Cust_db[Customer_ID],Final_Cust_db[State])</f>
        <v>Oklahoma</v>
      </c>
      <c r="Z1970" t="str">
        <f>_xlfn.XLOOKUP(Sales_DB[[#This Row],[Customer_ID]],Final_Cust_db[Customer_ID],Final_Cust_db[Country])</f>
        <v>USA</v>
      </c>
      <c r="AA1970" t="str">
        <f>_xlfn.XLOOKUP(Sales_DB[[#This Row],[Customer_ID]],Final_Cust_db[Customer_ID],Final_Cust_db[Loyality_Level])</f>
        <v>Gold</v>
      </c>
      <c r="AB1970" s="8">
        <f>Sales_DB[[#This Row],[Cost]]*Sales_DB[[#This Row],[Quantity]]</f>
        <v>347.46</v>
      </c>
      <c r="AC1970" s="8">
        <f>Sales_DB[[#This Row],[Total_Amount]]-Sales_DB[[#This Row],[Spend]]</f>
        <v>162.29910000000001</v>
      </c>
      <c r="AD1970" s="8">
        <f>MONTH(Sales_DB[[#This Row],[Order_Date]])</f>
        <v>1</v>
      </c>
    </row>
    <row r="1971" spans="1:30" x14ac:dyDescent="0.35">
      <c r="A1971" t="s">
        <v>3928</v>
      </c>
      <c r="B1971" s="2">
        <v>45793</v>
      </c>
      <c r="C1971" t="s">
        <v>487</v>
      </c>
      <c r="D1971" t="s">
        <v>1691</v>
      </c>
      <c r="E1971" t="s">
        <v>1915</v>
      </c>
      <c r="F1971">
        <v>1</v>
      </c>
      <c r="G1971" s="5">
        <v>91.38</v>
      </c>
      <c r="H1971">
        <v>0.14000000000000001</v>
      </c>
      <c r="I1971" t="s">
        <v>1957</v>
      </c>
      <c r="J1971">
        <v>78.586799999999997</v>
      </c>
      <c r="K1971" t="str">
        <f>_xlfn.XLOOKUP(Sales_DB[[#This Row],[Store_ID]],Store_DB[Store_ID],Store_DB[Region])</f>
        <v>West</v>
      </c>
      <c r="L1971" t="str">
        <f>_xlfn.XLOOKUP(Sales_DB[[#This Row],[Store_ID]],Store_DB[Store_ID],Store_DB[Store_Name])</f>
        <v>Bean, Jones and Park</v>
      </c>
      <c r="M1971" t="str">
        <f>_xlfn.XLOOKUP(Sales_DB[[#This Row],[Store_ID]],Store_DB[Store_ID],Store_DB[City])</f>
        <v>Thompsonborough</v>
      </c>
      <c r="N1971" t="str">
        <f>_xlfn.XLOOKUP(Sales_DB[[#This Row],[Store_ID]],Store_DB[Store_ID],Store_DB[Store_Type])</f>
        <v>Online</v>
      </c>
      <c r="O1971" t="str">
        <f>_xlfn.XLOOKUP(Sales_DB[[#This Row],[Product_ID]],Product_DB[Product_ID],Product_DB[Product_Name])</f>
        <v>Sports Water Hydration Pack</v>
      </c>
      <c r="P1971" t="str">
        <f>_xlfn.XLOOKUP(Sales_DB[[#This Row],[Product_ID]],Product_DB[Product_ID],Product_DB[Category])</f>
        <v>Sports</v>
      </c>
      <c r="Q1971" t="str">
        <f>_xlfn.XLOOKUP(Sales_DB[[#This Row],[Product_ID]],Product_DB[Product_ID],Product_DB[Sub_Category])</f>
        <v>Outdoor</v>
      </c>
      <c r="R1971" t="str">
        <f>_xlfn.XLOOKUP(Sales_DB[[#This Row],[Product_ID]],Product_DB[Product_ID],Product_DB[Brand])</f>
        <v>Sims-Smith</v>
      </c>
      <c r="S1971">
        <f>_xlfn.XLOOKUP(Sales_DB[[#This Row],[Product_ID]],Product_DB[Product_ID],Product_DB[Cost])</f>
        <v>135.61000000000001</v>
      </c>
      <c r="T1971">
        <f>_xlfn.XLOOKUP(Sales_DB[[#This Row],[Product_ID]],Product_DB[Product_ID],Product_DB[Stock])</f>
        <v>394</v>
      </c>
      <c r="U1971" t="str">
        <f>_xlfn.XLOOKUP(Sales_DB[[#This Row],[Customer_ID]],Final_Cust_db[Customer_ID],Final_Cust_db[Name])</f>
        <v>Maria Ramirez</v>
      </c>
      <c r="V1971">
        <f>_xlfn.XLOOKUP(Sales_DB[[#This Row],[Customer_ID]],Final_Cust_db[Customer_ID],Final_Cust_db[Age])</f>
        <v>37</v>
      </c>
      <c r="W1971" t="str">
        <f>_xlfn.XLOOKUP(Sales_DB[[#This Row],[Customer_ID]],Final_Cust_db[Customer_ID],Final_Cust_db[Gender])</f>
        <v>Male</v>
      </c>
      <c r="X1971" t="str">
        <f>_xlfn.XLOOKUP(Sales_DB[[#This Row],[Customer_ID]],Final_Cust_db[Customer_ID],Final_Cust_db[City])</f>
        <v>West Brandon</v>
      </c>
      <c r="Y1971" t="str">
        <f>_xlfn.XLOOKUP(Sales_DB[[#This Row],[Customer_ID]],Final_Cust_db[Customer_ID],Final_Cust_db[State])</f>
        <v>Montana</v>
      </c>
      <c r="Z1971" t="str">
        <f>_xlfn.XLOOKUP(Sales_DB[[#This Row],[Customer_ID]],Final_Cust_db[Customer_ID],Final_Cust_db[Country])</f>
        <v>USA</v>
      </c>
      <c r="AA1971" t="str">
        <f>_xlfn.XLOOKUP(Sales_DB[[#This Row],[Customer_ID]],Final_Cust_db[Customer_ID],Final_Cust_db[Loyality_Level])</f>
        <v>Bronze</v>
      </c>
      <c r="AB1971" s="8">
        <f>Sales_DB[[#This Row],[Cost]]*Sales_DB[[#This Row],[Quantity]]</f>
        <v>135.61000000000001</v>
      </c>
      <c r="AC1971" s="8">
        <f>Sales_DB[[#This Row],[Total_Amount]]-Sales_DB[[#This Row],[Spend]]</f>
        <v>-57.023200000000017</v>
      </c>
      <c r="AD1971" s="8">
        <f>MONTH(Sales_DB[[#This Row],[Order_Date]])</f>
        <v>5</v>
      </c>
    </row>
    <row r="1972" spans="1:30" x14ac:dyDescent="0.35">
      <c r="A1972" t="s">
        <v>3929</v>
      </c>
      <c r="B1972" s="2">
        <v>45563</v>
      </c>
      <c r="C1972" t="s">
        <v>1497</v>
      </c>
      <c r="D1972" t="s">
        <v>1839</v>
      </c>
      <c r="E1972" t="s">
        <v>1925</v>
      </c>
      <c r="F1972">
        <v>2</v>
      </c>
      <c r="G1972" s="5">
        <v>494.35</v>
      </c>
      <c r="H1972">
        <v>0.1</v>
      </c>
      <c r="I1972" t="s">
        <v>1957</v>
      </c>
      <c r="J1972">
        <v>889.83</v>
      </c>
      <c r="K1972" t="str">
        <f>_xlfn.XLOOKUP(Sales_DB[[#This Row],[Store_ID]],Store_DB[Store_ID],Store_DB[Region])</f>
        <v>South</v>
      </c>
      <c r="L1972" t="str">
        <f>_xlfn.XLOOKUP(Sales_DB[[#This Row],[Store_ID]],Store_DB[Store_ID],Store_DB[Store_Name])</f>
        <v>Aguirre-Keller</v>
      </c>
      <c r="M1972" t="str">
        <f>_xlfn.XLOOKUP(Sales_DB[[#This Row],[Store_ID]],Store_DB[Store_ID],Store_DB[City])</f>
        <v>Lake Michael</v>
      </c>
      <c r="N1972" t="str">
        <f>_xlfn.XLOOKUP(Sales_DB[[#This Row],[Store_ID]],Store_DB[Store_ID],Store_DB[Store_Type])</f>
        <v>Online</v>
      </c>
      <c r="O1972" t="str">
        <f>_xlfn.XLOOKUP(Sales_DB[[#This Row],[Product_ID]],Product_DB[Product_ID],Product_DB[Product_Name])</f>
        <v>Kitchen Cutting Board</v>
      </c>
      <c r="P1972" t="str">
        <f>_xlfn.XLOOKUP(Sales_DB[[#This Row],[Product_ID]],Product_DB[Product_ID],Product_DB[Category])</f>
        <v>Home</v>
      </c>
      <c r="Q1972" t="str">
        <f>_xlfn.XLOOKUP(Sales_DB[[#This Row],[Product_ID]],Product_DB[Product_ID],Product_DB[Sub_Category])</f>
        <v>Kitchen</v>
      </c>
      <c r="R1972" t="str">
        <f>_xlfn.XLOOKUP(Sales_DB[[#This Row],[Product_ID]],Product_DB[Product_ID],Product_DB[Brand])</f>
        <v>Taylor, Dodson and Johnston</v>
      </c>
      <c r="S1972">
        <f>_xlfn.XLOOKUP(Sales_DB[[#This Row],[Product_ID]],Product_DB[Product_ID],Product_DB[Cost])</f>
        <v>176.07</v>
      </c>
      <c r="T1972">
        <f>_xlfn.XLOOKUP(Sales_DB[[#This Row],[Product_ID]],Product_DB[Product_ID],Product_DB[Stock])</f>
        <v>82</v>
      </c>
      <c r="U1972" t="str">
        <f>_xlfn.XLOOKUP(Sales_DB[[#This Row],[Customer_ID]],Final_Cust_db[Customer_ID],Final_Cust_db[Name])</f>
        <v>Sarah Smith</v>
      </c>
      <c r="V1972">
        <f>_xlfn.XLOOKUP(Sales_DB[[#This Row],[Customer_ID]],Final_Cust_db[Customer_ID],Final_Cust_db[Age])</f>
        <v>48</v>
      </c>
      <c r="W1972" t="str">
        <f>_xlfn.XLOOKUP(Sales_DB[[#This Row],[Customer_ID]],Final_Cust_db[Customer_ID],Final_Cust_db[Gender])</f>
        <v>Male</v>
      </c>
      <c r="X1972" t="str">
        <f>_xlfn.XLOOKUP(Sales_DB[[#This Row],[Customer_ID]],Final_Cust_db[Customer_ID],Final_Cust_db[City])</f>
        <v>East Rodney</v>
      </c>
      <c r="Y1972" t="str">
        <f>_xlfn.XLOOKUP(Sales_DB[[#This Row],[Customer_ID]],Final_Cust_db[Customer_ID],Final_Cust_db[State])</f>
        <v>Nevada</v>
      </c>
      <c r="Z1972" t="str">
        <f>_xlfn.XLOOKUP(Sales_DB[[#This Row],[Customer_ID]],Final_Cust_db[Customer_ID],Final_Cust_db[Country])</f>
        <v>USA</v>
      </c>
      <c r="AA1972" t="str">
        <f>_xlfn.XLOOKUP(Sales_DB[[#This Row],[Customer_ID]],Final_Cust_db[Customer_ID],Final_Cust_db[Loyality_Level])</f>
        <v>Gold</v>
      </c>
      <c r="AB1972" s="8">
        <f>Sales_DB[[#This Row],[Cost]]*Sales_DB[[#This Row],[Quantity]]</f>
        <v>352.14</v>
      </c>
      <c r="AC1972" s="8">
        <f>Sales_DB[[#This Row],[Total_Amount]]-Sales_DB[[#This Row],[Spend]]</f>
        <v>537.69000000000005</v>
      </c>
      <c r="AD1972" s="8">
        <f>MONTH(Sales_DB[[#This Row],[Order_Date]])</f>
        <v>9</v>
      </c>
    </row>
    <row r="1973" spans="1:30" x14ac:dyDescent="0.35">
      <c r="A1973" t="s">
        <v>3930</v>
      </c>
      <c r="B1973" s="2">
        <v>45577</v>
      </c>
      <c r="C1973" t="s">
        <v>824</v>
      </c>
      <c r="D1973" t="s">
        <v>1646</v>
      </c>
      <c r="E1973" t="s">
        <v>1922</v>
      </c>
      <c r="F1973">
        <v>1</v>
      </c>
      <c r="G1973" s="5">
        <v>412.2</v>
      </c>
      <c r="H1973">
        <v>0.11</v>
      </c>
      <c r="I1973" t="s">
        <v>1957</v>
      </c>
      <c r="J1973">
        <v>366.858</v>
      </c>
      <c r="K1973" t="str">
        <f>_xlfn.XLOOKUP(Sales_DB[[#This Row],[Store_ID]],Store_DB[Store_ID],Store_DB[Region])</f>
        <v>East</v>
      </c>
      <c r="L1973" t="str">
        <f>_xlfn.XLOOKUP(Sales_DB[[#This Row],[Store_ID]],Store_DB[Store_ID],Store_DB[Store_Name])</f>
        <v>Hill, Wagner and Ballard</v>
      </c>
      <c r="M1973" t="str">
        <f>_xlfn.XLOOKUP(Sales_DB[[#This Row],[Store_ID]],Store_DB[Store_ID],Store_DB[City])</f>
        <v>East Davidville</v>
      </c>
      <c r="N1973" t="str">
        <f>_xlfn.XLOOKUP(Sales_DB[[#This Row],[Store_ID]],Store_DB[Store_ID],Store_DB[Store_Type])</f>
        <v>Online</v>
      </c>
      <c r="O1973" t="str">
        <f>_xlfn.XLOOKUP(Sales_DB[[#This Row],[Product_ID]],Product_DB[Product_ID],Product_DB[Product_Name])</f>
        <v>Foldable Camping Chair</v>
      </c>
      <c r="P1973" t="str">
        <f>_xlfn.XLOOKUP(Sales_DB[[#This Row],[Product_ID]],Product_DB[Product_ID],Product_DB[Category])</f>
        <v>Sports</v>
      </c>
      <c r="Q1973" t="str">
        <f>_xlfn.XLOOKUP(Sales_DB[[#This Row],[Product_ID]],Product_DB[Product_ID],Product_DB[Sub_Category])</f>
        <v>Outdoor</v>
      </c>
      <c r="R1973" t="str">
        <f>_xlfn.XLOOKUP(Sales_DB[[#This Row],[Product_ID]],Product_DB[Product_ID],Product_DB[Brand])</f>
        <v>Cook Ltd</v>
      </c>
      <c r="S1973">
        <f>_xlfn.XLOOKUP(Sales_DB[[#This Row],[Product_ID]],Product_DB[Product_ID],Product_DB[Cost])</f>
        <v>166.06</v>
      </c>
      <c r="T1973">
        <f>_xlfn.XLOOKUP(Sales_DB[[#This Row],[Product_ID]],Product_DB[Product_ID],Product_DB[Stock])</f>
        <v>340</v>
      </c>
      <c r="U1973" t="str">
        <f>_xlfn.XLOOKUP(Sales_DB[[#This Row],[Customer_ID]],Final_Cust_db[Customer_ID],Final_Cust_db[Name])</f>
        <v>Damon Perez</v>
      </c>
      <c r="V1973">
        <f>_xlfn.XLOOKUP(Sales_DB[[#This Row],[Customer_ID]],Final_Cust_db[Customer_ID],Final_Cust_db[Age])</f>
        <v>21</v>
      </c>
      <c r="W1973" t="str">
        <f>_xlfn.XLOOKUP(Sales_DB[[#This Row],[Customer_ID]],Final_Cust_db[Customer_ID],Final_Cust_db[Gender])</f>
        <v>Male</v>
      </c>
      <c r="X1973" t="str">
        <f>_xlfn.XLOOKUP(Sales_DB[[#This Row],[Customer_ID]],Final_Cust_db[Customer_ID],Final_Cust_db[City])</f>
        <v>Jasonton</v>
      </c>
      <c r="Y1973" t="str">
        <f>_xlfn.XLOOKUP(Sales_DB[[#This Row],[Customer_ID]],Final_Cust_db[Customer_ID],Final_Cust_db[State])</f>
        <v>Ohio</v>
      </c>
      <c r="Z1973" t="str">
        <f>_xlfn.XLOOKUP(Sales_DB[[#This Row],[Customer_ID]],Final_Cust_db[Customer_ID],Final_Cust_db[Country])</f>
        <v>USA</v>
      </c>
      <c r="AA1973" t="str">
        <f>_xlfn.XLOOKUP(Sales_DB[[#This Row],[Customer_ID]],Final_Cust_db[Customer_ID],Final_Cust_db[Loyality_Level])</f>
        <v>Gold</v>
      </c>
      <c r="AB1973" s="8">
        <f>Sales_DB[[#This Row],[Cost]]*Sales_DB[[#This Row],[Quantity]]</f>
        <v>166.06</v>
      </c>
      <c r="AC1973" s="8">
        <f>Sales_DB[[#This Row],[Total_Amount]]-Sales_DB[[#This Row],[Spend]]</f>
        <v>200.798</v>
      </c>
      <c r="AD1973" s="8">
        <f>MONTH(Sales_DB[[#This Row],[Order_Date]])</f>
        <v>10</v>
      </c>
    </row>
    <row r="1974" spans="1:30" x14ac:dyDescent="0.35">
      <c r="A1974" t="s">
        <v>3931</v>
      </c>
      <c r="B1974" s="2">
        <v>45466</v>
      </c>
      <c r="C1974" t="s">
        <v>1239</v>
      </c>
      <c r="D1974" t="s">
        <v>1818</v>
      </c>
      <c r="E1974" t="s">
        <v>1937</v>
      </c>
      <c r="F1974">
        <v>1</v>
      </c>
      <c r="G1974" s="5">
        <v>650.47</v>
      </c>
      <c r="H1974">
        <v>0.13</v>
      </c>
      <c r="I1974" t="s">
        <v>1959</v>
      </c>
      <c r="J1974">
        <v>565.90890000000002</v>
      </c>
      <c r="K1974" t="str">
        <f>_xlfn.XLOOKUP(Sales_DB[[#This Row],[Store_ID]],Store_DB[Store_ID],Store_DB[Region])</f>
        <v>West</v>
      </c>
      <c r="L1974" t="str">
        <f>_xlfn.XLOOKUP(Sales_DB[[#This Row],[Store_ID]],Store_DB[Store_ID],Store_DB[Store_Name])</f>
        <v>Frederick-Wright</v>
      </c>
      <c r="M1974" t="str">
        <f>_xlfn.XLOOKUP(Sales_DB[[#This Row],[Store_ID]],Store_DB[Store_ID],Store_DB[City])</f>
        <v>New Jimmymouth</v>
      </c>
      <c r="N1974" t="str">
        <f>_xlfn.XLOOKUP(Sales_DB[[#This Row],[Store_ID]],Store_DB[Store_ID],Store_DB[Store_Type])</f>
        <v>Flagship</v>
      </c>
      <c r="O1974" t="str">
        <f>_xlfn.XLOOKUP(Sales_DB[[#This Row],[Product_ID]],Product_DB[Product_ID],Product_DB[Product_Name])</f>
        <v>Decorative Lamp Shade</v>
      </c>
      <c r="P1974" t="str">
        <f>_xlfn.XLOOKUP(Sales_DB[[#This Row],[Product_ID]],Product_DB[Product_ID],Product_DB[Category])</f>
        <v>Home</v>
      </c>
      <c r="Q1974" t="str">
        <f>_xlfn.XLOOKUP(Sales_DB[[#This Row],[Product_ID]],Product_DB[Product_ID],Product_DB[Sub_Category])</f>
        <v>Lighting</v>
      </c>
      <c r="R1974" t="str">
        <f>_xlfn.XLOOKUP(Sales_DB[[#This Row],[Product_ID]],Product_DB[Product_ID],Product_DB[Brand])</f>
        <v>Ramirez-Hanson</v>
      </c>
      <c r="S1974">
        <f>_xlfn.XLOOKUP(Sales_DB[[#This Row],[Product_ID]],Product_DB[Product_ID],Product_DB[Cost])</f>
        <v>228.53</v>
      </c>
      <c r="T1974">
        <f>_xlfn.XLOOKUP(Sales_DB[[#This Row],[Product_ID]],Product_DB[Product_ID],Product_DB[Stock])</f>
        <v>469</v>
      </c>
      <c r="U1974" t="str">
        <f>_xlfn.XLOOKUP(Sales_DB[[#This Row],[Customer_ID]],Final_Cust_db[Customer_ID],Final_Cust_db[Name])</f>
        <v>Alejandro Evans</v>
      </c>
      <c r="V1974">
        <f>_xlfn.XLOOKUP(Sales_DB[[#This Row],[Customer_ID]],Final_Cust_db[Customer_ID],Final_Cust_db[Age])</f>
        <v>43</v>
      </c>
      <c r="W1974" t="str">
        <f>_xlfn.XLOOKUP(Sales_DB[[#This Row],[Customer_ID]],Final_Cust_db[Customer_ID],Final_Cust_db[Gender])</f>
        <v>Female</v>
      </c>
      <c r="X1974" t="str">
        <f>_xlfn.XLOOKUP(Sales_DB[[#This Row],[Customer_ID]],Final_Cust_db[Customer_ID],Final_Cust_db[City])</f>
        <v>Cannonberg</v>
      </c>
      <c r="Y1974" t="str">
        <f>_xlfn.XLOOKUP(Sales_DB[[#This Row],[Customer_ID]],Final_Cust_db[Customer_ID],Final_Cust_db[State])</f>
        <v>Connecticut</v>
      </c>
      <c r="Z1974" t="str">
        <f>_xlfn.XLOOKUP(Sales_DB[[#This Row],[Customer_ID]],Final_Cust_db[Customer_ID],Final_Cust_db[Country])</f>
        <v>USA</v>
      </c>
      <c r="AA1974" t="str">
        <f>_xlfn.XLOOKUP(Sales_DB[[#This Row],[Customer_ID]],Final_Cust_db[Customer_ID],Final_Cust_db[Loyality_Level])</f>
        <v>Bronze</v>
      </c>
      <c r="AB1974" s="8">
        <f>Sales_DB[[#This Row],[Cost]]*Sales_DB[[#This Row],[Quantity]]</f>
        <v>228.53</v>
      </c>
      <c r="AC1974" s="8">
        <f>Sales_DB[[#This Row],[Total_Amount]]-Sales_DB[[#This Row],[Spend]]</f>
        <v>337.37890000000004</v>
      </c>
      <c r="AD1974" s="8">
        <f>MONTH(Sales_DB[[#This Row],[Order_Date]])</f>
        <v>6</v>
      </c>
    </row>
    <row r="1975" spans="1:30" x14ac:dyDescent="0.35">
      <c r="A1975" t="s">
        <v>3932</v>
      </c>
      <c r="B1975" s="2">
        <v>45256</v>
      </c>
      <c r="C1975" t="s">
        <v>526</v>
      </c>
      <c r="D1975" t="s">
        <v>1611</v>
      </c>
      <c r="E1975" t="s">
        <v>1927</v>
      </c>
      <c r="F1975">
        <v>1</v>
      </c>
      <c r="G1975" s="5">
        <v>68.209999999999994</v>
      </c>
      <c r="H1975">
        <v>0.05</v>
      </c>
      <c r="I1975" t="s">
        <v>1959</v>
      </c>
      <c r="J1975">
        <v>64.799499999999995</v>
      </c>
      <c r="K1975" t="str">
        <f>_xlfn.XLOOKUP(Sales_DB[[#This Row],[Store_ID]],Store_DB[Store_ID],Store_DB[Region])</f>
        <v>North</v>
      </c>
      <c r="L1975" t="str">
        <f>_xlfn.XLOOKUP(Sales_DB[[#This Row],[Store_ID]],Store_DB[Store_ID],Store_DB[Store_Name])</f>
        <v>Thomas, Bridges and Harris</v>
      </c>
      <c r="M1975" t="str">
        <f>_xlfn.XLOOKUP(Sales_DB[[#This Row],[Store_ID]],Store_DB[Store_ID],Store_DB[City])</f>
        <v>Sabrinatown</v>
      </c>
      <c r="N1975" t="str">
        <f>_xlfn.XLOOKUP(Sales_DB[[#This Row],[Store_ID]],Store_DB[Store_ID],Store_DB[Store_Type])</f>
        <v>Online</v>
      </c>
      <c r="O1975" t="str">
        <f>_xlfn.XLOOKUP(Sales_DB[[#This Row],[Product_ID]],Product_DB[Product_ID],Product_DB[Product_Name])</f>
        <v>Decorative Wall Mirror</v>
      </c>
      <c r="P1975" t="str">
        <f>_xlfn.XLOOKUP(Sales_DB[[#This Row],[Product_ID]],Product_DB[Product_ID],Product_DB[Category])</f>
        <v>Home</v>
      </c>
      <c r="Q1975" t="str">
        <f>_xlfn.XLOOKUP(Sales_DB[[#This Row],[Product_ID]],Product_DB[Product_ID],Product_DB[Sub_Category])</f>
        <v>Decor</v>
      </c>
      <c r="R1975" t="str">
        <f>_xlfn.XLOOKUP(Sales_DB[[#This Row],[Product_ID]],Product_DB[Product_ID],Product_DB[Brand])</f>
        <v>Luna, Anderson and Bowman</v>
      </c>
      <c r="S1975">
        <f>_xlfn.XLOOKUP(Sales_DB[[#This Row],[Product_ID]],Product_DB[Product_ID],Product_DB[Cost])</f>
        <v>48.01</v>
      </c>
      <c r="T1975">
        <f>_xlfn.XLOOKUP(Sales_DB[[#This Row],[Product_ID]],Product_DB[Product_ID],Product_DB[Stock])</f>
        <v>439</v>
      </c>
      <c r="U1975" t="str">
        <f>_xlfn.XLOOKUP(Sales_DB[[#This Row],[Customer_ID]],Final_Cust_db[Customer_ID],Final_Cust_db[Name])</f>
        <v>Curtis Haynes</v>
      </c>
      <c r="V1975">
        <f>_xlfn.XLOOKUP(Sales_DB[[#This Row],[Customer_ID]],Final_Cust_db[Customer_ID],Final_Cust_db[Age])</f>
        <v>60</v>
      </c>
      <c r="W1975" t="str">
        <f>_xlfn.XLOOKUP(Sales_DB[[#This Row],[Customer_ID]],Final_Cust_db[Customer_ID],Final_Cust_db[Gender])</f>
        <v>Female</v>
      </c>
      <c r="X1975" t="str">
        <f>_xlfn.XLOOKUP(Sales_DB[[#This Row],[Customer_ID]],Final_Cust_db[Customer_ID],Final_Cust_db[City])</f>
        <v>Estradaside</v>
      </c>
      <c r="Y1975" t="str">
        <f>_xlfn.XLOOKUP(Sales_DB[[#This Row],[Customer_ID]],Final_Cust_db[Customer_ID],Final_Cust_db[State])</f>
        <v>Iowa</v>
      </c>
      <c r="Z1975" t="str">
        <f>_xlfn.XLOOKUP(Sales_DB[[#This Row],[Customer_ID]],Final_Cust_db[Customer_ID],Final_Cust_db[Country])</f>
        <v>USA</v>
      </c>
      <c r="AA1975" t="str">
        <f>_xlfn.XLOOKUP(Sales_DB[[#This Row],[Customer_ID]],Final_Cust_db[Customer_ID],Final_Cust_db[Loyality_Level])</f>
        <v>Gold</v>
      </c>
      <c r="AB1975" s="8">
        <f>Sales_DB[[#This Row],[Cost]]*Sales_DB[[#This Row],[Quantity]]</f>
        <v>48.01</v>
      </c>
      <c r="AC1975" s="8">
        <f>Sales_DB[[#This Row],[Total_Amount]]-Sales_DB[[#This Row],[Spend]]</f>
        <v>16.789499999999997</v>
      </c>
      <c r="AD1975" s="8">
        <f>MONTH(Sales_DB[[#This Row],[Order_Date]])</f>
        <v>11</v>
      </c>
    </row>
    <row r="1976" spans="1:30" x14ac:dyDescent="0.35">
      <c r="A1976" t="s">
        <v>3933</v>
      </c>
      <c r="B1976" s="2">
        <v>45886</v>
      </c>
      <c r="C1976" t="s">
        <v>467</v>
      </c>
      <c r="D1976" t="s">
        <v>1739</v>
      </c>
      <c r="E1976" t="s">
        <v>1912</v>
      </c>
      <c r="F1976">
        <v>2</v>
      </c>
      <c r="G1976" s="5">
        <v>842.89</v>
      </c>
      <c r="H1976">
        <v>0.25</v>
      </c>
      <c r="I1976" t="s">
        <v>1962</v>
      </c>
      <c r="J1976">
        <v>1264.335</v>
      </c>
      <c r="K1976" t="str">
        <f>_xlfn.XLOOKUP(Sales_DB[[#This Row],[Store_ID]],Store_DB[Store_ID],Store_DB[Region])</f>
        <v>South</v>
      </c>
      <c r="L1976" t="str">
        <f>_xlfn.XLOOKUP(Sales_DB[[#This Row],[Store_ID]],Store_DB[Store_ID],Store_DB[Store_Name])</f>
        <v>Martinez-Mullins</v>
      </c>
      <c r="M1976" t="str">
        <f>_xlfn.XLOOKUP(Sales_DB[[#This Row],[Store_ID]],Store_DB[Store_ID],Store_DB[City])</f>
        <v>Williamsfurt</v>
      </c>
      <c r="N1976" t="str">
        <f>_xlfn.XLOOKUP(Sales_DB[[#This Row],[Store_ID]],Store_DB[Store_ID],Store_DB[Store_Type])</f>
        <v>Online</v>
      </c>
      <c r="O1976" t="str">
        <f>_xlfn.XLOOKUP(Sales_DB[[#This Row],[Product_ID]],Product_DB[Product_ID],Product_DB[Product_Name])</f>
        <v>Men'S Track Pants</v>
      </c>
      <c r="P1976" t="str">
        <f>_xlfn.XLOOKUP(Sales_DB[[#This Row],[Product_ID]],Product_DB[Product_ID],Product_DB[Category])</f>
        <v>Clothing</v>
      </c>
      <c r="Q1976" t="str">
        <f>_xlfn.XLOOKUP(Sales_DB[[#This Row],[Product_ID]],Product_DB[Product_ID],Product_DB[Sub_Category])</f>
        <v>Bottoms</v>
      </c>
      <c r="R1976" t="str">
        <f>_xlfn.XLOOKUP(Sales_DB[[#This Row],[Product_ID]],Product_DB[Product_ID],Product_DB[Brand])</f>
        <v>Hamilton, Woods and Walker</v>
      </c>
      <c r="S1976">
        <f>_xlfn.XLOOKUP(Sales_DB[[#This Row],[Product_ID]],Product_DB[Product_ID],Product_DB[Cost])</f>
        <v>386.56</v>
      </c>
      <c r="T1976">
        <f>_xlfn.XLOOKUP(Sales_DB[[#This Row],[Product_ID]],Product_DB[Product_ID],Product_DB[Stock])</f>
        <v>125</v>
      </c>
      <c r="U1976" t="str">
        <f>_xlfn.XLOOKUP(Sales_DB[[#This Row],[Customer_ID]],Final_Cust_db[Customer_ID],Final_Cust_db[Name])</f>
        <v>Matthew Hanna</v>
      </c>
      <c r="V1976">
        <f>_xlfn.XLOOKUP(Sales_DB[[#This Row],[Customer_ID]],Final_Cust_db[Customer_ID],Final_Cust_db[Age])</f>
        <v>33</v>
      </c>
      <c r="W1976" t="str">
        <f>_xlfn.XLOOKUP(Sales_DB[[#This Row],[Customer_ID]],Final_Cust_db[Customer_ID],Final_Cust_db[Gender])</f>
        <v>Female</v>
      </c>
      <c r="X1976" t="str">
        <f>_xlfn.XLOOKUP(Sales_DB[[#This Row],[Customer_ID]],Final_Cust_db[Customer_ID],Final_Cust_db[City])</f>
        <v>Gonzalezbury</v>
      </c>
      <c r="Y1976" t="str">
        <f>_xlfn.XLOOKUP(Sales_DB[[#This Row],[Customer_ID]],Final_Cust_db[Customer_ID],Final_Cust_db[State])</f>
        <v>Michigan</v>
      </c>
      <c r="Z1976" t="str">
        <f>_xlfn.XLOOKUP(Sales_DB[[#This Row],[Customer_ID]],Final_Cust_db[Customer_ID],Final_Cust_db[Country])</f>
        <v>USA</v>
      </c>
      <c r="AA1976" t="str">
        <f>_xlfn.XLOOKUP(Sales_DB[[#This Row],[Customer_ID]],Final_Cust_db[Customer_ID],Final_Cust_db[Loyality_Level])</f>
        <v>Platinum</v>
      </c>
      <c r="AB1976" s="8">
        <f>Sales_DB[[#This Row],[Cost]]*Sales_DB[[#This Row],[Quantity]]</f>
        <v>773.12</v>
      </c>
      <c r="AC1976" s="8">
        <f>Sales_DB[[#This Row],[Total_Amount]]-Sales_DB[[#This Row],[Spend]]</f>
        <v>491.21500000000003</v>
      </c>
      <c r="AD1976" s="8">
        <f>MONTH(Sales_DB[[#This Row],[Order_Date]])</f>
        <v>8</v>
      </c>
    </row>
    <row r="1977" spans="1:30" x14ac:dyDescent="0.35">
      <c r="A1977" t="s">
        <v>3934</v>
      </c>
      <c r="B1977" s="2">
        <v>45390</v>
      </c>
      <c r="C1977" t="s">
        <v>957</v>
      </c>
      <c r="D1977" t="s">
        <v>1574</v>
      </c>
      <c r="E1977" t="s">
        <v>1902</v>
      </c>
      <c r="F1977">
        <v>2</v>
      </c>
      <c r="G1977" s="5">
        <v>227.95</v>
      </c>
      <c r="H1977">
        <v>0.24</v>
      </c>
      <c r="I1977" t="s">
        <v>1962</v>
      </c>
      <c r="J1977">
        <v>346.48399999999998</v>
      </c>
      <c r="K1977" t="str">
        <f>_xlfn.XLOOKUP(Sales_DB[[#This Row],[Store_ID]],Store_DB[Store_ID],Store_DB[Region])</f>
        <v>South</v>
      </c>
      <c r="L1977" t="str">
        <f>_xlfn.XLOOKUP(Sales_DB[[#This Row],[Store_ID]],Store_DB[Store_ID],Store_DB[Store_Name])</f>
        <v>Alexander Group</v>
      </c>
      <c r="M1977" t="str">
        <f>_xlfn.XLOOKUP(Sales_DB[[#This Row],[Store_ID]],Store_DB[Store_ID],Store_DB[City])</f>
        <v>Port Sharon</v>
      </c>
      <c r="N1977" t="str">
        <f>_xlfn.XLOOKUP(Sales_DB[[#This Row],[Store_ID]],Store_DB[Store_ID],Store_DB[Store_Type])</f>
        <v>Online</v>
      </c>
      <c r="O1977" t="str">
        <f>_xlfn.XLOOKUP(Sales_DB[[#This Row],[Product_ID]],Product_DB[Product_ID],Product_DB[Product_Name])</f>
        <v>Men'S Leather Belt</v>
      </c>
      <c r="P1977" t="str">
        <f>_xlfn.XLOOKUP(Sales_DB[[#This Row],[Product_ID]],Product_DB[Product_ID],Product_DB[Category])</f>
        <v>Clothing</v>
      </c>
      <c r="Q1977" t="str">
        <f>_xlfn.XLOOKUP(Sales_DB[[#This Row],[Product_ID]],Product_DB[Product_ID],Product_DB[Sub_Category])</f>
        <v>Accessories</v>
      </c>
      <c r="R1977" t="str">
        <f>_xlfn.XLOOKUP(Sales_DB[[#This Row],[Product_ID]],Product_DB[Product_ID],Product_DB[Brand])</f>
        <v>Baldwin, Garza and Gonzalez</v>
      </c>
      <c r="S1977">
        <f>_xlfn.XLOOKUP(Sales_DB[[#This Row],[Product_ID]],Product_DB[Product_ID],Product_DB[Cost])</f>
        <v>261</v>
      </c>
      <c r="T1977">
        <f>_xlfn.XLOOKUP(Sales_DB[[#This Row],[Product_ID]],Product_DB[Product_ID],Product_DB[Stock])</f>
        <v>59</v>
      </c>
      <c r="U1977" t="str">
        <f>_xlfn.XLOOKUP(Sales_DB[[#This Row],[Customer_ID]],Final_Cust_db[Customer_ID],Final_Cust_db[Name])</f>
        <v>Matthew Avery</v>
      </c>
      <c r="V1977">
        <f>_xlfn.XLOOKUP(Sales_DB[[#This Row],[Customer_ID]],Final_Cust_db[Customer_ID],Final_Cust_db[Age])</f>
        <v>29</v>
      </c>
      <c r="W1977" t="str">
        <f>_xlfn.XLOOKUP(Sales_DB[[#This Row],[Customer_ID]],Final_Cust_db[Customer_ID],Final_Cust_db[Gender])</f>
        <v>Male</v>
      </c>
      <c r="X1977" t="str">
        <f>_xlfn.XLOOKUP(Sales_DB[[#This Row],[Customer_ID]],Final_Cust_db[Customer_ID],Final_Cust_db[City])</f>
        <v>Lake Melissashire</v>
      </c>
      <c r="Y1977" t="str">
        <f>_xlfn.XLOOKUP(Sales_DB[[#This Row],[Customer_ID]],Final_Cust_db[Customer_ID],Final_Cust_db[State])</f>
        <v>Oregon</v>
      </c>
      <c r="Z1977" t="str">
        <f>_xlfn.XLOOKUP(Sales_DB[[#This Row],[Customer_ID]],Final_Cust_db[Customer_ID],Final_Cust_db[Country])</f>
        <v>USA</v>
      </c>
      <c r="AA1977" t="str">
        <f>_xlfn.XLOOKUP(Sales_DB[[#This Row],[Customer_ID]],Final_Cust_db[Customer_ID],Final_Cust_db[Loyality_Level])</f>
        <v>Silver</v>
      </c>
      <c r="AB1977" s="8">
        <f>Sales_DB[[#This Row],[Cost]]*Sales_DB[[#This Row],[Quantity]]</f>
        <v>522</v>
      </c>
      <c r="AC1977" s="8">
        <f>Sales_DB[[#This Row],[Total_Amount]]-Sales_DB[[#This Row],[Spend]]</f>
        <v>-175.51600000000002</v>
      </c>
      <c r="AD1977" s="8">
        <f>MONTH(Sales_DB[[#This Row],[Order_Date]])</f>
        <v>4</v>
      </c>
    </row>
    <row r="1978" spans="1:30" x14ac:dyDescent="0.35">
      <c r="A1978" t="s">
        <v>3935</v>
      </c>
      <c r="B1978" s="2">
        <v>45388</v>
      </c>
      <c r="C1978" t="s">
        <v>637</v>
      </c>
      <c r="D1978" t="s">
        <v>1778</v>
      </c>
      <c r="E1978" t="s">
        <v>1927</v>
      </c>
      <c r="F1978">
        <v>3</v>
      </c>
      <c r="G1978" s="5">
        <v>685.97</v>
      </c>
      <c r="H1978">
        <v>0.24</v>
      </c>
      <c r="I1978" t="s">
        <v>1959</v>
      </c>
      <c r="J1978">
        <v>1564.0116</v>
      </c>
      <c r="K1978" t="str">
        <f>_xlfn.XLOOKUP(Sales_DB[[#This Row],[Store_ID]],Store_DB[Store_ID],Store_DB[Region])</f>
        <v>North</v>
      </c>
      <c r="L1978" t="str">
        <f>_xlfn.XLOOKUP(Sales_DB[[#This Row],[Store_ID]],Store_DB[Store_ID],Store_DB[Store_Name])</f>
        <v>Thomas, Bridges and Harris</v>
      </c>
      <c r="M1978" t="str">
        <f>_xlfn.XLOOKUP(Sales_DB[[#This Row],[Store_ID]],Store_DB[Store_ID],Store_DB[City])</f>
        <v>Sabrinatown</v>
      </c>
      <c r="N1978" t="str">
        <f>_xlfn.XLOOKUP(Sales_DB[[#This Row],[Store_ID]],Store_DB[Store_ID],Store_DB[Store_Type])</f>
        <v>Online</v>
      </c>
      <c r="O1978" t="str">
        <f>_xlfn.XLOOKUP(Sales_DB[[#This Row],[Product_ID]],Product_DB[Product_ID],Product_DB[Product_Name])</f>
        <v>Women'S Hair Dryer Brush</v>
      </c>
      <c r="P1978" t="str">
        <f>_xlfn.XLOOKUP(Sales_DB[[#This Row],[Product_ID]],Product_DB[Product_ID],Product_DB[Category])</f>
        <v>Beauty</v>
      </c>
      <c r="Q1978" t="str">
        <f>_xlfn.XLOOKUP(Sales_DB[[#This Row],[Product_ID]],Product_DB[Product_ID],Product_DB[Sub_Category])</f>
        <v>Haircare</v>
      </c>
      <c r="R1978" t="str">
        <f>_xlfn.XLOOKUP(Sales_DB[[#This Row],[Product_ID]],Product_DB[Product_ID],Product_DB[Brand])</f>
        <v>Torres, Spencer and Potter</v>
      </c>
      <c r="S1978">
        <f>_xlfn.XLOOKUP(Sales_DB[[#This Row],[Product_ID]],Product_DB[Product_ID],Product_DB[Cost])</f>
        <v>340.39</v>
      </c>
      <c r="T1978">
        <f>_xlfn.XLOOKUP(Sales_DB[[#This Row],[Product_ID]],Product_DB[Product_ID],Product_DB[Stock])</f>
        <v>177</v>
      </c>
      <c r="U1978" t="str">
        <f>_xlfn.XLOOKUP(Sales_DB[[#This Row],[Customer_ID]],Final_Cust_db[Customer_ID],Final_Cust_db[Name])</f>
        <v>Jacob Wood</v>
      </c>
      <c r="V1978">
        <f>_xlfn.XLOOKUP(Sales_DB[[#This Row],[Customer_ID]],Final_Cust_db[Customer_ID],Final_Cust_db[Age])</f>
        <v>26</v>
      </c>
      <c r="W1978" t="str">
        <f>_xlfn.XLOOKUP(Sales_DB[[#This Row],[Customer_ID]],Final_Cust_db[Customer_ID],Final_Cust_db[Gender])</f>
        <v>Male</v>
      </c>
      <c r="X1978" t="str">
        <f>_xlfn.XLOOKUP(Sales_DB[[#This Row],[Customer_ID]],Final_Cust_db[Customer_ID],Final_Cust_db[City])</f>
        <v>Lake Samanthafort</v>
      </c>
      <c r="Y1978" t="str">
        <f>_xlfn.XLOOKUP(Sales_DB[[#This Row],[Customer_ID]],Final_Cust_db[Customer_ID],Final_Cust_db[State])</f>
        <v>Idaho</v>
      </c>
      <c r="Z1978" t="str">
        <f>_xlfn.XLOOKUP(Sales_DB[[#This Row],[Customer_ID]],Final_Cust_db[Customer_ID],Final_Cust_db[Country])</f>
        <v>USA</v>
      </c>
      <c r="AA1978" t="str">
        <f>_xlfn.XLOOKUP(Sales_DB[[#This Row],[Customer_ID]],Final_Cust_db[Customer_ID],Final_Cust_db[Loyality_Level])</f>
        <v>Gold</v>
      </c>
      <c r="AB1978" s="8">
        <f>Sales_DB[[#This Row],[Cost]]*Sales_DB[[#This Row],[Quantity]]</f>
        <v>1021.17</v>
      </c>
      <c r="AC1978" s="8">
        <f>Sales_DB[[#This Row],[Total_Amount]]-Sales_DB[[#This Row],[Spend]]</f>
        <v>542.84160000000008</v>
      </c>
      <c r="AD1978" s="8">
        <f>MONTH(Sales_DB[[#This Row],[Order_Date]])</f>
        <v>4</v>
      </c>
    </row>
    <row r="1979" spans="1:30" x14ac:dyDescent="0.35">
      <c r="A1979" t="s">
        <v>3936</v>
      </c>
      <c r="B1979" s="2">
        <v>45793</v>
      </c>
      <c r="C1979" t="s">
        <v>1152</v>
      </c>
      <c r="D1979" t="s">
        <v>1662</v>
      </c>
      <c r="E1979" t="s">
        <v>1894</v>
      </c>
      <c r="F1979">
        <v>1</v>
      </c>
      <c r="G1979" s="5">
        <v>722.57</v>
      </c>
      <c r="H1979">
        <v>0.18</v>
      </c>
      <c r="I1979" t="s">
        <v>1957</v>
      </c>
      <c r="J1979">
        <v>592.50740000000008</v>
      </c>
      <c r="K1979" t="str">
        <f>_xlfn.XLOOKUP(Sales_DB[[#This Row],[Store_ID]],Store_DB[Store_ID],Store_DB[Region])</f>
        <v>South</v>
      </c>
      <c r="L1979" t="str">
        <f>_xlfn.XLOOKUP(Sales_DB[[#This Row],[Store_ID]],Store_DB[Store_ID],Store_DB[Store_Name])</f>
        <v>Black-Horn</v>
      </c>
      <c r="M1979" t="str">
        <f>_xlfn.XLOOKUP(Sales_DB[[#This Row],[Store_ID]],Store_DB[Store_ID],Store_DB[City])</f>
        <v>North Nancyview</v>
      </c>
      <c r="N1979" t="str">
        <f>_xlfn.XLOOKUP(Sales_DB[[#This Row],[Store_ID]],Store_DB[Store_ID],Store_DB[Store_Type])</f>
        <v>Outlet</v>
      </c>
      <c r="O1979" t="str">
        <f>_xlfn.XLOOKUP(Sales_DB[[#This Row],[Product_ID]],Product_DB[Product_ID],Product_DB[Product_Name])</f>
        <v>Fabric Sofa Throw Blanket</v>
      </c>
      <c r="P1979" t="str">
        <f>_xlfn.XLOOKUP(Sales_DB[[#This Row],[Product_ID]],Product_DB[Product_ID],Product_DB[Category])</f>
        <v>Home</v>
      </c>
      <c r="Q1979" t="str">
        <f>_xlfn.XLOOKUP(Sales_DB[[#This Row],[Product_ID]],Product_DB[Product_ID],Product_DB[Sub_Category])</f>
        <v>Decor</v>
      </c>
      <c r="R1979" t="str">
        <f>_xlfn.XLOOKUP(Sales_DB[[#This Row],[Product_ID]],Product_DB[Product_ID],Product_DB[Brand])</f>
        <v>Hoffman Group</v>
      </c>
      <c r="S1979">
        <f>_xlfn.XLOOKUP(Sales_DB[[#This Row],[Product_ID]],Product_DB[Product_ID],Product_DB[Cost])</f>
        <v>218.48</v>
      </c>
      <c r="T1979">
        <f>_xlfn.XLOOKUP(Sales_DB[[#This Row],[Product_ID]],Product_DB[Product_ID],Product_DB[Stock])</f>
        <v>276</v>
      </c>
      <c r="U1979" t="str">
        <f>_xlfn.XLOOKUP(Sales_DB[[#This Row],[Customer_ID]],Final_Cust_db[Customer_ID],Final_Cust_db[Name])</f>
        <v>Brandon Mcbride</v>
      </c>
      <c r="V1979">
        <f>_xlfn.XLOOKUP(Sales_DB[[#This Row],[Customer_ID]],Final_Cust_db[Customer_ID],Final_Cust_db[Age])</f>
        <v>63</v>
      </c>
      <c r="W1979" t="str">
        <f>_xlfn.XLOOKUP(Sales_DB[[#This Row],[Customer_ID]],Final_Cust_db[Customer_ID],Final_Cust_db[Gender])</f>
        <v>Female</v>
      </c>
      <c r="X1979" t="str">
        <f>_xlfn.XLOOKUP(Sales_DB[[#This Row],[Customer_ID]],Final_Cust_db[Customer_ID],Final_Cust_db[City])</f>
        <v>Kellyside</v>
      </c>
      <c r="Y1979" t="str">
        <f>_xlfn.XLOOKUP(Sales_DB[[#This Row],[Customer_ID]],Final_Cust_db[Customer_ID],Final_Cust_db[State])</f>
        <v>Alaska</v>
      </c>
      <c r="Z1979" t="str">
        <f>_xlfn.XLOOKUP(Sales_DB[[#This Row],[Customer_ID]],Final_Cust_db[Customer_ID],Final_Cust_db[Country])</f>
        <v>USA</v>
      </c>
      <c r="AA1979" t="str">
        <f>_xlfn.XLOOKUP(Sales_DB[[#This Row],[Customer_ID]],Final_Cust_db[Customer_ID],Final_Cust_db[Loyality_Level])</f>
        <v>Platinum</v>
      </c>
      <c r="AB1979" s="8">
        <f>Sales_DB[[#This Row],[Cost]]*Sales_DB[[#This Row],[Quantity]]</f>
        <v>218.48</v>
      </c>
      <c r="AC1979" s="8">
        <f>Sales_DB[[#This Row],[Total_Amount]]-Sales_DB[[#This Row],[Spend]]</f>
        <v>374.02740000000006</v>
      </c>
      <c r="AD1979" s="8">
        <f>MONTH(Sales_DB[[#This Row],[Order_Date]])</f>
        <v>5</v>
      </c>
    </row>
    <row r="1980" spans="1:30" x14ac:dyDescent="0.35">
      <c r="A1980" t="s">
        <v>3937</v>
      </c>
      <c r="B1980" s="2">
        <v>45615</v>
      </c>
      <c r="C1980" t="s">
        <v>481</v>
      </c>
      <c r="D1980" t="s">
        <v>1681</v>
      </c>
      <c r="E1980" t="s">
        <v>1906</v>
      </c>
      <c r="F1980">
        <v>3</v>
      </c>
      <c r="G1980" s="5">
        <v>585.54999999999995</v>
      </c>
      <c r="H1980">
        <v>0.14000000000000001</v>
      </c>
      <c r="I1980" t="s">
        <v>1962</v>
      </c>
      <c r="J1980">
        <v>1510.7190000000001</v>
      </c>
      <c r="K1980" t="str">
        <f>_xlfn.XLOOKUP(Sales_DB[[#This Row],[Store_ID]],Store_DB[Store_ID],Store_DB[Region])</f>
        <v>North</v>
      </c>
      <c r="L1980" t="str">
        <f>_xlfn.XLOOKUP(Sales_DB[[#This Row],[Store_ID]],Store_DB[Store_ID],Store_DB[Store_Name])</f>
        <v>Gray Ltd</v>
      </c>
      <c r="M1980" t="str">
        <f>_xlfn.XLOOKUP(Sales_DB[[#This Row],[Store_ID]],Store_DB[Store_ID],Store_DB[City])</f>
        <v>New Michaelchester</v>
      </c>
      <c r="N1980" t="str">
        <f>_xlfn.XLOOKUP(Sales_DB[[#This Row],[Store_ID]],Store_DB[Store_ID],Store_DB[Store_Type])</f>
        <v>Outlet</v>
      </c>
      <c r="O1980" t="str">
        <f>_xlfn.XLOOKUP(Sales_DB[[#This Row],[Product_ID]],Product_DB[Product_ID],Product_DB[Product_Name])</f>
        <v>Bedroom Table Lamp</v>
      </c>
      <c r="P1980" t="str">
        <f>_xlfn.XLOOKUP(Sales_DB[[#This Row],[Product_ID]],Product_DB[Product_ID],Product_DB[Category])</f>
        <v>Home</v>
      </c>
      <c r="Q1980" t="str">
        <f>_xlfn.XLOOKUP(Sales_DB[[#This Row],[Product_ID]],Product_DB[Product_ID],Product_DB[Sub_Category])</f>
        <v>Lighting</v>
      </c>
      <c r="R1980" t="str">
        <f>_xlfn.XLOOKUP(Sales_DB[[#This Row],[Product_ID]],Product_DB[Product_ID],Product_DB[Brand])</f>
        <v>Jones LLC</v>
      </c>
      <c r="S1980">
        <f>_xlfn.XLOOKUP(Sales_DB[[#This Row],[Product_ID]],Product_DB[Product_ID],Product_DB[Cost])</f>
        <v>382.22</v>
      </c>
      <c r="T1980">
        <f>_xlfn.XLOOKUP(Sales_DB[[#This Row],[Product_ID]],Product_DB[Product_ID],Product_DB[Stock])</f>
        <v>329</v>
      </c>
      <c r="U1980" t="str">
        <f>_xlfn.XLOOKUP(Sales_DB[[#This Row],[Customer_ID]],Final_Cust_db[Customer_ID],Final_Cust_db[Name])</f>
        <v>Patty Francis</v>
      </c>
      <c r="V1980">
        <f>_xlfn.XLOOKUP(Sales_DB[[#This Row],[Customer_ID]],Final_Cust_db[Customer_ID],Final_Cust_db[Age])</f>
        <v>63</v>
      </c>
      <c r="W1980" t="str">
        <f>_xlfn.XLOOKUP(Sales_DB[[#This Row],[Customer_ID]],Final_Cust_db[Customer_ID],Final_Cust_db[Gender])</f>
        <v>Female</v>
      </c>
      <c r="X1980" t="str">
        <f>_xlfn.XLOOKUP(Sales_DB[[#This Row],[Customer_ID]],Final_Cust_db[Customer_ID],Final_Cust_db[City])</f>
        <v>South Brooke</v>
      </c>
      <c r="Y1980" t="str">
        <f>_xlfn.XLOOKUP(Sales_DB[[#This Row],[Customer_ID]],Final_Cust_db[Customer_ID],Final_Cust_db[State])</f>
        <v>Pennsylvania</v>
      </c>
      <c r="Z1980" t="str">
        <f>_xlfn.XLOOKUP(Sales_DB[[#This Row],[Customer_ID]],Final_Cust_db[Customer_ID],Final_Cust_db[Country])</f>
        <v>USA</v>
      </c>
      <c r="AA1980" t="str">
        <f>_xlfn.XLOOKUP(Sales_DB[[#This Row],[Customer_ID]],Final_Cust_db[Customer_ID],Final_Cust_db[Loyality_Level])</f>
        <v>Gold</v>
      </c>
      <c r="AB1980" s="8">
        <f>Sales_DB[[#This Row],[Cost]]*Sales_DB[[#This Row],[Quantity]]</f>
        <v>1146.6600000000001</v>
      </c>
      <c r="AC1980" s="8">
        <f>Sales_DB[[#This Row],[Total_Amount]]-Sales_DB[[#This Row],[Spend]]</f>
        <v>364.05899999999997</v>
      </c>
      <c r="AD1980" s="8">
        <f>MONTH(Sales_DB[[#This Row],[Order_Date]])</f>
        <v>11</v>
      </c>
    </row>
    <row r="1981" spans="1:30" x14ac:dyDescent="0.35">
      <c r="A1981" t="s">
        <v>3938</v>
      </c>
      <c r="B1981" s="2">
        <v>45666</v>
      </c>
      <c r="C1981" t="s">
        <v>984</v>
      </c>
      <c r="D1981" t="s">
        <v>1716</v>
      </c>
      <c r="E1981" t="s">
        <v>1930</v>
      </c>
      <c r="F1981">
        <v>2</v>
      </c>
      <c r="G1981" s="5">
        <v>635.80999999999995</v>
      </c>
      <c r="H1981">
        <v>0.13</v>
      </c>
      <c r="I1981" t="s">
        <v>1959</v>
      </c>
      <c r="J1981">
        <v>1106.3094000000001</v>
      </c>
      <c r="K1981" t="str">
        <f>_xlfn.XLOOKUP(Sales_DB[[#This Row],[Store_ID]],Store_DB[Store_ID],Store_DB[Region])</f>
        <v>East</v>
      </c>
      <c r="L1981" t="str">
        <f>_xlfn.XLOOKUP(Sales_DB[[#This Row],[Store_ID]],Store_DB[Store_ID],Store_DB[Store_Name])</f>
        <v>Gardner, Humphrey and Contreras</v>
      </c>
      <c r="M1981" t="str">
        <f>_xlfn.XLOOKUP(Sales_DB[[#This Row],[Store_ID]],Store_DB[Store_ID],Store_DB[City])</f>
        <v>Johnsonville</v>
      </c>
      <c r="N1981" t="str">
        <f>_xlfn.XLOOKUP(Sales_DB[[#This Row],[Store_ID]],Store_DB[Store_ID],Store_DB[Store_Type])</f>
        <v>Flagship</v>
      </c>
      <c r="O1981" t="str">
        <f>_xlfn.XLOOKUP(Sales_DB[[#This Row],[Product_ID]],Product_DB[Product_ID],Product_DB[Product_Name])</f>
        <v>Men'S Winter Jacket</v>
      </c>
      <c r="P1981" t="str">
        <f>_xlfn.XLOOKUP(Sales_DB[[#This Row],[Product_ID]],Product_DB[Product_ID],Product_DB[Category])</f>
        <v>Clothing</v>
      </c>
      <c r="Q1981" t="str">
        <f>_xlfn.XLOOKUP(Sales_DB[[#This Row],[Product_ID]],Product_DB[Product_ID],Product_DB[Sub_Category])</f>
        <v>Outerwear</v>
      </c>
      <c r="R1981" t="str">
        <f>_xlfn.XLOOKUP(Sales_DB[[#This Row],[Product_ID]],Product_DB[Product_ID],Product_DB[Brand])</f>
        <v>Kelly, Smith and Perez</v>
      </c>
      <c r="S1981">
        <f>_xlfn.XLOOKUP(Sales_DB[[#This Row],[Product_ID]],Product_DB[Product_ID],Product_DB[Cost])</f>
        <v>167.34</v>
      </c>
      <c r="T1981">
        <f>_xlfn.XLOOKUP(Sales_DB[[#This Row],[Product_ID]],Product_DB[Product_ID],Product_DB[Stock])</f>
        <v>296</v>
      </c>
      <c r="U1981" t="str">
        <f>_xlfn.XLOOKUP(Sales_DB[[#This Row],[Customer_ID]],Final_Cust_db[Customer_ID],Final_Cust_db[Name])</f>
        <v>Stacy Collins</v>
      </c>
      <c r="V1981">
        <f>_xlfn.XLOOKUP(Sales_DB[[#This Row],[Customer_ID]],Final_Cust_db[Customer_ID],Final_Cust_db[Age])</f>
        <v>41</v>
      </c>
      <c r="W1981" t="str">
        <f>_xlfn.XLOOKUP(Sales_DB[[#This Row],[Customer_ID]],Final_Cust_db[Customer_ID],Final_Cust_db[Gender])</f>
        <v>Female</v>
      </c>
      <c r="X1981" t="str">
        <f>_xlfn.XLOOKUP(Sales_DB[[#This Row],[Customer_ID]],Final_Cust_db[Customer_ID],Final_Cust_db[City])</f>
        <v>Randychester</v>
      </c>
      <c r="Y1981" t="str">
        <f>_xlfn.XLOOKUP(Sales_DB[[#This Row],[Customer_ID]],Final_Cust_db[Customer_ID],Final_Cust_db[State])</f>
        <v>California</v>
      </c>
      <c r="Z1981" t="str">
        <f>_xlfn.XLOOKUP(Sales_DB[[#This Row],[Customer_ID]],Final_Cust_db[Customer_ID],Final_Cust_db[Country])</f>
        <v>USA</v>
      </c>
      <c r="AA1981" t="str">
        <f>_xlfn.XLOOKUP(Sales_DB[[#This Row],[Customer_ID]],Final_Cust_db[Customer_ID],Final_Cust_db[Loyality_Level])</f>
        <v>Bronze</v>
      </c>
      <c r="AB1981" s="8">
        <f>Sales_DB[[#This Row],[Cost]]*Sales_DB[[#This Row],[Quantity]]</f>
        <v>334.68</v>
      </c>
      <c r="AC1981" s="8">
        <f>Sales_DB[[#This Row],[Total_Amount]]-Sales_DB[[#This Row],[Spend]]</f>
        <v>771.62940000000003</v>
      </c>
      <c r="AD1981" s="8">
        <f>MONTH(Sales_DB[[#This Row],[Order_Date]])</f>
        <v>1</v>
      </c>
    </row>
    <row r="1982" spans="1:30" x14ac:dyDescent="0.35">
      <c r="A1982" t="s">
        <v>3939</v>
      </c>
      <c r="B1982" s="2">
        <v>45644</v>
      </c>
      <c r="C1982" t="s">
        <v>890</v>
      </c>
      <c r="D1982" t="s">
        <v>1611</v>
      </c>
      <c r="E1982" t="s">
        <v>1902</v>
      </c>
      <c r="F1982">
        <v>2</v>
      </c>
      <c r="G1982" s="5">
        <v>353.74</v>
      </c>
      <c r="H1982">
        <v>0.01</v>
      </c>
      <c r="I1982" t="s">
        <v>1957</v>
      </c>
      <c r="J1982">
        <v>700.40520000000004</v>
      </c>
      <c r="K1982" t="str">
        <f>_xlfn.XLOOKUP(Sales_DB[[#This Row],[Store_ID]],Store_DB[Store_ID],Store_DB[Region])</f>
        <v>South</v>
      </c>
      <c r="L1982" t="str">
        <f>_xlfn.XLOOKUP(Sales_DB[[#This Row],[Store_ID]],Store_DB[Store_ID],Store_DB[Store_Name])</f>
        <v>Alexander Group</v>
      </c>
      <c r="M1982" t="str">
        <f>_xlfn.XLOOKUP(Sales_DB[[#This Row],[Store_ID]],Store_DB[Store_ID],Store_DB[City])</f>
        <v>Port Sharon</v>
      </c>
      <c r="N1982" t="str">
        <f>_xlfn.XLOOKUP(Sales_DB[[#This Row],[Store_ID]],Store_DB[Store_ID],Store_DB[Store_Type])</f>
        <v>Online</v>
      </c>
      <c r="O1982" t="str">
        <f>_xlfn.XLOOKUP(Sales_DB[[#This Row],[Product_ID]],Product_DB[Product_ID],Product_DB[Product_Name])</f>
        <v>Decorative Wall Mirror</v>
      </c>
      <c r="P1982" t="str">
        <f>_xlfn.XLOOKUP(Sales_DB[[#This Row],[Product_ID]],Product_DB[Product_ID],Product_DB[Category])</f>
        <v>Home</v>
      </c>
      <c r="Q1982" t="str">
        <f>_xlfn.XLOOKUP(Sales_DB[[#This Row],[Product_ID]],Product_DB[Product_ID],Product_DB[Sub_Category])</f>
        <v>Decor</v>
      </c>
      <c r="R1982" t="str">
        <f>_xlfn.XLOOKUP(Sales_DB[[#This Row],[Product_ID]],Product_DB[Product_ID],Product_DB[Brand])</f>
        <v>Luna, Anderson and Bowman</v>
      </c>
      <c r="S1982">
        <f>_xlfn.XLOOKUP(Sales_DB[[#This Row],[Product_ID]],Product_DB[Product_ID],Product_DB[Cost])</f>
        <v>48.01</v>
      </c>
      <c r="T1982">
        <f>_xlfn.XLOOKUP(Sales_DB[[#This Row],[Product_ID]],Product_DB[Product_ID],Product_DB[Stock])</f>
        <v>439</v>
      </c>
      <c r="U1982" t="str">
        <f>_xlfn.XLOOKUP(Sales_DB[[#This Row],[Customer_ID]],Final_Cust_db[Customer_ID],Final_Cust_db[Name])</f>
        <v>Jeffrey Gomez</v>
      </c>
      <c r="V1982">
        <f>_xlfn.XLOOKUP(Sales_DB[[#This Row],[Customer_ID]],Final_Cust_db[Customer_ID],Final_Cust_db[Age])</f>
        <v>22</v>
      </c>
      <c r="W1982" t="str">
        <f>_xlfn.XLOOKUP(Sales_DB[[#This Row],[Customer_ID]],Final_Cust_db[Customer_ID],Final_Cust_db[Gender])</f>
        <v>Female</v>
      </c>
      <c r="X1982" t="str">
        <f>_xlfn.XLOOKUP(Sales_DB[[#This Row],[Customer_ID]],Final_Cust_db[Customer_ID],Final_Cust_db[City])</f>
        <v>Lake Nicole</v>
      </c>
      <c r="Y1982" t="str">
        <f>_xlfn.XLOOKUP(Sales_DB[[#This Row],[Customer_ID]],Final_Cust_db[Customer_ID],Final_Cust_db[State])</f>
        <v>Colorado</v>
      </c>
      <c r="Z1982" t="str">
        <f>_xlfn.XLOOKUP(Sales_DB[[#This Row],[Customer_ID]],Final_Cust_db[Customer_ID],Final_Cust_db[Country])</f>
        <v>USA</v>
      </c>
      <c r="AA1982" t="str">
        <f>_xlfn.XLOOKUP(Sales_DB[[#This Row],[Customer_ID]],Final_Cust_db[Customer_ID],Final_Cust_db[Loyality_Level])</f>
        <v>Platinum</v>
      </c>
      <c r="AB1982" s="8">
        <f>Sales_DB[[#This Row],[Cost]]*Sales_DB[[#This Row],[Quantity]]</f>
        <v>96.02</v>
      </c>
      <c r="AC1982" s="8">
        <f>Sales_DB[[#This Row],[Total_Amount]]-Sales_DB[[#This Row],[Spend]]</f>
        <v>604.38520000000005</v>
      </c>
      <c r="AD1982" s="8">
        <f>MONTH(Sales_DB[[#This Row],[Order_Date]])</f>
        <v>12</v>
      </c>
    </row>
    <row r="1983" spans="1:30" x14ac:dyDescent="0.35">
      <c r="A1983" t="s">
        <v>3940</v>
      </c>
      <c r="B1983" s="2">
        <v>45648</v>
      </c>
      <c r="C1983" t="s">
        <v>851</v>
      </c>
      <c r="D1983" t="s">
        <v>1684</v>
      </c>
      <c r="E1983" t="s">
        <v>1912</v>
      </c>
      <c r="F1983">
        <v>1</v>
      </c>
      <c r="G1983" s="5">
        <v>377.52</v>
      </c>
      <c r="H1983">
        <v>0.15</v>
      </c>
      <c r="I1983" t="s">
        <v>1957</v>
      </c>
      <c r="J1983">
        <v>320.892</v>
      </c>
      <c r="K1983" t="str">
        <f>_xlfn.XLOOKUP(Sales_DB[[#This Row],[Store_ID]],Store_DB[Store_ID],Store_DB[Region])</f>
        <v>South</v>
      </c>
      <c r="L1983" t="str">
        <f>_xlfn.XLOOKUP(Sales_DB[[#This Row],[Store_ID]],Store_DB[Store_ID],Store_DB[Store_Name])</f>
        <v>Martinez-Mullins</v>
      </c>
      <c r="M1983" t="str">
        <f>_xlfn.XLOOKUP(Sales_DB[[#This Row],[Store_ID]],Store_DB[Store_ID],Store_DB[City])</f>
        <v>Williamsfurt</v>
      </c>
      <c r="N1983" t="str">
        <f>_xlfn.XLOOKUP(Sales_DB[[#This Row],[Store_ID]],Store_DB[Store_ID],Store_DB[Store_Type])</f>
        <v>Online</v>
      </c>
      <c r="O1983" t="str">
        <f>_xlfn.XLOOKUP(Sales_DB[[#This Row],[Product_ID]],Product_DB[Product_ID],Product_DB[Product_Name])</f>
        <v>Women'S Summer Dress</v>
      </c>
      <c r="P1983" t="str">
        <f>_xlfn.XLOOKUP(Sales_DB[[#This Row],[Product_ID]],Product_DB[Product_ID],Product_DB[Category])</f>
        <v>Clothing</v>
      </c>
      <c r="Q1983" t="str">
        <f>_xlfn.XLOOKUP(Sales_DB[[#This Row],[Product_ID]],Product_DB[Product_ID],Product_DB[Sub_Category])</f>
        <v>Tops</v>
      </c>
      <c r="R1983" t="str">
        <f>_xlfn.XLOOKUP(Sales_DB[[#This Row],[Product_ID]],Product_DB[Product_ID],Product_DB[Brand])</f>
        <v>Smith-Mills</v>
      </c>
      <c r="S1983">
        <f>_xlfn.XLOOKUP(Sales_DB[[#This Row],[Product_ID]],Product_DB[Product_ID],Product_DB[Cost])</f>
        <v>223.43</v>
      </c>
      <c r="T1983">
        <f>_xlfn.XLOOKUP(Sales_DB[[#This Row],[Product_ID]],Product_DB[Product_ID],Product_DB[Stock])</f>
        <v>154</v>
      </c>
      <c r="U1983" t="str">
        <f>_xlfn.XLOOKUP(Sales_DB[[#This Row],[Customer_ID]],Final_Cust_db[Customer_ID],Final_Cust_db[Name])</f>
        <v>Matthew Payne</v>
      </c>
      <c r="V1983">
        <f>_xlfn.XLOOKUP(Sales_DB[[#This Row],[Customer_ID]],Final_Cust_db[Customer_ID],Final_Cust_db[Age])</f>
        <v>25</v>
      </c>
      <c r="W1983" t="str">
        <f>_xlfn.XLOOKUP(Sales_DB[[#This Row],[Customer_ID]],Final_Cust_db[Customer_ID],Final_Cust_db[Gender])</f>
        <v>Male</v>
      </c>
      <c r="X1983" t="str">
        <f>_xlfn.XLOOKUP(Sales_DB[[#This Row],[Customer_ID]],Final_Cust_db[Customer_ID],Final_Cust_db[City])</f>
        <v>Grahamfurt</v>
      </c>
      <c r="Y1983" t="str">
        <f>_xlfn.XLOOKUP(Sales_DB[[#This Row],[Customer_ID]],Final_Cust_db[Customer_ID],Final_Cust_db[State])</f>
        <v>Wyoming</v>
      </c>
      <c r="Z1983" t="str">
        <f>_xlfn.XLOOKUP(Sales_DB[[#This Row],[Customer_ID]],Final_Cust_db[Customer_ID],Final_Cust_db[Country])</f>
        <v>USA</v>
      </c>
      <c r="AA1983" t="str">
        <f>_xlfn.XLOOKUP(Sales_DB[[#This Row],[Customer_ID]],Final_Cust_db[Customer_ID],Final_Cust_db[Loyality_Level])</f>
        <v>Gold</v>
      </c>
      <c r="AB1983" s="8">
        <f>Sales_DB[[#This Row],[Cost]]*Sales_DB[[#This Row],[Quantity]]</f>
        <v>223.43</v>
      </c>
      <c r="AC1983" s="8">
        <f>Sales_DB[[#This Row],[Total_Amount]]-Sales_DB[[#This Row],[Spend]]</f>
        <v>97.461999999999989</v>
      </c>
      <c r="AD1983" s="8">
        <f>MONTH(Sales_DB[[#This Row],[Order_Date]])</f>
        <v>12</v>
      </c>
    </row>
    <row r="1984" spans="1:30" x14ac:dyDescent="0.35">
      <c r="A1984" t="s">
        <v>3941</v>
      </c>
      <c r="B1984" s="2">
        <v>45500</v>
      </c>
      <c r="C1984" t="s">
        <v>675</v>
      </c>
      <c r="D1984" t="s">
        <v>1784</v>
      </c>
      <c r="E1984" t="s">
        <v>1894</v>
      </c>
      <c r="F1984">
        <v>3</v>
      </c>
      <c r="G1984" s="5">
        <v>901.49</v>
      </c>
      <c r="H1984">
        <v>0.02</v>
      </c>
      <c r="I1984" t="s">
        <v>1957</v>
      </c>
      <c r="J1984">
        <v>2704.47</v>
      </c>
      <c r="K1984" t="str">
        <f>_xlfn.XLOOKUP(Sales_DB[[#This Row],[Store_ID]],Store_DB[Store_ID],Store_DB[Region])</f>
        <v>South</v>
      </c>
      <c r="L1984" t="str">
        <f>_xlfn.XLOOKUP(Sales_DB[[#This Row],[Store_ID]],Store_DB[Store_ID],Store_DB[Store_Name])</f>
        <v>Black-Horn</v>
      </c>
      <c r="M1984" t="str">
        <f>_xlfn.XLOOKUP(Sales_DB[[#This Row],[Store_ID]],Store_DB[Store_ID],Store_DB[City])</f>
        <v>North Nancyview</v>
      </c>
      <c r="N1984" t="str">
        <f>_xlfn.XLOOKUP(Sales_DB[[#This Row],[Store_ID]],Store_DB[Store_ID],Store_DB[Store_Type])</f>
        <v>Outlet</v>
      </c>
      <c r="O1984" t="str">
        <f>_xlfn.XLOOKUP(Sales_DB[[#This Row],[Product_ID]],Product_DB[Product_ID],Product_DB[Product_Name])</f>
        <v>Wooden Nightstand</v>
      </c>
      <c r="P1984" t="str">
        <f>_xlfn.XLOOKUP(Sales_DB[[#This Row],[Product_ID]],Product_DB[Product_ID],Product_DB[Category])</f>
        <v>Home</v>
      </c>
      <c r="Q1984" t="str">
        <f>_xlfn.XLOOKUP(Sales_DB[[#This Row],[Product_ID]],Product_DB[Product_ID],Product_DB[Sub_Category])</f>
        <v>Furniture</v>
      </c>
      <c r="R1984" t="str">
        <f>_xlfn.XLOOKUP(Sales_DB[[#This Row],[Product_ID]],Product_DB[Product_ID],Product_DB[Brand])</f>
        <v>Wolfe, Ross and Hester</v>
      </c>
      <c r="S1984">
        <f>_xlfn.XLOOKUP(Sales_DB[[#This Row],[Product_ID]],Product_DB[Product_ID],Product_DB[Cost])</f>
        <v>243.7</v>
      </c>
      <c r="T1984">
        <f>_xlfn.XLOOKUP(Sales_DB[[#This Row],[Product_ID]],Product_DB[Product_ID],Product_DB[Stock])</f>
        <v>130</v>
      </c>
      <c r="U1984" t="str">
        <f>_xlfn.XLOOKUP(Sales_DB[[#This Row],[Customer_ID]],Final_Cust_db[Customer_ID],Final_Cust_db[Name])</f>
        <v>Michelle Carpenter</v>
      </c>
      <c r="V1984">
        <f>_xlfn.XLOOKUP(Sales_DB[[#This Row],[Customer_ID]],Final_Cust_db[Customer_ID],Final_Cust_db[Age])</f>
        <v>44</v>
      </c>
      <c r="W1984" t="str">
        <f>_xlfn.XLOOKUP(Sales_DB[[#This Row],[Customer_ID]],Final_Cust_db[Customer_ID],Final_Cust_db[Gender])</f>
        <v>Female</v>
      </c>
      <c r="X1984" t="str">
        <f>_xlfn.XLOOKUP(Sales_DB[[#This Row],[Customer_ID]],Final_Cust_db[Customer_ID],Final_Cust_db[City])</f>
        <v>Lake Danielleton</v>
      </c>
      <c r="Y1984" t="str">
        <f>_xlfn.XLOOKUP(Sales_DB[[#This Row],[Customer_ID]],Final_Cust_db[Customer_ID],Final_Cust_db[State])</f>
        <v>New Jersey</v>
      </c>
      <c r="Z1984" t="str">
        <f>_xlfn.XLOOKUP(Sales_DB[[#This Row],[Customer_ID]],Final_Cust_db[Customer_ID],Final_Cust_db[Country])</f>
        <v>USA</v>
      </c>
      <c r="AA1984" t="str">
        <f>_xlfn.XLOOKUP(Sales_DB[[#This Row],[Customer_ID]],Final_Cust_db[Customer_ID],Final_Cust_db[Loyality_Level])</f>
        <v>Gold</v>
      </c>
      <c r="AB1984" s="8">
        <f>Sales_DB[[#This Row],[Cost]]*Sales_DB[[#This Row],[Quantity]]</f>
        <v>731.09999999999991</v>
      </c>
      <c r="AC1984" s="8">
        <f>Sales_DB[[#This Row],[Total_Amount]]-Sales_DB[[#This Row],[Spend]]</f>
        <v>1973.37</v>
      </c>
      <c r="AD1984" s="8">
        <f>MONTH(Sales_DB[[#This Row],[Order_Date]])</f>
        <v>7</v>
      </c>
    </row>
    <row r="1985" spans="1:30" x14ac:dyDescent="0.35">
      <c r="A1985" t="s">
        <v>3942</v>
      </c>
      <c r="B1985" s="2">
        <v>45806</v>
      </c>
      <c r="C1985" t="s">
        <v>660</v>
      </c>
      <c r="D1985" t="s">
        <v>1665</v>
      </c>
      <c r="E1985" t="s">
        <v>1906</v>
      </c>
      <c r="F1985">
        <v>1</v>
      </c>
      <c r="G1985" s="5">
        <v>563.01</v>
      </c>
      <c r="H1985">
        <v>0.1</v>
      </c>
      <c r="I1985" t="s">
        <v>1957</v>
      </c>
      <c r="J1985">
        <v>506.709</v>
      </c>
      <c r="K1985" t="str">
        <f>_xlfn.XLOOKUP(Sales_DB[[#This Row],[Store_ID]],Store_DB[Store_ID],Store_DB[Region])</f>
        <v>North</v>
      </c>
      <c r="L1985" t="str">
        <f>_xlfn.XLOOKUP(Sales_DB[[#This Row],[Store_ID]],Store_DB[Store_ID],Store_DB[Store_Name])</f>
        <v>Gray Ltd</v>
      </c>
      <c r="M1985" t="str">
        <f>_xlfn.XLOOKUP(Sales_DB[[#This Row],[Store_ID]],Store_DB[Store_ID],Store_DB[City])</f>
        <v>New Michaelchester</v>
      </c>
      <c r="N1985" t="str">
        <f>_xlfn.XLOOKUP(Sales_DB[[#This Row],[Store_ID]],Store_DB[Store_ID],Store_DB[Store_Type])</f>
        <v>Outlet</v>
      </c>
      <c r="O1985" t="str">
        <f>_xlfn.XLOOKUP(Sales_DB[[#This Row],[Product_ID]],Product_DB[Product_ID],Product_DB[Product_Name])</f>
        <v>Stainless Steel Cutlery Set</v>
      </c>
      <c r="P1985" t="str">
        <f>_xlfn.XLOOKUP(Sales_DB[[#This Row],[Product_ID]],Product_DB[Product_ID],Product_DB[Category])</f>
        <v>Home</v>
      </c>
      <c r="Q1985" t="str">
        <f>_xlfn.XLOOKUP(Sales_DB[[#This Row],[Product_ID]],Product_DB[Product_ID],Product_DB[Sub_Category])</f>
        <v>Kitchen</v>
      </c>
      <c r="R1985" t="str">
        <f>_xlfn.XLOOKUP(Sales_DB[[#This Row],[Product_ID]],Product_DB[Product_ID],Product_DB[Brand])</f>
        <v>Stevens, Fernandez and Martin</v>
      </c>
      <c r="S1985">
        <f>_xlfn.XLOOKUP(Sales_DB[[#This Row],[Product_ID]],Product_DB[Product_ID],Product_DB[Cost])</f>
        <v>19.52</v>
      </c>
      <c r="T1985">
        <f>_xlfn.XLOOKUP(Sales_DB[[#This Row],[Product_ID]],Product_DB[Product_ID],Product_DB[Stock])</f>
        <v>57</v>
      </c>
      <c r="U1985" t="str">
        <f>_xlfn.XLOOKUP(Sales_DB[[#This Row],[Customer_ID]],Final_Cust_db[Customer_ID],Final_Cust_db[Name])</f>
        <v>Anna Perez</v>
      </c>
      <c r="V1985">
        <f>_xlfn.XLOOKUP(Sales_DB[[#This Row],[Customer_ID]],Final_Cust_db[Customer_ID],Final_Cust_db[Age])</f>
        <v>30</v>
      </c>
      <c r="W1985" t="str">
        <f>_xlfn.XLOOKUP(Sales_DB[[#This Row],[Customer_ID]],Final_Cust_db[Customer_ID],Final_Cust_db[Gender])</f>
        <v>Male</v>
      </c>
      <c r="X1985" t="str">
        <f>_xlfn.XLOOKUP(Sales_DB[[#This Row],[Customer_ID]],Final_Cust_db[Customer_ID],Final_Cust_db[City])</f>
        <v>South Jerry</v>
      </c>
      <c r="Y1985" t="str">
        <f>_xlfn.XLOOKUP(Sales_DB[[#This Row],[Customer_ID]],Final_Cust_db[Customer_ID],Final_Cust_db[State])</f>
        <v>Maine</v>
      </c>
      <c r="Z1985" t="str">
        <f>_xlfn.XLOOKUP(Sales_DB[[#This Row],[Customer_ID]],Final_Cust_db[Customer_ID],Final_Cust_db[Country])</f>
        <v>USA</v>
      </c>
      <c r="AA1985" t="str">
        <f>_xlfn.XLOOKUP(Sales_DB[[#This Row],[Customer_ID]],Final_Cust_db[Customer_ID],Final_Cust_db[Loyality_Level])</f>
        <v>Platinum</v>
      </c>
      <c r="AB1985" s="8">
        <f>Sales_DB[[#This Row],[Cost]]*Sales_DB[[#This Row],[Quantity]]</f>
        <v>19.52</v>
      </c>
      <c r="AC1985" s="8">
        <f>Sales_DB[[#This Row],[Total_Amount]]-Sales_DB[[#This Row],[Spend]]</f>
        <v>487.18900000000002</v>
      </c>
      <c r="AD1985" s="8">
        <f>MONTH(Sales_DB[[#This Row],[Order_Date]])</f>
        <v>5</v>
      </c>
    </row>
    <row r="1986" spans="1:30" x14ac:dyDescent="0.35">
      <c r="A1986" t="s">
        <v>3943</v>
      </c>
      <c r="B1986" s="2">
        <v>45365</v>
      </c>
      <c r="C1986" t="s">
        <v>202</v>
      </c>
      <c r="D1986" t="s">
        <v>1791</v>
      </c>
      <c r="E1986" t="s">
        <v>1909</v>
      </c>
      <c r="F1986">
        <v>4</v>
      </c>
      <c r="G1986" s="5">
        <v>167.25</v>
      </c>
      <c r="H1986">
        <v>0.11</v>
      </c>
      <c r="I1986" t="s">
        <v>1957</v>
      </c>
      <c r="J1986">
        <v>595.41</v>
      </c>
      <c r="K1986" t="str">
        <f>_xlfn.XLOOKUP(Sales_DB[[#This Row],[Store_ID]],Store_DB[Store_ID],Store_DB[Region])</f>
        <v>East</v>
      </c>
      <c r="L1986" t="str">
        <f>_xlfn.XLOOKUP(Sales_DB[[#This Row],[Store_ID]],Store_DB[Store_ID],Store_DB[Store_Name])</f>
        <v>Benson-Elliott</v>
      </c>
      <c r="M1986" t="str">
        <f>_xlfn.XLOOKUP(Sales_DB[[#This Row],[Store_ID]],Store_DB[Store_ID],Store_DB[City])</f>
        <v>Port Josephberg</v>
      </c>
      <c r="N1986" t="str">
        <f>_xlfn.XLOOKUP(Sales_DB[[#This Row],[Store_ID]],Store_DB[Store_ID],Store_DB[Store_Type])</f>
        <v>Online</v>
      </c>
      <c r="O1986" t="str">
        <f>_xlfn.XLOOKUP(Sales_DB[[#This Row],[Product_ID]],Product_DB[Product_ID],Product_DB[Product_Name])</f>
        <v>Kitchen Storage Rack</v>
      </c>
      <c r="P1986" t="str">
        <f>_xlfn.XLOOKUP(Sales_DB[[#This Row],[Product_ID]],Product_DB[Product_ID],Product_DB[Category])</f>
        <v>Home</v>
      </c>
      <c r="Q1986" t="str">
        <f>_xlfn.XLOOKUP(Sales_DB[[#This Row],[Product_ID]],Product_DB[Product_ID],Product_DB[Sub_Category])</f>
        <v>Storage</v>
      </c>
      <c r="R1986" t="str">
        <f>_xlfn.XLOOKUP(Sales_DB[[#This Row],[Product_ID]],Product_DB[Product_ID],Product_DB[Brand])</f>
        <v>Duran Group</v>
      </c>
      <c r="S1986">
        <f>_xlfn.XLOOKUP(Sales_DB[[#This Row],[Product_ID]],Product_DB[Product_ID],Product_DB[Cost])</f>
        <v>138.05000000000001</v>
      </c>
      <c r="T1986">
        <f>_xlfn.XLOOKUP(Sales_DB[[#This Row],[Product_ID]],Product_DB[Product_ID],Product_DB[Stock])</f>
        <v>89</v>
      </c>
      <c r="U1986" t="str">
        <f>_xlfn.XLOOKUP(Sales_DB[[#This Row],[Customer_ID]],Final_Cust_db[Customer_ID],Final_Cust_db[Name])</f>
        <v>Debra Liu</v>
      </c>
      <c r="V1986">
        <f>_xlfn.XLOOKUP(Sales_DB[[#This Row],[Customer_ID]],Final_Cust_db[Customer_ID],Final_Cust_db[Age])</f>
        <v>55</v>
      </c>
      <c r="W1986" t="str">
        <f>_xlfn.XLOOKUP(Sales_DB[[#This Row],[Customer_ID]],Final_Cust_db[Customer_ID],Final_Cust_db[Gender])</f>
        <v>Male</v>
      </c>
      <c r="X1986" t="str">
        <f>_xlfn.XLOOKUP(Sales_DB[[#This Row],[Customer_ID]],Final_Cust_db[Customer_ID],Final_Cust_db[City])</f>
        <v>South Timtown</v>
      </c>
      <c r="Y1986" t="str">
        <f>_xlfn.XLOOKUP(Sales_DB[[#This Row],[Customer_ID]],Final_Cust_db[Customer_ID],Final_Cust_db[State])</f>
        <v>Minnesota</v>
      </c>
      <c r="Z1986" t="str">
        <f>_xlfn.XLOOKUP(Sales_DB[[#This Row],[Customer_ID]],Final_Cust_db[Customer_ID],Final_Cust_db[Country])</f>
        <v>USA</v>
      </c>
      <c r="AA1986" t="str">
        <f>_xlfn.XLOOKUP(Sales_DB[[#This Row],[Customer_ID]],Final_Cust_db[Customer_ID],Final_Cust_db[Loyality_Level])</f>
        <v>Bronze</v>
      </c>
      <c r="AB1986" s="8">
        <f>Sales_DB[[#This Row],[Cost]]*Sales_DB[[#This Row],[Quantity]]</f>
        <v>552.20000000000005</v>
      </c>
      <c r="AC1986" s="8">
        <f>Sales_DB[[#This Row],[Total_Amount]]-Sales_DB[[#This Row],[Spend]]</f>
        <v>43.209999999999923</v>
      </c>
      <c r="AD1986" s="8">
        <f>MONTH(Sales_DB[[#This Row],[Order_Date]])</f>
        <v>3</v>
      </c>
    </row>
    <row r="1987" spans="1:30" x14ac:dyDescent="0.35">
      <c r="A1987" t="s">
        <v>3944</v>
      </c>
      <c r="B1987" s="2">
        <v>45229</v>
      </c>
      <c r="C1987" t="s">
        <v>1413</v>
      </c>
      <c r="D1987" t="s">
        <v>1760</v>
      </c>
      <c r="E1987" t="s">
        <v>1943</v>
      </c>
      <c r="F1987">
        <v>3</v>
      </c>
      <c r="G1987" s="5">
        <v>345.43</v>
      </c>
      <c r="H1987">
        <v>0.08</v>
      </c>
      <c r="I1987" t="s">
        <v>1962</v>
      </c>
      <c r="J1987">
        <v>953.38679999999999</v>
      </c>
      <c r="K1987" t="str">
        <f>_xlfn.XLOOKUP(Sales_DB[[#This Row],[Store_ID]],Store_DB[Store_ID],Store_DB[Region])</f>
        <v>East</v>
      </c>
      <c r="L1987" t="str">
        <f>_xlfn.XLOOKUP(Sales_DB[[#This Row],[Store_ID]],Store_DB[Store_ID],Store_DB[Store_Name])</f>
        <v>Guerrero-Schmitt</v>
      </c>
      <c r="M1987" t="str">
        <f>_xlfn.XLOOKUP(Sales_DB[[#This Row],[Store_ID]],Store_DB[Store_ID],Store_DB[City])</f>
        <v>East Stevechester</v>
      </c>
      <c r="N1987" t="str">
        <f>_xlfn.XLOOKUP(Sales_DB[[#This Row],[Store_ID]],Store_DB[Store_ID],Store_DB[Store_Type])</f>
        <v>Flagship</v>
      </c>
      <c r="O1987" t="str">
        <f>_xlfn.XLOOKUP(Sales_DB[[#This Row],[Product_ID]],Product_DB[Product_ID],Product_DB[Product_Name])</f>
        <v>Luxury Perfume Spray</v>
      </c>
      <c r="P1987" t="str">
        <f>_xlfn.XLOOKUP(Sales_DB[[#This Row],[Product_ID]],Product_DB[Product_ID],Product_DB[Category])</f>
        <v>Beauty</v>
      </c>
      <c r="Q1987" t="str">
        <f>_xlfn.XLOOKUP(Sales_DB[[#This Row],[Product_ID]],Product_DB[Product_ID],Product_DB[Sub_Category])</f>
        <v>Fragrance</v>
      </c>
      <c r="R1987" t="str">
        <f>_xlfn.XLOOKUP(Sales_DB[[#This Row],[Product_ID]],Product_DB[Product_ID],Product_DB[Brand])</f>
        <v>Gibson, Green and Lopez</v>
      </c>
      <c r="S1987">
        <f>_xlfn.XLOOKUP(Sales_DB[[#This Row],[Product_ID]],Product_DB[Product_ID],Product_DB[Cost])</f>
        <v>482.75</v>
      </c>
      <c r="T1987">
        <f>_xlfn.XLOOKUP(Sales_DB[[#This Row],[Product_ID]],Product_DB[Product_ID],Product_DB[Stock])</f>
        <v>444</v>
      </c>
      <c r="U1987" t="str">
        <f>_xlfn.XLOOKUP(Sales_DB[[#This Row],[Customer_ID]],Final_Cust_db[Customer_ID],Final_Cust_db[Name])</f>
        <v>John Berg</v>
      </c>
      <c r="V1987">
        <f>_xlfn.XLOOKUP(Sales_DB[[#This Row],[Customer_ID]],Final_Cust_db[Customer_ID],Final_Cust_db[Age])</f>
        <v>60</v>
      </c>
      <c r="W1987" t="str">
        <f>_xlfn.XLOOKUP(Sales_DB[[#This Row],[Customer_ID]],Final_Cust_db[Customer_ID],Final_Cust_db[Gender])</f>
        <v>Male</v>
      </c>
      <c r="X1987" t="str">
        <f>_xlfn.XLOOKUP(Sales_DB[[#This Row],[Customer_ID]],Final_Cust_db[Customer_ID],Final_Cust_db[City])</f>
        <v>Johnsonville</v>
      </c>
      <c r="Y1987" t="str">
        <f>_xlfn.XLOOKUP(Sales_DB[[#This Row],[Customer_ID]],Final_Cust_db[Customer_ID],Final_Cust_db[State])</f>
        <v>Oklahoma</v>
      </c>
      <c r="Z1987" t="str">
        <f>_xlfn.XLOOKUP(Sales_DB[[#This Row],[Customer_ID]],Final_Cust_db[Customer_ID],Final_Cust_db[Country])</f>
        <v>USA</v>
      </c>
      <c r="AA1987" t="str">
        <f>_xlfn.XLOOKUP(Sales_DB[[#This Row],[Customer_ID]],Final_Cust_db[Customer_ID],Final_Cust_db[Loyality_Level])</f>
        <v>Gold</v>
      </c>
      <c r="AB1987" s="8">
        <f>Sales_DB[[#This Row],[Cost]]*Sales_DB[[#This Row],[Quantity]]</f>
        <v>1448.25</v>
      </c>
      <c r="AC1987" s="8">
        <f>Sales_DB[[#This Row],[Total_Amount]]-Sales_DB[[#This Row],[Spend]]</f>
        <v>-494.86320000000001</v>
      </c>
      <c r="AD1987" s="8">
        <f>MONTH(Sales_DB[[#This Row],[Order_Date]])</f>
        <v>10</v>
      </c>
    </row>
    <row r="1988" spans="1:30" x14ac:dyDescent="0.35">
      <c r="A1988" t="s">
        <v>3945</v>
      </c>
      <c r="B1988" s="2">
        <v>45349</v>
      </c>
      <c r="C1988" t="s">
        <v>981</v>
      </c>
      <c r="D1988" t="s">
        <v>1827</v>
      </c>
      <c r="E1988" t="s">
        <v>1919</v>
      </c>
      <c r="F1988">
        <v>4</v>
      </c>
      <c r="G1988" s="5">
        <v>752.48</v>
      </c>
      <c r="H1988">
        <v>0.23</v>
      </c>
      <c r="I1988" t="s">
        <v>1957</v>
      </c>
      <c r="J1988">
        <v>2317.6383999999998</v>
      </c>
      <c r="K1988" t="str">
        <f>_xlfn.XLOOKUP(Sales_DB[[#This Row],[Store_ID]],Store_DB[Store_ID],Store_DB[Region])</f>
        <v>South</v>
      </c>
      <c r="L1988" t="str">
        <f>_xlfn.XLOOKUP(Sales_DB[[#This Row],[Store_ID]],Store_DB[Store_ID],Store_DB[Store_Name])</f>
        <v>Moore, Padilla and Butler</v>
      </c>
      <c r="M1988" t="str">
        <f>_xlfn.XLOOKUP(Sales_DB[[#This Row],[Store_ID]],Store_DB[Store_ID],Store_DB[City])</f>
        <v>East Johnstad</v>
      </c>
      <c r="N1988" t="str">
        <f>_xlfn.XLOOKUP(Sales_DB[[#This Row],[Store_ID]],Store_DB[Store_ID],Store_DB[Store_Type])</f>
        <v>Flagship</v>
      </c>
      <c r="O1988" t="str">
        <f>_xlfn.XLOOKUP(Sales_DB[[#This Row],[Product_ID]],Product_DB[Product_ID],Product_DB[Product_Name])</f>
        <v>Fitness Resistance Bands</v>
      </c>
      <c r="P1988" t="str">
        <f>_xlfn.XLOOKUP(Sales_DB[[#This Row],[Product_ID]],Product_DB[Product_ID],Product_DB[Category])</f>
        <v>Sports</v>
      </c>
      <c r="Q1988" t="str">
        <f>_xlfn.XLOOKUP(Sales_DB[[#This Row],[Product_ID]],Product_DB[Product_ID],Product_DB[Sub_Category])</f>
        <v>Fitness</v>
      </c>
      <c r="R1988" t="str">
        <f>_xlfn.XLOOKUP(Sales_DB[[#This Row],[Product_ID]],Product_DB[Product_ID],Product_DB[Brand])</f>
        <v>Reese-Watson</v>
      </c>
      <c r="S1988">
        <f>_xlfn.XLOOKUP(Sales_DB[[#This Row],[Product_ID]],Product_DB[Product_ID],Product_DB[Cost])</f>
        <v>152.91999999999999</v>
      </c>
      <c r="T1988">
        <f>_xlfn.XLOOKUP(Sales_DB[[#This Row],[Product_ID]],Product_DB[Product_ID],Product_DB[Stock])</f>
        <v>281</v>
      </c>
      <c r="U1988" t="str">
        <f>_xlfn.XLOOKUP(Sales_DB[[#This Row],[Customer_ID]],Final_Cust_db[Customer_ID],Final_Cust_db[Name])</f>
        <v>Jennifer Zamora</v>
      </c>
      <c r="V1988">
        <f>_xlfn.XLOOKUP(Sales_DB[[#This Row],[Customer_ID]],Final_Cust_db[Customer_ID],Final_Cust_db[Age])</f>
        <v>60</v>
      </c>
      <c r="W1988" t="str">
        <f>_xlfn.XLOOKUP(Sales_DB[[#This Row],[Customer_ID]],Final_Cust_db[Customer_ID],Final_Cust_db[Gender])</f>
        <v>Female</v>
      </c>
      <c r="X1988" t="str">
        <f>_xlfn.XLOOKUP(Sales_DB[[#This Row],[Customer_ID]],Final_Cust_db[Customer_ID],Final_Cust_db[City])</f>
        <v>Sarahland</v>
      </c>
      <c r="Y1988" t="str">
        <f>_xlfn.XLOOKUP(Sales_DB[[#This Row],[Customer_ID]],Final_Cust_db[Customer_ID],Final_Cust_db[State])</f>
        <v>Iowa</v>
      </c>
      <c r="Z1988" t="str">
        <f>_xlfn.XLOOKUP(Sales_DB[[#This Row],[Customer_ID]],Final_Cust_db[Customer_ID],Final_Cust_db[Country])</f>
        <v>USA</v>
      </c>
      <c r="AA1988" t="str">
        <f>_xlfn.XLOOKUP(Sales_DB[[#This Row],[Customer_ID]],Final_Cust_db[Customer_ID],Final_Cust_db[Loyality_Level])</f>
        <v>Gold</v>
      </c>
      <c r="AB1988" s="8">
        <f>Sales_DB[[#This Row],[Cost]]*Sales_DB[[#This Row],[Quantity]]</f>
        <v>611.67999999999995</v>
      </c>
      <c r="AC1988" s="8">
        <f>Sales_DB[[#This Row],[Total_Amount]]-Sales_DB[[#This Row],[Spend]]</f>
        <v>1705.9584</v>
      </c>
      <c r="AD1988" s="8">
        <f>MONTH(Sales_DB[[#This Row],[Order_Date]])</f>
        <v>2</v>
      </c>
    </row>
    <row r="1989" spans="1:30" x14ac:dyDescent="0.35">
      <c r="A1989" t="s">
        <v>3946</v>
      </c>
      <c r="B1989" s="2">
        <v>45886</v>
      </c>
      <c r="C1989" t="s">
        <v>1399</v>
      </c>
      <c r="D1989" t="s">
        <v>1751</v>
      </c>
      <c r="E1989" t="s">
        <v>1946</v>
      </c>
      <c r="F1989">
        <v>1</v>
      </c>
      <c r="G1989" s="5">
        <v>120.02</v>
      </c>
      <c r="H1989">
        <v>0.26</v>
      </c>
      <c r="I1989" t="s">
        <v>1957</v>
      </c>
      <c r="J1989">
        <v>88.814799999999991</v>
      </c>
      <c r="K1989" t="str">
        <f>_xlfn.XLOOKUP(Sales_DB[[#This Row],[Store_ID]],Store_DB[Store_ID],Store_DB[Region])</f>
        <v>East</v>
      </c>
      <c r="L1989" t="str">
        <f>_xlfn.XLOOKUP(Sales_DB[[#This Row],[Store_ID]],Store_DB[Store_ID],Store_DB[Store_Name])</f>
        <v>Mann-Austin</v>
      </c>
      <c r="M1989" t="str">
        <f>_xlfn.XLOOKUP(Sales_DB[[#This Row],[Store_ID]],Store_DB[Store_ID],Store_DB[City])</f>
        <v>Vasquezborough</v>
      </c>
      <c r="N1989" t="str">
        <f>_xlfn.XLOOKUP(Sales_DB[[#This Row],[Store_ID]],Store_DB[Store_ID],Store_DB[Store_Type])</f>
        <v>Online</v>
      </c>
      <c r="O1989" t="str">
        <f>_xlfn.XLOOKUP(Sales_DB[[#This Row],[Product_ID]],Product_DB[Product_ID],Product_DB[Product_Name])</f>
        <v>Foam Roller</v>
      </c>
      <c r="P1989" t="str">
        <f>_xlfn.XLOOKUP(Sales_DB[[#This Row],[Product_ID]],Product_DB[Product_ID],Product_DB[Category])</f>
        <v>Sports</v>
      </c>
      <c r="Q1989" t="str">
        <f>_xlfn.XLOOKUP(Sales_DB[[#This Row],[Product_ID]],Product_DB[Product_ID],Product_DB[Sub_Category])</f>
        <v>Fitness</v>
      </c>
      <c r="R1989" t="str">
        <f>_xlfn.XLOOKUP(Sales_DB[[#This Row],[Product_ID]],Product_DB[Product_ID],Product_DB[Brand])</f>
        <v>Atkinson, Camacho and Oliver</v>
      </c>
      <c r="S1989">
        <f>_xlfn.XLOOKUP(Sales_DB[[#This Row],[Product_ID]],Product_DB[Product_ID],Product_DB[Cost])</f>
        <v>30.62</v>
      </c>
      <c r="T1989">
        <f>_xlfn.XLOOKUP(Sales_DB[[#This Row],[Product_ID]],Product_DB[Product_ID],Product_DB[Stock])</f>
        <v>138</v>
      </c>
      <c r="U1989" t="str">
        <f>_xlfn.XLOOKUP(Sales_DB[[#This Row],[Customer_ID]],Final_Cust_db[Customer_ID],Final_Cust_db[Name])</f>
        <v>William Cortez</v>
      </c>
      <c r="V1989">
        <f>_xlfn.XLOOKUP(Sales_DB[[#This Row],[Customer_ID]],Final_Cust_db[Customer_ID],Final_Cust_db[Age])</f>
        <v>29</v>
      </c>
      <c r="W1989" t="str">
        <f>_xlfn.XLOOKUP(Sales_DB[[#This Row],[Customer_ID]],Final_Cust_db[Customer_ID],Final_Cust_db[Gender])</f>
        <v>Male</v>
      </c>
      <c r="X1989" t="str">
        <f>_xlfn.XLOOKUP(Sales_DB[[#This Row],[Customer_ID]],Final_Cust_db[Customer_ID],Final_Cust_db[City])</f>
        <v>Port Hannahport</v>
      </c>
      <c r="Y1989" t="str">
        <f>_xlfn.XLOOKUP(Sales_DB[[#This Row],[Customer_ID]],Final_Cust_db[Customer_ID],Final_Cust_db[State])</f>
        <v>Ohio</v>
      </c>
      <c r="Z1989" t="str">
        <f>_xlfn.XLOOKUP(Sales_DB[[#This Row],[Customer_ID]],Final_Cust_db[Customer_ID],Final_Cust_db[Country])</f>
        <v>USA</v>
      </c>
      <c r="AA1989" t="str">
        <f>_xlfn.XLOOKUP(Sales_DB[[#This Row],[Customer_ID]],Final_Cust_db[Customer_ID],Final_Cust_db[Loyality_Level])</f>
        <v>Bronze</v>
      </c>
      <c r="AB1989" s="8">
        <f>Sales_DB[[#This Row],[Cost]]*Sales_DB[[#This Row],[Quantity]]</f>
        <v>30.62</v>
      </c>
      <c r="AC1989" s="8">
        <f>Sales_DB[[#This Row],[Total_Amount]]-Sales_DB[[#This Row],[Spend]]</f>
        <v>58.194799999999987</v>
      </c>
      <c r="AD1989" s="8">
        <f>MONTH(Sales_DB[[#This Row],[Order_Date]])</f>
        <v>8</v>
      </c>
    </row>
    <row r="1990" spans="1:30" x14ac:dyDescent="0.35">
      <c r="A1990" t="s">
        <v>3947</v>
      </c>
      <c r="B1990" s="2">
        <v>45359</v>
      </c>
      <c r="C1990" t="s">
        <v>1026</v>
      </c>
      <c r="D1990" t="s">
        <v>1701</v>
      </c>
      <c r="E1990" t="s">
        <v>1915</v>
      </c>
      <c r="F1990">
        <v>3</v>
      </c>
      <c r="G1990" s="5">
        <v>146.71</v>
      </c>
      <c r="H1990">
        <v>0.28000000000000003</v>
      </c>
      <c r="I1990" t="s">
        <v>1957</v>
      </c>
      <c r="J1990">
        <v>316.89359999999999</v>
      </c>
      <c r="K1990" t="str">
        <f>_xlfn.XLOOKUP(Sales_DB[[#This Row],[Store_ID]],Store_DB[Store_ID],Store_DB[Region])</f>
        <v>West</v>
      </c>
      <c r="L1990" t="str">
        <f>_xlfn.XLOOKUP(Sales_DB[[#This Row],[Store_ID]],Store_DB[Store_ID],Store_DB[Store_Name])</f>
        <v>Bean, Jones and Park</v>
      </c>
      <c r="M1990" t="str">
        <f>_xlfn.XLOOKUP(Sales_DB[[#This Row],[Store_ID]],Store_DB[Store_ID],Store_DB[City])</f>
        <v>Thompsonborough</v>
      </c>
      <c r="N1990" t="str">
        <f>_xlfn.XLOOKUP(Sales_DB[[#This Row],[Store_ID]],Store_DB[Store_ID],Store_DB[Store_Type])</f>
        <v>Online</v>
      </c>
      <c r="O1990" t="str">
        <f>_xlfn.XLOOKUP(Sales_DB[[#This Row],[Product_ID]],Product_DB[Product_ID],Product_DB[Product_Name])</f>
        <v>Yoga Exercise Mat</v>
      </c>
      <c r="P1990" t="str">
        <f>_xlfn.XLOOKUP(Sales_DB[[#This Row],[Product_ID]],Product_DB[Product_ID],Product_DB[Category])</f>
        <v>Sports</v>
      </c>
      <c r="Q1990" t="str">
        <f>_xlfn.XLOOKUP(Sales_DB[[#This Row],[Product_ID]],Product_DB[Product_ID],Product_DB[Sub_Category])</f>
        <v>Fitness</v>
      </c>
      <c r="R1990" t="str">
        <f>_xlfn.XLOOKUP(Sales_DB[[#This Row],[Product_ID]],Product_DB[Product_ID],Product_DB[Brand])</f>
        <v>Carroll, Long and Mendoza</v>
      </c>
      <c r="S1990">
        <f>_xlfn.XLOOKUP(Sales_DB[[#This Row],[Product_ID]],Product_DB[Product_ID],Product_DB[Cost])</f>
        <v>313.26</v>
      </c>
      <c r="T1990">
        <f>_xlfn.XLOOKUP(Sales_DB[[#This Row],[Product_ID]],Product_DB[Product_ID],Product_DB[Stock])</f>
        <v>369</v>
      </c>
      <c r="U1990" t="str">
        <f>_xlfn.XLOOKUP(Sales_DB[[#This Row],[Customer_ID]],Final_Cust_db[Customer_ID],Final_Cust_db[Name])</f>
        <v>Kristy Dunlap</v>
      </c>
      <c r="V1990">
        <f>_xlfn.XLOOKUP(Sales_DB[[#This Row],[Customer_ID]],Final_Cust_db[Customer_ID],Final_Cust_db[Age])</f>
        <v>64</v>
      </c>
      <c r="W1990" t="str">
        <f>_xlfn.XLOOKUP(Sales_DB[[#This Row],[Customer_ID]],Final_Cust_db[Customer_ID],Final_Cust_db[Gender])</f>
        <v>Female</v>
      </c>
      <c r="X1990" t="str">
        <f>_xlfn.XLOOKUP(Sales_DB[[#This Row],[Customer_ID]],Final_Cust_db[Customer_ID],Final_Cust_db[City])</f>
        <v>Whiteport</v>
      </c>
      <c r="Y1990" t="str">
        <f>_xlfn.XLOOKUP(Sales_DB[[#This Row],[Customer_ID]],Final_Cust_db[Customer_ID],Final_Cust_db[State])</f>
        <v>North Carolina</v>
      </c>
      <c r="Z1990" t="str">
        <f>_xlfn.XLOOKUP(Sales_DB[[#This Row],[Customer_ID]],Final_Cust_db[Customer_ID],Final_Cust_db[Country])</f>
        <v>USA</v>
      </c>
      <c r="AA1990" t="str">
        <f>_xlfn.XLOOKUP(Sales_DB[[#This Row],[Customer_ID]],Final_Cust_db[Customer_ID],Final_Cust_db[Loyality_Level])</f>
        <v>Platinum</v>
      </c>
      <c r="AB1990" s="8">
        <f>Sales_DB[[#This Row],[Cost]]*Sales_DB[[#This Row],[Quantity]]</f>
        <v>939.78</v>
      </c>
      <c r="AC1990" s="8">
        <f>Sales_DB[[#This Row],[Total_Amount]]-Sales_DB[[#This Row],[Spend]]</f>
        <v>-622.88639999999998</v>
      </c>
      <c r="AD1990" s="8">
        <f>MONTH(Sales_DB[[#This Row],[Order_Date]])</f>
        <v>3</v>
      </c>
    </row>
    <row r="1991" spans="1:30" x14ac:dyDescent="0.35">
      <c r="A1991" t="s">
        <v>3948</v>
      </c>
      <c r="B1991" s="2">
        <v>45730</v>
      </c>
      <c r="C1991" t="s">
        <v>302</v>
      </c>
      <c r="D1991" t="s">
        <v>1772</v>
      </c>
      <c r="E1991" t="s">
        <v>1885</v>
      </c>
      <c r="F1991">
        <v>2</v>
      </c>
      <c r="G1991" s="5">
        <v>358.87</v>
      </c>
      <c r="H1991">
        <v>0.24</v>
      </c>
      <c r="I1991" t="s">
        <v>1957</v>
      </c>
      <c r="J1991">
        <v>545.48239999999998</v>
      </c>
      <c r="K1991" t="str">
        <f>_xlfn.XLOOKUP(Sales_DB[[#This Row],[Store_ID]],Store_DB[Store_ID],Store_DB[Region])</f>
        <v>East</v>
      </c>
      <c r="L1991" t="str">
        <f>_xlfn.XLOOKUP(Sales_DB[[#This Row],[Store_ID]],Store_DB[Store_ID],Store_DB[Store_Name])</f>
        <v>Rivera-Warner</v>
      </c>
      <c r="M1991" t="str">
        <f>_xlfn.XLOOKUP(Sales_DB[[#This Row],[Store_ID]],Store_DB[Store_ID],Store_DB[City])</f>
        <v>Washingtonfurt</v>
      </c>
      <c r="N1991" t="str">
        <f>_xlfn.XLOOKUP(Sales_DB[[#This Row],[Store_ID]],Store_DB[Store_ID],Store_DB[Store_Type])</f>
        <v>Flagship</v>
      </c>
      <c r="O1991" t="str">
        <f>_xlfn.XLOOKUP(Sales_DB[[#This Row],[Product_ID]],Product_DB[Product_ID],Product_DB[Product_Name])</f>
        <v>Matte Lipstick Set</v>
      </c>
      <c r="P1991" t="str">
        <f>_xlfn.XLOOKUP(Sales_DB[[#This Row],[Product_ID]],Product_DB[Product_ID],Product_DB[Category])</f>
        <v>Beauty</v>
      </c>
      <c r="Q1991" t="str">
        <f>_xlfn.XLOOKUP(Sales_DB[[#This Row],[Product_ID]],Product_DB[Product_ID],Product_DB[Sub_Category])</f>
        <v>Makeup</v>
      </c>
      <c r="R1991" t="str">
        <f>_xlfn.XLOOKUP(Sales_DB[[#This Row],[Product_ID]],Product_DB[Product_ID],Product_DB[Brand])</f>
        <v>Zhang Inc</v>
      </c>
      <c r="S1991">
        <f>_xlfn.XLOOKUP(Sales_DB[[#This Row],[Product_ID]],Product_DB[Product_ID],Product_DB[Cost])</f>
        <v>299.11</v>
      </c>
      <c r="T1991">
        <f>_xlfn.XLOOKUP(Sales_DB[[#This Row],[Product_ID]],Product_DB[Product_ID],Product_DB[Stock])</f>
        <v>118</v>
      </c>
      <c r="U1991" t="str">
        <f>_xlfn.XLOOKUP(Sales_DB[[#This Row],[Customer_ID]],Final_Cust_db[Customer_ID],Final_Cust_db[Name])</f>
        <v>George Rosario</v>
      </c>
      <c r="V1991">
        <f>_xlfn.XLOOKUP(Sales_DB[[#This Row],[Customer_ID]],Final_Cust_db[Customer_ID],Final_Cust_db[Age])</f>
        <v>53</v>
      </c>
      <c r="W1991" t="str">
        <f>_xlfn.XLOOKUP(Sales_DB[[#This Row],[Customer_ID]],Final_Cust_db[Customer_ID],Final_Cust_db[Gender])</f>
        <v>Male</v>
      </c>
      <c r="X1991" t="str">
        <f>_xlfn.XLOOKUP(Sales_DB[[#This Row],[Customer_ID]],Final_Cust_db[Customer_ID],Final_Cust_db[City])</f>
        <v>Leburgh</v>
      </c>
      <c r="Y1991" t="str">
        <f>_xlfn.XLOOKUP(Sales_DB[[#This Row],[Customer_ID]],Final_Cust_db[Customer_ID],Final_Cust_db[State])</f>
        <v>Florida</v>
      </c>
      <c r="Z1991" t="str">
        <f>_xlfn.XLOOKUP(Sales_DB[[#This Row],[Customer_ID]],Final_Cust_db[Customer_ID],Final_Cust_db[Country])</f>
        <v>USA</v>
      </c>
      <c r="AA1991" t="str">
        <f>_xlfn.XLOOKUP(Sales_DB[[#This Row],[Customer_ID]],Final_Cust_db[Customer_ID],Final_Cust_db[Loyality_Level])</f>
        <v>Bronze</v>
      </c>
      <c r="AB1991" s="8">
        <f>Sales_DB[[#This Row],[Cost]]*Sales_DB[[#This Row],[Quantity]]</f>
        <v>598.22</v>
      </c>
      <c r="AC1991" s="8">
        <f>Sales_DB[[#This Row],[Total_Amount]]-Sales_DB[[#This Row],[Spend]]</f>
        <v>-52.737600000000043</v>
      </c>
      <c r="AD1991" s="8">
        <f>MONTH(Sales_DB[[#This Row],[Order_Date]])</f>
        <v>3</v>
      </c>
    </row>
    <row r="1992" spans="1:30" x14ac:dyDescent="0.35">
      <c r="A1992" t="s">
        <v>3949</v>
      </c>
      <c r="B1992" s="2">
        <v>45456</v>
      </c>
      <c r="C1992" t="s">
        <v>782</v>
      </c>
      <c r="D1992" t="s">
        <v>1736</v>
      </c>
      <c r="E1992" t="s">
        <v>1899</v>
      </c>
      <c r="F1992">
        <v>4</v>
      </c>
      <c r="G1992" s="5">
        <v>212.75</v>
      </c>
      <c r="H1992">
        <v>0.11</v>
      </c>
      <c r="I1992" t="s">
        <v>1962</v>
      </c>
      <c r="J1992">
        <v>757.39</v>
      </c>
      <c r="K1992" t="str">
        <f>_xlfn.XLOOKUP(Sales_DB[[#This Row],[Store_ID]],Store_DB[Store_ID],Store_DB[Region])</f>
        <v>North</v>
      </c>
      <c r="L1992" t="str">
        <f>_xlfn.XLOOKUP(Sales_DB[[#This Row],[Store_ID]],Store_DB[Store_ID],Store_DB[Store_Name])</f>
        <v>Johnson-Wright</v>
      </c>
      <c r="M1992" t="str">
        <f>_xlfn.XLOOKUP(Sales_DB[[#This Row],[Store_ID]],Store_DB[Store_ID],Store_DB[City])</f>
        <v>Hoodberg</v>
      </c>
      <c r="N1992" t="str">
        <f>_xlfn.XLOOKUP(Sales_DB[[#This Row],[Store_ID]],Store_DB[Store_ID],Store_DB[Store_Type])</f>
        <v>Outlet</v>
      </c>
      <c r="O1992" t="str">
        <f>_xlfn.XLOOKUP(Sales_DB[[#This Row],[Product_ID]],Product_DB[Product_ID],Product_DB[Product_Name])</f>
        <v>Rugby Ball</v>
      </c>
      <c r="P1992" t="str">
        <f>_xlfn.XLOOKUP(Sales_DB[[#This Row],[Product_ID]],Product_DB[Product_ID],Product_DB[Category])</f>
        <v>Sports</v>
      </c>
      <c r="Q1992" t="str">
        <f>_xlfn.XLOOKUP(Sales_DB[[#This Row],[Product_ID]],Product_DB[Product_ID],Product_DB[Sub_Category])</f>
        <v>Team Sports</v>
      </c>
      <c r="R1992" t="str">
        <f>_xlfn.XLOOKUP(Sales_DB[[#This Row],[Product_ID]],Product_DB[Product_ID],Product_DB[Brand])</f>
        <v>Harris Inc</v>
      </c>
      <c r="S1992">
        <f>_xlfn.XLOOKUP(Sales_DB[[#This Row],[Product_ID]],Product_DB[Product_ID],Product_DB[Cost])</f>
        <v>212.26</v>
      </c>
      <c r="T1992">
        <f>_xlfn.XLOOKUP(Sales_DB[[#This Row],[Product_ID]],Product_DB[Product_ID],Product_DB[Stock])</f>
        <v>82</v>
      </c>
      <c r="U1992" t="str">
        <f>_xlfn.XLOOKUP(Sales_DB[[#This Row],[Customer_ID]],Final_Cust_db[Customer_ID],Final_Cust_db[Name])</f>
        <v>Mr.William Horton</v>
      </c>
      <c r="V1992">
        <f>_xlfn.XLOOKUP(Sales_DB[[#This Row],[Customer_ID]],Final_Cust_db[Customer_ID],Final_Cust_db[Age])</f>
        <v>31</v>
      </c>
      <c r="W1992" t="str">
        <f>_xlfn.XLOOKUP(Sales_DB[[#This Row],[Customer_ID]],Final_Cust_db[Customer_ID],Final_Cust_db[Gender])</f>
        <v>Male</v>
      </c>
      <c r="X1992" t="str">
        <f>_xlfn.XLOOKUP(Sales_DB[[#This Row],[Customer_ID]],Final_Cust_db[Customer_ID],Final_Cust_db[City])</f>
        <v>Dawsonchester</v>
      </c>
      <c r="Y1992" t="str">
        <f>_xlfn.XLOOKUP(Sales_DB[[#This Row],[Customer_ID]],Final_Cust_db[Customer_ID],Final_Cust_db[State])</f>
        <v>Virginia</v>
      </c>
      <c r="Z1992" t="str">
        <f>_xlfn.XLOOKUP(Sales_DB[[#This Row],[Customer_ID]],Final_Cust_db[Customer_ID],Final_Cust_db[Country])</f>
        <v>USA</v>
      </c>
      <c r="AA1992" t="str">
        <f>_xlfn.XLOOKUP(Sales_DB[[#This Row],[Customer_ID]],Final_Cust_db[Customer_ID],Final_Cust_db[Loyality_Level])</f>
        <v>Platinum</v>
      </c>
      <c r="AB1992" s="8">
        <f>Sales_DB[[#This Row],[Cost]]*Sales_DB[[#This Row],[Quantity]]</f>
        <v>849.04</v>
      </c>
      <c r="AC1992" s="8">
        <f>Sales_DB[[#This Row],[Total_Amount]]-Sales_DB[[#This Row],[Spend]]</f>
        <v>-91.649999999999977</v>
      </c>
      <c r="AD1992" s="8">
        <f>MONTH(Sales_DB[[#This Row],[Order_Date]])</f>
        <v>6</v>
      </c>
    </row>
    <row r="1993" spans="1:30" x14ac:dyDescent="0.35">
      <c r="A1993" t="s">
        <v>3950</v>
      </c>
      <c r="B1993" s="2">
        <v>45450</v>
      </c>
      <c r="C1993" t="s">
        <v>1038</v>
      </c>
      <c r="D1993" t="s">
        <v>1713</v>
      </c>
      <c r="E1993" t="s">
        <v>1925</v>
      </c>
      <c r="F1993">
        <v>1</v>
      </c>
      <c r="G1993" s="5">
        <v>183.47</v>
      </c>
      <c r="H1993">
        <v>0.17</v>
      </c>
      <c r="I1993" t="s">
        <v>1959</v>
      </c>
      <c r="J1993">
        <v>152.2801</v>
      </c>
      <c r="K1993" t="str">
        <f>_xlfn.XLOOKUP(Sales_DB[[#This Row],[Store_ID]],Store_DB[Store_ID],Store_DB[Region])</f>
        <v>South</v>
      </c>
      <c r="L1993" t="str">
        <f>_xlfn.XLOOKUP(Sales_DB[[#This Row],[Store_ID]],Store_DB[Store_ID],Store_DB[Store_Name])</f>
        <v>Aguirre-Keller</v>
      </c>
      <c r="M1993" t="str">
        <f>_xlfn.XLOOKUP(Sales_DB[[#This Row],[Store_ID]],Store_DB[Store_ID],Store_DB[City])</f>
        <v>Lake Michael</v>
      </c>
      <c r="N1993" t="str">
        <f>_xlfn.XLOOKUP(Sales_DB[[#This Row],[Store_ID]],Store_DB[Store_ID],Store_DB[Store_Type])</f>
        <v>Online</v>
      </c>
      <c r="O1993" t="str">
        <f>_xlfn.XLOOKUP(Sales_DB[[#This Row],[Product_ID]],Product_DB[Product_ID],Product_DB[Product_Name])</f>
        <v>High-Grip Football</v>
      </c>
      <c r="P1993" t="str">
        <f>_xlfn.XLOOKUP(Sales_DB[[#This Row],[Product_ID]],Product_DB[Product_ID],Product_DB[Category])</f>
        <v>Sports</v>
      </c>
      <c r="Q1993" t="str">
        <f>_xlfn.XLOOKUP(Sales_DB[[#This Row],[Product_ID]],Product_DB[Product_ID],Product_DB[Sub_Category])</f>
        <v>Team Sports</v>
      </c>
      <c r="R1993" t="str">
        <f>_xlfn.XLOOKUP(Sales_DB[[#This Row],[Product_ID]],Product_DB[Product_ID],Product_DB[Brand])</f>
        <v>Bridges, Banks and Cummings</v>
      </c>
      <c r="S1993">
        <f>_xlfn.XLOOKUP(Sales_DB[[#This Row],[Product_ID]],Product_DB[Product_ID],Product_DB[Cost])</f>
        <v>318.91000000000003</v>
      </c>
      <c r="T1993">
        <f>_xlfn.XLOOKUP(Sales_DB[[#This Row],[Product_ID]],Product_DB[Product_ID],Product_DB[Stock])</f>
        <v>114</v>
      </c>
      <c r="U1993" t="str">
        <f>_xlfn.XLOOKUP(Sales_DB[[#This Row],[Customer_ID]],Final_Cust_db[Customer_ID],Final_Cust_db[Name])</f>
        <v>Reginald Willis</v>
      </c>
      <c r="V1993">
        <f>_xlfn.XLOOKUP(Sales_DB[[#This Row],[Customer_ID]],Final_Cust_db[Customer_ID],Final_Cust_db[Age])</f>
        <v>62</v>
      </c>
      <c r="W1993" t="str">
        <f>_xlfn.XLOOKUP(Sales_DB[[#This Row],[Customer_ID]],Final_Cust_db[Customer_ID],Final_Cust_db[Gender])</f>
        <v>Female</v>
      </c>
      <c r="X1993" t="str">
        <f>_xlfn.XLOOKUP(Sales_DB[[#This Row],[Customer_ID]],Final_Cust_db[Customer_ID],Final_Cust_db[City])</f>
        <v>Kellybury</v>
      </c>
      <c r="Y1993" t="str">
        <f>_xlfn.XLOOKUP(Sales_DB[[#This Row],[Customer_ID]],Final_Cust_db[Customer_ID],Final_Cust_db[State])</f>
        <v>New York</v>
      </c>
      <c r="Z1993" t="str">
        <f>_xlfn.XLOOKUP(Sales_DB[[#This Row],[Customer_ID]],Final_Cust_db[Customer_ID],Final_Cust_db[Country])</f>
        <v>USA</v>
      </c>
      <c r="AA1993" t="str">
        <f>_xlfn.XLOOKUP(Sales_DB[[#This Row],[Customer_ID]],Final_Cust_db[Customer_ID],Final_Cust_db[Loyality_Level])</f>
        <v>Bronze</v>
      </c>
      <c r="AB1993" s="8">
        <f>Sales_DB[[#This Row],[Cost]]*Sales_DB[[#This Row],[Quantity]]</f>
        <v>318.91000000000003</v>
      </c>
      <c r="AC1993" s="8">
        <f>Sales_DB[[#This Row],[Total_Amount]]-Sales_DB[[#This Row],[Spend]]</f>
        <v>-166.62990000000002</v>
      </c>
      <c r="AD1993" s="8">
        <f>MONTH(Sales_DB[[#This Row],[Order_Date]])</f>
        <v>6</v>
      </c>
    </row>
    <row r="1994" spans="1:30" x14ac:dyDescent="0.35">
      <c r="A1994" t="s">
        <v>3951</v>
      </c>
      <c r="B1994" s="2">
        <v>45493</v>
      </c>
      <c r="C1994" t="s">
        <v>255</v>
      </c>
      <c r="D1994" t="s">
        <v>1848</v>
      </c>
      <c r="E1994" t="s">
        <v>1934</v>
      </c>
      <c r="F1994">
        <v>4</v>
      </c>
      <c r="G1994" s="5">
        <v>569.98</v>
      </c>
      <c r="H1994">
        <v>0.23</v>
      </c>
      <c r="I1994" t="s">
        <v>1957</v>
      </c>
      <c r="J1994">
        <v>1755.5383999999999</v>
      </c>
      <c r="K1994" t="str">
        <f>_xlfn.XLOOKUP(Sales_DB[[#This Row],[Store_ID]],Store_DB[Store_ID],Store_DB[Region])</f>
        <v>North</v>
      </c>
      <c r="L1994" t="str">
        <f>_xlfn.XLOOKUP(Sales_DB[[#This Row],[Store_ID]],Store_DB[Store_ID],Store_DB[Store_Name])</f>
        <v>Shelton PLC</v>
      </c>
      <c r="M1994" t="str">
        <f>_xlfn.XLOOKUP(Sales_DB[[#This Row],[Store_ID]],Store_DB[Store_ID],Store_DB[City])</f>
        <v>East Jenniferstad</v>
      </c>
      <c r="N1994" t="str">
        <f>_xlfn.XLOOKUP(Sales_DB[[#This Row],[Store_ID]],Store_DB[Store_ID],Store_DB[Store_Type])</f>
        <v>Flagship</v>
      </c>
      <c r="O1994" t="str">
        <f>_xlfn.XLOOKUP(Sales_DB[[#This Row],[Product_ID]],Product_DB[Product_ID],Product_DB[Product_Name])</f>
        <v>Face Foundation Kit</v>
      </c>
      <c r="P1994" t="str">
        <f>_xlfn.XLOOKUP(Sales_DB[[#This Row],[Product_ID]],Product_DB[Product_ID],Product_DB[Category])</f>
        <v>Beauty</v>
      </c>
      <c r="Q1994" t="str">
        <f>_xlfn.XLOOKUP(Sales_DB[[#This Row],[Product_ID]],Product_DB[Product_ID],Product_DB[Sub_Category])</f>
        <v>Makeup</v>
      </c>
      <c r="R1994" t="str">
        <f>_xlfn.XLOOKUP(Sales_DB[[#This Row],[Product_ID]],Product_DB[Product_ID],Product_DB[Brand])</f>
        <v>Taylor-Elliott</v>
      </c>
      <c r="S1994">
        <f>_xlfn.XLOOKUP(Sales_DB[[#This Row],[Product_ID]],Product_DB[Product_ID],Product_DB[Cost])</f>
        <v>183.04</v>
      </c>
      <c r="T1994">
        <f>_xlfn.XLOOKUP(Sales_DB[[#This Row],[Product_ID]],Product_DB[Product_ID],Product_DB[Stock])</f>
        <v>457</v>
      </c>
      <c r="U1994" t="str">
        <f>_xlfn.XLOOKUP(Sales_DB[[#This Row],[Customer_ID]],Final_Cust_db[Customer_ID],Final_Cust_db[Name])</f>
        <v>Mr.Mark Beasley</v>
      </c>
      <c r="V1994">
        <f>_xlfn.XLOOKUP(Sales_DB[[#This Row],[Customer_ID]],Final_Cust_db[Customer_ID],Final_Cust_db[Age])</f>
        <v>24</v>
      </c>
      <c r="W1994" t="str">
        <f>_xlfn.XLOOKUP(Sales_DB[[#This Row],[Customer_ID]],Final_Cust_db[Customer_ID],Final_Cust_db[Gender])</f>
        <v>Female</v>
      </c>
      <c r="X1994" t="str">
        <f>_xlfn.XLOOKUP(Sales_DB[[#This Row],[Customer_ID]],Final_Cust_db[Customer_ID],Final_Cust_db[City])</f>
        <v>West Johnchester</v>
      </c>
      <c r="Y1994" t="str">
        <f>_xlfn.XLOOKUP(Sales_DB[[#This Row],[Customer_ID]],Final_Cust_db[Customer_ID],Final_Cust_db[State])</f>
        <v>Indiana</v>
      </c>
      <c r="Z1994" t="str">
        <f>_xlfn.XLOOKUP(Sales_DB[[#This Row],[Customer_ID]],Final_Cust_db[Customer_ID],Final_Cust_db[Country])</f>
        <v>USA</v>
      </c>
      <c r="AA1994" t="str">
        <f>_xlfn.XLOOKUP(Sales_DB[[#This Row],[Customer_ID]],Final_Cust_db[Customer_ID],Final_Cust_db[Loyality_Level])</f>
        <v>Silver</v>
      </c>
      <c r="AB1994" s="8">
        <f>Sales_DB[[#This Row],[Cost]]*Sales_DB[[#This Row],[Quantity]]</f>
        <v>732.16</v>
      </c>
      <c r="AC1994" s="8">
        <f>Sales_DB[[#This Row],[Total_Amount]]-Sales_DB[[#This Row],[Spend]]</f>
        <v>1023.3783999999999</v>
      </c>
      <c r="AD1994" s="8">
        <f>MONTH(Sales_DB[[#This Row],[Order_Date]])</f>
        <v>7</v>
      </c>
    </row>
    <row r="1995" spans="1:30" x14ac:dyDescent="0.35">
      <c r="A1995" t="s">
        <v>3952</v>
      </c>
      <c r="B1995" s="2">
        <v>45274</v>
      </c>
      <c r="C1995" t="s">
        <v>1465</v>
      </c>
      <c r="D1995" t="s">
        <v>1636</v>
      </c>
      <c r="E1995" t="s">
        <v>1927</v>
      </c>
      <c r="F1995">
        <v>3</v>
      </c>
      <c r="G1995" s="5">
        <v>984.12</v>
      </c>
      <c r="H1995">
        <v>0.27</v>
      </c>
      <c r="I1995" t="s">
        <v>1957</v>
      </c>
      <c r="J1995">
        <v>2155.2228</v>
      </c>
      <c r="K1995" t="str">
        <f>_xlfn.XLOOKUP(Sales_DB[[#This Row],[Store_ID]],Store_DB[Store_ID],Store_DB[Region])</f>
        <v>North</v>
      </c>
      <c r="L1995" t="str">
        <f>_xlfn.XLOOKUP(Sales_DB[[#This Row],[Store_ID]],Store_DB[Store_ID],Store_DB[Store_Name])</f>
        <v>Thomas, Bridges and Harris</v>
      </c>
      <c r="M1995" t="str">
        <f>_xlfn.XLOOKUP(Sales_DB[[#This Row],[Store_ID]],Store_DB[Store_ID],Store_DB[City])</f>
        <v>Sabrinatown</v>
      </c>
      <c r="N1995" t="str">
        <f>_xlfn.XLOOKUP(Sales_DB[[#This Row],[Store_ID]],Store_DB[Store_ID],Store_DB[Store_Type])</f>
        <v>Online</v>
      </c>
      <c r="O1995" t="str">
        <f>_xlfn.XLOOKUP(Sales_DB[[#This Row],[Product_ID]],Product_DB[Product_ID],Product_DB[Product_Name])</f>
        <v>Multi-Purpose Storage Box</v>
      </c>
      <c r="P1995" t="str">
        <f>_xlfn.XLOOKUP(Sales_DB[[#This Row],[Product_ID]],Product_DB[Product_ID],Product_DB[Category])</f>
        <v>Home</v>
      </c>
      <c r="Q1995" t="str">
        <f>_xlfn.XLOOKUP(Sales_DB[[#This Row],[Product_ID]],Product_DB[Product_ID],Product_DB[Sub_Category])</f>
        <v>Storage</v>
      </c>
      <c r="R1995" t="str">
        <f>_xlfn.XLOOKUP(Sales_DB[[#This Row],[Product_ID]],Product_DB[Product_ID],Product_DB[Brand])</f>
        <v>Gardner-Montes</v>
      </c>
      <c r="S1995">
        <f>_xlfn.XLOOKUP(Sales_DB[[#This Row],[Product_ID]],Product_DB[Product_ID],Product_DB[Cost])</f>
        <v>123.46</v>
      </c>
      <c r="T1995">
        <f>_xlfn.XLOOKUP(Sales_DB[[#This Row],[Product_ID]],Product_DB[Product_ID],Product_DB[Stock])</f>
        <v>76</v>
      </c>
      <c r="U1995" t="str">
        <f>_xlfn.XLOOKUP(Sales_DB[[#This Row],[Customer_ID]],Final_Cust_db[Customer_ID],Final_Cust_db[Name])</f>
        <v>Philip Mendoza</v>
      </c>
      <c r="V1995">
        <f>_xlfn.XLOOKUP(Sales_DB[[#This Row],[Customer_ID]],Final_Cust_db[Customer_ID],Final_Cust_db[Age])</f>
        <v>42</v>
      </c>
      <c r="W1995" t="str">
        <f>_xlfn.XLOOKUP(Sales_DB[[#This Row],[Customer_ID]],Final_Cust_db[Customer_ID],Final_Cust_db[Gender])</f>
        <v>Male</v>
      </c>
      <c r="X1995" t="str">
        <f>_xlfn.XLOOKUP(Sales_DB[[#This Row],[Customer_ID]],Final_Cust_db[Customer_ID],Final_Cust_db[City])</f>
        <v>Tylermouth</v>
      </c>
      <c r="Y1995" t="str">
        <f>_xlfn.XLOOKUP(Sales_DB[[#This Row],[Customer_ID]],Final_Cust_db[Customer_ID],Final_Cust_db[State])</f>
        <v>Massachusetts</v>
      </c>
      <c r="Z1995" t="str">
        <f>_xlfn.XLOOKUP(Sales_DB[[#This Row],[Customer_ID]],Final_Cust_db[Customer_ID],Final_Cust_db[Country])</f>
        <v>USA</v>
      </c>
      <c r="AA1995" t="str">
        <f>_xlfn.XLOOKUP(Sales_DB[[#This Row],[Customer_ID]],Final_Cust_db[Customer_ID],Final_Cust_db[Loyality_Level])</f>
        <v>Silver</v>
      </c>
      <c r="AB1995" s="8">
        <f>Sales_DB[[#This Row],[Cost]]*Sales_DB[[#This Row],[Quantity]]</f>
        <v>370.38</v>
      </c>
      <c r="AC1995" s="8">
        <f>Sales_DB[[#This Row],[Total_Amount]]-Sales_DB[[#This Row],[Spend]]</f>
        <v>1784.8427999999999</v>
      </c>
      <c r="AD1995" s="8">
        <f>MONTH(Sales_DB[[#This Row],[Order_Date]])</f>
        <v>12</v>
      </c>
    </row>
    <row r="1996" spans="1:30" x14ac:dyDescent="0.35">
      <c r="A1996" t="s">
        <v>3953</v>
      </c>
      <c r="B1996" s="2">
        <v>45844</v>
      </c>
      <c r="C1996" t="s">
        <v>1468</v>
      </c>
      <c r="D1996" t="s">
        <v>1833</v>
      </c>
      <c r="E1996" t="s">
        <v>1915</v>
      </c>
      <c r="F1996">
        <v>1</v>
      </c>
      <c r="G1996" s="5">
        <v>905.23</v>
      </c>
      <c r="H1996">
        <v>0.02</v>
      </c>
      <c r="I1996" t="s">
        <v>1957</v>
      </c>
      <c r="J1996">
        <v>905.23</v>
      </c>
      <c r="K1996" t="str">
        <f>_xlfn.XLOOKUP(Sales_DB[[#This Row],[Store_ID]],Store_DB[Store_ID],Store_DB[Region])</f>
        <v>West</v>
      </c>
      <c r="L1996" t="str">
        <f>_xlfn.XLOOKUP(Sales_DB[[#This Row],[Store_ID]],Store_DB[Store_ID],Store_DB[Store_Name])</f>
        <v>Bean, Jones and Park</v>
      </c>
      <c r="M1996" t="str">
        <f>_xlfn.XLOOKUP(Sales_DB[[#This Row],[Store_ID]],Store_DB[Store_ID],Store_DB[City])</f>
        <v>Thompsonborough</v>
      </c>
      <c r="N1996" t="str">
        <f>_xlfn.XLOOKUP(Sales_DB[[#This Row],[Store_ID]],Store_DB[Store_ID],Store_DB[Store_Type])</f>
        <v>Online</v>
      </c>
      <c r="O1996" t="str">
        <f>_xlfn.XLOOKUP(Sales_DB[[#This Row],[Product_ID]],Product_DB[Product_ID],Product_DB[Product_Name])</f>
        <v>Wooden Bookshelf</v>
      </c>
      <c r="P1996" t="str">
        <f>_xlfn.XLOOKUP(Sales_DB[[#This Row],[Product_ID]],Product_DB[Product_ID],Product_DB[Category])</f>
        <v>Home</v>
      </c>
      <c r="Q1996" t="str">
        <f>_xlfn.XLOOKUP(Sales_DB[[#This Row],[Product_ID]],Product_DB[Product_ID],Product_DB[Sub_Category])</f>
        <v>Furniture</v>
      </c>
      <c r="R1996" t="str">
        <f>_xlfn.XLOOKUP(Sales_DB[[#This Row],[Product_ID]],Product_DB[Product_ID],Product_DB[Brand])</f>
        <v>Collins-Stephenson</v>
      </c>
      <c r="S1996">
        <f>_xlfn.XLOOKUP(Sales_DB[[#This Row],[Product_ID]],Product_DB[Product_ID],Product_DB[Cost])</f>
        <v>388.46</v>
      </c>
      <c r="T1996">
        <f>_xlfn.XLOOKUP(Sales_DB[[#This Row],[Product_ID]],Product_DB[Product_ID],Product_DB[Stock])</f>
        <v>208</v>
      </c>
      <c r="U1996" t="str">
        <f>_xlfn.XLOOKUP(Sales_DB[[#This Row],[Customer_ID]],Final_Cust_db[Customer_ID],Final_Cust_db[Name])</f>
        <v>Laura Mathews</v>
      </c>
      <c r="V1996">
        <f>_xlfn.XLOOKUP(Sales_DB[[#This Row],[Customer_ID]],Final_Cust_db[Customer_ID],Final_Cust_db[Age])</f>
        <v>53</v>
      </c>
      <c r="W1996" t="str">
        <f>_xlfn.XLOOKUP(Sales_DB[[#This Row],[Customer_ID]],Final_Cust_db[Customer_ID],Final_Cust_db[Gender])</f>
        <v>Male</v>
      </c>
      <c r="X1996" t="str">
        <f>_xlfn.XLOOKUP(Sales_DB[[#This Row],[Customer_ID]],Final_Cust_db[Customer_ID],Final_Cust_db[City])</f>
        <v>Chambersfurt</v>
      </c>
      <c r="Y1996" t="str">
        <f>_xlfn.XLOOKUP(Sales_DB[[#This Row],[Customer_ID]],Final_Cust_db[Customer_ID],Final_Cust_db[State])</f>
        <v>Wisconsin</v>
      </c>
      <c r="Z1996" t="str">
        <f>_xlfn.XLOOKUP(Sales_DB[[#This Row],[Customer_ID]],Final_Cust_db[Customer_ID],Final_Cust_db[Country])</f>
        <v>USA</v>
      </c>
      <c r="AA1996" t="str">
        <f>_xlfn.XLOOKUP(Sales_DB[[#This Row],[Customer_ID]],Final_Cust_db[Customer_ID],Final_Cust_db[Loyality_Level])</f>
        <v>Bronze</v>
      </c>
      <c r="AB1996" s="8">
        <f>Sales_DB[[#This Row],[Cost]]*Sales_DB[[#This Row],[Quantity]]</f>
        <v>388.46</v>
      </c>
      <c r="AC1996" s="8">
        <f>Sales_DB[[#This Row],[Total_Amount]]-Sales_DB[[#This Row],[Spend]]</f>
        <v>516.77</v>
      </c>
      <c r="AD1996" s="8">
        <f>MONTH(Sales_DB[[#This Row],[Order_Date]])</f>
        <v>7</v>
      </c>
    </row>
    <row r="1997" spans="1:30" x14ac:dyDescent="0.35">
      <c r="A1997" t="s">
        <v>3954</v>
      </c>
      <c r="B1997" s="2">
        <v>45264</v>
      </c>
      <c r="C1997" t="s">
        <v>619</v>
      </c>
      <c r="D1997" t="s">
        <v>1878</v>
      </c>
      <c r="E1997" t="s">
        <v>1946</v>
      </c>
      <c r="F1997">
        <v>3</v>
      </c>
      <c r="G1997" s="5">
        <v>112.77</v>
      </c>
      <c r="H1997">
        <v>0.19</v>
      </c>
      <c r="I1997" t="s">
        <v>1957</v>
      </c>
      <c r="J1997">
        <v>274.03109999999998</v>
      </c>
      <c r="K1997" t="str">
        <f>_xlfn.XLOOKUP(Sales_DB[[#This Row],[Store_ID]],Store_DB[Store_ID],Store_DB[Region])</f>
        <v>East</v>
      </c>
      <c r="L1997" t="str">
        <f>_xlfn.XLOOKUP(Sales_DB[[#This Row],[Store_ID]],Store_DB[Store_ID],Store_DB[Store_Name])</f>
        <v>Mann-Austin</v>
      </c>
      <c r="M1997" t="str">
        <f>_xlfn.XLOOKUP(Sales_DB[[#This Row],[Store_ID]],Store_DB[Store_ID],Store_DB[City])</f>
        <v>Vasquezborough</v>
      </c>
      <c r="N1997" t="str">
        <f>_xlfn.XLOOKUP(Sales_DB[[#This Row],[Store_ID]],Store_DB[Store_ID],Store_DB[Store_Type])</f>
        <v>Online</v>
      </c>
      <c r="O1997" t="str">
        <f>_xlfn.XLOOKUP(Sales_DB[[#This Row],[Product_ID]],Product_DB[Product_ID],Product_DB[Product_Name])</f>
        <v>Stainless Steel Cookware Set</v>
      </c>
      <c r="P1997" t="str">
        <f>_xlfn.XLOOKUP(Sales_DB[[#This Row],[Product_ID]],Product_DB[Product_ID],Product_DB[Category])</f>
        <v>Home</v>
      </c>
      <c r="Q1997" t="str">
        <f>_xlfn.XLOOKUP(Sales_DB[[#This Row],[Product_ID]],Product_DB[Product_ID],Product_DB[Sub_Category])</f>
        <v>Kitchen</v>
      </c>
      <c r="R1997" t="str">
        <f>_xlfn.XLOOKUP(Sales_DB[[#This Row],[Product_ID]],Product_DB[Product_ID],Product_DB[Brand])</f>
        <v>Campbell Ltd</v>
      </c>
      <c r="S1997">
        <f>_xlfn.XLOOKUP(Sales_DB[[#This Row],[Product_ID]],Product_DB[Product_ID],Product_DB[Cost])</f>
        <v>201.41</v>
      </c>
      <c r="T1997">
        <f>_xlfn.XLOOKUP(Sales_DB[[#This Row],[Product_ID]],Product_DB[Product_ID],Product_DB[Stock])</f>
        <v>146</v>
      </c>
      <c r="U1997" t="str">
        <f>_xlfn.XLOOKUP(Sales_DB[[#This Row],[Customer_ID]],Final_Cust_db[Customer_ID],Final_Cust_db[Name])</f>
        <v>Jennifer Pruitt</v>
      </c>
      <c r="V1997">
        <f>_xlfn.XLOOKUP(Sales_DB[[#This Row],[Customer_ID]],Final_Cust_db[Customer_ID],Final_Cust_db[Age])</f>
        <v>53</v>
      </c>
      <c r="W1997" t="str">
        <f>_xlfn.XLOOKUP(Sales_DB[[#This Row],[Customer_ID]],Final_Cust_db[Customer_ID],Final_Cust_db[Gender])</f>
        <v>Male</v>
      </c>
      <c r="X1997" t="str">
        <f>_xlfn.XLOOKUP(Sales_DB[[#This Row],[Customer_ID]],Final_Cust_db[Customer_ID],Final_Cust_db[City])</f>
        <v>East Justin</v>
      </c>
      <c r="Y1997" t="str">
        <f>_xlfn.XLOOKUP(Sales_DB[[#This Row],[Customer_ID]],Final_Cust_db[Customer_ID],Final_Cust_db[State])</f>
        <v>Missouri</v>
      </c>
      <c r="Z1997" t="str">
        <f>_xlfn.XLOOKUP(Sales_DB[[#This Row],[Customer_ID]],Final_Cust_db[Customer_ID],Final_Cust_db[Country])</f>
        <v>USA</v>
      </c>
      <c r="AA1997" t="str">
        <f>_xlfn.XLOOKUP(Sales_DB[[#This Row],[Customer_ID]],Final_Cust_db[Customer_ID],Final_Cust_db[Loyality_Level])</f>
        <v>Silver</v>
      </c>
      <c r="AB1997" s="8">
        <f>Sales_DB[[#This Row],[Cost]]*Sales_DB[[#This Row],[Quantity]]</f>
        <v>604.23</v>
      </c>
      <c r="AC1997" s="8">
        <f>Sales_DB[[#This Row],[Total_Amount]]-Sales_DB[[#This Row],[Spend]]</f>
        <v>-330.19890000000004</v>
      </c>
      <c r="AD1997" s="8">
        <f>MONTH(Sales_DB[[#This Row],[Order_Date]])</f>
        <v>12</v>
      </c>
    </row>
    <row r="1998" spans="1:30" x14ac:dyDescent="0.35">
      <c r="A1998" t="s">
        <v>3955</v>
      </c>
      <c r="B1998" s="2">
        <v>45773</v>
      </c>
      <c r="C1998" t="s">
        <v>544</v>
      </c>
      <c r="D1998" t="s">
        <v>1681</v>
      </c>
      <c r="E1998" t="s">
        <v>1915</v>
      </c>
      <c r="F1998">
        <v>3</v>
      </c>
      <c r="G1998" s="5">
        <v>875.99</v>
      </c>
      <c r="H1998">
        <v>0.09</v>
      </c>
      <c r="I1998" t="s">
        <v>1959</v>
      </c>
      <c r="J1998">
        <v>2391.4526999999998</v>
      </c>
      <c r="K1998" t="str">
        <f>_xlfn.XLOOKUP(Sales_DB[[#This Row],[Store_ID]],Store_DB[Store_ID],Store_DB[Region])</f>
        <v>West</v>
      </c>
      <c r="L1998" t="str">
        <f>_xlfn.XLOOKUP(Sales_DB[[#This Row],[Store_ID]],Store_DB[Store_ID],Store_DB[Store_Name])</f>
        <v>Bean, Jones and Park</v>
      </c>
      <c r="M1998" t="str">
        <f>_xlfn.XLOOKUP(Sales_DB[[#This Row],[Store_ID]],Store_DB[Store_ID],Store_DB[City])</f>
        <v>Thompsonborough</v>
      </c>
      <c r="N1998" t="str">
        <f>_xlfn.XLOOKUP(Sales_DB[[#This Row],[Store_ID]],Store_DB[Store_ID],Store_DB[Store_Type])</f>
        <v>Online</v>
      </c>
      <c r="O1998" t="str">
        <f>_xlfn.XLOOKUP(Sales_DB[[#This Row],[Product_ID]],Product_DB[Product_ID],Product_DB[Product_Name])</f>
        <v>Bedroom Table Lamp</v>
      </c>
      <c r="P1998" t="str">
        <f>_xlfn.XLOOKUP(Sales_DB[[#This Row],[Product_ID]],Product_DB[Product_ID],Product_DB[Category])</f>
        <v>Home</v>
      </c>
      <c r="Q1998" t="str">
        <f>_xlfn.XLOOKUP(Sales_DB[[#This Row],[Product_ID]],Product_DB[Product_ID],Product_DB[Sub_Category])</f>
        <v>Lighting</v>
      </c>
      <c r="R1998" t="str">
        <f>_xlfn.XLOOKUP(Sales_DB[[#This Row],[Product_ID]],Product_DB[Product_ID],Product_DB[Brand])</f>
        <v>Jones LLC</v>
      </c>
      <c r="S1998">
        <f>_xlfn.XLOOKUP(Sales_DB[[#This Row],[Product_ID]],Product_DB[Product_ID],Product_DB[Cost])</f>
        <v>382.22</v>
      </c>
      <c r="T1998">
        <f>_xlfn.XLOOKUP(Sales_DB[[#This Row],[Product_ID]],Product_DB[Product_ID],Product_DB[Stock])</f>
        <v>329</v>
      </c>
      <c r="U1998" t="str">
        <f>_xlfn.XLOOKUP(Sales_DB[[#This Row],[Customer_ID]],Final_Cust_db[Customer_ID],Final_Cust_db[Name])</f>
        <v>Cynthia Morris</v>
      </c>
      <c r="V1998">
        <f>_xlfn.XLOOKUP(Sales_DB[[#This Row],[Customer_ID]],Final_Cust_db[Customer_ID],Final_Cust_db[Age])</f>
        <v>18</v>
      </c>
      <c r="W1998" t="str">
        <f>_xlfn.XLOOKUP(Sales_DB[[#This Row],[Customer_ID]],Final_Cust_db[Customer_ID],Final_Cust_db[Gender])</f>
        <v>Female</v>
      </c>
      <c r="X1998" t="str">
        <f>_xlfn.XLOOKUP(Sales_DB[[#This Row],[Customer_ID]],Final_Cust_db[Customer_ID],Final_Cust_db[City])</f>
        <v>Hessmouth</v>
      </c>
      <c r="Y1998" t="str">
        <f>_xlfn.XLOOKUP(Sales_DB[[#This Row],[Customer_ID]],Final_Cust_db[Customer_ID],Final_Cust_db[State])</f>
        <v>Arizona</v>
      </c>
      <c r="Z1998" t="str">
        <f>_xlfn.XLOOKUP(Sales_DB[[#This Row],[Customer_ID]],Final_Cust_db[Customer_ID],Final_Cust_db[Country])</f>
        <v>USA</v>
      </c>
      <c r="AA1998" t="str">
        <f>_xlfn.XLOOKUP(Sales_DB[[#This Row],[Customer_ID]],Final_Cust_db[Customer_ID],Final_Cust_db[Loyality_Level])</f>
        <v>Silver</v>
      </c>
      <c r="AB1998" s="8">
        <f>Sales_DB[[#This Row],[Cost]]*Sales_DB[[#This Row],[Quantity]]</f>
        <v>1146.6600000000001</v>
      </c>
      <c r="AC1998" s="8">
        <f>Sales_DB[[#This Row],[Total_Amount]]-Sales_DB[[#This Row],[Spend]]</f>
        <v>1244.7926999999997</v>
      </c>
      <c r="AD1998" s="8">
        <f>MONTH(Sales_DB[[#This Row],[Order_Date]])</f>
        <v>4</v>
      </c>
    </row>
    <row r="1999" spans="1:30" x14ac:dyDescent="0.35">
      <c r="A1999" t="s">
        <v>3956</v>
      </c>
      <c r="B1999" s="2">
        <v>45460</v>
      </c>
      <c r="C1999" t="s">
        <v>446</v>
      </c>
      <c r="D1999" t="s">
        <v>1848</v>
      </c>
      <c r="E1999" t="s">
        <v>1922</v>
      </c>
      <c r="F1999">
        <v>2</v>
      </c>
      <c r="G1999" s="5">
        <v>685.31</v>
      </c>
      <c r="H1999">
        <v>0.26</v>
      </c>
      <c r="I1999" t="s">
        <v>1959</v>
      </c>
      <c r="J1999">
        <v>1014.2588</v>
      </c>
      <c r="K1999" t="str">
        <f>_xlfn.XLOOKUP(Sales_DB[[#This Row],[Store_ID]],Store_DB[Store_ID],Store_DB[Region])</f>
        <v>East</v>
      </c>
      <c r="L1999" t="str">
        <f>_xlfn.XLOOKUP(Sales_DB[[#This Row],[Store_ID]],Store_DB[Store_ID],Store_DB[Store_Name])</f>
        <v>Hill, Wagner and Ballard</v>
      </c>
      <c r="M1999" t="str">
        <f>_xlfn.XLOOKUP(Sales_DB[[#This Row],[Store_ID]],Store_DB[Store_ID],Store_DB[City])</f>
        <v>East Davidville</v>
      </c>
      <c r="N1999" t="str">
        <f>_xlfn.XLOOKUP(Sales_DB[[#This Row],[Store_ID]],Store_DB[Store_ID],Store_DB[Store_Type])</f>
        <v>Online</v>
      </c>
      <c r="O1999" t="str">
        <f>_xlfn.XLOOKUP(Sales_DB[[#This Row],[Product_ID]],Product_DB[Product_ID],Product_DB[Product_Name])</f>
        <v>Face Foundation Kit</v>
      </c>
      <c r="P1999" t="str">
        <f>_xlfn.XLOOKUP(Sales_DB[[#This Row],[Product_ID]],Product_DB[Product_ID],Product_DB[Category])</f>
        <v>Beauty</v>
      </c>
      <c r="Q1999" t="str">
        <f>_xlfn.XLOOKUP(Sales_DB[[#This Row],[Product_ID]],Product_DB[Product_ID],Product_DB[Sub_Category])</f>
        <v>Makeup</v>
      </c>
      <c r="R1999" t="str">
        <f>_xlfn.XLOOKUP(Sales_DB[[#This Row],[Product_ID]],Product_DB[Product_ID],Product_DB[Brand])</f>
        <v>Taylor-Elliott</v>
      </c>
      <c r="S1999">
        <f>_xlfn.XLOOKUP(Sales_DB[[#This Row],[Product_ID]],Product_DB[Product_ID],Product_DB[Cost])</f>
        <v>183.04</v>
      </c>
      <c r="T1999">
        <f>_xlfn.XLOOKUP(Sales_DB[[#This Row],[Product_ID]],Product_DB[Product_ID],Product_DB[Stock])</f>
        <v>457</v>
      </c>
      <c r="U1999" t="str">
        <f>_xlfn.XLOOKUP(Sales_DB[[#This Row],[Customer_ID]],Final_Cust_db[Customer_ID],Final_Cust_db[Name])</f>
        <v>Susan Mcdonald</v>
      </c>
      <c r="V1999">
        <f>_xlfn.XLOOKUP(Sales_DB[[#This Row],[Customer_ID]],Final_Cust_db[Customer_ID],Final_Cust_db[Age])</f>
        <v>45</v>
      </c>
      <c r="W1999" t="str">
        <f>_xlfn.XLOOKUP(Sales_DB[[#This Row],[Customer_ID]],Final_Cust_db[Customer_ID],Final_Cust_db[Gender])</f>
        <v>Male</v>
      </c>
      <c r="X1999" t="str">
        <f>_xlfn.XLOOKUP(Sales_DB[[#This Row],[Customer_ID]],Final_Cust_db[Customer_ID],Final_Cust_db[City])</f>
        <v>East Ellen</v>
      </c>
      <c r="Y1999" t="str">
        <f>_xlfn.XLOOKUP(Sales_DB[[#This Row],[Customer_ID]],Final_Cust_db[Customer_ID],Final_Cust_db[State])</f>
        <v>Arkansas</v>
      </c>
      <c r="Z1999" t="str">
        <f>_xlfn.XLOOKUP(Sales_DB[[#This Row],[Customer_ID]],Final_Cust_db[Customer_ID],Final_Cust_db[Country])</f>
        <v>USA</v>
      </c>
      <c r="AA1999" t="str">
        <f>_xlfn.XLOOKUP(Sales_DB[[#This Row],[Customer_ID]],Final_Cust_db[Customer_ID],Final_Cust_db[Loyality_Level])</f>
        <v>Silver</v>
      </c>
      <c r="AB1999" s="8">
        <f>Sales_DB[[#This Row],[Cost]]*Sales_DB[[#This Row],[Quantity]]</f>
        <v>366.08</v>
      </c>
      <c r="AC1999" s="8">
        <f>Sales_DB[[#This Row],[Total_Amount]]-Sales_DB[[#This Row],[Spend]]</f>
        <v>648.17879999999991</v>
      </c>
      <c r="AD1999" s="8">
        <f>MONTH(Sales_DB[[#This Row],[Order_Date]])</f>
        <v>6</v>
      </c>
    </row>
    <row r="2000" spans="1:30" x14ac:dyDescent="0.35">
      <c r="A2000" t="s">
        <v>3957</v>
      </c>
      <c r="B2000" s="2">
        <v>45607</v>
      </c>
      <c r="C2000" t="s">
        <v>202</v>
      </c>
      <c r="D2000" t="s">
        <v>1763</v>
      </c>
      <c r="E2000" t="s">
        <v>1925</v>
      </c>
      <c r="F2000">
        <v>3</v>
      </c>
      <c r="G2000" s="5">
        <v>945.37</v>
      </c>
      <c r="H2000">
        <v>0.05</v>
      </c>
      <c r="I2000" t="s">
        <v>1957</v>
      </c>
      <c r="J2000">
        <v>2694.3045000000002</v>
      </c>
      <c r="K2000" t="str">
        <f>_xlfn.XLOOKUP(Sales_DB[[#This Row],[Store_ID]],Store_DB[Store_ID],Store_DB[Region])</f>
        <v>South</v>
      </c>
      <c r="L2000" t="str">
        <f>_xlfn.XLOOKUP(Sales_DB[[#This Row],[Store_ID]],Store_DB[Store_ID],Store_DB[Store_Name])</f>
        <v>Aguirre-Keller</v>
      </c>
      <c r="M2000" t="str">
        <f>_xlfn.XLOOKUP(Sales_DB[[#This Row],[Store_ID]],Store_DB[Store_ID],Store_DB[City])</f>
        <v>Lake Michael</v>
      </c>
      <c r="N2000" t="str">
        <f>_xlfn.XLOOKUP(Sales_DB[[#This Row],[Store_ID]],Store_DB[Store_ID],Store_DB[Store_Type])</f>
        <v>Online</v>
      </c>
      <c r="O2000" t="str">
        <f>_xlfn.XLOOKUP(Sales_DB[[#This Row],[Product_ID]],Product_DB[Product_ID],Product_DB[Product_Name])</f>
        <v>Tennis Ball 3-Pack</v>
      </c>
      <c r="P2000" t="str">
        <f>_xlfn.XLOOKUP(Sales_DB[[#This Row],[Product_ID]],Product_DB[Product_ID],Product_DB[Category])</f>
        <v>Sports</v>
      </c>
      <c r="Q2000" t="str">
        <f>_xlfn.XLOOKUP(Sales_DB[[#This Row],[Product_ID]],Product_DB[Product_ID],Product_DB[Sub_Category])</f>
        <v>Equipment</v>
      </c>
      <c r="R2000" t="str">
        <f>_xlfn.XLOOKUP(Sales_DB[[#This Row],[Product_ID]],Product_DB[Product_ID],Product_DB[Brand])</f>
        <v>Lopez LLC</v>
      </c>
      <c r="S2000">
        <f>_xlfn.XLOOKUP(Sales_DB[[#This Row],[Product_ID]],Product_DB[Product_ID],Product_DB[Cost])</f>
        <v>103.45</v>
      </c>
      <c r="T2000">
        <f>_xlfn.XLOOKUP(Sales_DB[[#This Row],[Product_ID]],Product_DB[Product_ID],Product_DB[Stock])</f>
        <v>465</v>
      </c>
      <c r="U2000" t="str">
        <f>_xlfn.XLOOKUP(Sales_DB[[#This Row],[Customer_ID]],Final_Cust_db[Customer_ID],Final_Cust_db[Name])</f>
        <v>Debra Liu</v>
      </c>
      <c r="V2000">
        <f>_xlfn.XLOOKUP(Sales_DB[[#This Row],[Customer_ID]],Final_Cust_db[Customer_ID],Final_Cust_db[Age])</f>
        <v>55</v>
      </c>
      <c r="W2000" t="str">
        <f>_xlfn.XLOOKUP(Sales_DB[[#This Row],[Customer_ID]],Final_Cust_db[Customer_ID],Final_Cust_db[Gender])</f>
        <v>Male</v>
      </c>
      <c r="X2000" t="str">
        <f>_xlfn.XLOOKUP(Sales_DB[[#This Row],[Customer_ID]],Final_Cust_db[Customer_ID],Final_Cust_db[City])</f>
        <v>South Timtown</v>
      </c>
      <c r="Y2000" t="str">
        <f>_xlfn.XLOOKUP(Sales_DB[[#This Row],[Customer_ID]],Final_Cust_db[Customer_ID],Final_Cust_db[State])</f>
        <v>Minnesota</v>
      </c>
      <c r="Z2000" t="str">
        <f>_xlfn.XLOOKUP(Sales_DB[[#This Row],[Customer_ID]],Final_Cust_db[Customer_ID],Final_Cust_db[Country])</f>
        <v>USA</v>
      </c>
      <c r="AA2000" t="str">
        <f>_xlfn.XLOOKUP(Sales_DB[[#This Row],[Customer_ID]],Final_Cust_db[Customer_ID],Final_Cust_db[Loyality_Level])</f>
        <v>Bronze</v>
      </c>
      <c r="AB2000" s="8">
        <f>Sales_DB[[#This Row],[Cost]]*Sales_DB[[#This Row],[Quantity]]</f>
        <v>310.35000000000002</v>
      </c>
      <c r="AC2000" s="8">
        <f>Sales_DB[[#This Row],[Total_Amount]]-Sales_DB[[#This Row],[Spend]]</f>
        <v>2383.9545000000003</v>
      </c>
      <c r="AD2000" s="8">
        <f>MONTH(Sales_DB[[#This Row],[Order_Date]])</f>
        <v>11</v>
      </c>
    </row>
    <row r="2001" spans="1:30" x14ac:dyDescent="0.35">
      <c r="A2001" t="s">
        <v>3958</v>
      </c>
      <c r="B2001" s="2">
        <v>45267</v>
      </c>
      <c r="C2001" t="s">
        <v>104</v>
      </c>
      <c r="D2001" t="s">
        <v>1809</v>
      </c>
      <c r="E2001" t="s">
        <v>1946</v>
      </c>
      <c r="F2001">
        <v>3</v>
      </c>
      <c r="G2001" s="5">
        <v>68.45</v>
      </c>
      <c r="H2001">
        <v>0.17</v>
      </c>
      <c r="I2001" t="s">
        <v>1959</v>
      </c>
      <c r="J2001">
        <v>170.44049999999999</v>
      </c>
      <c r="K2001" t="str">
        <f>_xlfn.XLOOKUP(Sales_DB[[#This Row],[Store_ID]],Store_DB[Store_ID],Store_DB[Region])</f>
        <v>East</v>
      </c>
      <c r="L2001" t="str">
        <f>_xlfn.XLOOKUP(Sales_DB[[#This Row],[Store_ID]],Store_DB[Store_ID],Store_DB[Store_Name])</f>
        <v>Mann-Austin</v>
      </c>
      <c r="M2001" t="str">
        <f>_xlfn.XLOOKUP(Sales_DB[[#This Row],[Store_ID]],Store_DB[Store_ID],Store_DB[City])</f>
        <v>Vasquezborough</v>
      </c>
      <c r="N2001" t="str">
        <f>_xlfn.XLOOKUP(Sales_DB[[#This Row],[Store_ID]],Store_DB[Store_ID],Store_DB[Store_Type])</f>
        <v>Online</v>
      </c>
      <c r="O2001" t="str">
        <f>_xlfn.XLOOKUP(Sales_DB[[#This Row],[Product_ID]],Product_DB[Product_ID],Product_DB[Product_Name])</f>
        <v>Wireless Mouse</v>
      </c>
      <c r="P2001" t="str">
        <f>_xlfn.XLOOKUP(Sales_DB[[#This Row],[Product_ID]],Product_DB[Product_ID],Product_DB[Category])</f>
        <v>Electronics</v>
      </c>
      <c r="Q2001" t="str">
        <f>_xlfn.XLOOKUP(Sales_DB[[#This Row],[Product_ID]],Product_DB[Product_ID],Product_DB[Sub_Category])</f>
        <v>Computer</v>
      </c>
      <c r="R2001" t="str">
        <f>_xlfn.XLOOKUP(Sales_DB[[#This Row],[Product_ID]],Product_DB[Product_ID],Product_DB[Brand])</f>
        <v>Larson Ltd</v>
      </c>
      <c r="S2001">
        <f>_xlfn.XLOOKUP(Sales_DB[[#This Row],[Product_ID]],Product_DB[Product_ID],Product_DB[Cost])</f>
        <v>392.89</v>
      </c>
      <c r="T2001">
        <f>_xlfn.XLOOKUP(Sales_DB[[#This Row],[Product_ID]],Product_DB[Product_ID],Product_DB[Stock])</f>
        <v>320</v>
      </c>
      <c r="U2001" t="str">
        <f>_xlfn.XLOOKUP(Sales_DB[[#This Row],[Customer_ID]],Final_Cust_db[Customer_ID],Final_Cust_db[Name])</f>
        <v>Jonathan Steele</v>
      </c>
      <c r="V2001">
        <f>_xlfn.XLOOKUP(Sales_DB[[#This Row],[Customer_ID]],Final_Cust_db[Customer_ID],Final_Cust_db[Age])</f>
        <v>52</v>
      </c>
      <c r="W2001" t="str">
        <f>_xlfn.XLOOKUP(Sales_DB[[#This Row],[Customer_ID]],Final_Cust_db[Customer_ID],Final_Cust_db[Gender])</f>
        <v>Female</v>
      </c>
      <c r="X2001" t="str">
        <f>_xlfn.XLOOKUP(Sales_DB[[#This Row],[Customer_ID]],Final_Cust_db[Customer_ID],Final_Cust_db[City])</f>
        <v>Molinabury</v>
      </c>
      <c r="Y2001" t="str">
        <f>_xlfn.XLOOKUP(Sales_DB[[#This Row],[Customer_ID]],Final_Cust_db[Customer_ID],Final_Cust_db[State])</f>
        <v>Oregon</v>
      </c>
      <c r="Z2001" t="str">
        <f>_xlfn.XLOOKUP(Sales_DB[[#This Row],[Customer_ID]],Final_Cust_db[Customer_ID],Final_Cust_db[Country])</f>
        <v>USA</v>
      </c>
      <c r="AA2001" t="str">
        <f>_xlfn.XLOOKUP(Sales_DB[[#This Row],[Customer_ID]],Final_Cust_db[Customer_ID],Final_Cust_db[Loyality_Level])</f>
        <v>Silver</v>
      </c>
      <c r="AB2001" s="8">
        <f>Sales_DB[[#This Row],[Cost]]*Sales_DB[[#This Row],[Quantity]]</f>
        <v>1178.67</v>
      </c>
      <c r="AC2001" s="8">
        <f>Sales_DB[[#This Row],[Total_Amount]]-Sales_DB[[#This Row],[Spend]]</f>
        <v>-1008.2295000000001</v>
      </c>
      <c r="AD2001" s="8">
        <f>MONTH(Sales_DB[[#This Row],[Order_Date]])</f>
        <v>12</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78BD7-8640-44F0-AEED-BBC0B32D8D79}">
  <dimension ref="B13:F249"/>
  <sheetViews>
    <sheetView tabSelected="1" topLeftCell="A14" workbookViewId="0">
      <selection activeCell="C26" sqref="C26"/>
    </sheetView>
  </sheetViews>
  <sheetFormatPr defaultRowHeight="14.5" x14ac:dyDescent="0.35"/>
  <cols>
    <col min="2" max="2" width="19.36328125" bestFit="1" customWidth="1"/>
    <col min="3" max="3" width="15.26953125" bestFit="1" customWidth="1"/>
    <col min="4" max="4" width="11.81640625" bestFit="1" customWidth="1"/>
    <col min="5" max="5" width="8.36328125" bestFit="1" customWidth="1"/>
    <col min="6" max="6" width="8.81640625" bestFit="1" customWidth="1"/>
    <col min="7" max="7" width="25.26953125" bestFit="1" customWidth="1"/>
    <col min="8" max="8" width="21.90625" bestFit="1" customWidth="1"/>
    <col min="9" max="9" width="26.08984375" bestFit="1" customWidth="1"/>
    <col min="10" max="10" width="14.36328125" bestFit="1" customWidth="1"/>
    <col min="11" max="11" width="11.90625" bestFit="1" customWidth="1"/>
    <col min="12" max="12" width="12.54296875" bestFit="1" customWidth="1"/>
    <col min="13" max="13" width="11.6328125" bestFit="1" customWidth="1"/>
    <col min="14" max="14" width="22.08984375" bestFit="1" customWidth="1"/>
    <col min="15" max="15" width="11.7265625" bestFit="1" customWidth="1"/>
    <col min="16" max="16" width="23.453125" bestFit="1" customWidth="1"/>
    <col min="17" max="17" width="13.453125" bestFit="1" customWidth="1"/>
    <col min="18" max="18" width="17" bestFit="1" customWidth="1"/>
    <col min="19" max="19" width="9.81640625" bestFit="1" customWidth="1"/>
    <col min="20" max="21" width="10.81640625" bestFit="1" customWidth="1"/>
    <col min="22" max="22" width="17.7265625" bestFit="1" customWidth="1"/>
    <col min="23" max="23" width="12" bestFit="1" customWidth="1"/>
    <col min="24" max="24" width="10.81640625" bestFit="1" customWidth="1"/>
    <col min="25" max="25" width="14.453125" bestFit="1" customWidth="1"/>
    <col min="26" max="26" width="11.7265625" bestFit="1" customWidth="1"/>
    <col min="27" max="27" width="13.6328125" bestFit="1" customWidth="1"/>
    <col min="28" max="28" width="12.6328125" bestFit="1" customWidth="1"/>
    <col min="29" max="29" width="25.26953125" bestFit="1" customWidth="1"/>
    <col min="30" max="30" width="10.90625" bestFit="1" customWidth="1"/>
    <col min="31" max="31" width="10.81640625" bestFit="1" customWidth="1"/>
    <col min="32" max="32" width="22.36328125" bestFit="1" customWidth="1"/>
    <col min="33" max="33" width="10.81640625" bestFit="1" customWidth="1"/>
    <col min="34" max="34" width="14.90625" bestFit="1" customWidth="1"/>
    <col min="35" max="35" width="21.90625" bestFit="1" customWidth="1"/>
    <col min="36" max="36" width="23.81640625" bestFit="1" customWidth="1"/>
    <col min="37" max="37" width="13.54296875" bestFit="1" customWidth="1"/>
    <col min="38" max="38" width="22.7265625" bestFit="1" customWidth="1"/>
    <col min="39" max="39" width="9.81640625" bestFit="1" customWidth="1"/>
    <col min="40" max="40" width="13.90625" bestFit="1" customWidth="1"/>
    <col min="41" max="41" width="14.36328125" bestFit="1" customWidth="1"/>
    <col min="42" max="42" width="25.90625" bestFit="1" customWidth="1"/>
    <col min="43" max="44" width="10.81640625" bestFit="1" customWidth="1"/>
    <col min="45" max="45" width="22.54296875" bestFit="1" customWidth="1"/>
    <col min="46" max="46" width="12.90625" bestFit="1" customWidth="1"/>
    <col min="47" max="47" width="28" bestFit="1" customWidth="1"/>
    <col min="48" max="48" width="10.81640625" bestFit="1" customWidth="1"/>
    <col min="49" max="49" width="14" bestFit="1" customWidth="1"/>
    <col min="50" max="50" width="16" bestFit="1" customWidth="1"/>
    <col min="51" max="55" width="10.81640625" bestFit="1" customWidth="1"/>
    <col min="56" max="56" width="19.453125" bestFit="1" customWidth="1"/>
    <col min="57" max="57" width="10.81640625" bestFit="1" customWidth="1"/>
    <col min="58" max="58" width="18.6328125" bestFit="1" customWidth="1"/>
    <col min="59" max="59" width="10.81640625" bestFit="1" customWidth="1"/>
    <col min="60" max="60" width="9.81640625" bestFit="1" customWidth="1"/>
    <col min="61" max="61" width="10.81640625" bestFit="1" customWidth="1"/>
    <col min="62" max="62" width="25.7265625" bestFit="1" customWidth="1"/>
    <col min="63" max="63" width="10.81640625" bestFit="1" customWidth="1"/>
    <col min="64" max="64" width="10" bestFit="1" customWidth="1"/>
    <col min="65" max="65" width="28.08984375" bestFit="1" customWidth="1"/>
    <col min="66" max="66" width="21.36328125" bestFit="1" customWidth="1"/>
    <col min="67" max="67" width="21.90625" bestFit="1" customWidth="1"/>
    <col min="68" max="68" width="10.90625" bestFit="1" customWidth="1"/>
    <col min="69" max="69" width="12.26953125" bestFit="1" customWidth="1"/>
    <col min="70" max="70" width="13.81640625" bestFit="1" customWidth="1"/>
    <col min="71" max="71" width="14.81640625" bestFit="1" customWidth="1"/>
    <col min="72" max="73" width="10.81640625" bestFit="1" customWidth="1"/>
    <col min="74" max="74" width="14.6328125" bestFit="1" customWidth="1"/>
    <col min="75" max="75" width="12.36328125" bestFit="1" customWidth="1"/>
    <col min="76" max="76" width="13" bestFit="1" customWidth="1"/>
    <col min="77" max="77" width="10.81640625" bestFit="1" customWidth="1"/>
    <col min="78" max="78" width="16.81640625" bestFit="1" customWidth="1"/>
    <col min="79" max="79" width="11.54296875" bestFit="1" customWidth="1"/>
    <col min="80" max="80" width="14.81640625" bestFit="1" customWidth="1"/>
    <col min="81" max="81" width="24.453125" bestFit="1" customWidth="1"/>
    <col min="82" max="82" width="14.54296875" bestFit="1" customWidth="1"/>
    <col min="83" max="84" width="10.81640625" bestFit="1" customWidth="1"/>
    <col min="85" max="85" width="12.453125" bestFit="1" customWidth="1"/>
    <col min="86" max="88" width="10.81640625" bestFit="1" customWidth="1"/>
    <col min="89" max="89" width="27.1796875" bestFit="1" customWidth="1"/>
    <col min="90" max="90" width="15.26953125" bestFit="1" customWidth="1"/>
    <col min="91" max="91" width="25.54296875" bestFit="1" customWidth="1"/>
    <col min="92" max="92" width="11.54296875" bestFit="1" customWidth="1"/>
    <col min="93" max="93" width="10.81640625" bestFit="1" customWidth="1"/>
    <col min="94" max="94" width="11.453125" bestFit="1" customWidth="1"/>
    <col min="95" max="95" width="10.81640625" bestFit="1" customWidth="1"/>
    <col min="96" max="96" width="16.08984375" bestFit="1" customWidth="1"/>
    <col min="97" max="97" width="23.54296875" bestFit="1" customWidth="1"/>
    <col min="98" max="98" width="13" bestFit="1" customWidth="1"/>
    <col min="99" max="99" width="23" bestFit="1" customWidth="1"/>
    <col min="100" max="100" width="12.26953125" bestFit="1" customWidth="1"/>
    <col min="101" max="101" width="20.453125" bestFit="1" customWidth="1"/>
    <col min="102" max="102" width="10.81640625" bestFit="1" customWidth="1"/>
    <col min="103" max="103" width="11.81640625" bestFit="1" customWidth="1"/>
  </cols>
  <sheetData>
    <row r="13" spans="2:3" x14ac:dyDescent="0.35">
      <c r="B13" s="3" t="s">
        <v>3959</v>
      </c>
      <c r="C13" t="s">
        <v>3980</v>
      </c>
    </row>
    <row r="14" spans="2:3" x14ac:dyDescent="0.35">
      <c r="B14" s="4" t="s">
        <v>14</v>
      </c>
      <c r="C14" s="9">
        <v>0.2475</v>
      </c>
    </row>
    <row r="15" spans="2:3" x14ac:dyDescent="0.35">
      <c r="B15" s="4" t="s">
        <v>50</v>
      </c>
      <c r="C15" s="9">
        <v>0.23449999999999999</v>
      </c>
    </row>
    <row r="16" spans="2:3" x14ac:dyDescent="0.35">
      <c r="B16" s="4" t="s">
        <v>20</v>
      </c>
      <c r="C16" s="9">
        <v>0.307</v>
      </c>
    </row>
    <row r="17" spans="2:6" x14ac:dyDescent="0.35">
      <c r="B17" s="4" t="s">
        <v>33</v>
      </c>
      <c r="C17" s="9">
        <v>0.21099999999999999</v>
      </c>
    </row>
    <row r="19" spans="2:6" x14ac:dyDescent="0.35">
      <c r="B19" s="4" t="s">
        <v>3982</v>
      </c>
    </row>
    <row r="22" spans="2:6" x14ac:dyDescent="0.35">
      <c r="B22" s="3" t="s">
        <v>3959</v>
      </c>
      <c r="C22" t="s">
        <v>3961</v>
      </c>
    </row>
    <row r="23" spans="2:6" x14ac:dyDescent="0.35">
      <c r="B23" s="4" t="s">
        <v>20</v>
      </c>
      <c r="C23" s="14">
        <v>663596.86259999988</v>
      </c>
    </row>
    <row r="24" spans="2:6" x14ac:dyDescent="0.35">
      <c r="B24" s="4" t="s">
        <v>14</v>
      </c>
      <c r="C24" s="14">
        <v>533487.35720000009</v>
      </c>
    </row>
    <row r="25" spans="2:6" x14ac:dyDescent="0.35">
      <c r="B25" s="4" t="s">
        <v>50</v>
      </c>
      <c r="C25" s="14">
        <v>517281.7331999999</v>
      </c>
    </row>
    <row r="26" spans="2:6" x14ac:dyDescent="0.35">
      <c r="B26" s="4" t="s">
        <v>33</v>
      </c>
      <c r="C26" s="14">
        <v>460883.32040000043</v>
      </c>
    </row>
    <row r="28" spans="2:6" x14ac:dyDescent="0.35">
      <c r="B28" s="4" t="s">
        <v>3981</v>
      </c>
    </row>
    <row r="31" spans="2:6" x14ac:dyDescent="0.35">
      <c r="B31" s="3" t="s">
        <v>3959</v>
      </c>
      <c r="C31" t="s">
        <v>3980</v>
      </c>
    </row>
    <row r="32" spans="2:6" x14ac:dyDescent="0.35">
      <c r="B32" s="4">
        <v>1</v>
      </c>
      <c r="C32" s="14">
        <v>164</v>
      </c>
      <c r="E32" s="4">
        <v>1</v>
      </c>
      <c r="F32">
        <v>164</v>
      </c>
    </row>
    <row r="33" spans="2:6" x14ac:dyDescent="0.35">
      <c r="B33" s="4">
        <v>2</v>
      </c>
      <c r="C33" s="14">
        <v>159</v>
      </c>
      <c r="E33" s="4">
        <v>2</v>
      </c>
      <c r="F33">
        <v>159</v>
      </c>
    </row>
    <row r="34" spans="2:6" x14ac:dyDescent="0.35">
      <c r="B34" s="4">
        <v>3</v>
      </c>
      <c r="C34" s="14">
        <v>183</v>
      </c>
      <c r="E34" s="4">
        <v>3</v>
      </c>
      <c r="F34">
        <v>183</v>
      </c>
    </row>
    <row r="35" spans="2:6" x14ac:dyDescent="0.35">
      <c r="B35" s="4">
        <v>4</v>
      </c>
      <c r="C35" s="14">
        <v>161</v>
      </c>
      <c r="E35" s="4">
        <v>4</v>
      </c>
      <c r="F35">
        <v>161</v>
      </c>
    </row>
    <row r="36" spans="2:6" x14ac:dyDescent="0.35">
      <c r="B36" s="4">
        <v>5</v>
      </c>
      <c r="C36" s="14">
        <v>158</v>
      </c>
      <c r="E36" s="4">
        <v>5</v>
      </c>
      <c r="F36">
        <v>158</v>
      </c>
    </row>
    <row r="37" spans="2:6" x14ac:dyDescent="0.35">
      <c r="B37" s="4">
        <v>6</v>
      </c>
      <c r="C37" s="14">
        <v>155</v>
      </c>
      <c r="E37" s="4">
        <v>6</v>
      </c>
      <c r="F37">
        <v>155</v>
      </c>
    </row>
    <row r="38" spans="2:6" x14ac:dyDescent="0.35">
      <c r="B38" s="4">
        <v>7</v>
      </c>
      <c r="C38" s="14">
        <v>184</v>
      </c>
      <c r="E38" s="4">
        <v>7</v>
      </c>
      <c r="F38">
        <v>184</v>
      </c>
    </row>
    <row r="39" spans="2:6" x14ac:dyDescent="0.35">
      <c r="B39" s="4">
        <v>8</v>
      </c>
      <c r="C39" s="14">
        <v>171</v>
      </c>
      <c r="E39" s="4">
        <v>8</v>
      </c>
      <c r="F39">
        <v>171</v>
      </c>
    </row>
    <row r="40" spans="2:6" x14ac:dyDescent="0.35">
      <c r="B40" s="4">
        <v>9</v>
      </c>
      <c r="C40" s="14">
        <v>165</v>
      </c>
      <c r="E40" s="4">
        <v>9</v>
      </c>
      <c r="F40">
        <v>165</v>
      </c>
    </row>
    <row r="41" spans="2:6" x14ac:dyDescent="0.35">
      <c r="B41" s="4">
        <v>10</v>
      </c>
      <c r="C41" s="14">
        <v>167</v>
      </c>
      <c r="E41" s="4">
        <v>10</v>
      </c>
      <c r="F41">
        <v>167</v>
      </c>
    </row>
    <row r="42" spans="2:6" x14ac:dyDescent="0.35">
      <c r="B42" s="4">
        <v>11</v>
      </c>
      <c r="C42" s="14">
        <v>166</v>
      </c>
      <c r="E42" s="4">
        <v>11</v>
      </c>
      <c r="F42">
        <v>166</v>
      </c>
    </row>
    <row r="43" spans="2:6" x14ac:dyDescent="0.35">
      <c r="B43" s="4">
        <v>12</v>
      </c>
      <c r="C43" s="14">
        <v>167</v>
      </c>
      <c r="E43" s="4">
        <v>12</v>
      </c>
      <c r="F43">
        <v>167</v>
      </c>
    </row>
    <row r="49" spans="2:6" x14ac:dyDescent="0.35">
      <c r="B49" s="3" t="s">
        <v>3980</v>
      </c>
      <c r="C49" s="3" t="s">
        <v>3962</v>
      </c>
    </row>
    <row r="50" spans="2:6" x14ac:dyDescent="0.35">
      <c r="B50" s="3" t="s">
        <v>3959</v>
      </c>
      <c r="C50" t="s">
        <v>14</v>
      </c>
      <c r="D50" t="s">
        <v>50</v>
      </c>
      <c r="E50" t="s">
        <v>20</v>
      </c>
      <c r="F50" t="s">
        <v>33</v>
      </c>
    </row>
    <row r="51" spans="2:6" x14ac:dyDescent="0.35">
      <c r="B51" s="4" t="s">
        <v>1885</v>
      </c>
      <c r="C51" s="14">
        <v>20</v>
      </c>
      <c r="D51" s="14">
        <v>26</v>
      </c>
      <c r="E51" s="14">
        <v>30</v>
      </c>
      <c r="F51" s="14">
        <v>17</v>
      </c>
    </row>
    <row r="52" spans="2:6" x14ac:dyDescent="0.35">
      <c r="B52" s="4" t="s">
        <v>1890</v>
      </c>
      <c r="C52" s="14">
        <v>23</v>
      </c>
      <c r="D52" s="14">
        <v>19</v>
      </c>
      <c r="E52" s="14">
        <v>31</v>
      </c>
      <c r="F52" s="14">
        <v>21</v>
      </c>
    </row>
    <row r="53" spans="2:6" x14ac:dyDescent="0.35">
      <c r="B53" s="4" t="s">
        <v>1922</v>
      </c>
      <c r="C53" s="14">
        <v>34</v>
      </c>
      <c r="D53" s="14">
        <v>20</v>
      </c>
      <c r="E53" s="14">
        <v>20</v>
      </c>
      <c r="F53" s="14">
        <v>23</v>
      </c>
    </row>
    <row r="54" spans="2:6" x14ac:dyDescent="0.35">
      <c r="B54" s="4" t="s">
        <v>1925</v>
      </c>
      <c r="C54" s="14">
        <v>24</v>
      </c>
      <c r="D54" s="14">
        <v>22</v>
      </c>
      <c r="E54" s="14">
        <v>27</v>
      </c>
      <c r="F54" s="14">
        <v>15</v>
      </c>
    </row>
    <row r="55" spans="2:6" x14ac:dyDescent="0.35">
      <c r="B55" s="4" t="s">
        <v>1927</v>
      </c>
      <c r="C55" s="14">
        <v>29</v>
      </c>
      <c r="D55" s="14">
        <v>26</v>
      </c>
      <c r="E55" s="14">
        <v>25</v>
      </c>
      <c r="F55" s="14">
        <v>20</v>
      </c>
    </row>
    <row r="56" spans="2:6" x14ac:dyDescent="0.35">
      <c r="B56" s="4" t="s">
        <v>1930</v>
      </c>
      <c r="C56" s="14">
        <v>21</v>
      </c>
      <c r="D56" s="14">
        <v>20</v>
      </c>
      <c r="E56" s="14">
        <v>37</v>
      </c>
      <c r="F56" s="14">
        <v>17</v>
      </c>
    </row>
    <row r="57" spans="2:6" x14ac:dyDescent="0.35">
      <c r="B57" s="4" t="s">
        <v>1932</v>
      </c>
      <c r="C57" s="14">
        <v>23</v>
      </c>
      <c r="D57" s="14">
        <v>23</v>
      </c>
      <c r="E57" s="14">
        <v>30</v>
      </c>
      <c r="F57" s="14">
        <v>19</v>
      </c>
    </row>
    <row r="58" spans="2:6" x14ac:dyDescent="0.35">
      <c r="B58" s="4" t="s">
        <v>1934</v>
      </c>
      <c r="C58" s="14">
        <v>21</v>
      </c>
      <c r="D58" s="14">
        <v>16</v>
      </c>
      <c r="E58" s="14">
        <v>33</v>
      </c>
      <c r="F58" s="14">
        <v>25</v>
      </c>
    </row>
    <row r="59" spans="2:6" x14ac:dyDescent="0.35">
      <c r="B59" s="4" t="s">
        <v>1937</v>
      </c>
      <c r="C59" s="14">
        <v>25</v>
      </c>
      <c r="D59" s="14">
        <v>24</v>
      </c>
      <c r="E59" s="14">
        <v>35</v>
      </c>
      <c r="F59" s="14">
        <v>22</v>
      </c>
    </row>
    <row r="60" spans="2:6" x14ac:dyDescent="0.35">
      <c r="B60" s="4" t="s">
        <v>1940</v>
      </c>
      <c r="C60" s="14">
        <v>25</v>
      </c>
      <c r="D60" s="14">
        <v>29</v>
      </c>
      <c r="E60" s="14">
        <v>34</v>
      </c>
      <c r="F60" s="14">
        <v>22</v>
      </c>
    </row>
    <row r="61" spans="2:6" x14ac:dyDescent="0.35">
      <c r="B61" s="4" t="s">
        <v>1943</v>
      </c>
      <c r="C61" s="14">
        <v>28</v>
      </c>
      <c r="D61" s="14">
        <v>28</v>
      </c>
      <c r="E61" s="14">
        <v>30</v>
      </c>
      <c r="F61" s="14">
        <v>19</v>
      </c>
    </row>
    <row r="62" spans="2:6" x14ac:dyDescent="0.35">
      <c r="B62" s="4" t="s">
        <v>1946</v>
      </c>
      <c r="C62" s="14">
        <v>22</v>
      </c>
      <c r="D62" s="14">
        <v>21</v>
      </c>
      <c r="E62" s="14">
        <v>28</v>
      </c>
      <c r="F62" s="14">
        <v>23</v>
      </c>
    </row>
    <row r="63" spans="2:6" x14ac:dyDescent="0.35">
      <c r="B63" s="4" t="s">
        <v>1894</v>
      </c>
      <c r="C63" s="14">
        <v>22</v>
      </c>
      <c r="D63" s="14">
        <v>23</v>
      </c>
      <c r="E63" s="14">
        <v>29</v>
      </c>
      <c r="F63" s="14">
        <v>18</v>
      </c>
    </row>
    <row r="64" spans="2:6" x14ac:dyDescent="0.35">
      <c r="B64" s="4" t="s">
        <v>1899</v>
      </c>
      <c r="C64" s="14">
        <v>35</v>
      </c>
      <c r="D64" s="14">
        <v>28</v>
      </c>
      <c r="E64" s="14">
        <v>28</v>
      </c>
      <c r="F64" s="14">
        <v>23</v>
      </c>
    </row>
    <row r="65" spans="2:6" x14ac:dyDescent="0.35">
      <c r="B65" s="4" t="s">
        <v>1902</v>
      </c>
      <c r="C65" s="14">
        <v>13</v>
      </c>
      <c r="D65" s="14">
        <v>29</v>
      </c>
      <c r="E65" s="14">
        <v>31</v>
      </c>
      <c r="F65" s="14">
        <v>29</v>
      </c>
    </row>
    <row r="66" spans="2:6" x14ac:dyDescent="0.35">
      <c r="B66" s="4" t="s">
        <v>1906</v>
      </c>
      <c r="C66" s="14">
        <v>20</v>
      </c>
      <c r="D66" s="14">
        <v>15</v>
      </c>
      <c r="E66" s="14">
        <v>30</v>
      </c>
      <c r="F66" s="14">
        <v>18</v>
      </c>
    </row>
    <row r="67" spans="2:6" x14ac:dyDescent="0.35">
      <c r="B67" s="4" t="s">
        <v>1909</v>
      </c>
      <c r="C67" s="14">
        <v>31</v>
      </c>
      <c r="D67" s="14">
        <v>16</v>
      </c>
      <c r="E67" s="14">
        <v>39</v>
      </c>
      <c r="F67" s="14">
        <v>20</v>
      </c>
    </row>
    <row r="68" spans="2:6" x14ac:dyDescent="0.35">
      <c r="B68" s="4" t="s">
        <v>1912</v>
      </c>
      <c r="C68" s="14">
        <v>26</v>
      </c>
      <c r="D68" s="14">
        <v>25</v>
      </c>
      <c r="E68" s="14">
        <v>32</v>
      </c>
      <c r="F68" s="14">
        <v>25</v>
      </c>
    </row>
    <row r="69" spans="2:6" x14ac:dyDescent="0.35">
      <c r="B69" s="4" t="s">
        <v>1915</v>
      </c>
      <c r="C69" s="14">
        <v>31</v>
      </c>
      <c r="D69" s="14">
        <v>30</v>
      </c>
      <c r="E69" s="14">
        <v>41</v>
      </c>
      <c r="F69" s="14">
        <v>25</v>
      </c>
    </row>
    <row r="70" spans="2:6" x14ac:dyDescent="0.35">
      <c r="B70" s="4" t="s">
        <v>1919</v>
      </c>
      <c r="C70" s="14">
        <v>22</v>
      </c>
      <c r="D70" s="14">
        <v>29</v>
      </c>
      <c r="E70" s="14">
        <v>24</v>
      </c>
      <c r="F70" s="14">
        <v>21</v>
      </c>
    </row>
    <row r="74" spans="2:6" x14ac:dyDescent="0.35">
      <c r="B74" s="3" t="s">
        <v>3959</v>
      </c>
      <c r="C74" t="s">
        <v>3984</v>
      </c>
    </row>
    <row r="75" spans="2:6" x14ac:dyDescent="0.35">
      <c r="B75" s="4" t="s">
        <v>1809</v>
      </c>
      <c r="C75" s="14">
        <v>73</v>
      </c>
    </row>
    <row r="76" spans="2:6" x14ac:dyDescent="0.35">
      <c r="B76" s="4" t="s">
        <v>1800</v>
      </c>
      <c r="C76" s="14">
        <v>77</v>
      </c>
    </row>
    <row r="77" spans="2:6" x14ac:dyDescent="0.35">
      <c r="B77" s="4" t="s">
        <v>1694</v>
      </c>
      <c r="C77" s="14">
        <v>84</v>
      </c>
    </row>
    <row r="78" spans="2:6" x14ac:dyDescent="0.35">
      <c r="B78" s="4" t="s">
        <v>1678</v>
      </c>
      <c r="C78" s="14">
        <v>84</v>
      </c>
    </row>
    <row r="79" spans="2:6" x14ac:dyDescent="0.35">
      <c r="B79" s="4" t="s">
        <v>1687</v>
      </c>
      <c r="C79" s="14">
        <v>87</v>
      </c>
    </row>
    <row r="177" spans="2:3" x14ac:dyDescent="0.35">
      <c r="B177" s="3" t="s">
        <v>3959</v>
      </c>
      <c r="C177" t="s">
        <v>3961</v>
      </c>
    </row>
    <row r="178" spans="2:3" x14ac:dyDescent="0.35">
      <c r="B178" s="4" t="s">
        <v>1918</v>
      </c>
      <c r="C178" s="14">
        <v>158971.46239999999</v>
      </c>
    </row>
    <row r="179" spans="2:3" x14ac:dyDescent="0.35">
      <c r="B179" s="4" t="s">
        <v>1901</v>
      </c>
      <c r="C179" s="14">
        <v>125011.8285</v>
      </c>
    </row>
    <row r="180" spans="2:3" x14ac:dyDescent="0.35">
      <c r="B180" s="4" t="s">
        <v>1942</v>
      </c>
      <c r="C180" s="14">
        <v>122527.10959999998</v>
      </c>
    </row>
    <row r="181" spans="2:3" x14ac:dyDescent="0.35">
      <c r="B181" s="4" t="s">
        <v>1904</v>
      </c>
      <c r="C181" s="14">
        <v>118814.11569999999</v>
      </c>
    </row>
    <row r="182" spans="2:3" x14ac:dyDescent="0.35">
      <c r="B182" s="4" t="s">
        <v>1929</v>
      </c>
      <c r="C182" s="14">
        <v>116829.22059999997</v>
      </c>
    </row>
    <row r="200" spans="2:3" x14ac:dyDescent="0.35">
      <c r="B200" s="3" t="s">
        <v>3959</v>
      </c>
      <c r="C200" t="s">
        <v>3961</v>
      </c>
    </row>
    <row r="201" spans="2:3" x14ac:dyDescent="0.35">
      <c r="B201" s="4" t="s">
        <v>1915</v>
      </c>
      <c r="C201" s="14">
        <v>158971.46239999999</v>
      </c>
    </row>
    <row r="202" spans="2:3" x14ac:dyDescent="0.35">
      <c r="B202" s="4" t="s">
        <v>1899</v>
      </c>
      <c r="C202" s="14">
        <v>125011.8285</v>
      </c>
    </row>
    <row r="203" spans="2:3" x14ac:dyDescent="0.35">
      <c r="B203" s="4" t="s">
        <v>1940</v>
      </c>
      <c r="C203" s="14">
        <v>122527.10959999998</v>
      </c>
    </row>
    <row r="204" spans="2:3" x14ac:dyDescent="0.35">
      <c r="B204" s="4" t="s">
        <v>1902</v>
      </c>
      <c r="C204" s="14">
        <v>118814.11569999999</v>
      </c>
    </row>
    <row r="205" spans="2:3" x14ac:dyDescent="0.35">
      <c r="B205" s="4" t="s">
        <v>1927</v>
      </c>
      <c r="C205" s="14">
        <v>116829.22059999997</v>
      </c>
    </row>
    <row r="206" spans="2:3" x14ac:dyDescent="0.35">
      <c r="B206" s="4" t="s">
        <v>1909</v>
      </c>
      <c r="C206" s="14">
        <v>114533.79660000003</v>
      </c>
    </row>
    <row r="207" spans="2:3" x14ac:dyDescent="0.35">
      <c r="B207" s="4" t="s">
        <v>1930</v>
      </c>
      <c r="C207" s="14">
        <v>114401.4715</v>
      </c>
    </row>
    <row r="208" spans="2:3" x14ac:dyDescent="0.35">
      <c r="B208" s="4" t="s">
        <v>1937</v>
      </c>
      <c r="C208" s="14">
        <v>111704.9436</v>
      </c>
    </row>
    <row r="209" spans="2:3" x14ac:dyDescent="0.35">
      <c r="B209" s="4" t="s">
        <v>1919</v>
      </c>
      <c r="C209" s="14">
        <v>110102.39899999999</v>
      </c>
    </row>
    <row r="210" spans="2:3" x14ac:dyDescent="0.35">
      <c r="B210" s="4" t="s">
        <v>1922</v>
      </c>
      <c r="C210" s="14">
        <v>109451.39099999997</v>
      </c>
    </row>
    <row r="211" spans="2:3" x14ac:dyDescent="0.35">
      <c r="B211" s="4" t="s">
        <v>1912</v>
      </c>
      <c r="C211" s="14">
        <v>108039.34940000001</v>
      </c>
    </row>
    <row r="212" spans="2:3" x14ac:dyDescent="0.35">
      <c r="B212" s="4" t="s">
        <v>1932</v>
      </c>
      <c r="C212" s="14">
        <v>106248.28329999997</v>
      </c>
    </row>
    <row r="213" spans="2:3" x14ac:dyDescent="0.35">
      <c r="B213" s="4" t="s">
        <v>1943</v>
      </c>
      <c r="C213" s="14">
        <v>104313.05449999998</v>
      </c>
    </row>
    <row r="214" spans="2:3" x14ac:dyDescent="0.35">
      <c r="B214" s="4" t="s">
        <v>1890</v>
      </c>
      <c r="C214" s="14">
        <v>101060.60920000002</v>
      </c>
    </row>
    <row r="215" spans="2:3" x14ac:dyDescent="0.35">
      <c r="B215" s="4" t="s">
        <v>1934</v>
      </c>
      <c r="C215" s="14">
        <v>99679.086000000025</v>
      </c>
    </row>
    <row r="216" spans="2:3" x14ac:dyDescent="0.35">
      <c r="B216" s="4" t="s">
        <v>1894</v>
      </c>
      <c r="C216" s="14">
        <v>98960.807799999995</v>
      </c>
    </row>
    <row r="217" spans="2:3" x14ac:dyDescent="0.35">
      <c r="B217" s="4" t="s">
        <v>1946</v>
      </c>
      <c r="C217" s="14">
        <v>94183.844499999948</v>
      </c>
    </row>
    <row r="218" spans="2:3" x14ac:dyDescent="0.35">
      <c r="B218" s="4" t="s">
        <v>1925</v>
      </c>
      <c r="C218" s="14">
        <v>93048.140500000009</v>
      </c>
    </row>
    <row r="219" spans="2:3" x14ac:dyDescent="0.35">
      <c r="B219" s="4" t="s">
        <v>1885</v>
      </c>
      <c r="C219" s="14">
        <v>85138.555199999988</v>
      </c>
    </row>
    <row r="220" spans="2:3" x14ac:dyDescent="0.35">
      <c r="B220" s="4" t="s">
        <v>1906</v>
      </c>
      <c r="C220" s="14">
        <v>82229.804499999998</v>
      </c>
    </row>
    <row r="223" spans="2:3" x14ac:dyDescent="0.35">
      <c r="B223" s="3" t="s">
        <v>3959</v>
      </c>
      <c r="C223" t="s">
        <v>3961</v>
      </c>
    </row>
    <row r="224" spans="2:3" x14ac:dyDescent="0.35">
      <c r="B224" s="4" t="s">
        <v>1892</v>
      </c>
      <c r="C224" s="14">
        <v>647337.65840000042</v>
      </c>
    </row>
    <row r="225" spans="2:6" x14ac:dyDescent="0.35">
      <c r="B225" s="4" t="s">
        <v>1896</v>
      </c>
      <c r="C225" s="14">
        <v>635213.09570000006</v>
      </c>
    </row>
    <row r="226" spans="2:6" x14ac:dyDescent="0.35">
      <c r="B226" s="4" t="s">
        <v>1887</v>
      </c>
      <c r="C226" s="14">
        <v>622022.11330000008</v>
      </c>
    </row>
    <row r="227" spans="2:6" x14ac:dyDescent="0.35">
      <c r="B227" s="4" t="s">
        <v>1917</v>
      </c>
      <c r="C227" s="14">
        <v>270676.40600000002</v>
      </c>
    </row>
    <row r="230" spans="2:6" x14ac:dyDescent="0.35">
      <c r="B230" s="3" t="s">
        <v>3959</v>
      </c>
      <c r="C230" t="s">
        <v>3961</v>
      </c>
    </row>
    <row r="231" spans="2:6" x14ac:dyDescent="0.35">
      <c r="B231" s="4" t="s">
        <v>1594</v>
      </c>
      <c r="C231" s="14">
        <v>541968.29580000043</v>
      </c>
      <c r="E231" s="4" t="s">
        <v>1594</v>
      </c>
      <c r="F231">
        <v>541968.29579999996</v>
      </c>
    </row>
    <row r="232" spans="2:6" x14ac:dyDescent="0.35">
      <c r="B232" s="4" t="s">
        <v>1555</v>
      </c>
      <c r="C232" s="14">
        <v>504311.34800000023</v>
      </c>
      <c r="E232" s="4" t="s">
        <v>1555</v>
      </c>
      <c r="F232">
        <v>504311.34800000023</v>
      </c>
    </row>
    <row r="233" spans="2:6" x14ac:dyDescent="0.35">
      <c r="B233" s="4" t="s">
        <v>1585</v>
      </c>
      <c r="C233" s="14">
        <v>427295.80359999998</v>
      </c>
      <c r="E233" s="4" t="s">
        <v>1585</v>
      </c>
      <c r="F233">
        <v>427295.80359999998</v>
      </c>
    </row>
    <row r="234" spans="2:6" x14ac:dyDescent="0.35">
      <c r="B234" s="4" t="s">
        <v>1560</v>
      </c>
      <c r="C234" s="14">
        <v>379226.28210000019</v>
      </c>
      <c r="E234" s="4" t="s">
        <v>1560</v>
      </c>
      <c r="F234">
        <v>379226.28210000019</v>
      </c>
    </row>
    <row r="235" spans="2:6" x14ac:dyDescent="0.35">
      <c r="B235" s="4" t="s">
        <v>1580</v>
      </c>
      <c r="C235" s="14">
        <v>322447.5438999997</v>
      </c>
      <c r="E235" s="4" t="s">
        <v>1580</v>
      </c>
      <c r="F235">
        <v>322447.5438999997</v>
      </c>
    </row>
    <row r="238" spans="2:6" x14ac:dyDescent="0.35">
      <c r="B238" s="3" t="s">
        <v>3959</v>
      </c>
      <c r="C238" t="s">
        <v>3960</v>
      </c>
    </row>
    <row r="239" spans="2:6" x14ac:dyDescent="0.35">
      <c r="B239" s="4" t="s">
        <v>17</v>
      </c>
      <c r="C239" s="14">
        <v>1096</v>
      </c>
    </row>
    <row r="240" spans="2:6" x14ac:dyDescent="0.35">
      <c r="B240" s="4" t="s">
        <v>10</v>
      </c>
      <c r="C240" s="14">
        <v>904</v>
      </c>
    </row>
    <row r="243" spans="2:4" x14ac:dyDescent="0.35">
      <c r="B243" s="3" t="s">
        <v>3961</v>
      </c>
      <c r="C243" s="3" t="s">
        <v>3962</v>
      </c>
    </row>
    <row r="244" spans="2:4" x14ac:dyDescent="0.35">
      <c r="B244" s="3" t="s">
        <v>3959</v>
      </c>
      <c r="C244" t="s">
        <v>17</v>
      </c>
      <c r="D244" t="s">
        <v>10</v>
      </c>
    </row>
    <row r="245" spans="2:4" x14ac:dyDescent="0.35">
      <c r="B245" s="4" t="s">
        <v>1594</v>
      </c>
      <c r="C245" s="14">
        <v>325140.19569999992</v>
      </c>
      <c r="D245" s="14">
        <v>216828.10010000004</v>
      </c>
    </row>
    <row r="246" spans="2:4" x14ac:dyDescent="0.35">
      <c r="B246" s="4" t="s">
        <v>1555</v>
      </c>
      <c r="C246" s="14">
        <v>285230.39919999999</v>
      </c>
      <c r="D246" s="14">
        <v>219080.94880000007</v>
      </c>
    </row>
    <row r="247" spans="2:4" x14ac:dyDescent="0.35">
      <c r="B247" s="4" t="s">
        <v>1585</v>
      </c>
      <c r="C247" s="14">
        <v>219738.59039999993</v>
      </c>
      <c r="D247" s="14">
        <v>207557.21320000003</v>
      </c>
    </row>
    <row r="248" spans="2:4" x14ac:dyDescent="0.35">
      <c r="B248" s="4" t="s">
        <v>1560</v>
      </c>
      <c r="C248" s="14">
        <v>223070.93050000005</v>
      </c>
      <c r="D248" s="14">
        <v>156155.35159999991</v>
      </c>
    </row>
    <row r="249" spans="2:4" x14ac:dyDescent="0.35">
      <c r="B249" s="4" t="s">
        <v>1580</v>
      </c>
      <c r="C249" s="14">
        <v>178264.11400000006</v>
      </c>
      <c r="D249" s="14">
        <v>144183.42990000005</v>
      </c>
    </row>
  </sheetData>
  <pageMargins left="0.7" right="0.7" top="0.75" bottom="0.75" header="0.3" footer="0.3"/>
  <pageSetup orientation="portrait" r:id="rId12"/>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14095-150D-419C-AD64-57885A91B554}">
  <dimension ref="A1:O27"/>
  <sheetViews>
    <sheetView workbookViewId="0">
      <selection activeCell="Q17" sqref="Q17"/>
    </sheetView>
  </sheetViews>
  <sheetFormatPr defaultRowHeight="14.5" x14ac:dyDescent="0.35"/>
  <sheetData>
    <row r="1" spans="1:15" x14ac:dyDescent="0.35">
      <c r="A1" s="10"/>
      <c r="B1" s="10"/>
      <c r="C1" s="11"/>
      <c r="D1" s="11"/>
      <c r="E1" s="11"/>
      <c r="F1" s="11"/>
      <c r="G1" s="11"/>
      <c r="H1" s="11"/>
      <c r="I1" s="11"/>
      <c r="J1" s="11"/>
      <c r="K1" s="11"/>
      <c r="L1" s="11"/>
      <c r="M1" s="11"/>
      <c r="N1" s="11"/>
      <c r="O1" s="11"/>
    </row>
    <row r="2" spans="1:15" x14ac:dyDescent="0.35">
      <c r="A2" s="10"/>
      <c r="B2" s="10"/>
      <c r="C2" s="11"/>
      <c r="D2" s="11"/>
      <c r="E2" s="11"/>
      <c r="F2" s="11"/>
      <c r="G2" s="11"/>
      <c r="H2" s="11"/>
      <c r="I2" s="11"/>
      <c r="J2" s="11"/>
      <c r="K2" s="11"/>
      <c r="L2" s="11"/>
      <c r="M2" s="11"/>
      <c r="N2" s="11"/>
      <c r="O2" s="11"/>
    </row>
    <row r="3" spans="1:15" x14ac:dyDescent="0.35">
      <c r="A3" s="10"/>
      <c r="B3" s="10"/>
      <c r="C3" s="11"/>
      <c r="D3" s="11"/>
      <c r="E3" s="11"/>
      <c r="F3" s="11"/>
      <c r="G3" s="11"/>
      <c r="H3" s="11"/>
      <c r="I3" s="11"/>
      <c r="J3" s="11"/>
      <c r="K3" s="11"/>
      <c r="L3" s="11"/>
      <c r="M3" s="11"/>
      <c r="N3" s="11"/>
      <c r="O3" s="11"/>
    </row>
    <row r="4" spans="1:15" x14ac:dyDescent="0.35">
      <c r="A4" s="10"/>
      <c r="B4" s="10"/>
      <c r="C4" s="11"/>
      <c r="D4" s="11"/>
      <c r="E4" s="11"/>
      <c r="F4" s="11"/>
      <c r="G4" s="11"/>
      <c r="H4" s="11"/>
      <c r="I4" s="11"/>
      <c r="J4" s="11"/>
      <c r="K4" s="11"/>
      <c r="L4" s="11"/>
      <c r="M4" s="11"/>
      <c r="N4" s="11"/>
      <c r="O4" s="11"/>
    </row>
    <row r="5" spans="1:15" x14ac:dyDescent="0.35">
      <c r="A5" s="10"/>
      <c r="B5" s="10"/>
      <c r="C5" s="11"/>
      <c r="D5" s="11"/>
      <c r="E5" s="11"/>
      <c r="F5" s="11"/>
      <c r="G5" s="11"/>
      <c r="H5" s="11"/>
      <c r="I5" s="11"/>
      <c r="J5" s="11"/>
      <c r="K5" s="11"/>
      <c r="L5" s="11"/>
      <c r="M5" s="11"/>
      <c r="N5" s="11"/>
      <c r="O5" s="11"/>
    </row>
    <row r="6" spans="1:15" x14ac:dyDescent="0.35">
      <c r="A6" s="10"/>
      <c r="B6" s="10"/>
      <c r="C6" s="12"/>
      <c r="D6" s="12"/>
      <c r="E6" s="12"/>
      <c r="F6" s="12"/>
      <c r="G6" s="12"/>
      <c r="H6" s="12"/>
      <c r="I6" s="12"/>
      <c r="J6" s="12"/>
      <c r="K6" s="12"/>
      <c r="L6" s="12"/>
      <c r="M6" s="12"/>
      <c r="N6" s="13"/>
      <c r="O6" s="13"/>
    </row>
    <row r="7" spans="1:15" x14ac:dyDescent="0.35">
      <c r="A7" s="10"/>
      <c r="B7" s="10"/>
      <c r="C7" s="12"/>
      <c r="D7" s="12"/>
      <c r="E7" s="12"/>
      <c r="F7" s="12"/>
      <c r="G7" s="12"/>
      <c r="H7" s="12"/>
      <c r="I7" s="12"/>
      <c r="J7" s="12"/>
      <c r="K7" s="12"/>
      <c r="L7" s="12"/>
      <c r="M7" s="12"/>
      <c r="N7" s="13"/>
      <c r="O7" s="13"/>
    </row>
    <row r="8" spans="1:15" x14ac:dyDescent="0.35">
      <c r="A8" s="10"/>
      <c r="B8" s="10"/>
      <c r="C8" s="12"/>
      <c r="D8" s="12"/>
      <c r="E8" s="12"/>
      <c r="F8" s="12"/>
      <c r="G8" s="12"/>
      <c r="H8" s="12"/>
      <c r="I8" s="12"/>
      <c r="J8" s="12"/>
      <c r="K8" s="12"/>
      <c r="L8" s="12"/>
      <c r="M8" s="12"/>
      <c r="N8" s="13"/>
      <c r="O8" s="13"/>
    </row>
    <row r="9" spans="1:15" x14ac:dyDescent="0.35">
      <c r="A9" s="10"/>
      <c r="B9" s="10"/>
      <c r="C9" s="12"/>
      <c r="D9" s="12"/>
      <c r="E9" s="12"/>
      <c r="F9" s="12"/>
      <c r="G9" s="12"/>
      <c r="H9" s="12"/>
      <c r="I9" s="12"/>
      <c r="J9" s="12"/>
      <c r="K9" s="12"/>
      <c r="L9" s="12"/>
      <c r="M9" s="12"/>
      <c r="N9" s="13"/>
      <c r="O9" s="13"/>
    </row>
    <row r="10" spans="1:15" x14ac:dyDescent="0.35">
      <c r="A10" s="10"/>
      <c r="B10" s="10"/>
      <c r="C10" s="12"/>
      <c r="D10" s="12"/>
      <c r="E10" s="12"/>
      <c r="F10" s="12"/>
      <c r="G10" s="12"/>
      <c r="H10" s="12"/>
      <c r="I10" s="12"/>
      <c r="J10" s="12"/>
      <c r="K10" s="12"/>
      <c r="L10" s="12"/>
      <c r="M10" s="12"/>
      <c r="N10" s="13"/>
      <c r="O10" s="13"/>
    </row>
    <row r="11" spans="1:15" x14ac:dyDescent="0.35">
      <c r="A11" s="10"/>
      <c r="B11" s="10"/>
      <c r="C11" s="12"/>
      <c r="D11" s="12"/>
      <c r="E11" s="12"/>
      <c r="F11" s="12"/>
      <c r="G11" s="12"/>
      <c r="H11" s="12"/>
      <c r="I11" s="12"/>
      <c r="J11" s="12"/>
      <c r="K11" s="12"/>
      <c r="L11" s="12"/>
      <c r="M11" s="12"/>
      <c r="N11" s="13"/>
      <c r="O11" s="13"/>
    </row>
    <row r="12" spans="1:15" x14ac:dyDescent="0.35">
      <c r="A12" s="10"/>
      <c r="B12" s="10"/>
      <c r="C12" s="12"/>
      <c r="D12" s="12"/>
      <c r="E12" s="12"/>
      <c r="F12" s="12"/>
      <c r="G12" s="12"/>
      <c r="H12" s="12"/>
      <c r="I12" s="12"/>
      <c r="J12" s="12"/>
      <c r="K12" s="12"/>
      <c r="L12" s="12"/>
      <c r="M12" s="12"/>
      <c r="N12" s="13"/>
      <c r="O12" s="13"/>
    </row>
    <row r="13" spans="1:15" x14ac:dyDescent="0.35">
      <c r="A13" s="10"/>
      <c r="B13" s="10"/>
      <c r="C13" s="12"/>
      <c r="D13" s="12"/>
      <c r="E13" s="12"/>
      <c r="F13" s="12"/>
      <c r="G13" s="12"/>
      <c r="H13" s="12"/>
      <c r="I13" s="12"/>
      <c r="J13" s="12"/>
      <c r="K13" s="12"/>
      <c r="L13" s="12"/>
      <c r="M13" s="12"/>
      <c r="N13" s="13"/>
      <c r="O13" s="13"/>
    </row>
    <row r="14" spans="1:15" x14ac:dyDescent="0.35">
      <c r="A14" s="10"/>
      <c r="B14" s="10"/>
      <c r="C14" s="12"/>
      <c r="D14" s="12"/>
      <c r="E14" s="12"/>
      <c r="F14" s="12"/>
      <c r="G14" s="12"/>
      <c r="H14" s="12"/>
      <c r="I14" s="12"/>
      <c r="J14" s="12"/>
      <c r="K14" s="12"/>
      <c r="L14" s="12"/>
      <c r="M14" s="12"/>
      <c r="N14" s="13"/>
      <c r="O14" s="13"/>
    </row>
    <row r="15" spans="1:15" x14ac:dyDescent="0.35">
      <c r="A15" s="10"/>
      <c r="B15" s="10"/>
      <c r="C15" s="12"/>
      <c r="D15" s="12"/>
      <c r="E15" s="12"/>
      <c r="F15" s="12"/>
      <c r="G15" s="12"/>
      <c r="H15" s="12"/>
      <c r="I15" s="12"/>
      <c r="J15" s="12"/>
      <c r="K15" s="12"/>
      <c r="L15" s="12"/>
      <c r="M15" s="12"/>
      <c r="N15" s="13"/>
      <c r="O15" s="13"/>
    </row>
    <row r="16" spans="1:15" x14ac:dyDescent="0.35">
      <c r="A16" s="10"/>
      <c r="B16" s="10"/>
      <c r="C16" s="12"/>
      <c r="D16" s="12"/>
      <c r="E16" s="12"/>
      <c r="F16" s="12"/>
      <c r="G16" s="12"/>
      <c r="H16" s="12"/>
      <c r="I16" s="12"/>
      <c r="J16" s="12"/>
      <c r="K16" s="12"/>
      <c r="L16" s="12"/>
      <c r="M16" s="12"/>
      <c r="N16" s="13"/>
      <c r="O16" s="13"/>
    </row>
    <row r="17" spans="1:15" x14ac:dyDescent="0.35">
      <c r="A17" s="10"/>
      <c r="B17" s="10"/>
      <c r="C17" s="12"/>
      <c r="D17" s="12"/>
      <c r="E17" s="12"/>
      <c r="F17" s="12"/>
      <c r="G17" s="12"/>
      <c r="H17" s="12"/>
      <c r="I17" s="12"/>
      <c r="J17" s="12"/>
      <c r="K17" s="12"/>
      <c r="L17" s="12"/>
      <c r="M17" s="12"/>
      <c r="N17" s="13"/>
      <c r="O17" s="13"/>
    </row>
    <row r="18" spans="1:15" x14ac:dyDescent="0.35">
      <c r="A18" s="10"/>
      <c r="B18" s="10"/>
      <c r="C18" s="12"/>
      <c r="D18" s="12"/>
      <c r="E18" s="12"/>
      <c r="F18" s="12"/>
      <c r="G18" s="12"/>
      <c r="H18" s="12"/>
      <c r="I18" s="12"/>
      <c r="J18" s="12"/>
      <c r="K18" s="12"/>
      <c r="L18" s="12"/>
      <c r="M18" s="12"/>
      <c r="N18" s="13"/>
      <c r="O18" s="13"/>
    </row>
    <row r="19" spans="1:15" x14ac:dyDescent="0.35">
      <c r="A19" s="10"/>
      <c r="B19" s="10"/>
      <c r="C19" s="12"/>
      <c r="D19" s="12"/>
      <c r="E19" s="12"/>
      <c r="F19" s="12"/>
      <c r="G19" s="12"/>
      <c r="H19" s="12"/>
      <c r="I19" s="12"/>
      <c r="J19" s="12"/>
      <c r="K19" s="12"/>
      <c r="L19" s="12"/>
      <c r="M19" s="12"/>
      <c r="N19" s="13"/>
      <c r="O19" s="13"/>
    </row>
    <row r="20" spans="1:15" x14ac:dyDescent="0.35">
      <c r="A20" s="10"/>
      <c r="B20" s="10"/>
      <c r="C20" s="12"/>
      <c r="D20" s="12"/>
      <c r="E20" s="12"/>
      <c r="F20" s="12"/>
      <c r="G20" s="12"/>
      <c r="H20" s="12"/>
      <c r="I20" s="12"/>
      <c r="J20" s="12"/>
      <c r="K20" s="12"/>
      <c r="L20" s="12"/>
      <c r="M20" s="12"/>
      <c r="N20" s="13"/>
      <c r="O20" s="13"/>
    </row>
    <row r="21" spans="1:15" x14ac:dyDescent="0.35">
      <c r="A21" s="10"/>
      <c r="B21" s="10"/>
      <c r="C21" s="12"/>
      <c r="D21" s="12"/>
      <c r="E21" s="12"/>
      <c r="F21" s="12"/>
      <c r="G21" s="12"/>
      <c r="H21" s="12"/>
      <c r="I21" s="12"/>
      <c r="J21" s="12"/>
      <c r="K21" s="12"/>
      <c r="L21" s="12"/>
      <c r="M21" s="12"/>
      <c r="N21" s="13"/>
      <c r="O21" s="13"/>
    </row>
    <row r="22" spans="1:15" x14ac:dyDescent="0.35">
      <c r="A22" s="10"/>
      <c r="B22" s="10"/>
      <c r="C22" s="12"/>
      <c r="D22" s="12"/>
      <c r="E22" s="12"/>
      <c r="F22" s="12"/>
      <c r="G22" s="12"/>
      <c r="H22" s="12"/>
      <c r="I22" s="12"/>
      <c r="J22" s="12"/>
      <c r="K22" s="12"/>
      <c r="L22" s="12"/>
      <c r="M22" s="12"/>
      <c r="N22" s="13"/>
      <c r="O22" s="13"/>
    </row>
    <row r="23" spans="1:15" x14ac:dyDescent="0.35">
      <c r="A23" s="10"/>
      <c r="B23" s="10"/>
      <c r="C23" s="12"/>
      <c r="D23" s="12"/>
      <c r="E23" s="12"/>
      <c r="F23" s="12"/>
      <c r="G23" s="12"/>
      <c r="H23" s="12"/>
      <c r="I23" s="12"/>
      <c r="J23" s="12"/>
      <c r="K23" s="12"/>
      <c r="L23" s="12"/>
      <c r="M23" s="12"/>
      <c r="N23" s="13"/>
      <c r="O23" s="13"/>
    </row>
    <row r="24" spans="1:15" x14ac:dyDescent="0.35">
      <c r="A24" s="10"/>
      <c r="B24" s="10"/>
      <c r="C24" s="12"/>
      <c r="D24" s="12"/>
      <c r="E24" s="12"/>
      <c r="F24" s="12"/>
      <c r="G24" s="12"/>
      <c r="H24" s="12"/>
      <c r="I24" s="12"/>
      <c r="J24" s="12"/>
      <c r="K24" s="12"/>
      <c r="L24" s="12"/>
      <c r="M24" s="12"/>
      <c r="N24" s="13"/>
      <c r="O24" s="13"/>
    </row>
    <row r="25" spans="1:15" x14ac:dyDescent="0.35">
      <c r="A25" s="10"/>
      <c r="B25" s="10"/>
      <c r="C25" s="12"/>
      <c r="D25" s="12"/>
      <c r="E25" s="12"/>
      <c r="F25" s="12"/>
      <c r="G25" s="12"/>
      <c r="H25" s="12"/>
      <c r="I25" s="12"/>
      <c r="J25" s="12"/>
      <c r="K25" s="12"/>
      <c r="L25" s="12"/>
      <c r="M25" s="12"/>
      <c r="N25" s="13"/>
      <c r="O25" s="13"/>
    </row>
    <row r="26" spans="1:15" x14ac:dyDescent="0.35">
      <c r="A26" s="10"/>
      <c r="B26" s="10"/>
      <c r="C26" s="12"/>
      <c r="D26" s="12"/>
      <c r="E26" s="12"/>
      <c r="F26" s="12"/>
      <c r="G26" s="12"/>
      <c r="H26" s="12"/>
      <c r="I26" s="12"/>
      <c r="J26" s="12"/>
      <c r="K26" s="12"/>
      <c r="L26" s="12"/>
      <c r="M26" s="12"/>
      <c r="N26" s="13"/>
      <c r="O26" s="13"/>
    </row>
    <row r="27" spans="1:15" x14ac:dyDescent="0.35">
      <c r="A27" s="10"/>
      <c r="B27" s="10"/>
      <c r="C27" s="12"/>
      <c r="D27" s="12"/>
      <c r="E27" s="12"/>
      <c r="F27" s="12"/>
      <c r="G27" s="12"/>
      <c r="H27" s="12"/>
      <c r="I27" s="12"/>
      <c r="J27" s="12"/>
      <c r="K27" s="12"/>
      <c r="L27" s="12"/>
      <c r="M27" s="12"/>
      <c r="N27" s="13"/>
      <c r="O27" s="13"/>
    </row>
  </sheetData>
  <mergeCells count="4">
    <mergeCell ref="A1:B27"/>
    <mergeCell ref="C1:O5"/>
    <mergeCell ref="C6:M27"/>
    <mergeCell ref="N6:O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C7D09D-84E4-4122-80ED-F56AB84AD5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Customer_DB</vt:lpstr>
      <vt:lpstr>Product_DB</vt:lpstr>
      <vt:lpstr>Store_DB</vt:lpstr>
      <vt:lpstr>Sales_DB</vt:lpstr>
      <vt:lpstr>Pivots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Bhavya Chellapandian</dc:creator>
  <cp:lastModifiedBy>Bhavya Chellapandian</cp:lastModifiedBy>
  <cp:lastPrinted>2026-06-24T13:32:50Z</cp:lastPrinted>
  <dcterms:created xsi:type="dcterms:W3CDTF">2026-06-23T07:15:06Z</dcterms:created>
  <dcterms:modified xsi:type="dcterms:W3CDTF">2026-06-24T17:31:52Z</dcterms:modified>
</cp:coreProperties>
</file>