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39e4088534e450a9/Desktop/Fall 2023/QMB 612-Decision Modeling and Analysis/Decision Analysis/"/>
    </mc:Choice>
  </mc:AlternateContent>
  <xr:revisionPtr revIDLastSave="30" documentId="8_{C7DC9EF6-0E2E-4439-AF6C-015BE825A057}" xr6:coauthVersionLast="47" xr6:coauthVersionMax="47" xr10:uidLastSave="{AA3C182B-866F-4FED-86A3-1D9B1EBE5D76}"/>
  <bookViews>
    <workbookView xWindow="-120" yWindow="-120" windowWidth="20730" windowHeight="11040" activeTab="2" xr2:uid="{C563FABB-F0D5-4446-AB70-6F3A946F86B4}"/>
  </bookViews>
  <sheets>
    <sheet name="Decision Tree" sheetId="13" r:id="rId1"/>
    <sheet name="Analysis" sheetId="1" r:id="rId2"/>
    <sheet name="Sensitivity Analysis" sheetId="2" r:id="rId3"/>
  </sheets>
  <externalReferences>
    <externalReference r:id="rId4"/>
  </externalReferences>
  <definedNames>
    <definedName name="_xlnm.Print_Area" localSheetId="0">'Decision Tree'!$A$1:$Q$56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0" i="13" l="1"/>
  <c r="A101" i="2"/>
  <c r="A100" i="2"/>
  <c r="A99" i="2"/>
  <c r="A98" i="2"/>
  <c r="A97" i="2"/>
  <c r="B7" i="2" l="1"/>
  <c r="A90" i="2"/>
  <c r="A91" i="2" s="1"/>
  <c r="B4" i="2"/>
  <c r="D22" i="2" s="1"/>
  <c r="C7" i="2"/>
  <c r="C38" i="2"/>
  <c r="D38" i="2"/>
  <c r="E38" i="2"/>
  <c r="F38" i="2"/>
  <c r="G38" i="2"/>
  <c r="H38" i="2"/>
  <c r="I38" i="2"/>
  <c r="J38" i="2"/>
  <c r="B38" i="2"/>
  <c r="C27" i="2" l="1"/>
  <c r="D27" i="2"/>
  <c r="E27" i="2"/>
  <c r="F27" i="2"/>
  <c r="G27" i="2"/>
  <c r="H27" i="2"/>
  <c r="I27" i="2"/>
  <c r="J27" i="2"/>
  <c r="K27" i="2"/>
  <c r="L27" i="2"/>
  <c r="B27" i="2"/>
  <c r="L39" i="13" l="1"/>
  <c r="L45" i="13" s="1"/>
  <c r="L23" i="13"/>
  <c r="L29" i="13" s="1"/>
  <c r="L5" i="13"/>
  <c r="L9" i="13" s="1"/>
  <c r="I7" i="13"/>
  <c r="I13" i="13" s="1"/>
  <c r="A2" i="13"/>
  <c r="C81" i="13"/>
  <c r="C80" i="13"/>
  <c r="C79" i="13"/>
  <c r="C78" i="13"/>
  <c r="C77" i="13"/>
  <c r="C76" i="13"/>
  <c r="C75" i="13"/>
  <c r="C74" i="13"/>
  <c r="C73" i="13"/>
  <c r="C72" i="13"/>
  <c r="C71" i="13"/>
  <c r="C70" i="13"/>
  <c r="C69" i="13"/>
  <c r="C68" i="13"/>
  <c r="C67" i="13"/>
  <c r="C66" i="13"/>
  <c r="C65" i="13"/>
  <c r="C64" i="13"/>
  <c r="C63" i="13"/>
  <c r="C62" i="13"/>
  <c r="C61" i="13"/>
  <c r="C60" i="13"/>
  <c r="K14" i="13"/>
  <c r="H18" i="13"/>
  <c r="H81" i="13"/>
  <c r="G81" i="13"/>
  <c r="H80" i="13"/>
  <c r="G80" i="13"/>
  <c r="H79" i="13"/>
  <c r="G79" i="13"/>
  <c r="H78" i="13"/>
  <c r="G78" i="13"/>
  <c r="H77" i="13"/>
  <c r="G77" i="13"/>
  <c r="H76" i="13"/>
  <c r="G76" i="13"/>
  <c r="H75" i="13"/>
  <c r="G75" i="13"/>
  <c r="H74" i="13"/>
  <c r="G74" i="13"/>
  <c r="H73" i="13"/>
  <c r="G73" i="13"/>
  <c r="H72" i="13"/>
  <c r="G72" i="13"/>
  <c r="H71" i="13"/>
  <c r="G71" i="13"/>
  <c r="H70" i="13"/>
  <c r="G70" i="13"/>
  <c r="H69" i="13"/>
  <c r="G69" i="13"/>
  <c r="H68" i="13"/>
  <c r="G68" i="13"/>
  <c r="H67" i="13"/>
  <c r="G67" i="13"/>
  <c r="H66" i="13"/>
  <c r="G66" i="13"/>
  <c r="H65" i="13"/>
  <c r="G65" i="13"/>
  <c r="H64" i="13"/>
  <c r="G64" i="13"/>
  <c r="H63" i="13"/>
  <c r="G63" i="13"/>
  <c r="H62" i="13"/>
  <c r="G62" i="13"/>
  <c r="H61" i="13"/>
  <c r="G61" i="13"/>
  <c r="H60" i="13"/>
  <c r="G60" i="13"/>
  <c r="C4" i="1" l="1"/>
  <c r="D3" i="1"/>
  <c r="C9" i="2" l="1"/>
  <c r="B10" i="2" s="1"/>
  <c r="D8" i="2"/>
  <c r="C16" i="1"/>
  <c r="B16" i="1"/>
  <c r="C15" i="1"/>
  <c r="B15" i="1"/>
  <c r="D13" i="2" l="1"/>
  <c r="G5" i="1"/>
  <c r="C2" i="1" s="1"/>
  <c r="O27" i="13" s="1"/>
  <c r="O43" i="13" l="1"/>
  <c r="L11" i="13"/>
  <c r="N10" i="13"/>
  <c r="A82" i="2"/>
  <c r="A69" i="2"/>
  <c r="A23" i="2"/>
  <c r="D16" i="1"/>
  <c r="G4" i="1"/>
  <c r="B2" i="1" s="1"/>
  <c r="O39" i="13" l="1"/>
  <c r="O23" i="13"/>
  <c r="L7" i="13"/>
  <c r="C5" i="1"/>
  <c r="E4" i="1" s="1"/>
  <c r="D15" i="1"/>
  <c r="F30" i="13" s="1"/>
  <c r="F46" i="13" s="1"/>
  <c r="B17" i="1"/>
  <c r="G9" i="1"/>
  <c r="C17" i="1"/>
  <c r="N6" i="13" l="1"/>
  <c r="J7" i="13"/>
  <c r="G10" i="13" s="1"/>
  <c r="D14" i="13" s="1"/>
  <c r="F8" i="1"/>
  <c r="O21" i="13" s="1"/>
  <c r="O25" i="13" s="1"/>
  <c r="G8" i="1"/>
  <c r="O37" i="13" s="1"/>
  <c r="O41" i="13" s="1"/>
  <c r="F9" i="1"/>
  <c r="M39" i="13" l="1"/>
  <c r="J42" i="13" s="1"/>
  <c r="G46" i="13" s="1"/>
  <c r="G48" i="13" s="1"/>
  <c r="M23" i="13"/>
  <c r="J26" i="13" s="1"/>
  <c r="G30" i="13" s="1"/>
  <c r="G12" i="1"/>
  <c r="D16" i="13"/>
  <c r="E22" i="2"/>
  <c r="F22" i="2" s="1"/>
  <c r="B13" i="2" a="1"/>
  <c r="B13" i="2" s="1"/>
  <c r="A19" i="2" s="1"/>
  <c r="C32" i="2"/>
  <c r="K32" i="2"/>
  <c r="D32" i="2"/>
  <c r="G32" i="2"/>
  <c r="I32" i="2"/>
  <c r="F32" i="2"/>
  <c r="B32" i="2"/>
  <c r="H32" i="2"/>
  <c r="E32" i="2"/>
  <c r="L32" i="2"/>
  <c r="J32" i="2"/>
  <c r="G32" i="13" l="1"/>
  <c r="D38" i="13"/>
  <c r="G7" i="2"/>
  <c r="A43" i="2"/>
  <c r="G22" i="2"/>
  <c r="H22" i="2" s="1"/>
  <c r="I22" i="2" s="1"/>
  <c r="J22" i="2" s="1"/>
  <c r="K22" i="2" s="1"/>
  <c r="L22" i="2" s="1"/>
  <c r="A95" i="2"/>
  <c r="A56" i="2"/>
  <c r="A34" i="2"/>
  <c r="A40" i="2"/>
  <c r="A15" i="2"/>
  <c r="A28" i="2"/>
  <c r="G13" i="1" l="1"/>
  <c r="G18" i="1" s="1"/>
  <c r="G3" i="2"/>
  <c r="G4" i="2"/>
  <c r="G5" i="2" l="1"/>
  <c r="G6" i="2" s="1"/>
  <c r="Q38" i="13"/>
  <c r="K34" i="13"/>
  <c r="N30" i="13"/>
  <c r="K50" i="13"/>
  <c r="Q26" i="13"/>
  <c r="Q22" i="13"/>
  <c r="Q42" i="13"/>
  <c r="N46" i="13"/>
  <c r="A26" i="13"/>
  <c r="A28"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<sst xmlns="http://schemas.openxmlformats.org/spreadsheetml/2006/main" count="116" uniqueCount="76">
  <si>
    <t>Bid</t>
  </si>
  <si>
    <t xml:space="preserve"> </t>
  </si>
  <si>
    <t>No Bid</t>
  </si>
  <si>
    <t>Zoning Approved</t>
  </si>
  <si>
    <t>Zoning Rejected</t>
  </si>
  <si>
    <t>S1</t>
  </si>
  <si>
    <t>S2</t>
  </si>
  <si>
    <t>Market Research</t>
  </si>
  <si>
    <t>Revenue from selling Condos</t>
  </si>
  <si>
    <t>Investment in Property</t>
  </si>
  <si>
    <t>Construction Expenses</t>
  </si>
  <si>
    <t>Profit Value=</t>
  </si>
  <si>
    <t>Forfeited Deposit (10%)</t>
  </si>
  <si>
    <t>Joint Probabilities</t>
  </si>
  <si>
    <t>Posterior Probabilities</t>
  </si>
  <si>
    <t>Problem Data</t>
  </si>
  <si>
    <t>max</t>
  </si>
  <si>
    <t>nodes</t>
  </si>
  <si>
    <t>Node</t>
  </si>
  <si>
    <t>Parnt</t>
  </si>
  <si>
    <t>Name</t>
  </si>
  <si>
    <t>Chldrn</t>
  </si>
  <si>
    <t>Decision</t>
  </si>
  <si>
    <t>Ch #</t>
  </si>
  <si>
    <t>Prob</t>
  </si>
  <si>
    <t>Profit</t>
  </si>
  <si>
    <t>Created by Excel OM/QM</t>
  </si>
  <si>
    <t>Data row</t>
  </si>
  <si>
    <t>Problem title</t>
  </si>
  <si>
    <t>Win Bid</t>
  </si>
  <si>
    <t>Lose Bid</t>
  </si>
  <si>
    <t>Predicted Approval</t>
  </si>
  <si>
    <t>Predicted Approval (A)</t>
  </si>
  <si>
    <t>Predicted No Approval(N)</t>
  </si>
  <si>
    <t>EV=</t>
  </si>
  <si>
    <t>Winning the Bid</t>
  </si>
  <si>
    <t>Predicted Rejection</t>
  </si>
  <si>
    <t>Don't Bid</t>
  </si>
  <si>
    <t>Don’t Bid</t>
  </si>
  <si>
    <t>Expected Value(EV)=</t>
  </si>
  <si>
    <t>Change in Revenue Estimate</t>
  </si>
  <si>
    <t>Change in Cost estimate</t>
  </si>
  <si>
    <t>Zoning Approval</t>
  </si>
  <si>
    <t>Revenue</t>
  </si>
  <si>
    <t>Cost</t>
  </si>
  <si>
    <t>Profit Estimates</t>
  </si>
  <si>
    <t>Probability of Zoning Approval</t>
  </si>
  <si>
    <t>Forfeited Deposit</t>
  </si>
  <si>
    <t>Probabilities of Zoning Rejection</t>
  </si>
  <si>
    <t>Do Not Hire an MR Consultant</t>
  </si>
  <si>
    <t>Expected Value (EV)=</t>
  </si>
  <si>
    <t>EVUSI=</t>
  </si>
  <si>
    <t>Consultant's Fee=</t>
  </si>
  <si>
    <t>EVSI=</t>
  </si>
  <si>
    <t>Expected Value Using Sample Information is the difference between EVUSI and EV</t>
  </si>
  <si>
    <t>EV with Information-EV without Information</t>
  </si>
  <si>
    <t>EVSI</t>
  </si>
  <si>
    <t>Consultant Fee</t>
  </si>
  <si>
    <t>Decision on Hiring Consultant appears here</t>
  </si>
  <si>
    <t>Decision-Maker based on EV</t>
  </si>
  <si>
    <t>*Change the value of EV to check the right decision to be made on hiring a consultant and submission of a bid</t>
  </si>
  <si>
    <t>EV*=</t>
  </si>
  <si>
    <t>Decision on Submitting a Bid appears here**</t>
  </si>
  <si>
    <t>**Assuming Kat is considering a minimum EV of $68000 to consider submitting the bid</t>
  </si>
  <si>
    <t>Table:1 Sensitivity Analysis based on range of probabilities of Zoning Approval</t>
  </si>
  <si>
    <t>Table 2: Sensitivity Analysis based on range of probabilities of Winning the Bid</t>
  </si>
  <si>
    <t>Table 3: Sensitivity analysis S1-based on a range of Profit estimates from the Project</t>
  </si>
  <si>
    <t>Table 4: Sensitivity Analysis based on S2-range of values for forfeited Deposit</t>
  </si>
  <si>
    <t>Table 5: Sensitivity Analysis for a range of Revenue Estimates</t>
  </si>
  <si>
    <t>Table 6: Sensitivity Analysis for a range of estimated Costs</t>
  </si>
  <si>
    <t>Table 7: Two-Way Sensitivty analysis-Costs and Revenue</t>
  </si>
  <si>
    <t>Table 8: Two-Way Sensitivity Analysis for Probabilities of Winning the Bid and Zoning Approval</t>
  </si>
  <si>
    <t>Table 9: Two Way Sensitivity Analysis-for different values of S1 and S2</t>
  </si>
  <si>
    <t>Table 10: Two-Way sensitivity Analysis based on profit estimates and probabilities of Zoning Approval</t>
  </si>
  <si>
    <t>Table 11: Two Way sensitivity Analysis based-Probabilities of Zoning Rejection and Forefeited Deposit Amount</t>
  </si>
  <si>
    <t>Hire an MR consultant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</si>
</sst>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name val="Calibri"/>
      <family val="2"/>
      <scheme val="minor"/>
    </font>
    <font>
      <sz val="11"/>
      <color indexed="12"/>
      <name val="Calibri"/>
      <family val="2"/>
      <scheme val="minor"/>
    </font>
    <font>
      <sz val="11"/>
      <color indexed="20"/>
      <name val="Calibri"/>
      <family val="2"/>
      <scheme val="minor"/>
    </font>
  </fonts>
  <fills count="21">
    <fill>
      <patternFill patternType="none"/>
    </fill>
    <fill>
      <patternFill patternType="gray125"/>
    </fill>
    <fill>
      <patternFill patternType="solid">
        <fgColor indexed="45"/>
        <bgColor indexed="64"/>
      </patternFill>
    </fill>
    <fill>
      <patternFill patternType="solid">
        <fgColor rgb="FFFFCC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rgb="FFD8BEEC"/>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C7A1E3"/>
        <bgColor indexed="64"/>
      </patternFill>
    </fill>
    <fill>
      <patternFill patternType="solid">
        <fgColor rgb="FFFFCC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4">
    <xf numFmtId="0" fontId="0" fillId="0" borderId="0" xfId="0"/>
    <xf numFmtId="0" fontId="0" fillId="0" borderId="1" xfId="0" applyBorder="1"/>
    <xf numFmtId="0" fontId="1" fillId="0" borderId="1" xfId="0" applyFont="1" applyBorder="1"/>
    <xf numFmtId="0" fontId="0" fillId="0" borderId="1" xfId="0" applyBorder="1" applyAlignment="1">
      <alignment horizontal="center"/>
    </xf>
    <xf numFmtId="0" fontId="2" fillId="2"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3" fillId="0" borderId="0" xfId="0" applyFont="1" applyAlignment="1">
      <alignment horizontal="right"/>
    </xf>
    <xf numFmtId="0" fontId="2" fillId="3" borderId="0" xfId="0" applyFont="1" applyFill="1" applyAlignment="1">
      <alignment horizontal="right"/>
    </xf>
    <xf numFmtId="0" fontId="2" fillId="3" borderId="1" xfId="0" applyFont="1" applyFill="1" applyBorder="1" applyAlignment="1">
      <alignment horizontal="center"/>
    </xf>
    <xf numFmtId="0" fontId="4" fillId="0" borderId="0" xfId="0" applyFont="1" applyAlignment="1">
      <alignment horizontal="right"/>
    </xf>
    <xf numFmtId="0" fontId="2" fillId="2" borderId="0" xfId="0" applyFont="1" applyFill="1" applyAlignment="1">
      <alignment horizontal="right"/>
    </xf>
    <xf numFmtId="2" fontId="0" fillId="0" borderId="1" xfId="0" applyNumberFormat="1" applyBorder="1" applyAlignment="1">
      <alignment horizontal="center"/>
    </xf>
    <xf numFmtId="2" fontId="2" fillId="3" borderId="0" xfId="0" applyNumberFormat="1" applyFont="1" applyFill="1" applyAlignment="1">
      <alignment horizontal="right"/>
    </xf>
    <xf numFmtId="0" fontId="0" fillId="0" borderId="1" xfId="0" applyBorder="1" applyAlignment="1">
      <alignment horizontal="left"/>
    </xf>
    <xf numFmtId="0" fontId="1" fillId="11" borderId="1" xfId="0" applyFont="1" applyFill="1" applyBorder="1" applyAlignment="1">
      <alignment horizontal="left"/>
    </xf>
    <xf numFmtId="0" fontId="1" fillId="11" borderId="1" xfId="0" applyFont="1" applyFill="1" applyBorder="1"/>
    <xf numFmtId="0" fontId="2" fillId="8" borderId="1" xfId="0" applyFont="1" applyFill="1" applyBorder="1" applyAlignment="1">
      <alignment horizontal="center"/>
    </xf>
    <xf numFmtId="0" fontId="2" fillId="8" borderId="0" xfId="0" applyFont="1" applyFill="1" applyAlignment="1">
      <alignment horizontal="right"/>
    </xf>
    <xf numFmtId="0" fontId="1" fillId="14" borderId="1" xfId="0" applyFont="1" applyFill="1" applyBorder="1"/>
    <xf numFmtId="0" fontId="1"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wrapText="1"/>
    </xf>
    <xf numFmtId="0" fontId="0" fillId="0" borderId="0" xfId="0" applyAlignment="1">
      <alignment vertical="top"/>
    </xf>
    <xf numFmtId="0" fontId="0" fillId="0" borderId="1" xfId="0" applyBorder="1" applyAlignment="1">
      <alignment horizontal="center" vertical="top"/>
    </xf>
    <xf numFmtId="2" fontId="0" fillId="0" borderId="1" xfId="0" applyNumberFormat="1" applyBorder="1" applyAlignment="1">
      <alignment horizontal="center" vertical="top"/>
    </xf>
    <xf numFmtId="164" fontId="0" fillId="0" borderId="1" xfId="0" applyNumberFormat="1" applyBorder="1" applyAlignment="1">
      <alignment horizontal="center" vertical="top"/>
    </xf>
    <xf numFmtId="164" fontId="1" fillId="11" borderId="1" xfId="0" applyNumberFormat="1" applyFont="1" applyFill="1" applyBorder="1" applyAlignment="1">
      <alignment horizontal="left"/>
    </xf>
    <xf numFmtId="0" fontId="1" fillId="16" borderId="1" xfId="0" applyFont="1" applyFill="1" applyBorder="1" applyAlignment="1">
      <alignment vertical="top" wrapText="1"/>
    </xf>
    <xf numFmtId="0" fontId="0" fillId="15" borderId="1" xfId="0" applyFill="1" applyBorder="1" applyAlignment="1">
      <alignment horizontal="left" vertical="top"/>
    </xf>
    <xf numFmtId="0" fontId="1" fillId="0" borderId="0" xfId="0" applyFont="1" applyAlignment="1">
      <alignment vertical="top" wrapText="1"/>
    </xf>
    <xf numFmtId="0" fontId="1" fillId="19" borderId="1" xfId="0" applyFont="1" applyFill="1" applyBorder="1" applyAlignment="1">
      <alignment vertical="top"/>
    </xf>
    <xf numFmtId="0" fontId="0" fillId="0" borderId="1" xfId="0" applyBorder="1" applyAlignment="1">
      <alignment horizontal="left" vertical="top"/>
    </xf>
    <xf numFmtId="0" fontId="0" fillId="0" borderId="0" xfId="0" applyAlignment="1">
      <alignment horizontal="left" vertical="top"/>
    </xf>
    <xf numFmtId="0" fontId="1" fillId="14" borderId="1" xfId="0" applyFont="1" applyFill="1" applyBorder="1" applyAlignment="1">
      <alignment horizontal="left" vertical="top"/>
    </xf>
    <xf numFmtId="0" fontId="1" fillId="14" borderId="1" xfId="0" applyFont="1" applyFill="1" applyBorder="1" applyAlignment="1">
      <alignment horizontal="center" vertical="top"/>
    </xf>
    <xf numFmtId="0" fontId="0" fillId="0" borderId="1" xfId="0" applyBorder="1" applyAlignment="1">
      <alignment vertical="top"/>
    </xf>
    <xf numFmtId="0" fontId="1" fillId="0" borderId="1" xfId="0" applyFont="1" applyBorder="1" applyAlignment="1">
      <alignment horizontal="center" vertical="top"/>
    </xf>
    <xf numFmtId="0" fontId="1" fillId="17" borderId="1" xfId="0" applyFont="1" applyFill="1" applyBorder="1" applyAlignment="1">
      <alignment vertical="top" wrapText="1"/>
    </xf>
    <xf numFmtId="0" fontId="0" fillId="18" borderId="1" xfId="0" applyFill="1" applyBorder="1" applyAlignment="1">
      <alignment vertical="top"/>
    </xf>
    <xf numFmtId="0" fontId="0" fillId="0" borderId="0" xfId="0" quotePrefix="1" applyAlignment="1">
      <alignment vertical="top"/>
    </xf>
    <xf numFmtId="0" fontId="1" fillId="4" borderId="1" xfId="0" applyFont="1" applyFill="1" applyBorder="1" applyAlignment="1">
      <alignment vertical="top" wrapText="1"/>
    </xf>
    <xf numFmtId="0" fontId="1" fillId="0" borderId="1" xfId="0" applyFont="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vertical="top" wrapText="1"/>
    </xf>
    <xf numFmtId="0" fontId="1" fillId="5" borderId="1" xfId="0" applyFont="1" applyFill="1" applyBorder="1" applyAlignment="1">
      <alignment horizontal="left" vertical="top"/>
    </xf>
    <xf numFmtId="0" fontId="1" fillId="7" borderId="1" xfId="0" applyFont="1" applyFill="1" applyBorder="1" applyAlignment="1">
      <alignment horizontal="left" vertical="top" wrapText="1"/>
    </xf>
    <xf numFmtId="9" fontId="1" fillId="7" borderId="1" xfId="0" applyNumberFormat="1" applyFont="1" applyFill="1" applyBorder="1" applyAlignment="1">
      <alignment horizontal="left" vertical="top"/>
    </xf>
    <xf numFmtId="0" fontId="1" fillId="8" borderId="1" xfId="0" applyFont="1" applyFill="1" applyBorder="1" applyAlignment="1">
      <alignment horizontal="left" vertical="top" wrapText="1"/>
    </xf>
    <xf numFmtId="9" fontId="1" fillId="8" borderId="1" xfId="0" applyNumberFormat="1" applyFont="1" applyFill="1" applyBorder="1" applyAlignment="1">
      <alignment horizontal="left" vertical="top"/>
    </xf>
    <xf numFmtId="0" fontId="1" fillId="6" borderId="1" xfId="0" applyFont="1" applyFill="1" applyBorder="1" applyAlignment="1">
      <alignment vertical="top" wrapText="1"/>
    </xf>
    <xf numFmtId="0" fontId="1" fillId="6" borderId="1" xfId="0" applyFont="1" applyFill="1" applyBorder="1" applyAlignment="1">
      <alignment vertical="top"/>
    </xf>
    <xf numFmtId="9" fontId="1" fillId="6" borderId="1" xfId="0" applyNumberFormat="1" applyFont="1" applyFill="1" applyBorder="1" applyAlignment="1">
      <alignment horizontal="left" vertical="top"/>
    </xf>
    <xf numFmtId="0" fontId="1" fillId="9" borderId="1" xfId="0" applyFont="1" applyFill="1" applyBorder="1" applyAlignment="1">
      <alignment vertical="top" wrapText="1"/>
    </xf>
    <xf numFmtId="0" fontId="1" fillId="9" borderId="1" xfId="0" applyFont="1" applyFill="1" applyBorder="1" applyAlignment="1">
      <alignment horizontal="left" vertical="top"/>
    </xf>
    <xf numFmtId="0" fontId="1" fillId="9" borderId="1" xfId="0" applyFont="1" applyFill="1" applyBorder="1" applyAlignment="1">
      <alignment vertical="top"/>
    </xf>
    <xf numFmtId="0" fontId="1" fillId="10" borderId="1" xfId="0" applyFont="1" applyFill="1" applyBorder="1" applyAlignment="1">
      <alignment vertical="top" wrapText="1"/>
    </xf>
    <xf numFmtId="0" fontId="1" fillId="10" borderId="1" xfId="0" applyFont="1" applyFill="1" applyBorder="1" applyAlignment="1">
      <alignment horizontal="left" vertical="top"/>
    </xf>
    <xf numFmtId="0" fontId="1" fillId="10" borderId="1" xfId="0" applyFont="1" applyFill="1" applyBorder="1" applyAlignment="1">
      <alignment vertical="top"/>
    </xf>
    <xf numFmtId="0" fontId="1" fillId="11" borderId="1" xfId="0" applyFont="1" applyFill="1" applyBorder="1" applyAlignment="1">
      <alignment vertical="top" wrapText="1"/>
    </xf>
    <xf numFmtId="0" fontId="1" fillId="11" borderId="1" xfId="0" applyFont="1" applyFill="1" applyBorder="1" applyAlignment="1">
      <alignment horizontal="left" vertical="top"/>
    </xf>
    <xf numFmtId="0" fontId="1" fillId="11" borderId="1" xfId="0" applyFont="1" applyFill="1" applyBorder="1" applyAlignment="1">
      <alignment vertical="top"/>
    </xf>
    <xf numFmtId="0" fontId="1" fillId="12" borderId="1" xfId="0" applyFont="1" applyFill="1" applyBorder="1" applyAlignment="1">
      <alignment vertical="top" wrapText="1"/>
    </xf>
    <xf numFmtId="0" fontId="1" fillId="12" borderId="1" xfId="0" applyFont="1" applyFill="1" applyBorder="1" applyAlignment="1">
      <alignment horizontal="left" vertical="top"/>
    </xf>
    <xf numFmtId="0" fontId="1" fillId="12" borderId="1" xfId="0" applyFont="1" applyFill="1" applyBorder="1" applyAlignment="1">
      <alignment vertical="top"/>
    </xf>
    <xf numFmtId="0" fontId="1" fillId="13" borderId="1" xfId="0" applyFont="1" applyFill="1" applyBorder="1" applyAlignment="1">
      <alignment vertical="top" wrapText="1"/>
    </xf>
    <xf numFmtId="0" fontId="1" fillId="13" borderId="1" xfId="0" applyFont="1" applyFill="1" applyBorder="1" applyAlignment="1">
      <alignment horizontal="left" vertical="top"/>
    </xf>
    <xf numFmtId="0" fontId="1" fillId="9" borderId="3" xfId="0" applyFont="1" applyFill="1" applyBorder="1" applyAlignment="1">
      <alignment vertical="top"/>
    </xf>
    <xf numFmtId="9" fontId="1" fillId="9" borderId="1" xfId="0" applyNumberFormat="1" applyFont="1" applyFill="1" applyBorder="1" applyAlignment="1">
      <alignment horizontal="left" vertical="top"/>
    </xf>
    <xf numFmtId="0" fontId="1" fillId="20" borderId="1" xfId="0" applyFont="1" applyFill="1" applyBorder="1" applyAlignment="1">
      <alignment horizontal="left" vertical="top"/>
    </xf>
    <xf numFmtId="9" fontId="1" fillId="0" borderId="0" xfId="0" applyNumberFormat="1" applyFont="1" applyAlignment="1">
      <alignment horizontal="left" vertical="top"/>
    </xf>
    <xf numFmtId="0" fontId="1" fillId="13" borderId="2" xfId="0" applyFont="1" applyFill="1" applyBorder="1" applyAlignment="1">
      <alignment vertical="top"/>
    </xf>
    <xf numFmtId="0" fontId="1" fillId="13" borderId="3" xfId="0" applyFont="1" applyFill="1" applyBorder="1" applyAlignment="1">
      <alignment vertical="top"/>
    </xf>
    <xf numFmtId="0" fontId="1" fillId="11" borderId="1" xfId="0" applyFont="1" applyFill="1" applyBorder="1" applyAlignment="1">
      <alignment horizontal="center"/>
    </xf>
    <xf numFmtId="0" fontId="0" fillId="0" borderId="1" xfId="0" applyBorder="1" applyAlignment="1">
      <alignment horizontal="center" wrapText="1"/>
    </xf>
    <xf numFmtId="0" fontId="1" fillId="6" borderId="1" xfId="0" applyFont="1" applyFill="1" applyBorder="1" applyAlignment="1">
      <alignment horizontal="left" vertical="top"/>
    </xf>
    <xf numFmtId="0" fontId="1" fillId="20" borderId="1" xfId="0" applyFont="1" applyFill="1" applyBorder="1" applyAlignment="1">
      <alignment horizontal="left" vertical="top" wrapText="1"/>
    </xf>
    <xf numFmtId="0" fontId="1" fillId="7" borderId="1" xfId="0" applyFont="1" applyFill="1" applyBorder="1" applyAlignment="1">
      <alignment horizontal="left" vertical="top"/>
    </xf>
    <xf numFmtId="0" fontId="1" fillId="8" borderId="1" xfId="0" applyFont="1" applyFill="1" applyBorder="1" applyAlignment="1">
      <alignment horizontal="left" vertical="top"/>
    </xf>
    <xf numFmtId="0" fontId="1" fillId="20" borderId="1" xfId="0" applyFont="1" applyFill="1" applyBorder="1"/>
    <xf numFmtId="0" fontId="0" fillId="20" borderId="1" xfId="0" applyFill="1" applyBorder="1"/>
    <xf numFmtId="0" fontId="1" fillId="20" borderId="1" xfId="0" applyFont="1" applyFill="1" applyBorder="1" applyAlignment="1">
      <alignment vertical="top"/>
    </xf>
    <xf numFmtId="0" fontId="2" fillId="2" borderId="0" xfId="0" applyFont="1" applyFill="1" applyAlignment="1">
      <alignment horizontal="left"/>
    </xf>
    <xf numFmtId="0" fontId="2" fillId="0" borderId="0" xfId="0" applyFont="1" applyAlignment="1">
      <alignment horizontal="left"/>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FF"/>
      <color rgb="FFC7A1E3"/>
      <color rgb="FFD8BE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11</xdr:col>
      <xdr:colOff>571500</xdr:colOff>
      <xdr:row>3</xdr:row>
      <xdr:rowOff>0</xdr:rowOff>
    </xdr:to>
    <xdr:sp macro="" textlink="">
      <xdr:nvSpPr>
        <xdr:cNvPr id="341" name="messageTextbox">
          <a:extLst>
            <a:ext uri="{FF2B5EF4-FFF2-40B4-BE49-F238E27FC236}">
              <a16:creationId xmlns:a16="http://schemas.microsoft.com/office/drawing/2014/main" id="{52C0C14E-B8F3-737B-2CCE-1F2AD1BFAC11}"/>
            </a:ext>
          </a:extLst>
        </xdr:cNvPr>
        <xdr:cNvSpPr txBox="1"/>
      </xdr:nvSpPr>
      <xdr:spPr>
        <a:xfrm>
          <a:off x="2505075" y="0"/>
          <a:ext cx="5334000" cy="5715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900" b="0" i="0" u="none" strike="noStrike" baseline="0">
              <a:solidFill>
                <a:srgbClr val="9C6500"/>
              </a:solidFill>
              <a:latin typeface="Arial" panose="020B0604020202020204" pitchFamily="34" charset="0"/>
            </a:rPr>
            <a:t>Use the Decision Tree Creation Window to create the tree. Click on a node to edit the tree. Values are on top of nodes. For decision nodes, decision is displayed below the node. Values to the right of final nodes are the cumulative profits along the path</a:t>
          </a:r>
        </a:p>
      </xdr:txBody>
    </xdr:sp>
    <xdr:clientData fPrintsWithSheet="0"/>
  </xdr:twoCellAnchor>
  <xdr:twoCellAnchor>
    <xdr:from>
      <xdr:col>0</xdr:col>
      <xdr:colOff>0</xdr:colOff>
      <xdr:row>26</xdr:row>
      <xdr:rowOff>95250</xdr:rowOff>
    </xdr:from>
    <xdr:to>
      <xdr:col>0</xdr:col>
      <xdr:colOff>233363</xdr:colOff>
      <xdr:row>26</xdr:row>
      <xdr:rowOff>95250</xdr:rowOff>
    </xdr:to>
    <xdr:cxnSp macro="">
      <xdr:nvCxnSpPr>
        <xdr:cNvPr id="720" name="Straight Connector 719">
          <a:extLst>
            <a:ext uri="{FF2B5EF4-FFF2-40B4-BE49-F238E27FC236}">
              <a16:creationId xmlns:a16="http://schemas.microsoft.com/office/drawing/2014/main" id="{5F1C025A-C5D5-18E6-C47E-EF76FA5AA360}"/>
            </a:ext>
          </a:extLst>
        </xdr:cNvPr>
        <xdr:cNvCxnSpPr/>
      </xdr:nvCxnSpPr>
      <xdr:spPr>
        <a:xfrm>
          <a:off x="0" y="50482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233363</xdr:colOff>
      <xdr:row>26</xdr:row>
      <xdr:rowOff>0</xdr:rowOff>
    </xdr:from>
    <xdr:to>
      <xdr:col>1</xdr:col>
      <xdr:colOff>0</xdr:colOff>
      <xdr:row>27</xdr:row>
      <xdr:rowOff>0</xdr:rowOff>
    </xdr:to>
    <xdr:sp macro="[1]!selectNode1" textlink="">
      <xdr:nvSpPr>
        <xdr:cNvPr id="721" name="Rectangle 720">
          <a:extLst>
            <a:ext uri="{FF2B5EF4-FFF2-40B4-BE49-F238E27FC236}">
              <a16:creationId xmlns:a16="http://schemas.microsoft.com/office/drawing/2014/main" id="{BC3CD73B-FF55-1234-B4F2-D16DDD668C69}"/>
            </a:ext>
          </a:extLst>
        </xdr:cNvPr>
        <xdr:cNvSpPr/>
      </xdr:nvSpPr>
      <xdr:spPr>
        <a:xfrm>
          <a:off x="233363" y="4953000"/>
          <a:ext cx="233362" cy="190500"/>
        </a:xfrm>
        <a:prstGeom prst="rect">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14</xdr:row>
      <xdr:rowOff>95250</xdr:rowOff>
    </xdr:from>
    <xdr:to>
      <xdr:col>3</xdr:col>
      <xdr:colOff>233363</xdr:colOff>
      <xdr:row>14</xdr:row>
      <xdr:rowOff>95250</xdr:rowOff>
    </xdr:to>
    <xdr:cxnSp macro="">
      <xdr:nvCxnSpPr>
        <xdr:cNvPr id="722" name="Straight Connector 721">
          <a:extLst>
            <a:ext uri="{FF2B5EF4-FFF2-40B4-BE49-F238E27FC236}">
              <a16:creationId xmlns:a16="http://schemas.microsoft.com/office/drawing/2014/main" id="{ACD1C578-4AF6-DF39-7A8D-2ECDCE063CFC}"/>
            </a:ext>
          </a:extLst>
        </xdr:cNvPr>
        <xdr:cNvCxnSpPr/>
      </xdr:nvCxnSpPr>
      <xdr:spPr>
        <a:xfrm>
          <a:off x="2324100" y="27622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233363</xdr:colOff>
      <xdr:row>14</xdr:row>
      <xdr:rowOff>0</xdr:rowOff>
    </xdr:from>
    <xdr:to>
      <xdr:col>4</xdr:col>
      <xdr:colOff>0</xdr:colOff>
      <xdr:row>15</xdr:row>
      <xdr:rowOff>0</xdr:rowOff>
    </xdr:to>
    <xdr:sp macro="[1]!selectNode2" textlink="">
      <xdr:nvSpPr>
        <xdr:cNvPr id="723" name="Rectangle 722">
          <a:extLst>
            <a:ext uri="{FF2B5EF4-FFF2-40B4-BE49-F238E27FC236}">
              <a16:creationId xmlns:a16="http://schemas.microsoft.com/office/drawing/2014/main" id="{20338EA9-6058-D4E2-D0E0-F1C3FDEB2BAA}"/>
            </a:ext>
          </a:extLst>
        </xdr:cNvPr>
        <xdr:cNvSpPr/>
      </xdr:nvSpPr>
      <xdr:spPr>
        <a:xfrm>
          <a:off x="2557463" y="2667000"/>
          <a:ext cx="233362" cy="190500"/>
        </a:xfrm>
        <a:prstGeom prst="rect">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14</xdr:row>
      <xdr:rowOff>95250</xdr:rowOff>
    </xdr:from>
    <xdr:to>
      <xdr:col>1</xdr:col>
      <xdr:colOff>304800</xdr:colOff>
      <xdr:row>26</xdr:row>
      <xdr:rowOff>95250</xdr:rowOff>
    </xdr:to>
    <xdr:cxnSp macro="">
      <xdr:nvCxnSpPr>
        <xdr:cNvPr id="724" name="Straight Connector 723">
          <a:extLst>
            <a:ext uri="{FF2B5EF4-FFF2-40B4-BE49-F238E27FC236}">
              <a16:creationId xmlns:a16="http://schemas.microsoft.com/office/drawing/2014/main" id="{BC174D7C-A5B7-88C5-C82A-559BE571F1B7}"/>
            </a:ext>
          </a:extLst>
        </xdr:cNvPr>
        <xdr:cNvCxnSpPr/>
      </xdr:nvCxnSpPr>
      <xdr:spPr>
        <a:xfrm flipV="1">
          <a:off x="466725" y="2762250"/>
          <a:ext cx="304800" cy="2286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14</xdr:row>
      <xdr:rowOff>95250</xdr:rowOff>
    </xdr:from>
    <xdr:to>
      <xdr:col>2</xdr:col>
      <xdr:colOff>0</xdr:colOff>
      <xdr:row>14</xdr:row>
      <xdr:rowOff>95250</xdr:rowOff>
    </xdr:to>
    <xdr:cxnSp macro="">
      <xdr:nvCxnSpPr>
        <xdr:cNvPr id="725" name="Straight Connector 724">
          <a:extLst>
            <a:ext uri="{FF2B5EF4-FFF2-40B4-BE49-F238E27FC236}">
              <a16:creationId xmlns:a16="http://schemas.microsoft.com/office/drawing/2014/main" id="{45381A81-0B99-2666-1A49-172787C23986}"/>
            </a:ext>
          </a:extLst>
        </xdr:cNvPr>
        <xdr:cNvCxnSpPr/>
      </xdr:nvCxnSpPr>
      <xdr:spPr>
        <a:xfrm>
          <a:off x="771525" y="27622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38</xdr:row>
      <xdr:rowOff>95250</xdr:rowOff>
    </xdr:from>
    <xdr:to>
      <xdr:col>3</xdr:col>
      <xdr:colOff>233363</xdr:colOff>
      <xdr:row>38</xdr:row>
      <xdr:rowOff>95250</xdr:rowOff>
    </xdr:to>
    <xdr:cxnSp macro="">
      <xdr:nvCxnSpPr>
        <xdr:cNvPr id="726" name="Straight Connector 725">
          <a:extLst>
            <a:ext uri="{FF2B5EF4-FFF2-40B4-BE49-F238E27FC236}">
              <a16:creationId xmlns:a16="http://schemas.microsoft.com/office/drawing/2014/main" id="{B1B854DF-CC25-1FCB-2467-AC9892611AFC}"/>
            </a:ext>
          </a:extLst>
        </xdr:cNvPr>
        <xdr:cNvCxnSpPr/>
      </xdr:nvCxnSpPr>
      <xdr:spPr>
        <a:xfrm>
          <a:off x="1828800" y="73342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233363</xdr:colOff>
      <xdr:row>38</xdr:row>
      <xdr:rowOff>0</xdr:rowOff>
    </xdr:from>
    <xdr:to>
      <xdr:col>4</xdr:col>
      <xdr:colOff>0</xdr:colOff>
      <xdr:row>39</xdr:row>
      <xdr:rowOff>0</xdr:rowOff>
    </xdr:to>
    <xdr:sp macro="[1]!selectNode3" textlink="">
      <xdr:nvSpPr>
        <xdr:cNvPr id="727" name="Oval 726">
          <a:extLst>
            <a:ext uri="{FF2B5EF4-FFF2-40B4-BE49-F238E27FC236}">
              <a16:creationId xmlns:a16="http://schemas.microsoft.com/office/drawing/2014/main" id="{602B2612-0D1D-C86C-15B2-D22443F8FF33}"/>
            </a:ext>
          </a:extLst>
        </xdr:cNvPr>
        <xdr:cNvSpPr/>
      </xdr:nvSpPr>
      <xdr:spPr>
        <a:xfrm>
          <a:off x="2062163" y="7239000"/>
          <a:ext cx="233362" cy="190500"/>
        </a:xfrm>
        <a:prstGeom prst="ellips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26</xdr:row>
      <xdr:rowOff>95250</xdr:rowOff>
    </xdr:from>
    <xdr:to>
      <xdr:col>1</xdr:col>
      <xdr:colOff>304800</xdr:colOff>
      <xdr:row>38</xdr:row>
      <xdr:rowOff>95250</xdr:rowOff>
    </xdr:to>
    <xdr:cxnSp macro="">
      <xdr:nvCxnSpPr>
        <xdr:cNvPr id="728" name="Straight Connector 727">
          <a:extLst>
            <a:ext uri="{FF2B5EF4-FFF2-40B4-BE49-F238E27FC236}">
              <a16:creationId xmlns:a16="http://schemas.microsoft.com/office/drawing/2014/main" id="{AE062429-CC79-0F0A-6936-26A57CFE388E}"/>
            </a:ext>
          </a:extLst>
        </xdr:cNvPr>
        <xdr:cNvCxnSpPr/>
      </xdr:nvCxnSpPr>
      <xdr:spPr>
        <a:xfrm>
          <a:off x="466725" y="5048250"/>
          <a:ext cx="304800" cy="2286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38</xdr:row>
      <xdr:rowOff>95250</xdr:rowOff>
    </xdr:from>
    <xdr:to>
      <xdr:col>2</xdr:col>
      <xdr:colOff>0</xdr:colOff>
      <xdr:row>38</xdr:row>
      <xdr:rowOff>95250</xdr:rowOff>
    </xdr:to>
    <xdr:cxnSp macro="">
      <xdr:nvCxnSpPr>
        <xdr:cNvPr id="729" name="Straight Connector 728">
          <a:extLst>
            <a:ext uri="{FF2B5EF4-FFF2-40B4-BE49-F238E27FC236}">
              <a16:creationId xmlns:a16="http://schemas.microsoft.com/office/drawing/2014/main" id="{39A8B3B5-31C1-6F8D-160F-292C223F6A69}"/>
            </a:ext>
          </a:extLst>
        </xdr:cNvPr>
        <xdr:cNvCxnSpPr/>
      </xdr:nvCxnSpPr>
      <xdr:spPr>
        <a:xfrm>
          <a:off x="771525" y="73342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xdr:row>
      <xdr:rowOff>95250</xdr:rowOff>
    </xdr:from>
    <xdr:to>
      <xdr:col>6</xdr:col>
      <xdr:colOff>233363</xdr:colOff>
      <xdr:row>10</xdr:row>
      <xdr:rowOff>95250</xdr:rowOff>
    </xdr:to>
    <xdr:cxnSp macro="">
      <xdr:nvCxnSpPr>
        <xdr:cNvPr id="730" name="Straight Connector 729">
          <a:extLst>
            <a:ext uri="{FF2B5EF4-FFF2-40B4-BE49-F238E27FC236}">
              <a16:creationId xmlns:a16="http://schemas.microsoft.com/office/drawing/2014/main" id="{2CCB7A3A-3FE4-A9B3-F67A-04B9AB5C347D}"/>
            </a:ext>
          </a:extLst>
        </xdr:cNvPr>
        <xdr:cNvCxnSpPr/>
      </xdr:nvCxnSpPr>
      <xdr:spPr>
        <a:xfrm>
          <a:off x="4152900" y="20002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233363</xdr:colOff>
      <xdr:row>10</xdr:row>
      <xdr:rowOff>0</xdr:rowOff>
    </xdr:from>
    <xdr:to>
      <xdr:col>7</xdr:col>
      <xdr:colOff>0</xdr:colOff>
      <xdr:row>11</xdr:row>
      <xdr:rowOff>0</xdr:rowOff>
    </xdr:to>
    <xdr:sp macro="[1]!selectNode4" textlink="">
      <xdr:nvSpPr>
        <xdr:cNvPr id="731" name="Oval 730">
          <a:extLst>
            <a:ext uri="{FF2B5EF4-FFF2-40B4-BE49-F238E27FC236}">
              <a16:creationId xmlns:a16="http://schemas.microsoft.com/office/drawing/2014/main" id="{4B2E7B3D-976C-C6F8-B2ED-47DC3200C99B}"/>
            </a:ext>
          </a:extLst>
        </xdr:cNvPr>
        <xdr:cNvSpPr/>
      </xdr:nvSpPr>
      <xdr:spPr>
        <a:xfrm>
          <a:off x="4386263" y="1905000"/>
          <a:ext cx="233362" cy="190500"/>
        </a:xfrm>
        <a:prstGeom prst="ellips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10</xdr:row>
      <xdr:rowOff>95250</xdr:rowOff>
    </xdr:from>
    <xdr:to>
      <xdr:col>4</xdr:col>
      <xdr:colOff>304800</xdr:colOff>
      <xdr:row>14</xdr:row>
      <xdr:rowOff>95250</xdr:rowOff>
    </xdr:to>
    <xdr:cxnSp macro="">
      <xdr:nvCxnSpPr>
        <xdr:cNvPr id="732" name="Straight Connector 731">
          <a:extLst>
            <a:ext uri="{FF2B5EF4-FFF2-40B4-BE49-F238E27FC236}">
              <a16:creationId xmlns:a16="http://schemas.microsoft.com/office/drawing/2014/main" id="{C703D115-E4EB-9CBA-D8C9-1B11B619DEC1}"/>
            </a:ext>
          </a:extLst>
        </xdr:cNvPr>
        <xdr:cNvCxnSpPr/>
      </xdr:nvCxnSpPr>
      <xdr:spPr>
        <a:xfrm flipV="1">
          <a:off x="2295525" y="2000250"/>
          <a:ext cx="304800" cy="76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10</xdr:row>
      <xdr:rowOff>95250</xdr:rowOff>
    </xdr:from>
    <xdr:to>
      <xdr:col>5</xdr:col>
      <xdr:colOff>0</xdr:colOff>
      <xdr:row>10</xdr:row>
      <xdr:rowOff>95250</xdr:rowOff>
    </xdr:to>
    <xdr:cxnSp macro="">
      <xdr:nvCxnSpPr>
        <xdr:cNvPr id="733" name="Straight Connector 732">
          <a:extLst>
            <a:ext uri="{FF2B5EF4-FFF2-40B4-BE49-F238E27FC236}">
              <a16:creationId xmlns:a16="http://schemas.microsoft.com/office/drawing/2014/main" id="{FF708621-6EAD-AEE3-631C-069CCE8EFC5D}"/>
            </a:ext>
          </a:extLst>
        </xdr:cNvPr>
        <xdr:cNvCxnSpPr/>
      </xdr:nvCxnSpPr>
      <xdr:spPr>
        <a:xfrm>
          <a:off x="2600325" y="20002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95250</xdr:rowOff>
    </xdr:from>
    <xdr:to>
      <xdr:col>6</xdr:col>
      <xdr:colOff>140017</xdr:colOff>
      <xdr:row>17</xdr:row>
      <xdr:rowOff>95250</xdr:rowOff>
    </xdr:to>
    <xdr:cxnSp macro="">
      <xdr:nvCxnSpPr>
        <xdr:cNvPr id="734" name="Straight Connector 733">
          <a:extLst>
            <a:ext uri="{FF2B5EF4-FFF2-40B4-BE49-F238E27FC236}">
              <a16:creationId xmlns:a16="http://schemas.microsoft.com/office/drawing/2014/main" id="{5966581F-1C6A-FB86-74EE-CC731BB2B2C3}"/>
            </a:ext>
          </a:extLst>
        </xdr:cNvPr>
        <xdr:cNvCxnSpPr/>
      </xdr:nvCxnSpPr>
      <xdr:spPr>
        <a:xfrm>
          <a:off x="3219450" y="3333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153133</xdr:colOff>
      <xdr:row>16</xdr:row>
      <xdr:rowOff>115729</xdr:rowOff>
    </xdr:from>
    <xdr:to>
      <xdr:col>7</xdr:col>
      <xdr:colOff>13116</xdr:colOff>
      <xdr:row>18</xdr:row>
      <xdr:rowOff>20479</xdr:rowOff>
    </xdr:to>
    <xdr:sp macro="[1]!selectNode5" textlink="">
      <xdr:nvSpPr>
        <xdr:cNvPr id="735" name="Isosceles Triangle 734">
          <a:extLst>
            <a:ext uri="{FF2B5EF4-FFF2-40B4-BE49-F238E27FC236}">
              <a16:creationId xmlns:a16="http://schemas.microsoft.com/office/drawing/2014/main" id="{F0C9A48D-22CF-2171-E635-FFCBFA7CB114}"/>
            </a:ext>
          </a:extLst>
        </xdr:cNvPr>
        <xdr:cNvSpPr/>
      </xdr:nvSpPr>
      <xdr:spPr>
        <a:xfrm rot="16200000">
          <a:off x="3393062" y="3143250"/>
          <a:ext cx="285750" cy="326708"/>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14</xdr:row>
      <xdr:rowOff>95250</xdr:rowOff>
    </xdr:from>
    <xdr:to>
      <xdr:col>4</xdr:col>
      <xdr:colOff>304800</xdr:colOff>
      <xdr:row>17</xdr:row>
      <xdr:rowOff>95250</xdr:rowOff>
    </xdr:to>
    <xdr:cxnSp macro="">
      <xdr:nvCxnSpPr>
        <xdr:cNvPr id="736" name="Straight Connector 735">
          <a:extLst>
            <a:ext uri="{FF2B5EF4-FFF2-40B4-BE49-F238E27FC236}">
              <a16:creationId xmlns:a16="http://schemas.microsoft.com/office/drawing/2014/main" id="{96C41599-B585-7A50-4DEA-58A1389E2145}"/>
            </a:ext>
          </a:extLst>
        </xdr:cNvPr>
        <xdr:cNvCxnSpPr/>
      </xdr:nvCxnSpPr>
      <xdr:spPr>
        <a:xfrm>
          <a:off x="2295525" y="27622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95250</xdr:rowOff>
    </xdr:from>
    <xdr:to>
      <xdr:col>5</xdr:col>
      <xdr:colOff>0</xdr:colOff>
      <xdr:row>17</xdr:row>
      <xdr:rowOff>95250</xdr:rowOff>
    </xdr:to>
    <xdr:cxnSp macro="">
      <xdr:nvCxnSpPr>
        <xdr:cNvPr id="737" name="Straight Connector 736">
          <a:extLst>
            <a:ext uri="{FF2B5EF4-FFF2-40B4-BE49-F238E27FC236}">
              <a16:creationId xmlns:a16="http://schemas.microsoft.com/office/drawing/2014/main" id="{9A4D424B-C52B-2A9E-C0A7-79E775B29351}"/>
            </a:ext>
          </a:extLst>
        </xdr:cNvPr>
        <xdr:cNvCxnSpPr/>
      </xdr:nvCxnSpPr>
      <xdr:spPr>
        <a:xfrm>
          <a:off x="2600325" y="3333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xdr:row>
      <xdr:rowOff>95250</xdr:rowOff>
    </xdr:from>
    <xdr:to>
      <xdr:col>9</xdr:col>
      <xdr:colOff>233363</xdr:colOff>
      <xdr:row>7</xdr:row>
      <xdr:rowOff>95250</xdr:rowOff>
    </xdr:to>
    <xdr:cxnSp macro="">
      <xdr:nvCxnSpPr>
        <xdr:cNvPr id="738" name="Straight Connector 737">
          <a:extLst>
            <a:ext uri="{FF2B5EF4-FFF2-40B4-BE49-F238E27FC236}">
              <a16:creationId xmlns:a16="http://schemas.microsoft.com/office/drawing/2014/main" id="{58C57D5E-856C-21AF-2B6D-B4AC0C788327}"/>
            </a:ext>
          </a:extLst>
        </xdr:cNvPr>
        <xdr:cNvCxnSpPr/>
      </xdr:nvCxnSpPr>
      <xdr:spPr>
        <a:xfrm>
          <a:off x="5191125" y="14287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233363</xdr:colOff>
      <xdr:row>7</xdr:row>
      <xdr:rowOff>0</xdr:rowOff>
    </xdr:from>
    <xdr:to>
      <xdr:col>10</xdr:col>
      <xdr:colOff>0</xdr:colOff>
      <xdr:row>8</xdr:row>
      <xdr:rowOff>0</xdr:rowOff>
    </xdr:to>
    <xdr:sp macro="[1]!selectNode6" textlink="">
      <xdr:nvSpPr>
        <xdr:cNvPr id="739" name="Oval 738">
          <a:extLst>
            <a:ext uri="{FF2B5EF4-FFF2-40B4-BE49-F238E27FC236}">
              <a16:creationId xmlns:a16="http://schemas.microsoft.com/office/drawing/2014/main" id="{02F05B7E-A382-3180-EF5D-151587AC581D}"/>
            </a:ext>
          </a:extLst>
        </xdr:cNvPr>
        <xdr:cNvSpPr/>
      </xdr:nvSpPr>
      <xdr:spPr>
        <a:xfrm>
          <a:off x="5424488" y="1333500"/>
          <a:ext cx="233362" cy="190500"/>
        </a:xfrm>
        <a:prstGeom prst="ellips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7</xdr:row>
      <xdr:rowOff>95250</xdr:rowOff>
    </xdr:from>
    <xdr:to>
      <xdr:col>7</xdr:col>
      <xdr:colOff>304800</xdr:colOff>
      <xdr:row>10</xdr:row>
      <xdr:rowOff>95250</xdr:rowOff>
    </xdr:to>
    <xdr:cxnSp macro="">
      <xdr:nvCxnSpPr>
        <xdr:cNvPr id="740" name="Straight Connector 739">
          <a:extLst>
            <a:ext uri="{FF2B5EF4-FFF2-40B4-BE49-F238E27FC236}">
              <a16:creationId xmlns:a16="http://schemas.microsoft.com/office/drawing/2014/main" id="{A0CDF492-FD3F-BA9F-EAE6-281DDED8DEA4}"/>
            </a:ext>
          </a:extLst>
        </xdr:cNvPr>
        <xdr:cNvCxnSpPr/>
      </xdr:nvCxnSpPr>
      <xdr:spPr>
        <a:xfrm flipV="1">
          <a:off x="3971925" y="14287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7</xdr:row>
      <xdr:rowOff>95250</xdr:rowOff>
    </xdr:from>
    <xdr:to>
      <xdr:col>8</xdr:col>
      <xdr:colOff>0</xdr:colOff>
      <xdr:row>7</xdr:row>
      <xdr:rowOff>95250</xdr:rowOff>
    </xdr:to>
    <xdr:cxnSp macro="">
      <xdr:nvCxnSpPr>
        <xdr:cNvPr id="741" name="Straight Connector 740">
          <a:extLst>
            <a:ext uri="{FF2B5EF4-FFF2-40B4-BE49-F238E27FC236}">
              <a16:creationId xmlns:a16="http://schemas.microsoft.com/office/drawing/2014/main" id="{B4612FA2-C463-4534-F644-6F8E3E77C91B}"/>
            </a:ext>
          </a:extLst>
        </xdr:cNvPr>
        <xdr:cNvCxnSpPr/>
      </xdr:nvCxnSpPr>
      <xdr:spPr>
        <a:xfrm>
          <a:off x="4276725" y="1428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13</xdr:row>
      <xdr:rowOff>95250</xdr:rowOff>
    </xdr:from>
    <xdr:to>
      <xdr:col>9</xdr:col>
      <xdr:colOff>140017</xdr:colOff>
      <xdr:row>13</xdr:row>
      <xdr:rowOff>95250</xdr:rowOff>
    </xdr:to>
    <xdr:cxnSp macro="">
      <xdr:nvCxnSpPr>
        <xdr:cNvPr id="742" name="Straight Connector 741">
          <a:extLst>
            <a:ext uri="{FF2B5EF4-FFF2-40B4-BE49-F238E27FC236}">
              <a16:creationId xmlns:a16="http://schemas.microsoft.com/office/drawing/2014/main" id="{460D837A-7A8A-8B09-65C4-43EEACC826DC}"/>
            </a:ext>
          </a:extLst>
        </xdr:cNvPr>
        <xdr:cNvCxnSpPr/>
      </xdr:nvCxnSpPr>
      <xdr:spPr>
        <a:xfrm>
          <a:off x="5105400" y="2571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171993</xdr:colOff>
      <xdr:row>12</xdr:row>
      <xdr:rowOff>115729</xdr:rowOff>
    </xdr:from>
    <xdr:to>
      <xdr:col>10</xdr:col>
      <xdr:colOff>31976</xdr:colOff>
      <xdr:row>14</xdr:row>
      <xdr:rowOff>20479</xdr:rowOff>
    </xdr:to>
    <xdr:sp macro="[1]!selectNode7" textlink="">
      <xdr:nvSpPr>
        <xdr:cNvPr id="743" name="Isosceles Triangle 742">
          <a:extLst>
            <a:ext uri="{FF2B5EF4-FFF2-40B4-BE49-F238E27FC236}">
              <a16:creationId xmlns:a16="http://schemas.microsoft.com/office/drawing/2014/main" id="{3AC6CE37-9FC6-4BE7-A764-08F997734046}"/>
            </a:ext>
          </a:extLst>
        </xdr:cNvPr>
        <xdr:cNvSpPr/>
      </xdr:nvSpPr>
      <xdr:spPr>
        <a:xfrm rot="16200000">
          <a:off x="5297872" y="2381250"/>
          <a:ext cx="285750" cy="326708"/>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10</xdr:row>
      <xdr:rowOff>95250</xdr:rowOff>
    </xdr:from>
    <xdr:to>
      <xdr:col>7</xdr:col>
      <xdr:colOff>304800</xdr:colOff>
      <xdr:row>13</xdr:row>
      <xdr:rowOff>95250</xdr:rowOff>
    </xdr:to>
    <xdr:cxnSp macro="">
      <xdr:nvCxnSpPr>
        <xdr:cNvPr id="744" name="Straight Connector 743">
          <a:extLst>
            <a:ext uri="{FF2B5EF4-FFF2-40B4-BE49-F238E27FC236}">
              <a16:creationId xmlns:a16="http://schemas.microsoft.com/office/drawing/2014/main" id="{2223853D-3997-232D-AAB4-FFA39FD77F8E}"/>
            </a:ext>
          </a:extLst>
        </xdr:cNvPr>
        <xdr:cNvCxnSpPr/>
      </xdr:nvCxnSpPr>
      <xdr:spPr>
        <a:xfrm>
          <a:off x="3971925" y="20002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13</xdr:row>
      <xdr:rowOff>95250</xdr:rowOff>
    </xdr:from>
    <xdr:to>
      <xdr:col>8</xdr:col>
      <xdr:colOff>0</xdr:colOff>
      <xdr:row>13</xdr:row>
      <xdr:rowOff>95250</xdr:rowOff>
    </xdr:to>
    <xdr:cxnSp macro="">
      <xdr:nvCxnSpPr>
        <xdr:cNvPr id="745" name="Straight Connector 744">
          <a:extLst>
            <a:ext uri="{FF2B5EF4-FFF2-40B4-BE49-F238E27FC236}">
              <a16:creationId xmlns:a16="http://schemas.microsoft.com/office/drawing/2014/main" id="{0D64945E-D1CF-DB89-71DB-BCECF26FA987}"/>
            </a:ext>
          </a:extLst>
        </xdr:cNvPr>
        <xdr:cNvCxnSpPr/>
      </xdr:nvCxnSpPr>
      <xdr:spPr>
        <a:xfrm>
          <a:off x="4276725" y="2571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xdr:row>
      <xdr:rowOff>95250</xdr:rowOff>
    </xdr:from>
    <xdr:to>
      <xdr:col>12</xdr:col>
      <xdr:colOff>140018</xdr:colOff>
      <xdr:row>5</xdr:row>
      <xdr:rowOff>95250</xdr:rowOff>
    </xdr:to>
    <xdr:cxnSp macro="">
      <xdr:nvCxnSpPr>
        <xdr:cNvPr id="746" name="Straight Connector 745">
          <a:extLst>
            <a:ext uri="{FF2B5EF4-FFF2-40B4-BE49-F238E27FC236}">
              <a16:creationId xmlns:a16="http://schemas.microsoft.com/office/drawing/2014/main" id="{218BE836-90BC-DDE0-4559-6A1EE57AC54D}"/>
            </a:ext>
          </a:extLst>
        </xdr:cNvPr>
        <xdr:cNvCxnSpPr/>
      </xdr:nvCxnSpPr>
      <xdr:spPr>
        <a:xfrm>
          <a:off x="7296150" y="1047750"/>
          <a:ext cx="140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193900</xdr:colOff>
      <xdr:row>4</xdr:row>
      <xdr:rowOff>115729</xdr:rowOff>
    </xdr:from>
    <xdr:to>
      <xdr:col>13</xdr:col>
      <xdr:colOff>53882</xdr:colOff>
      <xdr:row>6</xdr:row>
      <xdr:rowOff>20479</xdr:rowOff>
    </xdr:to>
    <xdr:sp macro="[1]!selectNode8" textlink="">
      <xdr:nvSpPr>
        <xdr:cNvPr id="747" name="Isosceles Triangle 746">
          <a:extLst>
            <a:ext uri="{FF2B5EF4-FFF2-40B4-BE49-F238E27FC236}">
              <a16:creationId xmlns:a16="http://schemas.microsoft.com/office/drawing/2014/main" id="{249C5A4E-E9A5-54D4-4719-708B2BF9BD01}"/>
            </a:ext>
          </a:extLst>
        </xdr:cNvPr>
        <xdr:cNvSpPr/>
      </xdr:nvSpPr>
      <xdr:spPr>
        <a:xfrm rot="16200000">
          <a:off x="7510529" y="857250"/>
          <a:ext cx="285750" cy="326707"/>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5</xdr:row>
      <xdr:rowOff>95250</xdr:rowOff>
    </xdr:from>
    <xdr:to>
      <xdr:col>10</xdr:col>
      <xdr:colOff>304800</xdr:colOff>
      <xdr:row>7</xdr:row>
      <xdr:rowOff>95250</xdr:rowOff>
    </xdr:to>
    <xdr:cxnSp macro="">
      <xdr:nvCxnSpPr>
        <xdr:cNvPr id="748" name="Straight Connector 747">
          <a:extLst>
            <a:ext uri="{FF2B5EF4-FFF2-40B4-BE49-F238E27FC236}">
              <a16:creationId xmlns:a16="http://schemas.microsoft.com/office/drawing/2014/main" id="{55CABA5E-87F4-235E-7D29-2EAD175E1D30}"/>
            </a:ext>
          </a:extLst>
        </xdr:cNvPr>
        <xdr:cNvCxnSpPr/>
      </xdr:nvCxnSpPr>
      <xdr:spPr>
        <a:xfrm flipV="1">
          <a:off x="5600700" y="1047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5</xdr:row>
      <xdr:rowOff>95250</xdr:rowOff>
    </xdr:from>
    <xdr:to>
      <xdr:col>11</xdr:col>
      <xdr:colOff>0</xdr:colOff>
      <xdr:row>5</xdr:row>
      <xdr:rowOff>95250</xdr:rowOff>
    </xdr:to>
    <xdr:cxnSp macro="">
      <xdr:nvCxnSpPr>
        <xdr:cNvPr id="749" name="Straight Connector 748">
          <a:extLst>
            <a:ext uri="{FF2B5EF4-FFF2-40B4-BE49-F238E27FC236}">
              <a16:creationId xmlns:a16="http://schemas.microsoft.com/office/drawing/2014/main" id="{32C933F9-96C9-8DB1-94BA-6383CA20751F}"/>
            </a:ext>
          </a:extLst>
        </xdr:cNvPr>
        <xdr:cNvCxnSpPr/>
      </xdr:nvCxnSpPr>
      <xdr:spPr>
        <a:xfrm>
          <a:off x="5905500" y="1047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xdr:row>
      <xdr:rowOff>95250</xdr:rowOff>
    </xdr:from>
    <xdr:to>
      <xdr:col>12</xdr:col>
      <xdr:colOff>140018</xdr:colOff>
      <xdr:row>9</xdr:row>
      <xdr:rowOff>95250</xdr:rowOff>
    </xdr:to>
    <xdr:cxnSp macro="">
      <xdr:nvCxnSpPr>
        <xdr:cNvPr id="750" name="Straight Connector 749">
          <a:extLst>
            <a:ext uri="{FF2B5EF4-FFF2-40B4-BE49-F238E27FC236}">
              <a16:creationId xmlns:a16="http://schemas.microsoft.com/office/drawing/2014/main" id="{A8308403-80DA-A740-32B6-FD629626E6F3}"/>
            </a:ext>
          </a:extLst>
        </xdr:cNvPr>
        <xdr:cNvCxnSpPr/>
      </xdr:nvCxnSpPr>
      <xdr:spPr>
        <a:xfrm>
          <a:off x="7296150" y="1809750"/>
          <a:ext cx="140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193900</xdr:colOff>
      <xdr:row>8</xdr:row>
      <xdr:rowOff>115729</xdr:rowOff>
    </xdr:from>
    <xdr:to>
      <xdr:col>13</xdr:col>
      <xdr:colOff>53883</xdr:colOff>
      <xdr:row>10</xdr:row>
      <xdr:rowOff>20479</xdr:rowOff>
    </xdr:to>
    <xdr:sp macro="[1]!selectNode9" textlink="">
      <xdr:nvSpPr>
        <xdr:cNvPr id="751" name="Isosceles Triangle 750">
          <a:extLst>
            <a:ext uri="{FF2B5EF4-FFF2-40B4-BE49-F238E27FC236}">
              <a16:creationId xmlns:a16="http://schemas.microsoft.com/office/drawing/2014/main" id="{0B9CD4F5-51D2-1ABA-3E7F-8A4A6A2CA005}"/>
            </a:ext>
          </a:extLst>
        </xdr:cNvPr>
        <xdr:cNvSpPr/>
      </xdr:nvSpPr>
      <xdr:spPr>
        <a:xfrm rot="16200000">
          <a:off x="7510529" y="1619250"/>
          <a:ext cx="285750" cy="326708"/>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7</xdr:row>
      <xdr:rowOff>95250</xdr:rowOff>
    </xdr:from>
    <xdr:to>
      <xdr:col>10</xdr:col>
      <xdr:colOff>304800</xdr:colOff>
      <xdr:row>9</xdr:row>
      <xdr:rowOff>95250</xdr:rowOff>
    </xdr:to>
    <xdr:cxnSp macro="">
      <xdr:nvCxnSpPr>
        <xdr:cNvPr id="752" name="Straight Connector 751">
          <a:extLst>
            <a:ext uri="{FF2B5EF4-FFF2-40B4-BE49-F238E27FC236}">
              <a16:creationId xmlns:a16="http://schemas.microsoft.com/office/drawing/2014/main" id="{15AA2C84-6E6B-A9D6-62DF-1C3AC56CA720}"/>
            </a:ext>
          </a:extLst>
        </xdr:cNvPr>
        <xdr:cNvCxnSpPr/>
      </xdr:nvCxnSpPr>
      <xdr:spPr>
        <a:xfrm>
          <a:off x="5600700" y="1428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9</xdr:row>
      <xdr:rowOff>95250</xdr:rowOff>
    </xdr:from>
    <xdr:to>
      <xdr:col>11</xdr:col>
      <xdr:colOff>0</xdr:colOff>
      <xdr:row>9</xdr:row>
      <xdr:rowOff>95250</xdr:rowOff>
    </xdr:to>
    <xdr:cxnSp macro="">
      <xdr:nvCxnSpPr>
        <xdr:cNvPr id="753" name="Straight Connector 752">
          <a:extLst>
            <a:ext uri="{FF2B5EF4-FFF2-40B4-BE49-F238E27FC236}">
              <a16:creationId xmlns:a16="http://schemas.microsoft.com/office/drawing/2014/main" id="{9C257E66-2ABF-67DA-B5C7-FE1B5C8A59C2}"/>
            </a:ext>
          </a:extLst>
        </xdr:cNvPr>
        <xdr:cNvCxnSpPr/>
      </xdr:nvCxnSpPr>
      <xdr:spPr>
        <a:xfrm>
          <a:off x="5905500" y="1809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30</xdr:row>
      <xdr:rowOff>95250</xdr:rowOff>
    </xdr:from>
    <xdr:to>
      <xdr:col>6</xdr:col>
      <xdr:colOff>233363</xdr:colOff>
      <xdr:row>30</xdr:row>
      <xdr:rowOff>95250</xdr:rowOff>
    </xdr:to>
    <xdr:cxnSp macro="">
      <xdr:nvCxnSpPr>
        <xdr:cNvPr id="754" name="Straight Connector 753">
          <a:extLst>
            <a:ext uri="{FF2B5EF4-FFF2-40B4-BE49-F238E27FC236}">
              <a16:creationId xmlns:a16="http://schemas.microsoft.com/office/drawing/2014/main" id="{39B3A532-F760-C34B-7829-46C824E46415}"/>
            </a:ext>
          </a:extLst>
        </xdr:cNvPr>
        <xdr:cNvCxnSpPr/>
      </xdr:nvCxnSpPr>
      <xdr:spPr>
        <a:xfrm>
          <a:off x="3505200" y="58102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233363</xdr:colOff>
      <xdr:row>30</xdr:row>
      <xdr:rowOff>0</xdr:rowOff>
    </xdr:from>
    <xdr:to>
      <xdr:col>7</xdr:col>
      <xdr:colOff>0</xdr:colOff>
      <xdr:row>31</xdr:row>
      <xdr:rowOff>0</xdr:rowOff>
    </xdr:to>
    <xdr:sp macro="[1]!selectNode10" textlink="">
      <xdr:nvSpPr>
        <xdr:cNvPr id="755" name="Rectangle 754">
          <a:extLst>
            <a:ext uri="{FF2B5EF4-FFF2-40B4-BE49-F238E27FC236}">
              <a16:creationId xmlns:a16="http://schemas.microsoft.com/office/drawing/2014/main" id="{D3859172-EAAA-7C21-08FC-CF777E1A139A}"/>
            </a:ext>
          </a:extLst>
        </xdr:cNvPr>
        <xdr:cNvSpPr/>
      </xdr:nvSpPr>
      <xdr:spPr>
        <a:xfrm>
          <a:off x="3738563" y="5715000"/>
          <a:ext cx="233362" cy="190500"/>
        </a:xfrm>
        <a:prstGeom prst="rect">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30</xdr:row>
      <xdr:rowOff>95250</xdr:rowOff>
    </xdr:from>
    <xdr:to>
      <xdr:col>4</xdr:col>
      <xdr:colOff>304800</xdr:colOff>
      <xdr:row>38</xdr:row>
      <xdr:rowOff>95250</xdr:rowOff>
    </xdr:to>
    <xdr:cxnSp macro="">
      <xdr:nvCxnSpPr>
        <xdr:cNvPr id="756" name="Straight Connector 755">
          <a:extLst>
            <a:ext uri="{FF2B5EF4-FFF2-40B4-BE49-F238E27FC236}">
              <a16:creationId xmlns:a16="http://schemas.microsoft.com/office/drawing/2014/main" id="{F2732FB9-6745-BBC3-B276-4204E2CF997E}"/>
            </a:ext>
          </a:extLst>
        </xdr:cNvPr>
        <xdr:cNvCxnSpPr/>
      </xdr:nvCxnSpPr>
      <xdr:spPr>
        <a:xfrm flipV="1">
          <a:off x="2295525" y="5810250"/>
          <a:ext cx="304800" cy="1524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30</xdr:row>
      <xdr:rowOff>95250</xdr:rowOff>
    </xdr:from>
    <xdr:to>
      <xdr:col>5</xdr:col>
      <xdr:colOff>0</xdr:colOff>
      <xdr:row>30</xdr:row>
      <xdr:rowOff>95250</xdr:rowOff>
    </xdr:to>
    <xdr:cxnSp macro="">
      <xdr:nvCxnSpPr>
        <xdr:cNvPr id="757" name="Straight Connector 756">
          <a:extLst>
            <a:ext uri="{FF2B5EF4-FFF2-40B4-BE49-F238E27FC236}">
              <a16:creationId xmlns:a16="http://schemas.microsoft.com/office/drawing/2014/main" id="{9D89427D-3C21-5739-EBE5-5ADB3962E400}"/>
            </a:ext>
          </a:extLst>
        </xdr:cNvPr>
        <xdr:cNvCxnSpPr/>
      </xdr:nvCxnSpPr>
      <xdr:spPr>
        <a:xfrm>
          <a:off x="2600325" y="58102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46</xdr:row>
      <xdr:rowOff>95250</xdr:rowOff>
    </xdr:from>
    <xdr:to>
      <xdr:col>6</xdr:col>
      <xdr:colOff>233363</xdr:colOff>
      <xdr:row>46</xdr:row>
      <xdr:rowOff>95250</xdr:rowOff>
    </xdr:to>
    <xdr:cxnSp macro="">
      <xdr:nvCxnSpPr>
        <xdr:cNvPr id="758" name="Straight Connector 757">
          <a:extLst>
            <a:ext uri="{FF2B5EF4-FFF2-40B4-BE49-F238E27FC236}">
              <a16:creationId xmlns:a16="http://schemas.microsoft.com/office/drawing/2014/main" id="{06F7C78F-FB6A-0914-64F6-BEE62ABE5710}"/>
            </a:ext>
          </a:extLst>
        </xdr:cNvPr>
        <xdr:cNvCxnSpPr/>
      </xdr:nvCxnSpPr>
      <xdr:spPr>
        <a:xfrm>
          <a:off x="4124325" y="88582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233363</xdr:colOff>
      <xdr:row>46</xdr:row>
      <xdr:rowOff>0</xdr:rowOff>
    </xdr:from>
    <xdr:to>
      <xdr:col>7</xdr:col>
      <xdr:colOff>0</xdr:colOff>
      <xdr:row>47</xdr:row>
      <xdr:rowOff>0</xdr:rowOff>
    </xdr:to>
    <xdr:sp macro="[1]!selectNode11" textlink="">
      <xdr:nvSpPr>
        <xdr:cNvPr id="759" name="Rectangle 758">
          <a:extLst>
            <a:ext uri="{FF2B5EF4-FFF2-40B4-BE49-F238E27FC236}">
              <a16:creationId xmlns:a16="http://schemas.microsoft.com/office/drawing/2014/main" id="{5D8079DD-0EDD-1164-7DF5-250BAB36E88D}"/>
            </a:ext>
          </a:extLst>
        </xdr:cNvPr>
        <xdr:cNvSpPr/>
      </xdr:nvSpPr>
      <xdr:spPr>
        <a:xfrm>
          <a:off x="4357688" y="8763000"/>
          <a:ext cx="233362" cy="190500"/>
        </a:xfrm>
        <a:prstGeom prst="rect">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38</xdr:row>
      <xdr:rowOff>95250</xdr:rowOff>
    </xdr:from>
    <xdr:to>
      <xdr:col>4</xdr:col>
      <xdr:colOff>304800</xdr:colOff>
      <xdr:row>46</xdr:row>
      <xdr:rowOff>95250</xdr:rowOff>
    </xdr:to>
    <xdr:cxnSp macro="">
      <xdr:nvCxnSpPr>
        <xdr:cNvPr id="760" name="Straight Connector 759">
          <a:extLst>
            <a:ext uri="{FF2B5EF4-FFF2-40B4-BE49-F238E27FC236}">
              <a16:creationId xmlns:a16="http://schemas.microsoft.com/office/drawing/2014/main" id="{BE239C67-4FBE-704C-4F83-BC4E7A032C6E}"/>
            </a:ext>
          </a:extLst>
        </xdr:cNvPr>
        <xdr:cNvCxnSpPr/>
      </xdr:nvCxnSpPr>
      <xdr:spPr>
        <a:xfrm>
          <a:off x="2295525" y="7334250"/>
          <a:ext cx="304800" cy="1524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46</xdr:row>
      <xdr:rowOff>95250</xdr:rowOff>
    </xdr:from>
    <xdr:to>
      <xdr:col>5</xdr:col>
      <xdr:colOff>0</xdr:colOff>
      <xdr:row>46</xdr:row>
      <xdr:rowOff>95250</xdr:rowOff>
    </xdr:to>
    <xdr:cxnSp macro="">
      <xdr:nvCxnSpPr>
        <xdr:cNvPr id="761" name="Straight Connector 760">
          <a:extLst>
            <a:ext uri="{FF2B5EF4-FFF2-40B4-BE49-F238E27FC236}">
              <a16:creationId xmlns:a16="http://schemas.microsoft.com/office/drawing/2014/main" id="{A9B1A933-F6D3-9290-FE51-90C7F043D9A4}"/>
            </a:ext>
          </a:extLst>
        </xdr:cNvPr>
        <xdr:cNvCxnSpPr/>
      </xdr:nvCxnSpPr>
      <xdr:spPr>
        <a:xfrm>
          <a:off x="2600325" y="88582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26</xdr:row>
      <xdr:rowOff>95250</xdr:rowOff>
    </xdr:from>
    <xdr:to>
      <xdr:col>9</xdr:col>
      <xdr:colOff>233363</xdr:colOff>
      <xdr:row>26</xdr:row>
      <xdr:rowOff>95250</xdr:rowOff>
    </xdr:to>
    <xdr:cxnSp macro="">
      <xdr:nvCxnSpPr>
        <xdr:cNvPr id="762" name="Straight Connector 761">
          <a:extLst>
            <a:ext uri="{FF2B5EF4-FFF2-40B4-BE49-F238E27FC236}">
              <a16:creationId xmlns:a16="http://schemas.microsoft.com/office/drawing/2014/main" id="{0E115600-D506-D3C1-E25F-64FAE90F6706}"/>
            </a:ext>
          </a:extLst>
        </xdr:cNvPr>
        <xdr:cNvCxnSpPr/>
      </xdr:nvCxnSpPr>
      <xdr:spPr>
        <a:xfrm>
          <a:off x="5781675" y="50482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233363</xdr:colOff>
      <xdr:row>26</xdr:row>
      <xdr:rowOff>0</xdr:rowOff>
    </xdr:from>
    <xdr:to>
      <xdr:col>10</xdr:col>
      <xdr:colOff>0</xdr:colOff>
      <xdr:row>27</xdr:row>
      <xdr:rowOff>0</xdr:rowOff>
    </xdr:to>
    <xdr:sp macro="[1]!selectNode12" textlink="">
      <xdr:nvSpPr>
        <xdr:cNvPr id="763" name="Oval 762">
          <a:extLst>
            <a:ext uri="{FF2B5EF4-FFF2-40B4-BE49-F238E27FC236}">
              <a16:creationId xmlns:a16="http://schemas.microsoft.com/office/drawing/2014/main" id="{F20A3051-CC55-43A9-5D6D-2530A20962A3}"/>
            </a:ext>
          </a:extLst>
        </xdr:cNvPr>
        <xdr:cNvSpPr/>
      </xdr:nvSpPr>
      <xdr:spPr>
        <a:xfrm>
          <a:off x="6015038" y="4953000"/>
          <a:ext cx="233362" cy="190500"/>
        </a:xfrm>
        <a:prstGeom prst="ellips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26</xdr:row>
      <xdr:rowOff>95250</xdr:rowOff>
    </xdr:from>
    <xdr:to>
      <xdr:col>7</xdr:col>
      <xdr:colOff>304800</xdr:colOff>
      <xdr:row>30</xdr:row>
      <xdr:rowOff>95250</xdr:rowOff>
    </xdr:to>
    <xdr:cxnSp macro="">
      <xdr:nvCxnSpPr>
        <xdr:cNvPr id="764" name="Straight Connector 763">
          <a:extLst>
            <a:ext uri="{FF2B5EF4-FFF2-40B4-BE49-F238E27FC236}">
              <a16:creationId xmlns:a16="http://schemas.microsoft.com/office/drawing/2014/main" id="{61F413E5-6C0B-A502-6F07-142EA8B09095}"/>
            </a:ext>
          </a:extLst>
        </xdr:cNvPr>
        <xdr:cNvCxnSpPr/>
      </xdr:nvCxnSpPr>
      <xdr:spPr>
        <a:xfrm flipV="1">
          <a:off x="4619625" y="5048250"/>
          <a:ext cx="304800" cy="76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26</xdr:row>
      <xdr:rowOff>95250</xdr:rowOff>
    </xdr:from>
    <xdr:to>
      <xdr:col>8</xdr:col>
      <xdr:colOff>0</xdr:colOff>
      <xdr:row>26</xdr:row>
      <xdr:rowOff>95250</xdr:rowOff>
    </xdr:to>
    <xdr:cxnSp macro="">
      <xdr:nvCxnSpPr>
        <xdr:cNvPr id="765" name="Straight Connector 764">
          <a:extLst>
            <a:ext uri="{FF2B5EF4-FFF2-40B4-BE49-F238E27FC236}">
              <a16:creationId xmlns:a16="http://schemas.microsoft.com/office/drawing/2014/main" id="{B1B5FBEA-FB53-E5C2-AD37-13E47EFAE1E9}"/>
            </a:ext>
          </a:extLst>
        </xdr:cNvPr>
        <xdr:cNvCxnSpPr/>
      </xdr:nvCxnSpPr>
      <xdr:spPr>
        <a:xfrm>
          <a:off x="4924425" y="50482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95250</xdr:rowOff>
    </xdr:from>
    <xdr:to>
      <xdr:col>9</xdr:col>
      <xdr:colOff>140017</xdr:colOff>
      <xdr:row>33</xdr:row>
      <xdr:rowOff>95250</xdr:rowOff>
    </xdr:to>
    <xdr:cxnSp macro="">
      <xdr:nvCxnSpPr>
        <xdr:cNvPr id="766" name="Straight Connector 765">
          <a:extLst>
            <a:ext uri="{FF2B5EF4-FFF2-40B4-BE49-F238E27FC236}">
              <a16:creationId xmlns:a16="http://schemas.microsoft.com/office/drawing/2014/main" id="{B3C471E9-1927-976F-AB13-884DA3585D51}"/>
            </a:ext>
          </a:extLst>
        </xdr:cNvPr>
        <xdr:cNvCxnSpPr/>
      </xdr:nvCxnSpPr>
      <xdr:spPr>
        <a:xfrm>
          <a:off x="5781675" y="6381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178755</xdr:colOff>
      <xdr:row>32</xdr:row>
      <xdr:rowOff>115729</xdr:rowOff>
    </xdr:from>
    <xdr:to>
      <xdr:col>10</xdr:col>
      <xdr:colOff>38737</xdr:colOff>
      <xdr:row>34</xdr:row>
      <xdr:rowOff>20479</xdr:rowOff>
    </xdr:to>
    <xdr:sp macro="[1]!selectNode13" textlink="">
      <xdr:nvSpPr>
        <xdr:cNvPr id="767" name="Isosceles Triangle 766">
          <a:extLst>
            <a:ext uri="{FF2B5EF4-FFF2-40B4-BE49-F238E27FC236}">
              <a16:creationId xmlns:a16="http://schemas.microsoft.com/office/drawing/2014/main" id="{4200F443-1277-717B-4D6C-57991787DBC9}"/>
            </a:ext>
          </a:extLst>
        </xdr:cNvPr>
        <xdr:cNvSpPr/>
      </xdr:nvSpPr>
      <xdr:spPr>
        <a:xfrm rot="16200000">
          <a:off x="5980909" y="6191250"/>
          <a:ext cx="285750" cy="326707"/>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30</xdr:row>
      <xdr:rowOff>95250</xdr:rowOff>
    </xdr:from>
    <xdr:to>
      <xdr:col>7</xdr:col>
      <xdr:colOff>304800</xdr:colOff>
      <xdr:row>33</xdr:row>
      <xdr:rowOff>95250</xdr:rowOff>
    </xdr:to>
    <xdr:cxnSp macro="">
      <xdr:nvCxnSpPr>
        <xdr:cNvPr id="768" name="Straight Connector 767">
          <a:extLst>
            <a:ext uri="{FF2B5EF4-FFF2-40B4-BE49-F238E27FC236}">
              <a16:creationId xmlns:a16="http://schemas.microsoft.com/office/drawing/2014/main" id="{DFA7D0EA-DE45-15EA-FBC0-8C3D2CE316A4}"/>
            </a:ext>
          </a:extLst>
        </xdr:cNvPr>
        <xdr:cNvCxnSpPr/>
      </xdr:nvCxnSpPr>
      <xdr:spPr>
        <a:xfrm>
          <a:off x="4619625" y="58102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33</xdr:row>
      <xdr:rowOff>95250</xdr:rowOff>
    </xdr:from>
    <xdr:to>
      <xdr:col>8</xdr:col>
      <xdr:colOff>0</xdr:colOff>
      <xdr:row>33</xdr:row>
      <xdr:rowOff>95250</xdr:rowOff>
    </xdr:to>
    <xdr:cxnSp macro="">
      <xdr:nvCxnSpPr>
        <xdr:cNvPr id="769" name="Straight Connector 768">
          <a:extLst>
            <a:ext uri="{FF2B5EF4-FFF2-40B4-BE49-F238E27FC236}">
              <a16:creationId xmlns:a16="http://schemas.microsoft.com/office/drawing/2014/main" id="{1546972E-AC68-2E61-536A-BC44FEE0E3B2}"/>
            </a:ext>
          </a:extLst>
        </xdr:cNvPr>
        <xdr:cNvCxnSpPr/>
      </xdr:nvCxnSpPr>
      <xdr:spPr>
        <a:xfrm>
          <a:off x="4924425" y="6381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42</xdr:row>
      <xdr:rowOff>95250</xdr:rowOff>
    </xdr:from>
    <xdr:to>
      <xdr:col>9</xdr:col>
      <xdr:colOff>233363</xdr:colOff>
      <xdr:row>42</xdr:row>
      <xdr:rowOff>95250</xdr:rowOff>
    </xdr:to>
    <xdr:cxnSp macro="">
      <xdr:nvCxnSpPr>
        <xdr:cNvPr id="770" name="Straight Connector 769">
          <a:extLst>
            <a:ext uri="{FF2B5EF4-FFF2-40B4-BE49-F238E27FC236}">
              <a16:creationId xmlns:a16="http://schemas.microsoft.com/office/drawing/2014/main" id="{4B6FC8CB-7900-E85B-0F57-FDD85279C726}"/>
            </a:ext>
          </a:extLst>
        </xdr:cNvPr>
        <xdr:cNvCxnSpPr/>
      </xdr:nvCxnSpPr>
      <xdr:spPr>
        <a:xfrm>
          <a:off x="5838825" y="80962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233363</xdr:colOff>
      <xdr:row>42</xdr:row>
      <xdr:rowOff>0</xdr:rowOff>
    </xdr:from>
    <xdr:to>
      <xdr:col>10</xdr:col>
      <xdr:colOff>0</xdr:colOff>
      <xdr:row>43</xdr:row>
      <xdr:rowOff>0</xdr:rowOff>
    </xdr:to>
    <xdr:sp macro="[1]!selectNode14" textlink="">
      <xdr:nvSpPr>
        <xdr:cNvPr id="771" name="Oval 770">
          <a:extLst>
            <a:ext uri="{FF2B5EF4-FFF2-40B4-BE49-F238E27FC236}">
              <a16:creationId xmlns:a16="http://schemas.microsoft.com/office/drawing/2014/main" id="{8C5A8C33-5E0B-A0CF-510B-F92518278387}"/>
            </a:ext>
          </a:extLst>
        </xdr:cNvPr>
        <xdr:cNvSpPr/>
      </xdr:nvSpPr>
      <xdr:spPr>
        <a:xfrm>
          <a:off x="6072188" y="8001000"/>
          <a:ext cx="233362" cy="190500"/>
        </a:xfrm>
        <a:prstGeom prst="ellips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42</xdr:row>
      <xdr:rowOff>95250</xdr:rowOff>
    </xdr:from>
    <xdr:to>
      <xdr:col>7</xdr:col>
      <xdr:colOff>304800</xdr:colOff>
      <xdr:row>46</xdr:row>
      <xdr:rowOff>95250</xdr:rowOff>
    </xdr:to>
    <xdr:cxnSp macro="">
      <xdr:nvCxnSpPr>
        <xdr:cNvPr id="772" name="Straight Connector 771">
          <a:extLst>
            <a:ext uri="{FF2B5EF4-FFF2-40B4-BE49-F238E27FC236}">
              <a16:creationId xmlns:a16="http://schemas.microsoft.com/office/drawing/2014/main" id="{EAF0DEFB-642C-5920-01F5-B2861A958242}"/>
            </a:ext>
          </a:extLst>
        </xdr:cNvPr>
        <xdr:cNvCxnSpPr/>
      </xdr:nvCxnSpPr>
      <xdr:spPr>
        <a:xfrm flipV="1">
          <a:off x="4619625" y="8096250"/>
          <a:ext cx="304800" cy="76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42</xdr:row>
      <xdr:rowOff>95250</xdr:rowOff>
    </xdr:from>
    <xdr:to>
      <xdr:col>8</xdr:col>
      <xdr:colOff>0</xdr:colOff>
      <xdr:row>42</xdr:row>
      <xdr:rowOff>95250</xdr:rowOff>
    </xdr:to>
    <xdr:cxnSp macro="">
      <xdr:nvCxnSpPr>
        <xdr:cNvPr id="773" name="Straight Connector 772">
          <a:extLst>
            <a:ext uri="{FF2B5EF4-FFF2-40B4-BE49-F238E27FC236}">
              <a16:creationId xmlns:a16="http://schemas.microsoft.com/office/drawing/2014/main" id="{C7DDDE9F-3F5E-1F64-3FA4-89AD25F100F9}"/>
            </a:ext>
          </a:extLst>
        </xdr:cNvPr>
        <xdr:cNvCxnSpPr/>
      </xdr:nvCxnSpPr>
      <xdr:spPr>
        <a:xfrm>
          <a:off x="4924425" y="80962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49</xdr:row>
      <xdr:rowOff>95250</xdr:rowOff>
    </xdr:from>
    <xdr:to>
      <xdr:col>9</xdr:col>
      <xdr:colOff>140017</xdr:colOff>
      <xdr:row>49</xdr:row>
      <xdr:rowOff>95250</xdr:rowOff>
    </xdr:to>
    <xdr:cxnSp macro="">
      <xdr:nvCxnSpPr>
        <xdr:cNvPr id="774" name="Straight Connector 773">
          <a:extLst>
            <a:ext uri="{FF2B5EF4-FFF2-40B4-BE49-F238E27FC236}">
              <a16:creationId xmlns:a16="http://schemas.microsoft.com/office/drawing/2014/main" id="{FC2ED560-EC14-B1D7-353F-59B9827DF9F0}"/>
            </a:ext>
          </a:extLst>
        </xdr:cNvPr>
        <xdr:cNvCxnSpPr/>
      </xdr:nvCxnSpPr>
      <xdr:spPr>
        <a:xfrm>
          <a:off x="5838825" y="9429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179327</xdr:colOff>
      <xdr:row>48</xdr:row>
      <xdr:rowOff>115729</xdr:rowOff>
    </xdr:from>
    <xdr:to>
      <xdr:col>10</xdr:col>
      <xdr:colOff>39309</xdr:colOff>
      <xdr:row>50</xdr:row>
      <xdr:rowOff>20479</xdr:rowOff>
    </xdr:to>
    <xdr:sp macro="[1]!selectNode15" textlink="">
      <xdr:nvSpPr>
        <xdr:cNvPr id="775" name="Isosceles Triangle 774">
          <a:extLst>
            <a:ext uri="{FF2B5EF4-FFF2-40B4-BE49-F238E27FC236}">
              <a16:creationId xmlns:a16="http://schemas.microsoft.com/office/drawing/2014/main" id="{E5FFE207-1A2F-A547-9AC5-4C4BCCF8565D}"/>
            </a:ext>
          </a:extLst>
        </xdr:cNvPr>
        <xdr:cNvSpPr/>
      </xdr:nvSpPr>
      <xdr:spPr>
        <a:xfrm rot="16200000">
          <a:off x="6038631" y="9239250"/>
          <a:ext cx="285750" cy="326707"/>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46</xdr:row>
      <xdr:rowOff>95250</xdr:rowOff>
    </xdr:from>
    <xdr:to>
      <xdr:col>7</xdr:col>
      <xdr:colOff>304800</xdr:colOff>
      <xdr:row>49</xdr:row>
      <xdr:rowOff>95250</xdr:rowOff>
    </xdr:to>
    <xdr:cxnSp macro="">
      <xdr:nvCxnSpPr>
        <xdr:cNvPr id="776" name="Straight Connector 775">
          <a:extLst>
            <a:ext uri="{FF2B5EF4-FFF2-40B4-BE49-F238E27FC236}">
              <a16:creationId xmlns:a16="http://schemas.microsoft.com/office/drawing/2014/main" id="{11AE13DE-8223-9EDD-671B-718FBB3EFEA7}"/>
            </a:ext>
          </a:extLst>
        </xdr:cNvPr>
        <xdr:cNvCxnSpPr/>
      </xdr:nvCxnSpPr>
      <xdr:spPr>
        <a:xfrm>
          <a:off x="4619625" y="88582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49</xdr:row>
      <xdr:rowOff>95250</xdr:rowOff>
    </xdr:from>
    <xdr:to>
      <xdr:col>8</xdr:col>
      <xdr:colOff>0</xdr:colOff>
      <xdr:row>49</xdr:row>
      <xdr:rowOff>95250</xdr:rowOff>
    </xdr:to>
    <xdr:cxnSp macro="">
      <xdr:nvCxnSpPr>
        <xdr:cNvPr id="777" name="Straight Connector 776">
          <a:extLst>
            <a:ext uri="{FF2B5EF4-FFF2-40B4-BE49-F238E27FC236}">
              <a16:creationId xmlns:a16="http://schemas.microsoft.com/office/drawing/2014/main" id="{F7B9061B-4782-123C-24C0-B5B3BCEECDC7}"/>
            </a:ext>
          </a:extLst>
        </xdr:cNvPr>
        <xdr:cNvCxnSpPr/>
      </xdr:nvCxnSpPr>
      <xdr:spPr>
        <a:xfrm>
          <a:off x="4924425" y="9429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23</xdr:row>
      <xdr:rowOff>95250</xdr:rowOff>
    </xdr:from>
    <xdr:to>
      <xdr:col>12</xdr:col>
      <xdr:colOff>233363</xdr:colOff>
      <xdr:row>23</xdr:row>
      <xdr:rowOff>95250</xdr:rowOff>
    </xdr:to>
    <xdr:cxnSp macro="">
      <xdr:nvCxnSpPr>
        <xdr:cNvPr id="778" name="Straight Connector 777">
          <a:extLst>
            <a:ext uri="{FF2B5EF4-FFF2-40B4-BE49-F238E27FC236}">
              <a16:creationId xmlns:a16="http://schemas.microsoft.com/office/drawing/2014/main" id="{533DDD39-1B1B-77EA-E983-F0F71EEADD88}"/>
            </a:ext>
          </a:extLst>
        </xdr:cNvPr>
        <xdr:cNvCxnSpPr/>
      </xdr:nvCxnSpPr>
      <xdr:spPr>
        <a:xfrm>
          <a:off x="8001000" y="44767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233363</xdr:colOff>
      <xdr:row>23</xdr:row>
      <xdr:rowOff>0</xdr:rowOff>
    </xdr:from>
    <xdr:to>
      <xdr:col>13</xdr:col>
      <xdr:colOff>0</xdr:colOff>
      <xdr:row>24</xdr:row>
      <xdr:rowOff>0</xdr:rowOff>
    </xdr:to>
    <xdr:sp macro="[1]!selectNode16" textlink="">
      <xdr:nvSpPr>
        <xdr:cNvPr id="779" name="Oval 778">
          <a:extLst>
            <a:ext uri="{FF2B5EF4-FFF2-40B4-BE49-F238E27FC236}">
              <a16:creationId xmlns:a16="http://schemas.microsoft.com/office/drawing/2014/main" id="{6273EA97-1916-39CB-A229-BB4D9B61C907}"/>
            </a:ext>
          </a:extLst>
        </xdr:cNvPr>
        <xdr:cNvSpPr/>
      </xdr:nvSpPr>
      <xdr:spPr>
        <a:xfrm>
          <a:off x="8234363" y="4381500"/>
          <a:ext cx="233362" cy="190500"/>
        </a:xfrm>
        <a:prstGeom prst="ellips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23</xdr:row>
      <xdr:rowOff>95250</xdr:rowOff>
    </xdr:from>
    <xdr:to>
      <xdr:col>10</xdr:col>
      <xdr:colOff>304800</xdr:colOff>
      <xdr:row>26</xdr:row>
      <xdr:rowOff>95250</xdr:rowOff>
    </xdr:to>
    <xdr:cxnSp macro="">
      <xdr:nvCxnSpPr>
        <xdr:cNvPr id="780" name="Straight Connector 779">
          <a:extLst>
            <a:ext uri="{FF2B5EF4-FFF2-40B4-BE49-F238E27FC236}">
              <a16:creationId xmlns:a16="http://schemas.microsoft.com/office/drawing/2014/main" id="{5539BC8F-4F68-9FB7-B6F7-18A256354FD9}"/>
            </a:ext>
          </a:extLst>
        </xdr:cNvPr>
        <xdr:cNvCxnSpPr/>
      </xdr:nvCxnSpPr>
      <xdr:spPr>
        <a:xfrm flipV="1">
          <a:off x="6305550" y="44767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23</xdr:row>
      <xdr:rowOff>95250</xdr:rowOff>
    </xdr:from>
    <xdr:to>
      <xdr:col>11</xdr:col>
      <xdr:colOff>0</xdr:colOff>
      <xdr:row>23</xdr:row>
      <xdr:rowOff>95250</xdr:rowOff>
    </xdr:to>
    <xdr:cxnSp macro="">
      <xdr:nvCxnSpPr>
        <xdr:cNvPr id="781" name="Straight Connector 780">
          <a:extLst>
            <a:ext uri="{FF2B5EF4-FFF2-40B4-BE49-F238E27FC236}">
              <a16:creationId xmlns:a16="http://schemas.microsoft.com/office/drawing/2014/main" id="{ECA61522-4A84-45C2-C091-40A2C8537203}"/>
            </a:ext>
          </a:extLst>
        </xdr:cNvPr>
        <xdr:cNvCxnSpPr/>
      </xdr:nvCxnSpPr>
      <xdr:spPr>
        <a:xfrm>
          <a:off x="6610350" y="4476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29</xdr:row>
      <xdr:rowOff>95250</xdr:rowOff>
    </xdr:from>
    <xdr:to>
      <xdr:col>12</xdr:col>
      <xdr:colOff>140018</xdr:colOff>
      <xdr:row>29</xdr:row>
      <xdr:rowOff>95250</xdr:rowOff>
    </xdr:to>
    <xdr:cxnSp macro="">
      <xdr:nvCxnSpPr>
        <xdr:cNvPr id="782" name="Straight Connector 781">
          <a:extLst>
            <a:ext uri="{FF2B5EF4-FFF2-40B4-BE49-F238E27FC236}">
              <a16:creationId xmlns:a16="http://schemas.microsoft.com/office/drawing/2014/main" id="{3BD73D77-FDA8-1EB1-2EED-C2E289594D36}"/>
            </a:ext>
          </a:extLst>
        </xdr:cNvPr>
        <xdr:cNvCxnSpPr/>
      </xdr:nvCxnSpPr>
      <xdr:spPr>
        <a:xfrm>
          <a:off x="8001000" y="5619750"/>
          <a:ext cx="140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200949</xdr:colOff>
      <xdr:row>28</xdr:row>
      <xdr:rowOff>115729</xdr:rowOff>
    </xdr:from>
    <xdr:to>
      <xdr:col>13</xdr:col>
      <xdr:colOff>60932</xdr:colOff>
      <xdr:row>30</xdr:row>
      <xdr:rowOff>20479</xdr:rowOff>
    </xdr:to>
    <xdr:sp macro="[1]!selectNode17" textlink="">
      <xdr:nvSpPr>
        <xdr:cNvPr id="783" name="Isosceles Triangle 782">
          <a:extLst>
            <a:ext uri="{FF2B5EF4-FFF2-40B4-BE49-F238E27FC236}">
              <a16:creationId xmlns:a16="http://schemas.microsoft.com/office/drawing/2014/main" id="{DC280867-37BB-B36E-E855-FCE64CEBA1D6}"/>
            </a:ext>
          </a:extLst>
        </xdr:cNvPr>
        <xdr:cNvSpPr/>
      </xdr:nvSpPr>
      <xdr:spPr>
        <a:xfrm rot="16200000">
          <a:off x="8222428" y="5429250"/>
          <a:ext cx="285750" cy="326708"/>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26</xdr:row>
      <xdr:rowOff>95250</xdr:rowOff>
    </xdr:from>
    <xdr:to>
      <xdr:col>10</xdr:col>
      <xdr:colOff>304800</xdr:colOff>
      <xdr:row>29</xdr:row>
      <xdr:rowOff>95250</xdr:rowOff>
    </xdr:to>
    <xdr:cxnSp macro="">
      <xdr:nvCxnSpPr>
        <xdr:cNvPr id="784" name="Straight Connector 783">
          <a:extLst>
            <a:ext uri="{FF2B5EF4-FFF2-40B4-BE49-F238E27FC236}">
              <a16:creationId xmlns:a16="http://schemas.microsoft.com/office/drawing/2014/main" id="{264DB38D-1EE0-F7F6-DDAE-A0748EBBE494}"/>
            </a:ext>
          </a:extLst>
        </xdr:cNvPr>
        <xdr:cNvCxnSpPr/>
      </xdr:nvCxnSpPr>
      <xdr:spPr>
        <a:xfrm>
          <a:off x="6305550" y="50482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29</xdr:row>
      <xdr:rowOff>95250</xdr:rowOff>
    </xdr:from>
    <xdr:to>
      <xdr:col>11</xdr:col>
      <xdr:colOff>0</xdr:colOff>
      <xdr:row>29</xdr:row>
      <xdr:rowOff>95250</xdr:rowOff>
    </xdr:to>
    <xdr:cxnSp macro="">
      <xdr:nvCxnSpPr>
        <xdr:cNvPr id="785" name="Straight Connector 784">
          <a:extLst>
            <a:ext uri="{FF2B5EF4-FFF2-40B4-BE49-F238E27FC236}">
              <a16:creationId xmlns:a16="http://schemas.microsoft.com/office/drawing/2014/main" id="{290C10C1-6339-25F1-3582-1FCBB197AA97}"/>
            </a:ext>
          </a:extLst>
        </xdr:cNvPr>
        <xdr:cNvCxnSpPr/>
      </xdr:nvCxnSpPr>
      <xdr:spPr>
        <a:xfrm>
          <a:off x="6610350" y="5619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95250</xdr:rowOff>
    </xdr:from>
    <xdr:to>
      <xdr:col>15</xdr:col>
      <xdr:colOff>140018</xdr:colOff>
      <xdr:row>21</xdr:row>
      <xdr:rowOff>95250</xdr:rowOff>
    </xdr:to>
    <xdr:cxnSp macro="">
      <xdr:nvCxnSpPr>
        <xdr:cNvPr id="786" name="Straight Connector 785">
          <a:extLst>
            <a:ext uri="{FF2B5EF4-FFF2-40B4-BE49-F238E27FC236}">
              <a16:creationId xmlns:a16="http://schemas.microsoft.com/office/drawing/2014/main" id="{FE045032-1D0B-C567-317A-904C804059B5}"/>
            </a:ext>
          </a:extLst>
        </xdr:cNvPr>
        <xdr:cNvCxnSpPr/>
      </xdr:nvCxnSpPr>
      <xdr:spPr>
        <a:xfrm>
          <a:off x="10163175" y="4095750"/>
          <a:ext cx="140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222571</xdr:colOff>
      <xdr:row>20</xdr:row>
      <xdr:rowOff>115729</xdr:rowOff>
    </xdr:from>
    <xdr:to>
      <xdr:col>16</xdr:col>
      <xdr:colOff>82554</xdr:colOff>
      <xdr:row>22</xdr:row>
      <xdr:rowOff>20479</xdr:rowOff>
    </xdr:to>
    <xdr:sp macro="[1]!selectNode18" textlink="">
      <xdr:nvSpPr>
        <xdr:cNvPr id="787" name="Isosceles Triangle 786">
          <a:extLst>
            <a:ext uri="{FF2B5EF4-FFF2-40B4-BE49-F238E27FC236}">
              <a16:creationId xmlns:a16="http://schemas.microsoft.com/office/drawing/2014/main" id="{8957A0CF-7247-58E2-8499-FC81D81A2DB9}"/>
            </a:ext>
          </a:extLst>
        </xdr:cNvPr>
        <xdr:cNvSpPr/>
      </xdr:nvSpPr>
      <xdr:spPr>
        <a:xfrm rot="16200000">
          <a:off x="10406225" y="3905250"/>
          <a:ext cx="285750" cy="326708"/>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21</xdr:row>
      <xdr:rowOff>95250</xdr:rowOff>
    </xdr:from>
    <xdr:to>
      <xdr:col>13</xdr:col>
      <xdr:colOff>304800</xdr:colOff>
      <xdr:row>23</xdr:row>
      <xdr:rowOff>95250</xdr:rowOff>
    </xdr:to>
    <xdr:cxnSp macro="">
      <xdr:nvCxnSpPr>
        <xdr:cNvPr id="788" name="Straight Connector 787">
          <a:extLst>
            <a:ext uri="{FF2B5EF4-FFF2-40B4-BE49-F238E27FC236}">
              <a16:creationId xmlns:a16="http://schemas.microsoft.com/office/drawing/2014/main" id="{2A1AEE71-E235-AABE-B406-9155F29BADA2}"/>
            </a:ext>
          </a:extLst>
        </xdr:cNvPr>
        <xdr:cNvCxnSpPr/>
      </xdr:nvCxnSpPr>
      <xdr:spPr>
        <a:xfrm flipV="1">
          <a:off x="8467725" y="4095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21</xdr:row>
      <xdr:rowOff>95250</xdr:rowOff>
    </xdr:from>
    <xdr:to>
      <xdr:col>14</xdr:col>
      <xdr:colOff>0</xdr:colOff>
      <xdr:row>21</xdr:row>
      <xdr:rowOff>95250</xdr:rowOff>
    </xdr:to>
    <xdr:cxnSp macro="">
      <xdr:nvCxnSpPr>
        <xdr:cNvPr id="789" name="Straight Connector 788">
          <a:extLst>
            <a:ext uri="{FF2B5EF4-FFF2-40B4-BE49-F238E27FC236}">
              <a16:creationId xmlns:a16="http://schemas.microsoft.com/office/drawing/2014/main" id="{B29ED738-92B7-BFEF-6575-AC9700BDF25A}"/>
            </a:ext>
          </a:extLst>
        </xdr:cNvPr>
        <xdr:cNvCxnSpPr/>
      </xdr:nvCxnSpPr>
      <xdr:spPr>
        <a:xfrm>
          <a:off x="8772525" y="4095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25</xdr:row>
      <xdr:rowOff>95250</xdr:rowOff>
    </xdr:from>
    <xdr:to>
      <xdr:col>15</xdr:col>
      <xdr:colOff>140018</xdr:colOff>
      <xdr:row>25</xdr:row>
      <xdr:rowOff>95250</xdr:rowOff>
    </xdr:to>
    <xdr:cxnSp macro="">
      <xdr:nvCxnSpPr>
        <xdr:cNvPr id="790" name="Straight Connector 789">
          <a:extLst>
            <a:ext uri="{FF2B5EF4-FFF2-40B4-BE49-F238E27FC236}">
              <a16:creationId xmlns:a16="http://schemas.microsoft.com/office/drawing/2014/main" id="{6D5A341D-1B1B-6CEF-BE06-83346D4A28A3}"/>
            </a:ext>
          </a:extLst>
        </xdr:cNvPr>
        <xdr:cNvCxnSpPr/>
      </xdr:nvCxnSpPr>
      <xdr:spPr>
        <a:xfrm>
          <a:off x="10163175" y="4857750"/>
          <a:ext cx="140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222571</xdr:colOff>
      <xdr:row>24</xdr:row>
      <xdr:rowOff>115729</xdr:rowOff>
    </xdr:from>
    <xdr:to>
      <xdr:col>16</xdr:col>
      <xdr:colOff>82554</xdr:colOff>
      <xdr:row>26</xdr:row>
      <xdr:rowOff>20479</xdr:rowOff>
    </xdr:to>
    <xdr:sp macro="[1]!selectNode19" textlink="">
      <xdr:nvSpPr>
        <xdr:cNvPr id="791" name="Isosceles Triangle 790">
          <a:extLst>
            <a:ext uri="{FF2B5EF4-FFF2-40B4-BE49-F238E27FC236}">
              <a16:creationId xmlns:a16="http://schemas.microsoft.com/office/drawing/2014/main" id="{B5B7B8AD-401E-378C-06DE-ADA5E945DCEB}"/>
            </a:ext>
          </a:extLst>
        </xdr:cNvPr>
        <xdr:cNvSpPr/>
      </xdr:nvSpPr>
      <xdr:spPr>
        <a:xfrm rot="16200000">
          <a:off x="10406225" y="4667250"/>
          <a:ext cx="285750" cy="326708"/>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23</xdr:row>
      <xdr:rowOff>95250</xdr:rowOff>
    </xdr:from>
    <xdr:to>
      <xdr:col>13</xdr:col>
      <xdr:colOff>304800</xdr:colOff>
      <xdr:row>25</xdr:row>
      <xdr:rowOff>95250</xdr:rowOff>
    </xdr:to>
    <xdr:cxnSp macro="">
      <xdr:nvCxnSpPr>
        <xdr:cNvPr id="792" name="Straight Connector 791">
          <a:extLst>
            <a:ext uri="{FF2B5EF4-FFF2-40B4-BE49-F238E27FC236}">
              <a16:creationId xmlns:a16="http://schemas.microsoft.com/office/drawing/2014/main" id="{8A29146E-CF52-7628-F23A-2AD828CECA2E}"/>
            </a:ext>
          </a:extLst>
        </xdr:cNvPr>
        <xdr:cNvCxnSpPr/>
      </xdr:nvCxnSpPr>
      <xdr:spPr>
        <a:xfrm>
          <a:off x="8467725" y="4476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25</xdr:row>
      <xdr:rowOff>95250</xdr:rowOff>
    </xdr:from>
    <xdr:to>
      <xdr:col>14</xdr:col>
      <xdr:colOff>0</xdr:colOff>
      <xdr:row>25</xdr:row>
      <xdr:rowOff>95250</xdr:rowOff>
    </xdr:to>
    <xdr:cxnSp macro="">
      <xdr:nvCxnSpPr>
        <xdr:cNvPr id="793" name="Straight Connector 792">
          <a:extLst>
            <a:ext uri="{FF2B5EF4-FFF2-40B4-BE49-F238E27FC236}">
              <a16:creationId xmlns:a16="http://schemas.microsoft.com/office/drawing/2014/main" id="{DF7E77F5-068C-E88A-0CAC-C6AB5D9FD774}"/>
            </a:ext>
          </a:extLst>
        </xdr:cNvPr>
        <xdr:cNvCxnSpPr/>
      </xdr:nvCxnSpPr>
      <xdr:spPr>
        <a:xfrm>
          <a:off x="8772525" y="4857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39</xdr:row>
      <xdr:rowOff>95250</xdr:rowOff>
    </xdr:from>
    <xdr:to>
      <xdr:col>12</xdr:col>
      <xdr:colOff>233363</xdr:colOff>
      <xdr:row>39</xdr:row>
      <xdr:rowOff>95250</xdr:rowOff>
    </xdr:to>
    <xdr:cxnSp macro="">
      <xdr:nvCxnSpPr>
        <xdr:cNvPr id="794" name="Straight Connector 793">
          <a:extLst>
            <a:ext uri="{FF2B5EF4-FFF2-40B4-BE49-F238E27FC236}">
              <a16:creationId xmlns:a16="http://schemas.microsoft.com/office/drawing/2014/main" id="{A7AFF243-E5C0-76E2-676B-083BDE2D66D5}"/>
            </a:ext>
          </a:extLst>
        </xdr:cNvPr>
        <xdr:cNvCxnSpPr/>
      </xdr:nvCxnSpPr>
      <xdr:spPr>
        <a:xfrm>
          <a:off x="8001000" y="7524750"/>
          <a:ext cx="2333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233363</xdr:colOff>
      <xdr:row>39</xdr:row>
      <xdr:rowOff>0</xdr:rowOff>
    </xdr:from>
    <xdr:to>
      <xdr:col>13</xdr:col>
      <xdr:colOff>0</xdr:colOff>
      <xdr:row>40</xdr:row>
      <xdr:rowOff>0</xdr:rowOff>
    </xdr:to>
    <xdr:sp macro="[1]!selectNode20" textlink="">
      <xdr:nvSpPr>
        <xdr:cNvPr id="795" name="Oval 794">
          <a:extLst>
            <a:ext uri="{FF2B5EF4-FFF2-40B4-BE49-F238E27FC236}">
              <a16:creationId xmlns:a16="http://schemas.microsoft.com/office/drawing/2014/main" id="{145E78DE-0D0A-7EC3-3162-B92964AF38B4}"/>
            </a:ext>
          </a:extLst>
        </xdr:cNvPr>
        <xdr:cNvSpPr/>
      </xdr:nvSpPr>
      <xdr:spPr>
        <a:xfrm>
          <a:off x="8234363" y="7429500"/>
          <a:ext cx="233362" cy="190500"/>
        </a:xfrm>
        <a:prstGeom prst="ellips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39</xdr:row>
      <xdr:rowOff>95250</xdr:rowOff>
    </xdr:from>
    <xdr:to>
      <xdr:col>10</xdr:col>
      <xdr:colOff>304800</xdr:colOff>
      <xdr:row>42</xdr:row>
      <xdr:rowOff>95250</xdr:rowOff>
    </xdr:to>
    <xdr:cxnSp macro="">
      <xdr:nvCxnSpPr>
        <xdr:cNvPr id="796" name="Straight Connector 795">
          <a:extLst>
            <a:ext uri="{FF2B5EF4-FFF2-40B4-BE49-F238E27FC236}">
              <a16:creationId xmlns:a16="http://schemas.microsoft.com/office/drawing/2014/main" id="{08513BD4-76BE-40E9-7CDC-5E7FA8C9CFBB}"/>
            </a:ext>
          </a:extLst>
        </xdr:cNvPr>
        <xdr:cNvCxnSpPr/>
      </xdr:nvCxnSpPr>
      <xdr:spPr>
        <a:xfrm flipV="1">
          <a:off x="6305550" y="75247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39</xdr:row>
      <xdr:rowOff>95250</xdr:rowOff>
    </xdr:from>
    <xdr:to>
      <xdr:col>11</xdr:col>
      <xdr:colOff>0</xdr:colOff>
      <xdr:row>39</xdr:row>
      <xdr:rowOff>95250</xdr:rowOff>
    </xdr:to>
    <xdr:cxnSp macro="">
      <xdr:nvCxnSpPr>
        <xdr:cNvPr id="797" name="Straight Connector 796">
          <a:extLst>
            <a:ext uri="{FF2B5EF4-FFF2-40B4-BE49-F238E27FC236}">
              <a16:creationId xmlns:a16="http://schemas.microsoft.com/office/drawing/2014/main" id="{E2504B8C-96F3-AA88-A4BE-8D35CC613FAE}"/>
            </a:ext>
          </a:extLst>
        </xdr:cNvPr>
        <xdr:cNvCxnSpPr/>
      </xdr:nvCxnSpPr>
      <xdr:spPr>
        <a:xfrm>
          <a:off x="6610350" y="7524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45</xdr:row>
      <xdr:rowOff>95250</xdr:rowOff>
    </xdr:from>
    <xdr:to>
      <xdr:col>12</xdr:col>
      <xdr:colOff>140018</xdr:colOff>
      <xdr:row>45</xdr:row>
      <xdr:rowOff>95250</xdr:rowOff>
    </xdr:to>
    <xdr:cxnSp macro="">
      <xdr:nvCxnSpPr>
        <xdr:cNvPr id="798" name="Straight Connector 797">
          <a:extLst>
            <a:ext uri="{FF2B5EF4-FFF2-40B4-BE49-F238E27FC236}">
              <a16:creationId xmlns:a16="http://schemas.microsoft.com/office/drawing/2014/main" id="{06DEA3FA-2663-46CF-B481-8F92F5645A4A}"/>
            </a:ext>
          </a:extLst>
        </xdr:cNvPr>
        <xdr:cNvCxnSpPr/>
      </xdr:nvCxnSpPr>
      <xdr:spPr>
        <a:xfrm>
          <a:off x="8001000" y="8667750"/>
          <a:ext cx="140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200949</xdr:colOff>
      <xdr:row>44</xdr:row>
      <xdr:rowOff>115729</xdr:rowOff>
    </xdr:from>
    <xdr:to>
      <xdr:col>13</xdr:col>
      <xdr:colOff>60931</xdr:colOff>
      <xdr:row>46</xdr:row>
      <xdr:rowOff>20479</xdr:rowOff>
    </xdr:to>
    <xdr:sp macro="[1]!selectNode21" textlink="">
      <xdr:nvSpPr>
        <xdr:cNvPr id="799" name="Isosceles Triangle 798">
          <a:extLst>
            <a:ext uri="{FF2B5EF4-FFF2-40B4-BE49-F238E27FC236}">
              <a16:creationId xmlns:a16="http://schemas.microsoft.com/office/drawing/2014/main" id="{6B0D2E26-0569-5E53-FBA7-D2ACE72831D7}"/>
            </a:ext>
          </a:extLst>
        </xdr:cNvPr>
        <xdr:cNvSpPr/>
      </xdr:nvSpPr>
      <xdr:spPr>
        <a:xfrm rot="16200000">
          <a:off x="8222428" y="8477250"/>
          <a:ext cx="285750" cy="326707"/>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42</xdr:row>
      <xdr:rowOff>95250</xdr:rowOff>
    </xdr:from>
    <xdr:to>
      <xdr:col>10</xdr:col>
      <xdr:colOff>304800</xdr:colOff>
      <xdr:row>45</xdr:row>
      <xdr:rowOff>95250</xdr:rowOff>
    </xdr:to>
    <xdr:cxnSp macro="">
      <xdr:nvCxnSpPr>
        <xdr:cNvPr id="800" name="Straight Connector 799">
          <a:extLst>
            <a:ext uri="{FF2B5EF4-FFF2-40B4-BE49-F238E27FC236}">
              <a16:creationId xmlns:a16="http://schemas.microsoft.com/office/drawing/2014/main" id="{BB179E8C-D0A6-1FF7-FB70-484B1A931454}"/>
            </a:ext>
          </a:extLst>
        </xdr:cNvPr>
        <xdr:cNvCxnSpPr/>
      </xdr:nvCxnSpPr>
      <xdr:spPr>
        <a:xfrm>
          <a:off x="6305550" y="8096250"/>
          <a:ext cx="30480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45</xdr:row>
      <xdr:rowOff>95250</xdr:rowOff>
    </xdr:from>
    <xdr:to>
      <xdr:col>11</xdr:col>
      <xdr:colOff>0</xdr:colOff>
      <xdr:row>45</xdr:row>
      <xdr:rowOff>95250</xdr:rowOff>
    </xdr:to>
    <xdr:cxnSp macro="">
      <xdr:nvCxnSpPr>
        <xdr:cNvPr id="801" name="Straight Connector 800">
          <a:extLst>
            <a:ext uri="{FF2B5EF4-FFF2-40B4-BE49-F238E27FC236}">
              <a16:creationId xmlns:a16="http://schemas.microsoft.com/office/drawing/2014/main" id="{76177D1C-C729-DB00-9826-E6AB89AE0354}"/>
            </a:ext>
          </a:extLst>
        </xdr:cNvPr>
        <xdr:cNvCxnSpPr/>
      </xdr:nvCxnSpPr>
      <xdr:spPr>
        <a:xfrm>
          <a:off x="6610350" y="8667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37</xdr:row>
      <xdr:rowOff>95250</xdr:rowOff>
    </xdr:from>
    <xdr:to>
      <xdr:col>15</xdr:col>
      <xdr:colOff>140018</xdr:colOff>
      <xdr:row>37</xdr:row>
      <xdr:rowOff>95250</xdr:rowOff>
    </xdr:to>
    <xdr:cxnSp macro="">
      <xdr:nvCxnSpPr>
        <xdr:cNvPr id="802" name="Straight Connector 801">
          <a:extLst>
            <a:ext uri="{FF2B5EF4-FFF2-40B4-BE49-F238E27FC236}">
              <a16:creationId xmlns:a16="http://schemas.microsoft.com/office/drawing/2014/main" id="{444F5BDA-E96A-88E5-95A9-50790C2E40C0}"/>
            </a:ext>
          </a:extLst>
        </xdr:cNvPr>
        <xdr:cNvCxnSpPr/>
      </xdr:nvCxnSpPr>
      <xdr:spPr>
        <a:xfrm>
          <a:off x="10163175" y="7143750"/>
          <a:ext cx="140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222571</xdr:colOff>
      <xdr:row>36</xdr:row>
      <xdr:rowOff>115729</xdr:rowOff>
    </xdr:from>
    <xdr:to>
      <xdr:col>16</xdr:col>
      <xdr:colOff>82553</xdr:colOff>
      <xdr:row>38</xdr:row>
      <xdr:rowOff>20479</xdr:rowOff>
    </xdr:to>
    <xdr:sp macro="[1]!selectNode22" textlink="">
      <xdr:nvSpPr>
        <xdr:cNvPr id="803" name="Isosceles Triangle 802">
          <a:extLst>
            <a:ext uri="{FF2B5EF4-FFF2-40B4-BE49-F238E27FC236}">
              <a16:creationId xmlns:a16="http://schemas.microsoft.com/office/drawing/2014/main" id="{B32AC616-1FC4-A41B-C5E0-2BC4ABF33BED}"/>
            </a:ext>
          </a:extLst>
        </xdr:cNvPr>
        <xdr:cNvSpPr/>
      </xdr:nvSpPr>
      <xdr:spPr>
        <a:xfrm rot="16200000">
          <a:off x="10406225" y="6953250"/>
          <a:ext cx="285750" cy="326707"/>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37</xdr:row>
      <xdr:rowOff>95250</xdr:rowOff>
    </xdr:from>
    <xdr:to>
      <xdr:col>13</xdr:col>
      <xdr:colOff>304800</xdr:colOff>
      <xdr:row>39</xdr:row>
      <xdr:rowOff>95250</xdr:rowOff>
    </xdr:to>
    <xdr:cxnSp macro="">
      <xdr:nvCxnSpPr>
        <xdr:cNvPr id="804" name="Straight Connector 803">
          <a:extLst>
            <a:ext uri="{FF2B5EF4-FFF2-40B4-BE49-F238E27FC236}">
              <a16:creationId xmlns:a16="http://schemas.microsoft.com/office/drawing/2014/main" id="{006B3F84-BF47-9CC1-777A-4F125975EBE4}"/>
            </a:ext>
          </a:extLst>
        </xdr:cNvPr>
        <xdr:cNvCxnSpPr/>
      </xdr:nvCxnSpPr>
      <xdr:spPr>
        <a:xfrm flipV="1">
          <a:off x="8467725" y="7143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37</xdr:row>
      <xdr:rowOff>95250</xdr:rowOff>
    </xdr:from>
    <xdr:to>
      <xdr:col>14</xdr:col>
      <xdr:colOff>0</xdr:colOff>
      <xdr:row>37</xdr:row>
      <xdr:rowOff>95250</xdr:rowOff>
    </xdr:to>
    <xdr:cxnSp macro="">
      <xdr:nvCxnSpPr>
        <xdr:cNvPr id="805" name="Straight Connector 804">
          <a:extLst>
            <a:ext uri="{FF2B5EF4-FFF2-40B4-BE49-F238E27FC236}">
              <a16:creationId xmlns:a16="http://schemas.microsoft.com/office/drawing/2014/main" id="{B65C733C-F115-7A37-E426-7D301ECC5C4C}"/>
            </a:ext>
          </a:extLst>
        </xdr:cNvPr>
        <xdr:cNvCxnSpPr/>
      </xdr:nvCxnSpPr>
      <xdr:spPr>
        <a:xfrm>
          <a:off x="8772525" y="7143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41</xdr:row>
      <xdr:rowOff>95250</xdr:rowOff>
    </xdr:from>
    <xdr:to>
      <xdr:col>15</xdr:col>
      <xdr:colOff>140018</xdr:colOff>
      <xdr:row>41</xdr:row>
      <xdr:rowOff>95250</xdr:rowOff>
    </xdr:to>
    <xdr:cxnSp macro="">
      <xdr:nvCxnSpPr>
        <xdr:cNvPr id="806" name="Straight Connector 805">
          <a:extLst>
            <a:ext uri="{FF2B5EF4-FFF2-40B4-BE49-F238E27FC236}">
              <a16:creationId xmlns:a16="http://schemas.microsoft.com/office/drawing/2014/main" id="{6E324C14-9CC0-6596-C43E-4AFE2ECC3B53}"/>
            </a:ext>
          </a:extLst>
        </xdr:cNvPr>
        <xdr:cNvCxnSpPr/>
      </xdr:nvCxnSpPr>
      <xdr:spPr>
        <a:xfrm>
          <a:off x="10163175" y="7905750"/>
          <a:ext cx="140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222571</xdr:colOff>
      <xdr:row>40</xdr:row>
      <xdr:rowOff>115729</xdr:rowOff>
    </xdr:from>
    <xdr:to>
      <xdr:col>16</xdr:col>
      <xdr:colOff>82553</xdr:colOff>
      <xdr:row>42</xdr:row>
      <xdr:rowOff>20479</xdr:rowOff>
    </xdr:to>
    <xdr:sp macro="[1]!selectNode23" textlink="">
      <xdr:nvSpPr>
        <xdr:cNvPr id="807" name="Isosceles Triangle 806">
          <a:extLst>
            <a:ext uri="{FF2B5EF4-FFF2-40B4-BE49-F238E27FC236}">
              <a16:creationId xmlns:a16="http://schemas.microsoft.com/office/drawing/2014/main" id="{3EA2AB74-6076-D60D-C522-110115024E66}"/>
            </a:ext>
          </a:extLst>
        </xdr:cNvPr>
        <xdr:cNvSpPr/>
      </xdr:nvSpPr>
      <xdr:spPr>
        <a:xfrm rot="16200000">
          <a:off x="10406225" y="7715250"/>
          <a:ext cx="285750" cy="326707"/>
        </a:xfrm>
        <a:prstGeom prst="triangle">
          <a:avLst/>
        </a:prstGeom>
        <a:solidFill>
          <a:schemeClr val="accent1">
            <a:alpha val="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39</xdr:row>
      <xdr:rowOff>95250</xdr:rowOff>
    </xdr:from>
    <xdr:to>
      <xdr:col>13</xdr:col>
      <xdr:colOff>304800</xdr:colOff>
      <xdr:row>41</xdr:row>
      <xdr:rowOff>95250</xdr:rowOff>
    </xdr:to>
    <xdr:cxnSp macro="">
      <xdr:nvCxnSpPr>
        <xdr:cNvPr id="808" name="Straight Connector 807">
          <a:extLst>
            <a:ext uri="{FF2B5EF4-FFF2-40B4-BE49-F238E27FC236}">
              <a16:creationId xmlns:a16="http://schemas.microsoft.com/office/drawing/2014/main" id="{03245E81-3FF5-4A4D-3B44-BE8D51D91FB1}"/>
            </a:ext>
          </a:extLst>
        </xdr:cNvPr>
        <xdr:cNvCxnSpPr/>
      </xdr:nvCxnSpPr>
      <xdr:spPr>
        <a:xfrm>
          <a:off x="8467725" y="7524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41</xdr:row>
      <xdr:rowOff>95250</xdr:rowOff>
    </xdr:from>
    <xdr:to>
      <xdr:col>14</xdr:col>
      <xdr:colOff>0</xdr:colOff>
      <xdr:row>41</xdr:row>
      <xdr:rowOff>95250</xdr:rowOff>
    </xdr:to>
    <xdr:cxnSp macro="">
      <xdr:nvCxnSpPr>
        <xdr:cNvPr id="809" name="Straight Connector 808">
          <a:extLst>
            <a:ext uri="{FF2B5EF4-FFF2-40B4-BE49-F238E27FC236}">
              <a16:creationId xmlns:a16="http://schemas.microsoft.com/office/drawing/2014/main" id="{C17E9A95-3988-1438-29D2-9A68F612642B}"/>
            </a:ext>
          </a:extLst>
        </xdr:cNvPr>
        <xdr:cNvCxnSpPr/>
      </xdr:nvCxnSpPr>
      <xdr:spPr>
        <a:xfrm>
          <a:off x="8772525" y="7905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rogram%20Files%20(x86)\Excel%20QM%20v5.3\excelOMQMv5.xlam" TargetMode="External"/><Relationship Id="rId1" Type="http://schemas.openxmlformats.org/officeDocument/2006/relationships/externalLinkPath" Target="file:///C:\Program%20Files%20(x86)\Excel%20QM%20v5.3\excelOMQMv5.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WShortPath"/>
      <sheetName val="HWMaxFlow"/>
      <sheetName val="V3-V4-V5 History"/>
      <sheetName val="ProjCrash"/>
      <sheetName val="Kanban"/>
      <sheetName val="Installation-wise, MSI,zip"/>
      <sheetName val="v5.2"/>
      <sheetName val="Mac"/>
      <sheetName val="Paste"/>
      <sheetName val="OnLive"/>
      <sheetName val="MenuSheetv5"/>
      <sheetName val="MenuHR9"/>
      <sheetName val="MenuListBox"/>
      <sheetName val="MenuFoster5"/>
      <sheetName val="MenuRSH10"/>
      <sheetName val="MenuRSH11"/>
      <sheetName val="MenuRSH12"/>
      <sheetName val="MenuTaylor10"/>
      <sheetName val="EOQ"/>
      <sheetName val="POQ"/>
      <sheetName val="multiBE"/>
      <sheetName val="ProbDist"/>
      <sheetName val="InvSSNorm"/>
      <sheetName val="WorkMeas"/>
      <sheetName val="Simulation"/>
      <sheetName val="Raw data"/>
      <sheetName val="Frequencies"/>
      <sheetName val="Prob dist"/>
      <sheetName val="Normal"/>
      <sheetName val="Reliability"/>
      <sheetName val="MRPData"/>
      <sheetName val="HJW"/>
      <sheetName val="sqc-1"/>
      <sheetName val="SQC"/>
      <sheetName val="LimitedPop"/>
      <sheetName val="Markov"/>
      <sheetName val="Trans_agg"/>
      <sheetName val="LP_max"/>
      <sheetName val="LP_min"/>
      <sheetName val="IP_max"/>
      <sheetName val="IP_min"/>
      <sheetName val="HWPert"/>
      <sheetName val="Trans_max"/>
      <sheetName val="Trans_min"/>
      <sheetName val="Assign_min"/>
      <sheetName val="Assign_max"/>
      <sheetName val="Game Theory"/>
      <sheetName val="excelOMQMv5"/>
    </sheetNames>
    <definedNames>
      <definedName name="dtformula"/>
      <definedName name="selectNode1"/>
      <definedName name="selectNode10"/>
      <definedName name="selectNode11"/>
      <definedName name="selectNode12"/>
      <definedName name="selectNode13"/>
      <definedName name="selectNode14"/>
      <definedName name="selectNode15"/>
      <definedName name="selectNode16"/>
      <definedName name="selectNode17"/>
      <definedName name="selectNode18"/>
      <definedName name="selectNode19"/>
      <definedName name="selectNode2"/>
      <definedName name="selectNode20"/>
      <definedName name="selectNode21"/>
      <definedName name="selectNode22"/>
      <definedName name="selectNode23"/>
      <definedName name="selectNode3"/>
      <definedName name="selectNode4"/>
      <definedName name="selectNode5"/>
      <definedName name="selectNode6"/>
      <definedName name="selectNode7"/>
      <definedName name="selectNode8"/>
      <definedName name="selectNode9"/>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4197-D989-48B7-BEC1-A14AC3870457}">
  <sheetPr>
    <pageSetUpPr fitToPage="1"/>
  </sheetPr>
  <dimension ref="A1:Q81"/>
  <sheetViews>
    <sheetView showGridLines="0" topLeftCell="A21" zoomScale="60" zoomScaleNormal="60" workbookViewId="0">
      <selection activeCell="D32" sqref="D32"/>
    </sheetView>
  </sheetViews>
  <sheetFormatPr defaultRowHeight="15" x14ac:dyDescent="0.25"/>
  <cols>
    <col min="1" max="1" width="14.28515625" style="6" bestFit="1" customWidth="1"/>
    <col min="2" max="2" width="9.140625" style="6"/>
    <col min="3" max="3" width="33" style="6" bestFit="1" customWidth="1"/>
    <col min="4" max="4" width="8.85546875" style="6" bestFit="1" customWidth="1"/>
    <col min="5" max="5" width="9.140625" style="6"/>
    <col min="6" max="6" width="21.5703125" style="6" bestFit="1" customWidth="1"/>
    <col min="7" max="7" width="15" style="6" bestFit="1" customWidth="1"/>
    <col min="8" max="8" width="9.140625" style="6"/>
    <col min="9" max="9" width="10.140625" style="6" bestFit="1" customWidth="1"/>
    <col min="10" max="10" width="16.140625" style="6" bestFit="1" customWidth="1"/>
    <col min="11" max="11" width="9.140625" style="6"/>
    <col min="12" max="12" width="19" style="6" bestFit="1" customWidth="1"/>
    <col min="13" max="13" width="16.140625" style="6" bestFit="1" customWidth="1"/>
    <col min="14" max="14" width="10.140625" style="6" bestFit="1" customWidth="1"/>
    <col min="15" max="15" width="18" style="6" bestFit="1" customWidth="1"/>
    <col min="16" max="16" width="12.28515625" style="6" customWidth="1"/>
    <col min="17" max="17" width="10.140625" style="6" bestFit="1" customWidth="1"/>
    <col min="18" max="16384" width="9.140625" style="6"/>
  </cols>
  <sheetData>
    <row r="1" spans="1:14" x14ac:dyDescent="0.25">
      <c r="A1" s="82" t="s">
        <v>26</v>
      </c>
      <c r="B1" s="82"/>
      <c r="C1" s="82"/>
      <c r="D1" s="5"/>
      <c r="E1" s="5"/>
    </row>
    <row r="2" spans="1:14" x14ac:dyDescent="0.25">
      <c r="A2" s="4">
        <f>ROW(A58)</f>
        <v>58</v>
      </c>
      <c r="B2" s="4" t="s">
        <v>27</v>
      </c>
      <c r="C2" s="4"/>
      <c r="E2" s="5"/>
    </row>
    <row r="3" spans="1:14" x14ac:dyDescent="0.25">
      <c r="A3" s="83" t="s">
        <v>28</v>
      </c>
      <c r="B3" s="83"/>
      <c r="C3" s="83"/>
      <c r="E3" s="5"/>
    </row>
    <row r="5" spans="1:14" x14ac:dyDescent="0.25">
      <c r="A5" s="7"/>
      <c r="L5" s="8">
        <f>Analysis!$B$4</f>
        <v>0.3</v>
      </c>
    </row>
    <row r="6" spans="1:14" x14ac:dyDescent="0.25">
      <c r="L6" s="9" t="s">
        <v>3</v>
      </c>
      <c r="M6" s="6">
        <v>8</v>
      </c>
      <c r="N6" s="6">
        <f>L7+I9+F12+C16</f>
        <v>3000000</v>
      </c>
    </row>
    <row r="7" spans="1:14" x14ac:dyDescent="0.25">
      <c r="A7" s="7"/>
      <c r="I7" s="8">
        <f>Analysis!$D$2</f>
        <v>0.2</v>
      </c>
      <c r="J7" s="10">
        <f>L7*L5+L11*L9</f>
        <v>340000</v>
      </c>
      <c r="L7" s="8">
        <f>Analysis!$B$2</f>
        <v>3000000</v>
      </c>
    </row>
    <row r="8" spans="1:14" x14ac:dyDescent="0.25">
      <c r="I8" s="9" t="s">
        <v>29</v>
      </c>
      <c r="J8" s="6">
        <v>6</v>
      </c>
    </row>
    <row r="9" spans="1:14" x14ac:dyDescent="0.25">
      <c r="I9" s="8">
        <v>0</v>
      </c>
      <c r="L9" s="8">
        <f>1-L5</f>
        <v>0.7</v>
      </c>
    </row>
    <row r="10" spans="1:14" x14ac:dyDescent="0.25">
      <c r="G10" s="10">
        <f>I7*(J7+I9)+I15*I13</f>
        <v>68000</v>
      </c>
      <c r="L10" s="9" t="s">
        <v>4</v>
      </c>
      <c r="M10" s="6">
        <v>9</v>
      </c>
      <c r="N10" s="6">
        <f>L11+I9+F12+C16</f>
        <v>-800000</v>
      </c>
    </row>
    <row r="11" spans="1:14" x14ac:dyDescent="0.25">
      <c r="F11" s="17" t="s">
        <v>0</v>
      </c>
      <c r="G11" s="6">
        <v>4</v>
      </c>
      <c r="L11" s="8">
        <f>Analysis!$C$2</f>
        <v>-800000</v>
      </c>
    </row>
    <row r="12" spans="1:14" x14ac:dyDescent="0.25">
      <c r="F12" s="18">
        <v>0</v>
      </c>
    </row>
    <row r="13" spans="1:14" x14ac:dyDescent="0.25">
      <c r="I13" s="8">
        <f>1-I7</f>
        <v>0.8</v>
      </c>
    </row>
    <row r="14" spans="1:14" x14ac:dyDescent="0.25">
      <c r="D14" s="7">
        <f>MAX(G10+F12,F19)</f>
        <v>68000</v>
      </c>
      <c r="I14" s="9" t="s">
        <v>30</v>
      </c>
      <c r="J14" s="6">
        <v>7</v>
      </c>
      <c r="K14" s="6">
        <f>I15+F12+C16</f>
        <v>0</v>
      </c>
    </row>
    <row r="15" spans="1:14" x14ac:dyDescent="0.25">
      <c r="C15" s="17" t="s">
        <v>49</v>
      </c>
      <c r="D15" s="6">
        <v>2</v>
      </c>
      <c r="I15" s="8">
        <v>0</v>
      </c>
    </row>
    <row r="16" spans="1:14" x14ac:dyDescent="0.25">
      <c r="C16" s="18">
        <v>0</v>
      </c>
      <c r="D16" s="7">
        <f>IF(D14=G10+F12,G11,IF(D14=F19,G18))</f>
        <v>4</v>
      </c>
    </row>
    <row r="18" spans="1:17" x14ac:dyDescent="0.25">
      <c r="F18" s="17" t="s">
        <v>37</v>
      </c>
      <c r="G18" s="6">
        <v>5</v>
      </c>
      <c r="H18" s="6">
        <f>F19+C16</f>
        <v>0</v>
      </c>
    </row>
    <row r="19" spans="1:17" x14ac:dyDescent="0.25">
      <c r="F19" s="18">
        <v>0</v>
      </c>
    </row>
    <row r="21" spans="1:17" x14ac:dyDescent="0.25">
      <c r="O21" s="13">
        <f>Analysis!$F$8</f>
        <v>0.76271186440677974</v>
      </c>
    </row>
    <row r="22" spans="1:17" x14ac:dyDescent="0.25">
      <c r="O22" s="9" t="s">
        <v>3</v>
      </c>
      <c r="P22" s="6">
        <v>18</v>
      </c>
      <c r="Q22" s="6">
        <f>O23+L25+I28+F32+C40</f>
        <v>2950000</v>
      </c>
    </row>
    <row r="23" spans="1:17" x14ac:dyDescent="0.25">
      <c r="L23" s="8">
        <f>Analysis!$D$2</f>
        <v>0.2</v>
      </c>
      <c r="M23" s="10">
        <f>O23*O21+O27*O25</f>
        <v>2098305.0847457629</v>
      </c>
      <c r="O23" s="8">
        <f>Analysis!$B$2</f>
        <v>3000000</v>
      </c>
    </row>
    <row r="24" spans="1:17" x14ac:dyDescent="0.25">
      <c r="L24" s="9" t="s">
        <v>29</v>
      </c>
      <c r="M24" s="6">
        <v>16</v>
      </c>
    </row>
    <row r="25" spans="1:17" x14ac:dyDescent="0.25">
      <c r="L25" s="8">
        <v>0</v>
      </c>
      <c r="O25" s="8">
        <f>1-O21</f>
        <v>0.23728813559322026</v>
      </c>
    </row>
    <row r="26" spans="1:17" x14ac:dyDescent="0.25">
      <c r="A26" s="7">
        <f>MAX(D14+C16,D38+C40)</f>
        <v>98560</v>
      </c>
      <c r="J26" s="10">
        <f>L23*(M23+L25)+L31*L29</f>
        <v>419661.01694915257</v>
      </c>
      <c r="O26" s="9" t="s">
        <v>4</v>
      </c>
      <c r="P26" s="6">
        <v>19</v>
      </c>
      <c r="Q26" s="6">
        <f>O27+L25+I28+F32+C40</f>
        <v>-850000</v>
      </c>
    </row>
    <row r="27" spans="1:17" x14ac:dyDescent="0.25">
      <c r="A27" s="6">
        <v>1</v>
      </c>
      <c r="I27" s="17" t="s">
        <v>0</v>
      </c>
      <c r="J27" s="6">
        <v>12</v>
      </c>
      <c r="O27" s="8">
        <f>Analysis!$C$2</f>
        <v>-800000</v>
      </c>
    </row>
    <row r="28" spans="1:17" x14ac:dyDescent="0.25">
      <c r="A28" s="7">
        <f>IF(A26=D14+C16,D15,IF(A26=D38+C40,D39))</f>
        <v>3</v>
      </c>
      <c r="I28" s="18">
        <v>0</v>
      </c>
    </row>
    <row r="29" spans="1:17" x14ac:dyDescent="0.25">
      <c r="L29" s="8">
        <f>1-L23</f>
        <v>0.8</v>
      </c>
    </row>
    <row r="30" spans="1:17" x14ac:dyDescent="0.25">
      <c r="F30" s="8">
        <f>Analysis!$D$15</f>
        <v>0.35399999999999998</v>
      </c>
      <c r="G30" s="7">
        <f>MAX(J26+I28,I35)</f>
        <v>419661.01694915257</v>
      </c>
      <c r="L30" s="9" t="s">
        <v>30</v>
      </c>
      <c r="M30" s="6">
        <v>17</v>
      </c>
      <c r="N30" s="6">
        <f>L31+I28+F32+C40</f>
        <v>-50000</v>
      </c>
    </row>
    <row r="31" spans="1:17" x14ac:dyDescent="0.25">
      <c r="F31" s="9" t="s">
        <v>31</v>
      </c>
      <c r="G31" s="6">
        <v>10</v>
      </c>
      <c r="L31" s="8">
        <v>0</v>
      </c>
    </row>
    <row r="32" spans="1:17" x14ac:dyDescent="0.25">
      <c r="F32" s="8">
        <v>0</v>
      </c>
      <c r="G32" s="7">
        <f>IF(G30=J26+I28,J27,IF(G30=I35,J34))</f>
        <v>12</v>
      </c>
    </row>
    <row r="34" spans="3:17" x14ac:dyDescent="0.25">
      <c r="I34" s="17" t="s">
        <v>38</v>
      </c>
      <c r="J34" s="6">
        <v>13</v>
      </c>
      <c r="K34" s="6">
        <f>I35+F32+C40</f>
        <v>-50000</v>
      </c>
    </row>
    <row r="35" spans="3:17" x14ac:dyDescent="0.25">
      <c r="I35" s="18">
        <v>0</v>
      </c>
    </row>
    <row r="37" spans="3:17" x14ac:dyDescent="0.25">
      <c r="O37" s="13">
        <f>Analysis!$G$8</f>
        <v>4.6439628482972131E-2</v>
      </c>
    </row>
    <row r="38" spans="3:17" x14ac:dyDescent="0.25">
      <c r="D38" s="10">
        <f>F30*(G30+F32)+F46*(G46+F48)</f>
        <v>148560</v>
      </c>
      <c r="O38" s="9" t="s">
        <v>3</v>
      </c>
      <c r="P38" s="6">
        <v>22</v>
      </c>
      <c r="Q38" s="6">
        <f>O39+L41+I44+F48+C40</f>
        <v>2950000</v>
      </c>
    </row>
    <row r="39" spans="3:17" x14ac:dyDescent="0.25">
      <c r="C39" s="17" t="s">
        <v>75</v>
      </c>
      <c r="D39" s="6">
        <v>3</v>
      </c>
      <c r="L39" s="8">
        <f>Analysis!$D$2</f>
        <v>0.2</v>
      </c>
      <c r="M39" s="10">
        <f>O39*O37+O43*O41</f>
        <v>-623529.41176470579</v>
      </c>
      <c r="O39" s="8">
        <f>Analysis!$B$2</f>
        <v>3000000</v>
      </c>
    </row>
    <row r="40" spans="3:17" x14ac:dyDescent="0.25">
      <c r="C40" s="18">
        <f>Analysis!$G$14</f>
        <v>-50000</v>
      </c>
      <c r="L40" s="9" t="s">
        <v>29</v>
      </c>
      <c r="M40" s="6">
        <v>20</v>
      </c>
    </row>
    <row r="41" spans="3:17" x14ac:dyDescent="0.25">
      <c r="L41" s="8">
        <v>0</v>
      </c>
      <c r="O41" s="13">
        <f>1-O37</f>
        <v>0.95356037151702788</v>
      </c>
    </row>
    <row r="42" spans="3:17" x14ac:dyDescent="0.25">
      <c r="J42" s="10">
        <f>L39*(M39+L41)+L47*L45</f>
        <v>-124705.88235294116</v>
      </c>
      <c r="O42" s="9" t="s">
        <v>4</v>
      </c>
      <c r="P42" s="6">
        <v>23</v>
      </c>
      <c r="Q42" s="6">
        <f>O43+L41+I44+F48+C40</f>
        <v>-850000</v>
      </c>
    </row>
    <row r="43" spans="3:17" x14ac:dyDescent="0.25">
      <c r="I43" s="17" t="s">
        <v>0</v>
      </c>
      <c r="J43" s="6">
        <v>14</v>
      </c>
      <c r="O43" s="8">
        <f>Analysis!$C$2</f>
        <v>-800000</v>
      </c>
    </row>
    <row r="44" spans="3:17" x14ac:dyDescent="0.25">
      <c r="I44" s="18">
        <v>0</v>
      </c>
    </row>
    <row r="45" spans="3:17" x14ac:dyDescent="0.25">
      <c r="L45" s="8">
        <f>1-L39</f>
        <v>0.8</v>
      </c>
    </row>
    <row r="46" spans="3:17" x14ac:dyDescent="0.25">
      <c r="F46" s="8">
        <f>1-F30</f>
        <v>0.64600000000000002</v>
      </c>
      <c r="G46" s="7">
        <f>MAX(J42+I44,I51)</f>
        <v>0</v>
      </c>
      <c r="L46" s="9" t="s">
        <v>30</v>
      </c>
      <c r="M46" s="6">
        <v>21</v>
      </c>
      <c r="N46" s="6">
        <f>L47+I44+F48+C40</f>
        <v>-50000</v>
      </c>
    </row>
    <row r="47" spans="3:17" x14ac:dyDescent="0.25">
      <c r="F47" s="9" t="s">
        <v>36</v>
      </c>
      <c r="G47" s="6">
        <v>11</v>
      </c>
      <c r="L47" s="8">
        <v>0</v>
      </c>
    </row>
    <row r="48" spans="3:17" x14ac:dyDescent="0.25">
      <c r="F48" s="8">
        <v>0</v>
      </c>
      <c r="G48" s="7">
        <f>IF(G46=J42+I44,J43,IF(G46=I51,J50))</f>
        <v>15</v>
      </c>
    </row>
    <row r="50" spans="1:11" x14ac:dyDescent="0.25">
      <c r="I50" s="17" t="s">
        <v>38</v>
      </c>
      <c r="J50" s="6">
        <v>15</v>
      </c>
      <c r="K50" s="6">
        <f>I51+F48+C40</f>
        <v>-50000</v>
      </c>
    </row>
    <row r="51" spans="1:11" x14ac:dyDescent="0.25">
      <c r="I51" s="18">
        <v>0</v>
      </c>
    </row>
    <row r="56" spans="1:11" x14ac:dyDescent="0.25">
      <c r="A56" s="5" t="s">
        <v>15</v>
      </c>
    </row>
    <row r="57" spans="1:11" x14ac:dyDescent="0.25">
      <c r="A57" s="11">
        <v>23</v>
      </c>
      <c r="B57" s="4" t="s">
        <v>17</v>
      </c>
      <c r="C57" s="4" t="s">
        <v>16</v>
      </c>
      <c r="D57" s="11"/>
      <c r="E57" s="11"/>
      <c r="F57" s="11"/>
      <c r="G57" s="11"/>
      <c r="H57" s="11"/>
    </row>
    <row r="58" spans="1:11" x14ac:dyDescent="0.25">
      <c r="A58" s="11" t="s">
        <v>18</v>
      </c>
      <c r="B58" s="11" t="s">
        <v>19</v>
      </c>
      <c r="C58" s="11" t="s">
        <v>20</v>
      </c>
      <c r="D58" s="11" t="s">
        <v>21</v>
      </c>
      <c r="E58" s="11" t="s">
        <v>22</v>
      </c>
      <c r="F58" s="11" t="s">
        <v>23</v>
      </c>
      <c r="G58" s="11" t="s">
        <v>24</v>
      </c>
      <c r="H58" s="11" t="s">
        <v>25</v>
      </c>
    </row>
    <row r="59" spans="1:11" x14ac:dyDescent="0.25">
      <c r="A59" s="11">
        <v>1</v>
      </c>
      <c r="B59" s="11">
        <v>0</v>
      </c>
      <c r="C59" s="11"/>
      <c r="D59" s="11">
        <v>2</v>
      </c>
      <c r="E59" s="11" t="b">
        <v>1</v>
      </c>
      <c r="F59" s="11">
        <v>0</v>
      </c>
      <c r="G59" s="11"/>
      <c r="H59" s="11"/>
    </row>
    <row r="60" spans="1:11" x14ac:dyDescent="0.25">
      <c r="A60" s="11">
        <v>2</v>
      </c>
      <c r="B60" s="11">
        <v>1</v>
      </c>
      <c r="C60" s="11" t="str">
        <f>C15</f>
        <v>Do Not Hire an MR Consultant</v>
      </c>
      <c r="D60" s="11">
        <v>2</v>
      </c>
      <c r="E60" s="11" t="b">
        <v>1</v>
      </c>
      <c r="F60" s="11">
        <v>1</v>
      </c>
      <c r="G60" s="11" t="e">
        <f ca="1">[1]!dtformula(C14)</f>
        <v>#NAME?</v>
      </c>
      <c r="H60" s="11" t="e">
        <f ca="1">[1]!dtformula(C16)</f>
        <v>#NAME?</v>
      </c>
    </row>
    <row r="61" spans="1:11" x14ac:dyDescent="0.25">
      <c r="A61" s="11">
        <v>3</v>
      </c>
      <c r="B61" s="11">
        <v>1</v>
      </c>
      <c r="C61" s="11" t="str">
        <f>C39</f>
        <v>Hire an MR consultant</v>
      </c>
      <c r="D61" s="11">
        <v>2</v>
      </c>
      <c r="E61" s="11" t="b">
        <v>0</v>
      </c>
      <c r="F61" s="11">
        <v>2</v>
      </c>
      <c r="G61" s="11" t="e">
        <f ca="1">[1]!dtformula(C38)</f>
        <v>#NAME?</v>
      </c>
      <c r="H61" s="11" t="e">
        <f ca="1">[1]!dtformula(C40)</f>
        <v>#NAME?</v>
      </c>
    </row>
    <row r="62" spans="1:11" x14ac:dyDescent="0.25">
      <c r="A62" s="11">
        <v>4</v>
      </c>
      <c r="B62" s="11">
        <v>2</v>
      </c>
      <c r="C62" s="11" t="str">
        <f>F11</f>
        <v>Bid</v>
      </c>
      <c r="D62" s="11">
        <v>2</v>
      </c>
      <c r="E62" s="11" t="b">
        <v>0</v>
      </c>
      <c r="F62" s="11">
        <v>1</v>
      </c>
      <c r="G62" s="11" t="e">
        <f ca="1">[1]!dtformula(F10)</f>
        <v>#NAME?</v>
      </c>
      <c r="H62" s="11" t="e">
        <f ca="1">[1]!dtformula(F12)</f>
        <v>#NAME?</v>
      </c>
    </row>
    <row r="63" spans="1:11" x14ac:dyDescent="0.25">
      <c r="A63" s="11">
        <v>5</v>
      </c>
      <c r="B63" s="11">
        <v>2</v>
      </c>
      <c r="C63" s="11" t="str">
        <f>F18</f>
        <v>Don't Bid</v>
      </c>
      <c r="D63" s="11">
        <v>0</v>
      </c>
      <c r="E63" s="11" t="b">
        <v>0</v>
      </c>
      <c r="F63" s="11">
        <v>2</v>
      </c>
      <c r="G63" s="11" t="e">
        <f ca="1">[1]!dtformula(F17)</f>
        <v>#NAME?</v>
      </c>
      <c r="H63" s="11" t="e">
        <f ca="1">[1]!dtformula(F19)</f>
        <v>#NAME?</v>
      </c>
    </row>
    <row r="64" spans="1:11" x14ac:dyDescent="0.25">
      <c r="A64" s="11">
        <v>6</v>
      </c>
      <c r="B64" s="11">
        <v>4</v>
      </c>
      <c r="C64" s="11" t="str">
        <f>I8</f>
        <v>Win Bid</v>
      </c>
      <c r="D64" s="11">
        <v>2</v>
      </c>
      <c r="E64" s="11" t="b">
        <v>0</v>
      </c>
      <c r="F64" s="11">
        <v>1</v>
      </c>
      <c r="G64" s="11" t="e">
        <f ca="1">[1]!dtformula(I7)</f>
        <v>#NAME?</v>
      </c>
      <c r="H64" s="11" t="e">
        <f ca="1">[1]!dtformula(I9)</f>
        <v>#NAME?</v>
      </c>
    </row>
    <row r="65" spans="1:8" x14ac:dyDescent="0.25">
      <c r="A65" s="11">
        <v>7</v>
      </c>
      <c r="B65" s="11">
        <v>4</v>
      </c>
      <c r="C65" s="11" t="str">
        <f>I14</f>
        <v>Lose Bid</v>
      </c>
      <c r="D65" s="11">
        <v>0</v>
      </c>
      <c r="E65" s="11" t="b">
        <v>1</v>
      </c>
      <c r="F65" s="11">
        <v>2</v>
      </c>
      <c r="G65" s="11" t="e">
        <f ca="1">[1]!dtformula(I13)</f>
        <v>#NAME?</v>
      </c>
      <c r="H65" s="11" t="e">
        <f ca="1">[1]!dtformula(I15)</f>
        <v>#NAME?</v>
      </c>
    </row>
    <row r="66" spans="1:8" x14ac:dyDescent="0.25">
      <c r="A66" s="11">
        <v>8</v>
      </c>
      <c r="B66" s="11">
        <v>6</v>
      </c>
      <c r="C66" s="11" t="str">
        <f>L6</f>
        <v>Zoning Approved</v>
      </c>
      <c r="D66" s="11">
        <v>0</v>
      </c>
      <c r="E66" s="11" t="b">
        <v>1</v>
      </c>
      <c r="F66" s="11">
        <v>1</v>
      </c>
      <c r="G66" s="11" t="e">
        <f ca="1">[1]!dtformula(L5)</f>
        <v>#NAME?</v>
      </c>
      <c r="H66" s="11" t="e">
        <f ca="1">[1]!dtformula(L7)</f>
        <v>#NAME?</v>
      </c>
    </row>
    <row r="67" spans="1:8" x14ac:dyDescent="0.25">
      <c r="A67" s="11">
        <v>9</v>
      </c>
      <c r="B67" s="11">
        <v>6</v>
      </c>
      <c r="C67" s="11" t="str">
        <f>L10</f>
        <v>Zoning Rejected</v>
      </c>
      <c r="D67" s="11">
        <v>0</v>
      </c>
      <c r="E67" s="11" t="b">
        <v>1</v>
      </c>
      <c r="F67" s="11">
        <v>2</v>
      </c>
      <c r="G67" s="11" t="e">
        <f ca="1">[1]!dtformula(L9)</f>
        <v>#NAME?</v>
      </c>
      <c r="H67" s="11" t="e">
        <f ca="1">[1]!dtformula(L11)</f>
        <v>#NAME?</v>
      </c>
    </row>
    <row r="68" spans="1:8" x14ac:dyDescent="0.25">
      <c r="A68" s="11">
        <v>10</v>
      </c>
      <c r="B68" s="11">
        <v>3</v>
      </c>
      <c r="C68" s="11" t="str">
        <f>F31</f>
        <v>Predicted Approval</v>
      </c>
      <c r="D68" s="11">
        <v>2</v>
      </c>
      <c r="E68" s="11" t="b">
        <v>1</v>
      </c>
      <c r="F68" s="11">
        <v>1</v>
      </c>
      <c r="G68" s="11" t="e">
        <f ca="1">[1]!dtformula(F30)</f>
        <v>#NAME?</v>
      </c>
      <c r="H68" s="11" t="e">
        <f ca="1">[1]!dtformula(F32)</f>
        <v>#NAME?</v>
      </c>
    </row>
    <row r="69" spans="1:8" x14ac:dyDescent="0.25">
      <c r="A69" s="11">
        <v>11</v>
      </c>
      <c r="B69" s="11">
        <v>3</v>
      </c>
      <c r="C69" s="11" t="str">
        <f>F47</f>
        <v>Predicted Rejection</v>
      </c>
      <c r="D69" s="11">
        <v>2</v>
      </c>
      <c r="E69" s="11" t="b">
        <v>1</v>
      </c>
      <c r="F69" s="11">
        <v>2</v>
      </c>
      <c r="G69" s="11" t="e">
        <f ca="1">[1]!dtformula(F46)</f>
        <v>#NAME?</v>
      </c>
      <c r="H69" s="11" t="e">
        <f ca="1">[1]!dtformula(F48)</f>
        <v>#NAME?</v>
      </c>
    </row>
    <row r="70" spans="1:8" x14ac:dyDescent="0.25">
      <c r="A70" s="11">
        <v>12</v>
      </c>
      <c r="B70" s="11">
        <v>10</v>
      </c>
      <c r="C70" s="11" t="str">
        <f>I27</f>
        <v>Bid</v>
      </c>
      <c r="D70" s="11">
        <v>2</v>
      </c>
      <c r="E70" s="11" t="b">
        <v>0</v>
      </c>
      <c r="F70" s="11">
        <v>1</v>
      </c>
      <c r="G70" s="11" t="e">
        <f ca="1">[1]!dtformula(I26)</f>
        <v>#NAME?</v>
      </c>
      <c r="H70" s="11" t="e">
        <f ca="1">[1]!dtformula(I28)</f>
        <v>#NAME?</v>
      </c>
    </row>
    <row r="71" spans="1:8" x14ac:dyDescent="0.25">
      <c r="A71" s="11">
        <v>13</v>
      </c>
      <c r="B71" s="11">
        <v>10</v>
      </c>
      <c r="C71" s="11" t="str">
        <f>I34</f>
        <v>Don’t Bid</v>
      </c>
      <c r="D71" s="11">
        <v>0</v>
      </c>
      <c r="E71" s="11" t="b">
        <v>0</v>
      </c>
      <c r="F71" s="11">
        <v>2</v>
      </c>
      <c r="G71" s="11" t="e">
        <f ca="1">[1]!dtformula(I33)</f>
        <v>#NAME?</v>
      </c>
      <c r="H71" s="11" t="e">
        <f ca="1">[1]!dtformula(I35)</f>
        <v>#NAME?</v>
      </c>
    </row>
    <row r="72" spans="1:8" x14ac:dyDescent="0.25">
      <c r="A72" s="11">
        <v>14</v>
      </c>
      <c r="B72" s="11">
        <v>11</v>
      </c>
      <c r="C72" s="11" t="str">
        <f>I43</f>
        <v>Bid</v>
      </c>
      <c r="D72" s="11">
        <v>2</v>
      </c>
      <c r="E72" s="11" t="b">
        <v>0</v>
      </c>
      <c r="F72" s="11">
        <v>1</v>
      </c>
      <c r="G72" s="11" t="e">
        <f ca="1">[1]!dtformula(I42)</f>
        <v>#NAME?</v>
      </c>
      <c r="H72" s="11" t="e">
        <f ca="1">[1]!dtformula(I44)</f>
        <v>#NAME?</v>
      </c>
    </row>
    <row r="73" spans="1:8" x14ac:dyDescent="0.25">
      <c r="A73" s="11">
        <v>15</v>
      </c>
      <c r="B73" s="11">
        <v>11</v>
      </c>
      <c r="C73" s="11" t="str">
        <f>I50</f>
        <v>Don’t Bid</v>
      </c>
      <c r="D73" s="11">
        <v>0</v>
      </c>
      <c r="E73" s="11" t="b">
        <v>0</v>
      </c>
      <c r="F73" s="11">
        <v>2</v>
      </c>
      <c r="G73" s="11" t="e">
        <f ca="1">[1]!dtformula(I49)</f>
        <v>#NAME?</v>
      </c>
      <c r="H73" s="11" t="e">
        <f ca="1">[1]!dtformula(I51)</f>
        <v>#NAME?</v>
      </c>
    </row>
    <row r="74" spans="1:8" x14ac:dyDescent="0.25">
      <c r="A74" s="11">
        <v>16</v>
      </c>
      <c r="B74" s="11">
        <v>12</v>
      </c>
      <c r="C74" s="11" t="str">
        <f>L24</f>
        <v>Win Bid</v>
      </c>
      <c r="D74" s="11">
        <v>2</v>
      </c>
      <c r="E74" s="11" t="b">
        <v>0</v>
      </c>
      <c r="F74" s="11">
        <v>1</v>
      </c>
      <c r="G74" s="11" t="e">
        <f ca="1">[1]!dtformula(L23)</f>
        <v>#NAME?</v>
      </c>
      <c r="H74" s="11" t="e">
        <f ca="1">[1]!dtformula(L25)</f>
        <v>#NAME?</v>
      </c>
    </row>
    <row r="75" spans="1:8" x14ac:dyDescent="0.25">
      <c r="A75" s="11">
        <v>17</v>
      </c>
      <c r="B75" s="11">
        <v>12</v>
      </c>
      <c r="C75" s="11" t="str">
        <f>L30</f>
        <v>Lose Bid</v>
      </c>
      <c r="D75" s="11">
        <v>0</v>
      </c>
      <c r="E75" s="11" t="b">
        <v>1</v>
      </c>
      <c r="F75" s="11">
        <v>2</v>
      </c>
      <c r="G75" s="11" t="e">
        <f ca="1">[1]!dtformula(L29)</f>
        <v>#NAME?</v>
      </c>
      <c r="H75" s="11" t="e">
        <f ca="1">[1]!dtformula(L31)</f>
        <v>#NAME?</v>
      </c>
    </row>
    <row r="76" spans="1:8" x14ac:dyDescent="0.25">
      <c r="A76" s="11">
        <v>18</v>
      </c>
      <c r="B76" s="11">
        <v>16</v>
      </c>
      <c r="C76" s="11" t="str">
        <f>O22</f>
        <v>Zoning Approved</v>
      </c>
      <c r="D76" s="11">
        <v>0</v>
      </c>
      <c r="E76" s="11" t="b">
        <v>1</v>
      </c>
      <c r="F76" s="11">
        <v>1</v>
      </c>
      <c r="G76" s="11" t="e">
        <f ca="1">[1]!dtformula(O21)</f>
        <v>#NAME?</v>
      </c>
      <c r="H76" s="11" t="e">
        <f ca="1">[1]!dtformula(O23)</f>
        <v>#NAME?</v>
      </c>
    </row>
    <row r="77" spans="1:8" x14ac:dyDescent="0.25">
      <c r="A77" s="11">
        <v>19</v>
      </c>
      <c r="B77" s="11">
        <v>16</v>
      </c>
      <c r="C77" s="11" t="str">
        <f>O26</f>
        <v>Zoning Rejected</v>
      </c>
      <c r="D77" s="11">
        <v>0</v>
      </c>
      <c r="E77" s="11" t="b">
        <v>1</v>
      </c>
      <c r="F77" s="11">
        <v>2</v>
      </c>
      <c r="G77" s="11" t="e">
        <f ca="1">[1]!dtformula(O25)</f>
        <v>#NAME?</v>
      </c>
      <c r="H77" s="11" t="e">
        <f ca="1">[1]!dtformula(O27)</f>
        <v>#NAME?</v>
      </c>
    </row>
    <row r="78" spans="1:8" x14ac:dyDescent="0.25">
      <c r="A78" s="11">
        <v>20</v>
      </c>
      <c r="B78" s="11">
        <v>14</v>
      </c>
      <c r="C78" s="11" t="str">
        <f>L40</f>
        <v>Win Bid</v>
      </c>
      <c r="D78" s="11">
        <v>2</v>
      </c>
      <c r="E78" s="11" t="b">
        <v>0</v>
      </c>
      <c r="F78" s="11">
        <v>1</v>
      </c>
      <c r="G78" s="11" t="e">
        <f ca="1">[1]!dtformula(L39)</f>
        <v>#NAME?</v>
      </c>
      <c r="H78" s="11" t="e">
        <f ca="1">[1]!dtformula(L41)</f>
        <v>#NAME?</v>
      </c>
    </row>
    <row r="79" spans="1:8" x14ac:dyDescent="0.25">
      <c r="A79" s="11">
        <v>21</v>
      </c>
      <c r="B79" s="11">
        <v>14</v>
      </c>
      <c r="C79" s="11" t="str">
        <f>L46</f>
        <v>Lose Bid</v>
      </c>
      <c r="D79" s="11">
        <v>0</v>
      </c>
      <c r="E79" s="11" t="b">
        <v>1</v>
      </c>
      <c r="F79" s="11">
        <v>2</v>
      </c>
      <c r="G79" s="11" t="e">
        <f ca="1">[1]!dtformula(L45)</f>
        <v>#NAME?</v>
      </c>
      <c r="H79" s="11" t="e">
        <f ca="1">[1]!dtformula(L47)</f>
        <v>#NAME?</v>
      </c>
    </row>
    <row r="80" spans="1:8" x14ac:dyDescent="0.25">
      <c r="A80" s="11">
        <v>22</v>
      </c>
      <c r="B80" s="11">
        <v>20</v>
      </c>
      <c r="C80" s="11" t="str">
        <f>O38</f>
        <v>Zoning Approved</v>
      </c>
      <c r="D80" s="11">
        <v>0</v>
      </c>
      <c r="E80" s="11" t="b">
        <v>1</v>
      </c>
      <c r="F80" s="11">
        <v>1</v>
      </c>
      <c r="G80" s="11" t="e">
        <f ca="1">[1]!dtformula(O37)</f>
        <v>#NAME?</v>
      </c>
      <c r="H80" s="11" t="e">
        <f ca="1">[1]!dtformula(O39)</f>
        <v>#NAME?</v>
      </c>
    </row>
    <row r="81" spans="1:8" x14ac:dyDescent="0.25">
      <c r="A81" s="11">
        <v>23</v>
      </c>
      <c r="B81" s="11">
        <v>20</v>
      </c>
      <c r="C81" s="11" t="str">
        <f>O42</f>
        <v>Zoning Rejected</v>
      </c>
      <c r="D81" s="11">
        <v>0</v>
      </c>
      <c r="E81" s="11" t="b">
        <v>1</v>
      </c>
      <c r="F81" s="11">
        <v>2</v>
      </c>
      <c r="G81" s="11" t="e">
        <f ca="1">[1]!dtformula(O41)</f>
        <v>#NAME?</v>
      </c>
      <c r="H81" s="11" t="e">
        <f ca="1">[1]!dtformula(O43)</f>
        <v>#NAME?</v>
      </c>
    </row>
  </sheetData>
  <mergeCells count="2">
    <mergeCell ref="A1:C1"/>
    <mergeCell ref="A3:C3"/>
  </mergeCells>
  <pageMargins left="0.7" right="0.7" top="0.75" bottom="0.75" header="0.3" footer="0.3"/>
  <pageSetup scale="5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D1199-5E1F-4B11-B1B2-D37B209C03C6}">
  <dimension ref="A1:G18"/>
  <sheetViews>
    <sheetView workbookViewId="0">
      <selection activeCell="G14" sqref="G14"/>
    </sheetView>
  </sheetViews>
  <sheetFormatPr defaultRowHeight="15" x14ac:dyDescent="0.25"/>
  <cols>
    <col min="1" max="1" width="23.5703125" bestFit="1" customWidth="1"/>
    <col min="2" max="2" width="32.5703125" bestFit="1" customWidth="1"/>
    <col min="3" max="3" width="25" customWidth="1"/>
    <col min="5" max="5" width="25" bestFit="1" customWidth="1"/>
    <col min="6" max="6" width="39.85546875" customWidth="1"/>
    <col min="7" max="7" width="23.5703125" bestFit="1" customWidth="1"/>
    <col min="9" max="9" width="22.42578125" bestFit="1" customWidth="1"/>
  </cols>
  <sheetData>
    <row r="1" spans="1:7" x14ac:dyDescent="0.25">
      <c r="A1" s="80"/>
      <c r="B1" s="79" t="s">
        <v>3</v>
      </c>
      <c r="C1" s="79" t="s">
        <v>4</v>
      </c>
      <c r="D1" s="1"/>
      <c r="F1" s="14" t="s">
        <v>8</v>
      </c>
      <c r="G1" s="3">
        <v>20000000</v>
      </c>
    </row>
    <row r="2" spans="1:7" x14ac:dyDescent="0.25">
      <c r="A2" s="79" t="s">
        <v>0</v>
      </c>
      <c r="B2" s="3">
        <f>G4</f>
        <v>3000000</v>
      </c>
      <c r="C2" s="3">
        <f>-G5</f>
        <v>-800000</v>
      </c>
      <c r="D2" s="3">
        <v>0.2</v>
      </c>
      <c r="F2" s="14" t="s">
        <v>9</v>
      </c>
      <c r="G2" s="3">
        <v>8000000</v>
      </c>
    </row>
    <row r="3" spans="1:7" x14ac:dyDescent="0.25">
      <c r="A3" s="79" t="s">
        <v>2</v>
      </c>
      <c r="B3" s="3">
        <v>0</v>
      </c>
      <c r="C3" s="3">
        <v>0</v>
      </c>
      <c r="D3" s="3">
        <f>1-D2</f>
        <v>0.8</v>
      </c>
      <c r="E3" s="16" t="s">
        <v>39</v>
      </c>
      <c r="F3" s="14" t="s">
        <v>10</v>
      </c>
      <c r="G3" s="3">
        <v>9000000</v>
      </c>
    </row>
    <row r="4" spans="1:7" x14ac:dyDescent="0.25">
      <c r="A4" s="3" t="s">
        <v>1</v>
      </c>
      <c r="B4" s="3">
        <v>0.3</v>
      </c>
      <c r="C4" s="3">
        <f>1-B4</f>
        <v>0.7</v>
      </c>
      <c r="D4" s="3"/>
      <c r="E4" s="27">
        <f>(D2*C5)+(D3*(B4+C4))</f>
        <v>68000.800000000003</v>
      </c>
      <c r="F4" s="15" t="s">
        <v>11</v>
      </c>
      <c r="G4" s="73">
        <f>G1-(G2+G3)</f>
        <v>3000000</v>
      </c>
    </row>
    <row r="5" spans="1:7" x14ac:dyDescent="0.25">
      <c r="C5" s="1">
        <f>SUMPRODUCT($B$4:$C$4,B2:C2)</f>
        <v>340000</v>
      </c>
      <c r="F5" s="15" t="s">
        <v>12</v>
      </c>
      <c r="G5" s="73">
        <f>(G2*10)/100</f>
        <v>800000</v>
      </c>
    </row>
    <row r="6" spans="1:7" x14ac:dyDescent="0.25">
      <c r="A6" s="19" t="s">
        <v>7</v>
      </c>
    </row>
    <row r="7" spans="1:7" x14ac:dyDescent="0.25">
      <c r="B7" s="2" t="s">
        <v>5</v>
      </c>
      <c r="C7" s="2" t="s">
        <v>6</v>
      </c>
      <c r="E7" s="19" t="s">
        <v>14</v>
      </c>
      <c r="F7" s="79" t="s">
        <v>32</v>
      </c>
      <c r="G7" s="79" t="s">
        <v>33</v>
      </c>
    </row>
    <row r="8" spans="1:7" x14ac:dyDescent="0.25">
      <c r="A8" s="79"/>
      <c r="B8" s="79" t="s">
        <v>3</v>
      </c>
      <c r="C8" s="79" t="s">
        <v>4</v>
      </c>
      <c r="E8" s="79" t="s">
        <v>3</v>
      </c>
      <c r="F8" s="12">
        <f>B15/D15</f>
        <v>0.76271186440677974</v>
      </c>
      <c r="G8" s="12">
        <f>B16/D16</f>
        <v>4.6439628482972131E-2</v>
      </c>
    </row>
    <row r="9" spans="1:7" x14ac:dyDescent="0.25">
      <c r="A9" s="79" t="s">
        <v>32</v>
      </c>
      <c r="B9" s="3">
        <v>0.9</v>
      </c>
      <c r="C9" s="3">
        <v>0.12</v>
      </c>
      <c r="E9" s="79" t="s">
        <v>4</v>
      </c>
      <c r="F9" s="12">
        <f>C15/D15</f>
        <v>0.23728813559322032</v>
      </c>
      <c r="G9" s="12">
        <f>C16/D16</f>
        <v>0.95356037151702777</v>
      </c>
    </row>
    <row r="10" spans="1:7" x14ac:dyDescent="0.25">
      <c r="A10" s="79" t="s">
        <v>33</v>
      </c>
      <c r="B10" s="3">
        <v>0.1</v>
      </c>
      <c r="C10" s="3">
        <v>0.88</v>
      </c>
    </row>
    <row r="11" spans="1:7" x14ac:dyDescent="0.25">
      <c r="F11" s="19" t="s">
        <v>56</v>
      </c>
    </row>
    <row r="12" spans="1:7" x14ac:dyDescent="0.25">
      <c r="A12" s="19" t="s">
        <v>13</v>
      </c>
      <c r="F12" s="2" t="s">
        <v>50</v>
      </c>
      <c r="G12" s="3">
        <f>'Decision Tree'!D14</f>
        <v>68000</v>
      </c>
    </row>
    <row r="13" spans="1:7" x14ac:dyDescent="0.25">
      <c r="B13" s="2" t="s">
        <v>5</v>
      </c>
      <c r="C13" s="2" t="s">
        <v>6</v>
      </c>
      <c r="F13" s="2" t="s">
        <v>51</v>
      </c>
      <c r="G13" s="3">
        <f>'Decision Tree'!D38</f>
        <v>148560</v>
      </c>
    </row>
    <row r="14" spans="1:7" x14ac:dyDescent="0.25">
      <c r="A14" s="81"/>
      <c r="B14" s="81" t="s">
        <v>3</v>
      </c>
      <c r="C14" s="81" t="s">
        <v>4</v>
      </c>
      <c r="D14" s="23"/>
      <c r="F14" s="2" t="s">
        <v>52</v>
      </c>
      <c r="G14" s="3">
        <v>-50000</v>
      </c>
    </row>
    <row r="15" spans="1:7" x14ac:dyDescent="0.25">
      <c r="A15" s="81" t="s">
        <v>32</v>
      </c>
      <c r="B15" s="24">
        <f>B9*B4</f>
        <v>0.27</v>
      </c>
      <c r="C15" s="25">
        <f>C9*C4</f>
        <v>8.3999999999999991E-2</v>
      </c>
      <c r="D15" s="26">
        <f>SUM(B15:C15)</f>
        <v>0.35399999999999998</v>
      </c>
      <c r="F15" s="1"/>
      <c r="G15" s="3"/>
    </row>
    <row r="16" spans="1:7" ht="30" customHeight="1" x14ac:dyDescent="0.25">
      <c r="A16" s="81" t="s">
        <v>33</v>
      </c>
      <c r="B16" s="24">
        <f>B10*B4</f>
        <v>0.03</v>
      </c>
      <c r="C16" s="25">
        <f>C10*C4</f>
        <v>0.61599999999999999</v>
      </c>
      <c r="D16" s="26">
        <f>SUM(B16:C16)</f>
        <v>0.64600000000000002</v>
      </c>
      <c r="F16" s="20" t="s">
        <v>54</v>
      </c>
      <c r="G16" s="74"/>
    </row>
    <row r="17" spans="1:7" ht="30" x14ac:dyDescent="0.25">
      <c r="A17" s="23"/>
      <c r="B17" s="24">
        <f>SUM(B15:B16)</f>
        <v>0.30000000000000004</v>
      </c>
      <c r="C17" s="25">
        <f>SUM(C15:C16)</f>
        <v>0.7</v>
      </c>
      <c r="D17" s="23"/>
      <c r="F17" s="21" t="s">
        <v>53</v>
      </c>
      <c r="G17" s="22" t="s">
        <v>55</v>
      </c>
    </row>
    <row r="18" spans="1:7" x14ac:dyDescent="0.25">
      <c r="F18" s="16" t="s">
        <v>53</v>
      </c>
      <c r="G18" s="15">
        <f>G13-G12</f>
        <v>80560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BDFC1-4FB0-46B8-84D2-129AD10AFFF4}">
  <dimension ref="A1:M102"/>
  <sheetViews>
    <sheetView tabSelected="1" topLeftCell="A20" workbookViewId="0">
      <selection activeCell="B33" sqref="B33"/>
    </sheetView>
  </sheetViews>
  <sheetFormatPr defaultRowHeight="15" x14ac:dyDescent="0.25"/>
  <cols>
    <col min="1" max="1" width="41.140625" style="23" bestFit="1" customWidth="1"/>
    <col min="2" max="2" width="19.42578125" style="23" customWidth="1"/>
    <col min="3" max="3" width="15.5703125" style="23" bestFit="1" customWidth="1"/>
    <col min="4" max="5" width="12.5703125" style="23" bestFit="1" customWidth="1"/>
    <col min="6" max="6" width="37.28515625" style="23" customWidth="1"/>
    <col min="7" max="7" width="23.28515625" style="23" customWidth="1"/>
    <col min="8" max="8" width="12.140625" style="23" customWidth="1"/>
    <col min="9" max="9" width="12.5703125" style="23" bestFit="1" customWidth="1"/>
    <col min="10" max="10" width="15.140625" style="23" bestFit="1" customWidth="1"/>
    <col min="11" max="11" width="15.42578125" style="23" bestFit="1" customWidth="1"/>
    <col min="12" max="16384" width="9.140625" style="23"/>
  </cols>
  <sheetData>
    <row r="1" spans="1:10" x14ac:dyDescent="0.25">
      <c r="A1" s="32" t="s">
        <v>8</v>
      </c>
      <c r="B1" s="24">
        <v>20000000</v>
      </c>
      <c r="C1" s="33"/>
      <c r="F1" s="31" t="s">
        <v>59</v>
      </c>
    </row>
    <row r="2" spans="1:10" x14ac:dyDescent="0.25">
      <c r="A2" s="32" t="s">
        <v>9</v>
      </c>
      <c r="B2" s="24">
        <v>8000000</v>
      </c>
      <c r="C2" s="33"/>
      <c r="F2" s="21" t="s">
        <v>61</v>
      </c>
      <c r="G2" s="24">
        <v>68000</v>
      </c>
    </row>
    <row r="3" spans="1:10" x14ac:dyDescent="0.25">
      <c r="A3" s="32" t="s">
        <v>10</v>
      </c>
      <c r="B3" s="24">
        <v>9000000</v>
      </c>
      <c r="C3" s="33"/>
      <c r="F3" s="21" t="s">
        <v>51</v>
      </c>
      <c r="G3" s="24">
        <f>'Decision Tree'!D38</f>
        <v>148560</v>
      </c>
    </row>
    <row r="4" spans="1:10" x14ac:dyDescent="0.25">
      <c r="A4" s="34" t="s">
        <v>11</v>
      </c>
      <c r="B4" s="35">
        <f>B1-(B2+B3)</f>
        <v>3000000</v>
      </c>
      <c r="C4" s="33"/>
      <c r="F4" s="21" t="s">
        <v>53</v>
      </c>
      <c r="G4" s="24">
        <f>(G3-G2)</f>
        <v>80560</v>
      </c>
    </row>
    <row r="5" spans="1:10" ht="30" customHeight="1" x14ac:dyDescent="0.25">
      <c r="A5" s="33"/>
      <c r="B5" s="33"/>
      <c r="C5" s="33"/>
      <c r="D5" s="33"/>
      <c r="E5" s="33"/>
      <c r="F5" s="21" t="s">
        <v>57</v>
      </c>
      <c r="G5" s="24">
        <f>Analysis!G14</f>
        <v>-50000</v>
      </c>
    </row>
    <row r="6" spans="1:10" ht="30" x14ac:dyDescent="0.25">
      <c r="A6" s="81"/>
      <c r="B6" s="81" t="s">
        <v>3</v>
      </c>
      <c r="C6" s="81" t="s">
        <v>4</v>
      </c>
      <c r="D6" s="36"/>
      <c r="F6" s="28" t="s">
        <v>58</v>
      </c>
      <c r="G6" s="29" t="str">
        <f>IF(G4&gt;ABS(G5),"Hire the Consultant","Do not Hire a Consultant")</f>
        <v>Hire the Consultant</v>
      </c>
    </row>
    <row r="7" spans="1:10" ht="30" x14ac:dyDescent="0.25">
      <c r="A7" s="81" t="s">
        <v>0</v>
      </c>
      <c r="B7" s="24">
        <f>(B1-(B2+B3))</f>
        <v>3000000</v>
      </c>
      <c r="C7" s="24">
        <f>-(B2*10%)</f>
        <v>-800000</v>
      </c>
      <c r="D7" s="37">
        <v>0.2</v>
      </c>
      <c r="F7" s="38" t="s">
        <v>62</v>
      </c>
      <c r="G7" s="39" t="str">
        <f>IF(G2&gt;=68000,"Bid","Don't Bid")</f>
        <v>Bid</v>
      </c>
    </row>
    <row r="8" spans="1:10" ht="46.5" customHeight="1" x14ac:dyDescent="0.25">
      <c r="A8" s="81" t="s">
        <v>2</v>
      </c>
      <c r="B8" s="24">
        <v>0</v>
      </c>
      <c r="C8" s="24">
        <v>0</v>
      </c>
      <c r="D8" s="37">
        <f>1-D7</f>
        <v>0.8</v>
      </c>
      <c r="F8" s="30" t="s">
        <v>60</v>
      </c>
    </row>
    <row r="9" spans="1:10" ht="48" customHeight="1" x14ac:dyDescent="0.25">
      <c r="A9" s="36" t="s">
        <v>1</v>
      </c>
      <c r="B9" s="37">
        <v>0.3</v>
      </c>
      <c r="C9" s="37">
        <f>1-B9</f>
        <v>0.7</v>
      </c>
      <c r="D9" s="36"/>
      <c r="F9" s="30" t="s">
        <v>63</v>
      </c>
    </row>
    <row r="10" spans="1:10" x14ac:dyDescent="0.25">
      <c r="B10" s="24">
        <f>(((B1-(B2+B3))*B9)+(C9*C7))</f>
        <v>340000</v>
      </c>
      <c r="J10" s="40"/>
    </row>
    <row r="12" spans="1:10" ht="30" x14ac:dyDescent="0.25">
      <c r="A12" s="41" t="s">
        <v>64</v>
      </c>
    </row>
    <row r="13" spans="1:10" x14ac:dyDescent="0.25">
      <c r="A13" s="34" t="s">
        <v>34</v>
      </c>
      <c r="B13" s="34" cm="1">
        <f t="array" ref="B13:C13">(D7*((((B1-(B2+B3))*B9)+(C9*C7)))+(D8*B8:C8))</f>
        <v>68000</v>
      </c>
      <c r="C13" s="23">
        <v>68000</v>
      </c>
      <c r="D13" s="23">
        <f>(D7*((B7*B9)+(C7*C9))+D8*(B8+C8))</f>
        <v>68000</v>
      </c>
    </row>
    <row r="14" spans="1:10" x14ac:dyDescent="0.25">
      <c r="A14" s="42"/>
      <c r="B14" s="43">
        <v>0.1</v>
      </c>
      <c r="C14" s="43">
        <v>0.2</v>
      </c>
      <c r="D14" s="43">
        <v>0.3</v>
      </c>
      <c r="E14" s="43">
        <v>0.4</v>
      </c>
      <c r="F14" s="43">
        <v>0.5</v>
      </c>
      <c r="G14" s="43">
        <v>0.6</v>
      </c>
      <c r="H14" s="43">
        <v>0.7</v>
      </c>
      <c r="I14" s="43">
        <v>0.8</v>
      </c>
      <c r="J14" s="43">
        <v>0.9</v>
      </c>
    </row>
    <row r="15" spans="1:10" x14ac:dyDescent="0.25">
      <c r="A15" s="43">
        <f>B13</f>
        <v>68000</v>
      </c>
      <c r="B15" s="32">
        <f t="dataTable" ref="B15:J15" dt2D="0" dtr="1" r1="B9" ca="1"/>
        <v>-84000</v>
      </c>
      <c r="C15" s="32">
        <v>-8000</v>
      </c>
      <c r="D15" s="32">
        <v>68000</v>
      </c>
      <c r="E15" s="32">
        <v>144000</v>
      </c>
      <c r="F15" s="32">
        <v>220000</v>
      </c>
      <c r="G15" s="32">
        <v>296000</v>
      </c>
      <c r="H15" s="32">
        <v>372000</v>
      </c>
      <c r="I15" s="32">
        <v>448000</v>
      </c>
      <c r="J15" s="32">
        <v>524000</v>
      </c>
    </row>
    <row r="17" spans="1:12" ht="30" x14ac:dyDescent="0.25">
      <c r="A17" s="44" t="s">
        <v>65</v>
      </c>
      <c r="J17" s="40"/>
    </row>
    <row r="18" spans="1:12" x14ac:dyDescent="0.25">
      <c r="A18" s="42"/>
      <c r="B18" s="45">
        <v>0.1</v>
      </c>
      <c r="C18" s="45">
        <v>0.2</v>
      </c>
      <c r="D18" s="45">
        <v>0.3</v>
      </c>
      <c r="E18" s="45">
        <v>0.4</v>
      </c>
      <c r="F18" s="45">
        <v>0.5</v>
      </c>
      <c r="G18" s="45">
        <v>0.6</v>
      </c>
      <c r="H18" s="45">
        <v>0.7</v>
      </c>
      <c r="I18" s="45">
        <v>0.8</v>
      </c>
      <c r="J18" s="45">
        <v>0.9</v>
      </c>
    </row>
    <row r="19" spans="1:12" x14ac:dyDescent="0.25">
      <c r="A19" s="45">
        <f>B13</f>
        <v>68000</v>
      </c>
      <c r="B19" s="32">
        <f t="dataTable" ref="B19:J19" dt2D="0" dtr="1" r1="D7"/>
        <v>34000</v>
      </c>
      <c r="C19" s="32">
        <v>68000</v>
      </c>
      <c r="D19" s="32">
        <v>102000</v>
      </c>
      <c r="E19" s="32">
        <v>136000</v>
      </c>
      <c r="F19" s="32">
        <v>170000</v>
      </c>
      <c r="G19" s="32">
        <v>204000</v>
      </c>
      <c r="H19" s="32">
        <v>237999.99999999997</v>
      </c>
      <c r="I19" s="32">
        <v>272000</v>
      </c>
      <c r="J19" s="32">
        <v>306000</v>
      </c>
    </row>
    <row r="21" spans="1:12" ht="30" x14ac:dyDescent="0.25">
      <c r="A21" s="76" t="s">
        <v>66</v>
      </c>
      <c r="B21" s="33"/>
      <c r="C21" s="33"/>
      <c r="D21" s="33"/>
      <c r="E21" s="33"/>
      <c r="F21" s="33"/>
    </row>
    <row r="22" spans="1:12" x14ac:dyDescent="0.25">
      <c r="A22" s="42"/>
      <c r="B22" s="69">
        <v>1000000</v>
      </c>
      <c r="C22" s="69">
        <v>2000000</v>
      </c>
      <c r="D22" s="69">
        <f>B4</f>
        <v>3000000</v>
      </c>
      <c r="E22" s="69">
        <f>D22+1000000</f>
        <v>4000000</v>
      </c>
      <c r="F22" s="69">
        <f t="shared" ref="F22:L22" si="0">E22+1000000</f>
        <v>5000000</v>
      </c>
      <c r="G22" s="69">
        <f t="shared" si="0"/>
        <v>6000000</v>
      </c>
      <c r="H22" s="69">
        <f t="shared" si="0"/>
        <v>7000000</v>
      </c>
      <c r="I22" s="69">
        <f t="shared" si="0"/>
        <v>8000000</v>
      </c>
      <c r="J22" s="69">
        <f t="shared" si="0"/>
        <v>9000000</v>
      </c>
      <c r="K22" s="69">
        <f t="shared" si="0"/>
        <v>10000000</v>
      </c>
      <c r="L22" s="69">
        <f t="shared" si="0"/>
        <v>11000000</v>
      </c>
    </row>
    <row r="23" spans="1:12" x14ac:dyDescent="0.25">
      <c r="A23" s="69">
        <f>D13</f>
        <v>68000</v>
      </c>
      <c r="B23" s="32">
        <f t="dataTable" ref="B23:L23" dt2D="0" dtr="1" r1="B7" ca="1"/>
        <v>-52000</v>
      </c>
      <c r="C23" s="32">
        <v>8000</v>
      </c>
      <c r="D23" s="32">
        <v>68000</v>
      </c>
      <c r="E23" s="32">
        <v>128000</v>
      </c>
      <c r="F23" s="32">
        <v>188000</v>
      </c>
      <c r="G23" s="32">
        <v>248000</v>
      </c>
      <c r="H23" s="32">
        <v>308000</v>
      </c>
      <c r="I23" s="32">
        <v>368000</v>
      </c>
      <c r="J23" s="32">
        <v>428000</v>
      </c>
      <c r="K23" s="32">
        <v>488000</v>
      </c>
      <c r="L23" s="32">
        <v>548000</v>
      </c>
    </row>
    <row r="24" spans="1:12" x14ac:dyDescent="0.25">
      <c r="A24" s="33"/>
      <c r="B24" s="33"/>
      <c r="C24" s="33"/>
      <c r="D24" s="33"/>
      <c r="E24" s="33"/>
      <c r="F24" s="33"/>
      <c r="G24" s="33"/>
      <c r="H24" s="33"/>
      <c r="I24" s="33"/>
      <c r="J24" s="33"/>
    </row>
    <row r="25" spans="1:12" ht="30" x14ac:dyDescent="0.25">
      <c r="A25" s="46" t="s">
        <v>67</v>
      </c>
      <c r="B25" s="33"/>
      <c r="C25" s="33"/>
      <c r="D25" s="33"/>
      <c r="E25" s="33"/>
      <c r="F25" s="33"/>
    </row>
    <row r="26" spans="1:12" x14ac:dyDescent="0.25">
      <c r="B26" s="47">
        <v>0.1</v>
      </c>
      <c r="C26" s="47">
        <v>0.12</v>
      </c>
      <c r="D26" s="47">
        <v>0.14000000000000001</v>
      </c>
      <c r="E26" s="47">
        <v>0.16</v>
      </c>
      <c r="F26" s="47">
        <v>0.18</v>
      </c>
      <c r="G26" s="47">
        <v>0.2</v>
      </c>
      <c r="H26" s="47">
        <v>0.08</v>
      </c>
      <c r="I26" s="47">
        <v>0.09</v>
      </c>
      <c r="J26" s="47">
        <v>0.1</v>
      </c>
      <c r="K26" s="47">
        <v>0.15</v>
      </c>
      <c r="L26" s="47">
        <v>0.2</v>
      </c>
    </row>
    <row r="27" spans="1:12" x14ac:dyDescent="0.25">
      <c r="A27" s="42"/>
      <c r="B27" s="32">
        <f t="shared" ref="B27:L27" si="1">-$B$2*B26</f>
        <v>-800000</v>
      </c>
      <c r="C27" s="32">
        <f t="shared" si="1"/>
        <v>-960000</v>
      </c>
      <c r="D27" s="32">
        <f t="shared" si="1"/>
        <v>-1120000</v>
      </c>
      <c r="E27" s="32">
        <f t="shared" si="1"/>
        <v>-1280000</v>
      </c>
      <c r="F27" s="32">
        <f t="shared" si="1"/>
        <v>-1440000</v>
      </c>
      <c r="G27" s="32">
        <f t="shared" si="1"/>
        <v>-1600000</v>
      </c>
      <c r="H27" s="32">
        <f t="shared" si="1"/>
        <v>-640000</v>
      </c>
      <c r="I27" s="32">
        <f t="shared" si="1"/>
        <v>-720000</v>
      </c>
      <c r="J27" s="32">
        <f t="shared" si="1"/>
        <v>-800000</v>
      </c>
      <c r="K27" s="32">
        <f t="shared" si="1"/>
        <v>-1200000</v>
      </c>
      <c r="L27" s="32">
        <f t="shared" si="1"/>
        <v>-1600000</v>
      </c>
    </row>
    <row r="28" spans="1:12" x14ac:dyDescent="0.25">
      <c r="A28" s="77">
        <f>B13</f>
        <v>68000</v>
      </c>
      <c r="B28" s="32">
        <f t="dataTable" ref="B28:L28" dt2D="0" dtr="1" r1="C7" ca="1"/>
        <v>68000</v>
      </c>
      <c r="C28" s="32">
        <v>45600</v>
      </c>
      <c r="D28" s="32">
        <v>23200</v>
      </c>
      <c r="E28" s="32">
        <v>800</v>
      </c>
      <c r="F28" s="32">
        <v>-21599.999999999978</v>
      </c>
      <c r="G28" s="32">
        <v>-44000</v>
      </c>
      <c r="H28" s="32">
        <v>90400</v>
      </c>
      <c r="I28" s="32">
        <v>79200.000000000015</v>
      </c>
      <c r="J28" s="32">
        <v>68000</v>
      </c>
      <c r="K28" s="32">
        <v>12000</v>
      </c>
      <c r="L28" s="32">
        <v>-44000</v>
      </c>
    </row>
    <row r="30" spans="1:12" ht="30" x14ac:dyDescent="0.25">
      <c r="A30" s="48" t="s">
        <v>68</v>
      </c>
      <c r="B30" s="33"/>
      <c r="C30" s="33"/>
      <c r="D30" s="33"/>
      <c r="E30" s="33"/>
      <c r="F30" s="33"/>
      <c r="G30" s="33"/>
      <c r="H30" s="33"/>
      <c r="I30" s="33"/>
      <c r="J30" s="33"/>
      <c r="K30" s="33"/>
      <c r="L30" s="33"/>
    </row>
    <row r="31" spans="1:12" x14ac:dyDescent="0.25">
      <c r="A31" s="42" t="s">
        <v>40</v>
      </c>
      <c r="B31" s="49">
        <v>-0.05</v>
      </c>
      <c r="C31" s="49">
        <v>-0.03</v>
      </c>
      <c r="D31" s="49">
        <v>0</v>
      </c>
      <c r="E31" s="49">
        <v>0.01</v>
      </c>
      <c r="F31" s="49">
        <v>0.03</v>
      </c>
      <c r="G31" s="49">
        <v>0.05</v>
      </c>
      <c r="H31" s="49">
        <v>7.0000000000000007E-2</v>
      </c>
      <c r="I31" s="49">
        <v>0.09</v>
      </c>
      <c r="J31" s="49">
        <v>0.1</v>
      </c>
      <c r="K31" s="49">
        <v>0.12</v>
      </c>
      <c r="L31" s="49">
        <v>0.15</v>
      </c>
    </row>
    <row r="32" spans="1:12" x14ac:dyDescent="0.25">
      <c r="A32" s="32"/>
      <c r="B32" s="32">
        <f t="shared" ref="B32:L32" si="2">$B$1+($B$1*B31)</f>
        <v>19000000</v>
      </c>
      <c r="C32" s="32">
        <f t="shared" si="2"/>
        <v>19400000</v>
      </c>
      <c r="D32" s="32">
        <f t="shared" si="2"/>
        <v>20000000</v>
      </c>
      <c r="E32" s="32">
        <f t="shared" si="2"/>
        <v>20200000</v>
      </c>
      <c r="F32" s="32">
        <f t="shared" si="2"/>
        <v>20600000</v>
      </c>
      <c r="G32" s="32">
        <f t="shared" si="2"/>
        <v>21000000</v>
      </c>
      <c r="H32" s="32">
        <f t="shared" si="2"/>
        <v>21400000</v>
      </c>
      <c r="I32" s="32">
        <f t="shared" si="2"/>
        <v>21800000</v>
      </c>
      <c r="J32" s="32">
        <f t="shared" si="2"/>
        <v>22000000</v>
      </c>
      <c r="K32" s="32">
        <f t="shared" si="2"/>
        <v>22400000</v>
      </c>
      <c r="L32" s="32">
        <f t="shared" si="2"/>
        <v>23000000</v>
      </c>
    </row>
    <row r="33" spans="1:13" x14ac:dyDescent="0.25">
      <c r="A33" s="42"/>
      <c r="B33" s="32">
        <v>19000000</v>
      </c>
      <c r="C33" s="32">
        <v>19400000</v>
      </c>
      <c r="D33" s="32">
        <v>20000000</v>
      </c>
      <c r="E33" s="32">
        <v>20200000</v>
      </c>
      <c r="F33" s="32">
        <v>20600000</v>
      </c>
      <c r="G33" s="32">
        <v>21000000</v>
      </c>
      <c r="H33" s="32">
        <v>21400000</v>
      </c>
      <c r="I33" s="32">
        <v>21800000</v>
      </c>
      <c r="J33" s="32">
        <v>22000000</v>
      </c>
      <c r="K33" s="32">
        <v>22400000</v>
      </c>
      <c r="L33" s="32">
        <v>23000000</v>
      </c>
    </row>
    <row r="34" spans="1:13" x14ac:dyDescent="0.25">
      <c r="A34" s="78">
        <f>B13</f>
        <v>68000</v>
      </c>
      <c r="B34" s="32">
        <f t="dataTable" ref="B34:L34" dt2D="0" dtr="1" r1="B1" ca="1"/>
        <v>8000</v>
      </c>
      <c r="C34" s="32">
        <v>32000</v>
      </c>
      <c r="D34" s="32">
        <v>68000</v>
      </c>
      <c r="E34" s="32">
        <v>80000</v>
      </c>
      <c r="F34" s="32">
        <v>104000</v>
      </c>
      <c r="G34" s="32">
        <v>128000</v>
      </c>
      <c r="H34" s="32">
        <v>152000</v>
      </c>
      <c r="I34" s="32">
        <v>176000</v>
      </c>
      <c r="J34" s="32">
        <v>188000</v>
      </c>
      <c r="K34" s="32">
        <v>212000</v>
      </c>
      <c r="L34" s="32">
        <v>248000</v>
      </c>
    </row>
    <row r="36" spans="1:13" ht="30" x14ac:dyDescent="0.25">
      <c r="A36" s="50" t="s">
        <v>69</v>
      </c>
    </row>
    <row r="37" spans="1:13" x14ac:dyDescent="0.25">
      <c r="A37" s="51" t="s">
        <v>41</v>
      </c>
      <c r="B37" s="52">
        <v>0</v>
      </c>
      <c r="C37" s="52">
        <v>0.02</v>
      </c>
      <c r="D37" s="52">
        <v>0.03</v>
      </c>
      <c r="E37" s="52">
        <v>0.04</v>
      </c>
      <c r="F37" s="52">
        <v>0.05</v>
      </c>
      <c r="G37" s="52">
        <v>0.06</v>
      </c>
      <c r="H37" s="52">
        <v>7.0000000000000007E-2</v>
      </c>
      <c r="I37" s="52">
        <v>0.08</v>
      </c>
      <c r="J37" s="52">
        <v>0.1</v>
      </c>
    </row>
    <row r="38" spans="1:13" x14ac:dyDescent="0.25">
      <c r="A38" s="36"/>
      <c r="B38" s="32">
        <f t="shared" ref="B38:J38" si="3">$B$3+($B$3*B37)</f>
        <v>9000000</v>
      </c>
      <c r="C38" s="32">
        <f t="shared" si="3"/>
        <v>9180000</v>
      </c>
      <c r="D38" s="32">
        <f t="shared" si="3"/>
        <v>9270000</v>
      </c>
      <c r="E38" s="32">
        <f t="shared" si="3"/>
        <v>9360000</v>
      </c>
      <c r="F38" s="32">
        <f t="shared" si="3"/>
        <v>9450000</v>
      </c>
      <c r="G38" s="32">
        <f t="shared" si="3"/>
        <v>9540000</v>
      </c>
      <c r="H38" s="32">
        <f t="shared" si="3"/>
        <v>9630000</v>
      </c>
      <c r="I38" s="32">
        <f t="shared" si="3"/>
        <v>9720000</v>
      </c>
      <c r="J38" s="32">
        <f t="shared" si="3"/>
        <v>9900000</v>
      </c>
    </row>
    <row r="39" spans="1:13" x14ac:dyDescent="0.25">
      <c r="A39" s="42"/>
      <c r="B39" s="32">
        <v>9000000</v>
      </c>
      <c r="C39" s="32">
        <v>9180000</v>
      </c>
      <c r="D39" s="32">
        <v>9270000</v>
      </c>
      <c r="E39" s="32">
        <v>9360000</v>
      </c>
      <c r="F39" s="32">
        <v>9450000</v>
      </c>
      <c r="G39" s="32">
        <v>9540000</v>
      </c>
      <c r="H39" s="32">
        <v>9630000</v>
      </c>
      <c r="I39" s="32">
        <v>9720000</v>
      </c>
      <c r="J39" s="32">
        <v>9900000</v>
      </c>
    </row>
    <row r="40" spans="1:13" x14ac:dyDescent="0.25">
      <c r="A40" s="75">
        <f>B13</f>
        <v>68000</v>
      </c>
      <c r="B40" s="32">
        <f t="dataTable" ref="B40:J40" dt2D="0" dtr="1" r1="B3" ca="1"/>
        <v>68000</v>
      </c>
      <c r="C40" s="32">
        <v>57200</v>
      </c>
      <c r="D40" s="32">
        <v>51800</v>
      </c>
      <c r="E40" s="32">
        <v>46400</v>
      </c>
      <c r="F40" s="32">
        <v>41000</v>
      </c>
      <c r="G40" s="32">
        <v>35600</v>
      </c>
      <c r="H40" s="32">
        <v>30200</v>
      </c>
      <c r="I40" s="32">
        <v>24800</v>
      </c>
      <c r="J40" s="32">
        <v>14000</v>
      </c>
    </row>
    <row r="42" spans="1:13" ht="30" x14ac:dyDescent="0.25">
      <c r="A42" s="53" t="s">
        <v>70</v>
      </c>
      <c r="B42" s="68">
        <v>-0.05</v>
      </c>
      <c r="C42" s="68">
        <v>-0.03</v>
      </c>
      <c r="D42" s="68">
        <v>0</v>
      </c>
      <c r="E42" s="68">
        <v>0.01</v>
      </c>
      <c r="F42" s="68">
        <v>0.03</v>
      </c>
      <c r="G42" s="68">
        <v>0.05</v>
      </c>
      <c r="H42" s="68">
        <v>7.0000000000000007E-2</v>
      </c>
      <c r="I42" s="68">
        <v>0.09</v>
      </c>
      <c r="J42" s="68">
        <v>0.1</v>
      </c>
      <c r="K42" s="68">
        <v>0.12</v>
      </c>
      <c r="L42" s="68">
        <v>0.15</v>
      </c>
      <c r="M42" s="55" t="s">
        <v>43</v>
      </c>
    </row>
    <row r="43" spans="1:13" x14ac:dyDescent="0.25">
      <c r="A43" s="54">
        <f>B13</f>
        <v>68000</v>
      </c>
      <c r="B43" s="32">
        <v>19000000</v>
      </c>
      <c r="C43" s="32">
        <v>19400000</v>
      </c>
      <c r="D43" s="32">
        <v>20000000</v>
      </c>
      <c r="E43" s="32">
        <v>20200000</v>
      </c>
      <c r="F43" s="32">
        <v>20600000</v>
      </c>
      <c r="G43" s="32">
        <v>21000000</v>
      </c>
      <c r="H43" s="32">
        <v>21400000</v>
      </c>
      <c r="I43" s="32">
        <v>21800000</v>
      </c>
      <c r="J43" s="32">
        <v>22000000</v>
      </c>
      <c r="K43" s="32">
        <v>22400000</v>
      </c>
      <c r="L43" s="32">
        <v>23000000</v>
      </c>
    </row>
    <row r="44" spans="1:13" x14ac:dyDescent="0.25">
      <c r="A44" s="32">
        <v>9000000</v>
      </c>
      <c r="B44" s="32">
        <f t="dataTable" ref="B44:L52" dt2D="1" dtr="1" r1="B1" r2="B3" ca="1"/>
        <v>8000</v>
      </c>
      <c r="C44" s="32">
        <v>32000</v>
      </c>
      <c r="D44" s="32">
        <v>68000</v>
      </c>
      <c r="E44" s="32">
        <v>80000</v>
      </c>
      <c r="F44" s="32">
        <v>104000</v>
      </c>
      <c r="G44" s="32">
        <v>128000</v>
      </c>
      <c r="H44" s="32">
        <v>152000</v>
      </c>
      <c r="I44" s="32">
        <v>176000</v>
      </c>
      <c r="J44" s="32">
        <v>188000</v>
      </c>
      <c r="K44" s="32">
        <v>212000</v>
      </c>
      <c r="L44" s="32">
        <v>248000</v>
      </c>
    </row>
    <row r="45" spans="1:13" x14ac:dyDescent="0.25">
      <c r="A45" s="32">
        <v>9180000</v>
      </c>
      <c r="B45" s="32">
        <v>-2800</v>
      </c>
      <c r="C45" s="32">
        <v>21200</v>
      </c>
      <c r="D45" s="32">
        <v>57200</v>
      </c>
      <c r="E45" s="32">
        <v>69200</v>
      </c>
      <c r="F45" s="32">
        <v>93200</v>
      </c>
      <c r="G45" s="32">
        <v>117200</v>
      </c>
      <c r="H45" s="32">
        <v>141200</v>
      </c>
      <c r="I45" s="32">
        <v>165200</v>
      </c>
      <c r="J45" s="32">
        <v>177200</v>
      </c>
      <c r="K45" s="32">
        <v>201200</v>
      </c>
      <c r="L45" s="32">
        <v>237200</v>
      </c>
    </row>
    <row r="46" spans="1:13" x14ac:dyDescent="0.25">
      <c r="A46" s="32">
        <v>9270000</v>
      </c>
      <c r="B46" s="32">
        <v>-8200</v>
      </c>
      <c r="C46" s="32">
        <v>15800</v>
      </c>
      <c r="D46" s="32">
        <v>51800</v>
      </c>
      <c r="E46" s="32">
        <v>63800</v>
      </c>
      <c r="F46" s="32">
        <v>87800</v>
      </c>
      <c r="G46" s="32">
        <v>111800</v>
      </c>
      <c r="H46" s="32">
        <v>135800</v>
      </c>
      <c r="I46" s="32">
        <v>159800</v>
      </c>
      <c r="J46" s="32">
        <v>171800</v>
      </c>
      <c r="K46" s="32">
        <v>195800</v>
      </c>
      <c r="L46" s="32">
        <v>231800</v>
      </c>
    </row>
    <row r="47" spans="1:13" x14ac:dyDescent="0.25">
      <c r="A47" s="32">
        <v>9360000</v>
      </c>
      <c r="B47" s="32">
        <v>-13600</v>
      </c>
      <c r="C47" s="32">
        <v>10400</v>
      </c>
      <c r="D47" s="32">
        <v>46400</v>
      </c>
      <c r="E47" s="32">
        <v>58400</v>
      </c>
      <c r="F47" s="32">
        <v>82400</v>
      </c>
      <c r="G47" s="32">
        <v>106400</v>
      </c>
      <c r="H47" s="32">
        <v>130400</v>
      </c>
      <c r="I47" s="32">
        <v>154400</v>
      </c>
      <c r="J47" s="32">
        <v>166400</v>
      </c>
      <c r="K47" s="32">
        <v>190400</v>
      </c>
      <c r="L47" s="32">
        <v>226400</v>
      </c>
    </row>
    <row r="48" spans="1:13" x14ac:dyDescent="0.25">
      <c r="A48" s="32">
        <v>9450000</v>
      </c>
      <c r="B48" s="32">
        <v>-19000</v>
      </c>
      <c r="C48" s="32">
        <v>5000</v>
      </c>
      <c r="D48" s="32">
        <v>41000</v>
      </c>
      <c r="E48" s="32">
        <v>53000</v>
      </c>
      <c r="F48" s="32">
        <v>77000</v>
      </c>
      <c r="G48" s="32">
        <v>101000</v>
      </c>
      <c r="H48" s="32">
        <v>125000</v>
      </c>
      <c r="I48" s="32">
        <v>149000</v>
      </c>
      <c r="J48" s="32">
        <v>161000</v>
      </c>
      <c r="K48" s="32">
        <v>185000</v>
      </c>
      <c r="L48" s="32">
        <v>221000</v>
      </c>
    </row>
    <row r="49" spans="1:12" x14ac:dyDescent="0.25">
      <c r="A49" s="32">
        <v>9540000</v>
      </c>
      <c r="B49" s="32">
        <v>-24400</v>
      </c>
      <c r="C49" s="32">
        <v>-400</v>
      </c>
      <c r="D49" s="32">
        <v>35600</v>
      </c>
      <c r="E49" s="32">
        <v>47600</v>
      </c>
      <c r="F49" s="32">
        <v>71600</v>
      </c>
      <c r="G49" s="32">
        <v>95600</v>
      </c>
      <c r="H49" s="32">
        <v>119600</v>
      </c>
      <c r="I49" s="32">
        <v>143600</v>
      </c>
      <c r="J49" s="32">
        <v>155600</v>
      </c>
      <c r="K49" s="32">
        <v>179600</v>
      </c>
      <c r="L49" s="32">
        <v>215600</v>
      </c>
    </row>
    <row r="50" spans="1:12" x14ac:dyDescent="0.25">
      <c r="A50" s="32">
        <v>9630000</v>
      </c>
      <c r="B50" s="32">
        <v>-29800</v>
      </c>
      <c r="C50" s="32">
        <v>-5800</v>
      </c>
      <c r="D50" s="32">
        <v>30200</v>
      </c>
      <c r="E50" s="32">
        <v>42200</v>
      </c>
      <c r="F50" s="32">
        <v>66200</v>
      </c>
      <c r="G50" s="32">
        <v>90200</v>
      </c>
      <c r="H50" s="32">
        <v>114200</v>
      </c>
      <c r="I50" s="32">
        <v>138200</v>
      </c>
      <c r="J50" s="32">
        <v>150200</v>
      </c>
      <c r="K50" s="32">
        <v>174200</v>
      </c>
      <c r="L50" s="32">
        <v>210200</v>
      </c>
    </row>
    <row r="51" spans="1:12" x14ac:dyDescent="0.25">
      <c r="A51" s="32">
        <v>9720000</v>
      </c>
      <c r="B51" s="32">
        <v>-35200</v>
      </c>
      <c r="C51" s="32">
        <v>-11200</v>
      </c>
      <c r="D51" s="32">
        <v>24800</v>
      </c>
      <c r="E51" s="32">
        <v>36800</v>
      </c>
      <c r="F51" s="32">
        <v>60800</v>
      </c>
      <c r="G51" s="32">
        <v>84800</v>
      </c>
      <c r="H51" s="32">
        <v>108800</v>
      </c>
      <c r="I51" s="32">
        <v>132800</v>
      </c>
      <c r="J51" s="32">
        <v>144800</v>
      </c>
      <c r="K51" s="32">
        <v>168800</v>
      </c>
      <c r="L51" s="32">
        <v>204800</v>
      </c>
    </row>
    <row r="52" spans="1:12" x14ac:dyDescent="0.25">
      <c r="A52" s="32">
        <v>9900000</v>
      </c>
      <c r="B52" s="32">
        <v>-46000</v>
      </c>
      <c r="C52" s="32">
        <v>-22000</v>
      </c>
      <c r="D52" s="32">
        <v>14000</v>
      </c>
      <c r="E52" s="32">
        <v>26000</v>
      </c>
      <c r="F52" s="32">
        <v>50000</v>
      </c>
      <c r="G52" s="32">
        <v>74000</v>
      </c>
      <c r="H52" s="32">
        <v>98000</v>
      </c>
      <c r="I52" s="32">
        <v>122000</v>
      </c>
      <c r="J52" s="32">
        <v>134000</v>
      </c>
      <c r="K52" s="32">
        <v>158000</v>
      </c>
      <c r="L52" s="32">
        <v>194000</v>
      </c>
    </row>
    <row r="53" spans="1:12" x14ac:dyDescent="0.25">
      <c r="A53" s="67" t="s">
        <v>44</v>
      </c>
    </row>
    <row r="55" spans="1:12" ht="45" x14ac:dyDescent="0.25">
      <c r="A55" s="56" t="s">
        <v>71</v>
      </c>
    </row>
    <row r="56" spans="1:12" x14ac:dyDescent="0.25">
      <c r="A56" s="57">
        <f>B13</f>
        <v>68000</v>
      </c>
      <c r="B56" s="57">
        <v>0.1</v>
      </c>
      <c r="C56" s="57">
        <v>0.2</v>
      </c>
      <c r="D56" s="57">
        <v>0.3</v>
      </c>
      <c r="E56" s="57">
        <v>0.4</v>
      </c>
      <c r="F56" s="57">
        <v>0.5</v>
      </c>
      <c r="G56" s="57">
        <v>0.6</v>
      </c>
      <c r="H56" s="57">
        <v>0.7</v>
      </c>
      <c r="I56" s="57">
        <v>0.8</v>
      </c>
      <c r="J56" s="57">
        <v>0.9</v>
      </c>
      <c r="K56" s="58" t="s">
        <v>35</v>
      </c>
    </row>
    <row r="57" spans="1:12" x14ac:dyDescent="0.25">
      <c r="A57" s="42">
        <v>0.1</v>
      </c>
      <c r="B57" s="32">
        <f t="dataTable" ref="B57:J65" dt2D="1" dtr="1" r1="D7" r2="B9" ca="1"/>
        <v>-42000</v>
      </c>
      <c r="C57" s="32">
        <v>-84000</v>
      </c>
      <c r="D57" s="32">
        <v>-126000</v>
      </c>
      <c r="E57" s="32">
        <v>-168000</v>
      </c>
      <c r="F57" s="32">
        <v>-210000</v>
      </c>
      <c r="G57" s="32">
        <v>-252000</v>
      </c>
      <c r="H57" s="32">
        <v>-294000</v>
      </c>
      <c r="I57" s="32">
        <v>-336000</v>
      </c>
      <c r="J57" s="32">
        <v>-378000</v>
      </c>
    </row>
    <row r="58" spans="1:12" x14ac:dyDescent="0.25">
      <c r="A58" s="42">
        <v>0.2</v>
      </c>
      <c r="B58" s="32">
        <v>-4000</v>
      </c>
      <c r="C58" s="32">
        <v>-8000</v>
      </c>
      <c r="D58" s="32">
        <v>-12000</v>
      </c>
      <c r="E58" s="32">
        <v>-16000</v>
      </c>
      <c r="F58" s="32">
        <v>-20000</v>
      </c>
      <c r="G58" s="32">
        <v>-24000</v>
      </c>
      <c r="H58" s="32">
        <v>-28000</v>
      </c>
      <c r="I58" s="32">
        <v>-32000</v>
      </c>
      <c r="J58" s="32">
        <v>-36000</v>
      </c>
    </row>
    <row r="59" spans="1:12" x14ac:dyDescent="0.25">
      <c r="A59" s="42">
        <v>0.3</v>
      </c>
      <c r="B59" s="32">
        <v>34000</v>
      </c>
      <c r="C59" s="32">
        <v>68000</v>
      </c>
      <c r="D59" s="32">
        <v>102000</v>
      </c>
      <c r="E59" s="32">
        <v>136000</v>
      </c>
      <c r="F59" s="32">
        <v>170000</v>
      </c>
      <c r="G59" s="32">
        <v>204000</v>
      </c>
      <c r="H59" s="32">
        <v>237999.99999999997</v>
      </c>
      <c r="I59" s="32">
        <v>272000</v>
      </c>
      <c r="J59" s="32">
        <v>306000</v>
      </c>
    </row>
    <row r="60" spans="1:12" x14ac:dyDescent="0.25">
      <c r="A60" s="42">
        <v>0.4</v>
      </c>
      <c r="B60" s="32">
        <v>72000</v>
      </c>
      <c r="C60" s="32">
        <v>144000</v>
      </c>
      <c r="D60" s="32">
        <v>216000</v>
      </c>
      <c r="E60" s="32">
        <v>288000</v>
      </c>
      <c r="F60" s="32">
        <v>360000</v>
      </c>
      <c r="G60" s="32">
        <v>432000</v>
      </c>
      <c r="H60" s="32">
        <v>503999.99999999994</v>
      </c>
      <c r="I60" s="32">
        <v>576000</v>
      </c>
      <c r="J60" s="32">
        <v>648000</v>
      </c>
    </row>
    <row r="61" spans="1:12" x14ac:dyDescent="0.25">
      <c r="A61" s="42">
        <v>0.5</v>
      </c>
      <c r="B61" s="32">
        <v>110000</v>
      </c>
      <c r="C61" s="32">
        <v>220000</v>
      </c>
      <c r="D61" s="32">
        <v>330000</v>
      </c>
      <c r="E61" s="32">
        <v>440000</v>
      </c>
      <c r="F61" s="32">
        <v>550000</v>
      </c>
      <c r="G61" s="32">
        <v>660000</v>
      </c>
      <c r="H61" s="32">
        <v>770000</v>
      </c>
      <c r="I61" s="32">
        <v>880000</v>
      </c>
      <c r="J61" s="32">
        <v>990000</v>
      </c>
    </row>
    <row r="62" spans="1:12" x14ac:dyDescent="0.25">
      <c r="A62" s="42">
        <v>0.6</v>
      </c>
      <c r="B62" s="32">
        <v>148000</v>
      </c>
      <c r="C62" s="32">
        <v>296000</v>
      </c>
      <c r="D62" s="32">
        <v>444000</v>
      </c>
      <c r="E62" s="32">
        <v>592000</v>
      </c>
      <c r="F62" s="32">
        <v>740000</v>
      </c>
      <c r="G62" s="32">
        <v>888000</v>
      </c>
      <c r="H62" s="32">
        <v>1035999.9999999999</v>
      </c>
      <c r="I62" s="32">
        <v>1184000</v>
      </c>
      <c r="J62" s="32">
        <v>1332000</v>
      </c>
    </row>
    <row r="63" spans="1:12" x14ac:dyDescent="0.25">
      <c r="A63" s="42">
        <v>0.7</v>
      </c>
      <c r="B63" s="32">
        <v>186000</v>
      </c>
      <c r="C63" s="32">
        <v>372000</v>
      </c>
      <c r="D63" s="32">
        <v>558000</v>
      </c>
      <c r="E63" s="32">
        <v>744000</v>
      </c>
      <c r="F63" s="32">
        <v>930000</v>
      </c>
      <c r="G63" s="32">
        <v>1116000</v>
      </c>
      <c r="H63" s="32">
        <v>1302000</v>
      </c>
      <c r="I63" s="32">
        <v>1488000</v>
      </c>
      <c r="J63" s="32">
        <v>1674000</v>
      </c>
    </row>
    <row r="64" spans="1:12" x14ac:dyDescent="0.25">
      <c r="A64" s="42">
        <v>0.8</v>
      </c>
      <c r="B64" s="32">
        <v>224000</v>
      </c>
      <c r="C64" s="32">
        <v>448000</v>
      </c>
      <c r="D64" s="32">
        <v>672000</v>
      </c>
      <c r="E64" s="32">
        <v>896000</v>
      </c>
      <c r="F64" s="32">
        <v>1120000</v>
      </c>
      <c r="G64" s="32">
        <v>1344000</v>
      </c>
      <c r="H64" s="32">
        <v>1568000</v>
      </c>
      <c r="I64" s="32">
        <v>1792000</v>
      </c>
      <c r="J64" s="32">
        <v>2016000</v>
      </c>
    </row>
    <row r="65" spans="1:10" x14ac:dyDescent="0.25">
      <c r="A65" s="42">
        <v>0.9</v>
      </c>
      <c r="B65" s="32">
        <v>262000</v>
      </c>
      <c r="C65" s="32">
        <v>524000</v>
      </c>
      <c r="D65" s="32">
        <v>786000</v>
      </c>
      <c r="E65" s="32">
        <v>1048000</v>
      </c>
      <c r="F65" s="32">
        <v>1310000</v>
      </c>
      <c r="G65" s="32">
        <v>1572000</v>
      </c>
      <c r="H65" s="32">
        <v>1834000</v>
      </c>
      <c r="I65" s="32">
        <v>2096000</v>
      </c>
      <c r="J65" s="32">
        <v>2358000</v>
      </c>
    </row>
    <row r="66" spans="1:10" x14ac:dyDescent="0.25">
      <c r="A66" s="58" t="s">
        <v>42</v>
      </c>
    </row>
    <row r="68" spans="1:10" ht="30" x14ac:dyDescent="0.25">
      <c r="A68" s="59" t="s">
        <v>72</v>
      </c>
    </row>
    <row r="69" spans="1:10" x14ac:dyDescent="0.25">
      <c r="A69" s="60">
        <f>D13</f>
        <v>68000</v>
      </c>
      <c r="B69" s="60">
        <v>3000000</v>
      </c>
      <c r="C69" s="60">
        <v>4000000</v>
      </c>
      <c r="D69" s="60">
        <v>5000000</v>
      </c>
      <c r="E69" s="60">
        <v>6000000</v>
      </c>
      <c r="F69" s="60">
        <v>7000000</v>
      </c>
      <c r="G69" s="60">
        <v>8000000</v>
      </c>
      <c r="H69" s="60">
        <v>9000000</v>
      </c>
      <c r="I69" s="60">
        <v>10000000</v>
      </c>
      <c r="J69" s="61" t="s">
        <v>5</v>
      </c>
    </row>
    <row r="70" spans="1:10" x14ac:dyDescent="0.25">
      <c r="A70" s="42">
        <v>-160000</v>
      </c>
      <c r="B70" s="32">
        <f t="dataTable" ref="B70:I78" dt2D="1" dtr="1" r1="B7" r2="C7" ca="1"/>
        <v>157600</v>
      </c>
      <c r="C70" s="32">
        <v>217600</v>
      </c>
      <c r="D70" s="32">
        <v>277600</v>
      </c>
      <c r="E70" s="32">
        <v>337600</v>
      </c>
      <c r="F70" s="32">
        <v>397600</v>
      </c>
      <c r="G70" s="32">
        <v>457600</v>
      </c>
      <c r="H70" s="32">
        <v>517600</v>
      </c>
      <c r="I70" s="32">
        <v>577600</v>
      </c>
    </row>
    <row r="71" spans="1:10" x14ac:dyDescent="0.25">
      <c r="A71" s="42">
        <v>-240000</v>
      </c>
      <c r="B71" s="32">
        <v>146400</v>
      </c>
      <c r="C71" s="32">
        <v>206400</v>
      </c>
      <c r="D71" s="32">
        <v>266400</v>
      </c>
      <c r="E71" s="32">
        <v>326400</v>
      </c>
      <c r="F71" s="32">
        <v>386400</v>
      </c>
      <c r="G71" s="32">
        <v>446400</v>
      </c>
      <c r="H71" s="32">
        <v>506400</v>
      </c>
      <c r="I71" s="32">
        <v>566400</v>
      </c>
    </row>
    <row r="72" spans="1:10" x14ac:dyDescent="0.25">
      <c r="A72" s="42">
        <v>-320000</v>
      </c>
      <c r="B72" s="32">
        <v>135200</v>
      </c>
      <c r="C72" s="32">
        <v>195200</v>
      </c>
      <c r="D72" s="32">
        <v>255200</v>
      </c>
      <c r="E72" s="32">
        <v>315200</v>
      </c>
      <c r="F72" s="32">
        <v>375200</v>
      </c>
      <c r="G72" s="32">
        <v>435200</v>
      </c>
      <c r="H72" s="32">
        <v>495200</v>
      </c>
      <c r="I72" s="32">
        <v>555200</v>
      </c>
    </row>
    <row r="73" spans="1:10" x14ac:dyDescent="0.25">
      <c r="A73" s="42">
        <v>-400000</v>
      </c>
      <c r="B73" s="32">
        <v>124000</v>
      </c>
      <c r="C73" s="32">
        <v>184000</v>
      </c>
      <c r="D73" s="32">
        <v>244000</v>
      </c>
      <c r="E73" s="32">
        <v>304000</v>
      </c>
      <c r="F73" s="32">
        <v>364000</v>
      </c>
      <c r="G73" s="32">
        <v>424000</v>
      </c>
      <c r="H73" s="32">
        <v>484000</v>
      </c>
      <c r="I73" s="32">
        <v>544000</v>
      </c>
    </row>
    <row r="74" spans="1:10" x14ac:dyDescent="0.25">
      <c r="A74" s="42">
        <v>-480000</v>
      </c>
      <c r="B74" s="32">
        <v>112800</v>
      </c>
      <c r="C74" s="32">
        <v>172800</v>
      </c>
      <c r="D74" s="32">
        <v>232800</v>
      </c>
      <c r="E74" s="32">
        <v>292800</v>
      </c>
      <c r="F74" s="32">
        <v>352800</v>
      </c>
      <c r="G74" s="32">
        <v>412800</v>
      </c>
      <c r="H74" s="32">
        <v>472800</v>
      </c>
      <c r="I74" s="32">
        <v>532800</v>
      </c>
    </row>
    <row r="75" spans="1:10" x14ac:dyDescent="0.25">
      <c r="A75" s="42">
        <v>-560000</v>
      </c>
      <c r="B75" s="32">
        <v>101600</v>
      </c>
      <c r="C75" s="32">
        <v>161600</v>
      </c>
      <c r="D75" s="32">
        <v>221600</v>
      </c>
      <c r="E75" s="32">
        <v>281600</v>
      </c>
      <c r="F75" s="32">
        <v>341600</v>
      </c>
      <c r="G75" s="32">
        <v>401600</v>
      </c>
      <c r="H75" s="32">
        <v>461600</v>
      </c>
      <c r="I75" s="32">
        <v>521600</v>
      </c>
    </row>
    <row r="76" spans="1:10" x14ac:dyDescent="0.25">
      <c r="A76" s="42">
        <v>-640000</v>
      </c>
      <c r="B76" s="32">
        <v>90400</v>
      </c>
      <c r="C76" s="32">
        <v>150400</v>
      </c>
      <c r="D76" s="32">
        <v>210400</v>
      </c>
      <c r="E76" s="32">
        <v>270400</v>
      </c>
      <c r="F76" s="32">
        <v>330400</v>
      </c>
      <c r="G76" s="32">
        <v>390400</v>
      </c>
      <c r="H76" s="32">
        <v>450400</v>
      </c>
      <c r="I76" s="32">
        <v>510400</v>
      </c>
    </row>
    <row r="77" spans="1:10" x14ac:dyDescent="0.25">
      <c r="A77" s="42">
        <v>-720000</v>
      </c>
      <c r="B77" s="32">
        <v>79200.000000000015</v>
      </c>
      <c r="C77" s="32">
        <v>139200</v>
      </c>
      <c r="D77" s="32">
        <v>199200</v>
      </c>
      <c r="E77" s="32">
        <v>259200</v>
      </c>
      <c r="F77" s="32">
        <v>319200</v>
      </c>
      <c r="G77" s="32">
        <v>379200</v>
      </c>
      <c r="H77" s="32">
        <v>439200</v>
      </c>
      <c r="I77" s="32">
        <v>499200</v>
      </c>
    </row>
    <row r="78" spans="1:10" x14ac:dyDescent="0.25">
      <c r="A78" s="42">
        <v>-800000</v>
      </c>
      <c r="B78" s="32">
        <v>68000</v>
      </c>
      <c r="C78" s="32">
        <v>128000</v>
      </c>
      <c r="D78" s="32">
        <v>188000</v>
      </c>
      <c r="E78" s="32">
        <v>248000</v>
      </c>
      <c r="F78" s="32">
        <v>308000</v>
      </c>
      <c r="G78" s="32">
        <v>368000</v>
      </c>
      <c r="H78" s="32">
        <v>428000</v>
      </c>
      <c r="I78" s="32">
        <v>488000</v>
      </c>
    </row>
    <row r="79" spans="1:10" x14ac:dyDescent="0.25">
      <c r="A79" s="61" t="s">
        <v>6</v>
      </c>
    </row>
    <row r="81" spans="1:11" ht="45" x14ac:dyDescent="0.25">
      <c r="A81" s="62" t="s">
        <v>73</v>
      </c>
    </row>
    <row r="82" spans="1:11" x14ac:dyDescent="0.25">
      <c r="A82" s="63">
        <f>D13</f>
        <v>68000</v>
      </c>
      <c r="B82" s="63">
        <v>0.1</v>
      </c>
      <c r="C82" s="63">
        <v>0.2</v>
      </c>
      <c r="D82" s="63">
        <v>0.3</v>
      </c>
      <c r="E82" s="63">
        <v>0.4</v>
      </c>
      <c r="F82" s="63">
        <v>0.5</v>
      </c>
      <c r="G82" s="63">
        <v>0.6</v>
      </c>
      <c r="H82" s="63">
        <v>0.7</v>
      </c>
      <c r="I82" s="63">
        <v>0.8</v>
      </c>
      <c r="J82" s="63">
        <v>0.9</v>
      </c>
      <c r="K82" s="64" t="s">
        <v>46</v>
      </c>
    </row>
    <row r="83" spans="1:11" x14ac:dyDescent="0.25">
      <c r="A83" s="42">
        <v>3000000</v>
      </c>
      <c r="B83" s="32">
        <f t="dataTable" ref="B83:J91" dt2D="1" dtr="1" r1="B9" r2="B7" ca="1"/>
        <v>-84000</v>
      </c>
      <c r="C83" s="32">
        <v>-8000</v>
      </c>
      <c r="D83" s="32">
        <v>68000</v>
      </c>
      <c r="E83" s="32">
        <v>144000</v>
      </c>
      <c r="F83" s="32">
        <v>220000</v>
      </c>
      <c r="G83" s="32">
        <v>296000</v>
      </c>
      <c r="H83" s="32">
        <v>372000</v>
      </c>
      <c r="I83" s="32">
        <v>448000</v>
      </c>
      <c r="J83" s="32">
        <v>524000</v>
      </c>
    </row>
    <row r="84" spans="1:11" x14ac:dyDescent="0.25">
      <c r="A84" s="42">
        <v>4000000</v>
      </c>
      <c r="B84" s="32">
        <v>-64000</v>
      </c>
      <c r="C84" s="32">
        <v>32000</v>
      </c>
      <c r="D84" s="32">
        <v>128000</v>
      </c>
      <c r="E84" s="32">
        <v>224000</v>
      </c>
      <c r="F84" s="32">
        <v>320000</v>
      </c>
      <c r="G84" s="32">
        <v>416000</v>
      </c>
      <c r="H84" s="32">
        <v>512000</v>
      </c>
      <c r="I84" s="32">
        <v>608000</v>
      </c>
      <c r="J84" s="32">
        <v>704000</v>
      </c>
    </row>
    <row r="85" spans="1:11" x14ac:dyDescent="0.25">
      <c r="A85" s="42">
        <v>5000000</v>
      </c>
      <c r="B85" s="32">
        <v>-44000</v>
      </c>
      <c r="C85" s="32">
        <v>72000</v>
      </c>
      <c r="D85" s="32">
        <v>188000</v>
      </c>
      <c r="E85" s="32">
        <v>304000</v>
      </c>
      <c r="F85" s="32">
        <v>420000</v>
      </c>
      <c r="G85" s="32">
        <v>536000</v>
      </c>
      <c r="H85" s="32">
        <v>652000</v>
      </c>
      <c r="I85" s="32">
        <v>768000</v>
      </c>
      <c r="J85" s="32">
        <v>884000</v>
      </c>
    </row>
    <row r="86" spans="1:11" x14ac:dyDescent="0.25">
      <c r="A86" s="42">
        <v>6000000</v>
      </c>
      <c r="B86" s="32">
        <v>-24000</v>
      </c>
      <c r="C86" s="32">
        <v>112000</v>
      </c>
      <c r="D86" s="32">
        <v>248000</v>
      </c>
      <c r="E86" s="32">
        <v>384000</v>
      </c>
      <c r="F86" s="32">
        <v>520000</v>
      </c>
      <c r="G86" s="32">
        <v>656000</v>
      </c>
      <c r="H86" s="32">
        <v>792000</v>
      </c>
      <c r="I86" s="32">
        <v>928000</v>
      </c>
      <c r="J86" s="32">
        <v>1064000</v>
      </c>
    </row>
    <row r="87" spans="1:11" x14ac:dyDescent="0.25">
      <c r="A87" s="42">
        <v>7000000</v>
      </c>
      <c r="B87" s="32">
        <v>-4000</v>
      </c>
      <c r="C87" s="32">
        <v>152000</v>
      </c>
      <c r="D87" s="32">
        <v>308000</v>
      </c>
      <c r="E87" s="32">
        <v>464000</v>
      </c>
      <c r="F87" s="32">
        <v>620000</v>
      </c>
      <c r="G87" s="32">
        <v>776000</v>
      </c>
      <c r="H87" s="32">
        <v>932000</v>
      </c>
      <c r="I87" s="32">
        <v>1088000</v>
      </c>
      <c r="J87" s="32">
        <v>1244000</v>
      </c>
    </row>
    <row r="88" spans="1:11" x14ac:dyDescent="0.25">
      <c r="A88" s="42">
        <v>8000000</v>
      </c>
      <c r="B88" s="32">
        <v>16000</v>
      </c>
      <c r="C88" s="32">
        <v>192000</v>
      </c>
      <c r="D88" s="32">
        <v>368000</v>
      </c>
      <c r="E88" s="32">
        <v>544000</v>
      </c>
      <c r="F88" s="32">
        <v>720000</v>
      </c>
      <c r="G88" s="32">
        <v>896000</v>
      </c>
      <c r="H88" s="32">
        <v>1072000</v>
      </c>
      <c r="I88" s="32">
        <v>1248000</v>
      </c>
      <c r="J88" s="32">
        <v>1424000</v>
      </c>
    </row>
    <row r="89" spans="1:11" x14ac:dyDescent="0.25">
      <c r="A89" s="42">
        <v>9000000</v>
      </c>
      <c r="B89" s="32">
        <v>36000</v>
      </c>
      <c r="C89" s="32">
        <v>232000</v>
      </c>
      <c r="D89" s="32">
        <v>428000</v>
      </c>
      <c r="E89" s="32">
        <v>624000</v>
      </c>
      <c r="F89" s="32">
        <v>820000</v>
      </c>
      <c r="G89" s="32">
        <v>1016000</v>
      </c>
      <c r="H89" s="32">
        <v>1212000</v>
      </c>
      <c r="I89" s="32">
        <v>1408000</v>
      </c>
      <c r="J89" s="32">
        <v>1604000</v>
      </c>
    </row>
    <row r="90" spans="1:11" x14ac:dyDescent="0.25">
      <c r="A90" s="42">
        <f>A89+1000000</f>
        <v>10000000</v>
      </c>
      <c r="B90" s="32">
        <v>56000</v>
      </c>
      <c r="C90" s="32">
        <v>272000</v>
      </c>
      <c r="D90" s="32">
        <v>488000</v>
      </c>
      <c r="E90" s="32">
        <v>704000</v>
      </c>
      <c r="F90" s="32">
        <v>920000</v>
      </c>
      <c r="G90" s="32">
        <v>1136000</v>
      </c>
      <c r="H90" s="32">
        <v>1352000</v>
      </c>
      <c r="I90" s="32">
        <v>1568000</v>
      </c>
      <c r="J90" s="32">
        <v>1784000</v>
      </c>
    </row>
    <row r="91" spans="1:11" x14ac:dyDescent="0.25">
      <c r="A91" s="42">
        <f>A90+1000000</f>
        <v>11000000</v>
      </c>
      <c r="B91" s="32">
        <v>76000</v>
      </c>
      <c r="C91" s="32">
        <v>312000</v>
      </c>
      <c r="D91" s="32">
        <v>548000</v>
      </c>
      <c r="E91" s="32">
        <v>784000</v>
      </c>
      <c r="F91" s="32">
        <v>1020000</v>
      </c>
      <c r="G91" s="32">
        <v>1256000</v>
      </c>
      <c r="H91" s="32">
        <v>1492000</v>
      </c>
      <c r="I91" s="32">
        <v>1728000</v>
      </c>
      <c r="J91" s="32">
        <v>1964000</v>
      </c>
    </row>
    <row r="92" spans="1:11" x14ac:dyDescent="0.25">
      <c r="A92" s="64" t="s">
        <v>45</v>
      </c>
    </row>
    <row r="94" spans="1:11" ht="45" x14ac:dyDescent="0.25">
      <c r="A94" s="65" t="s">
        <v>74</v>
      </c>
      <c r="B94" s="70">
        <v>0.1</v>
      </c>
      <c r="C94" s="70">
        <v>0.12</v>
      </c>
      <c r="D94" s="70">
        <v>0.14000000000000001</v>
      </c>
      <c r="E94" s="70">
        <v>0.16</v>
      </c>
      <c r="F94" s="70">
        <v>0.18</v>
      </c>
      <c r="G94" s="70">
        <v>0.2</v>
      </c>
    </row>
    <row r="95" spans="1:11" x14ac:dyDescent="0.25">
      <c r="A95" s="66">
        <f>B13</f>
        <v>68000</v>
      </c>
      <c r="B95" s="66">
        <v>0.1</v>
      </c>
      <c r="C95" s="66">
        <v>0.2</v>
      </c>
      <c r="D95" s="66">
        <v>0.3</v>
      </c>
      <c r="E95" s="66">
        <v>0.4</v>
      </c>
      <c r="F95" s="66">
        <v>0.5</v>
      </c>
      <c r="G95" s="66">
        <v>0.6</v>
      </c>
      <c r="H95" s="66">
        <v>0.7</v>
      </c>
      <c r="I95" s="66">
        <v>0.8</v>
      </c>
      <c r="J95" s="66">
        <v>0.9</v>
      </c>
      <c r="K95" s="71" t="s">
        <v>48</v>
      </c>
    </row>
    <row r="96" spans="1:11" x14ac:dyDescent="0.25">
      <c r="A96" s="42">
        <v>-800000</v>
      </c>
      <c r="B96" s="32">
        <f t="dataTable" ref="B96:J101" dt2D="1" dtr="1" r1="C9" r2="C7" ca="1"/>
        <v>164000</v>
      </c>
      <c r="C96" s="32">
        <v>148000</v>
      </c>
      <c r="D96" s="32">
        <v>132000</v>
      </c>
      <c r="E96" s="32">
        <v>116000</v>
      </c>
      <c r="F96" s="32">
        <v>100000</v>
      </c>
      <c r="G96" s="32">
        <v>84000</v>
      </c>
      <c r="H96" s="32">
        <v>68000</v>
      </c>
      <c r="I96" s="32">
        <v>52000</v>
      </c>
      <c r="J96" s="32">
        <v>36000</v>
      </c>
    </row>
    <row r="97" spans="1:10" x14ac:dyDescent="0.25">
      <c r="A97" s="42">
        <f>$A$96+($A$96*C$94)</f>
        <v>-896000</v>
      </c>
      <c r="B97" s="32">
        <v>162080</v>
      </c>
      <c r="C97" s="32">
        <v>144160</v>
      </c>
      <c r="D97" s="32">
        <v>126240</v>
      </c>
      <c r="E97" s="32">
        <v>108320</v>
      </c>
      <c r="F97" s="32">
        <v>90400</v>
      </c>
      <c r="G97" s="32">
        <v>72480</v>
      </c>
      <c r="H97" s="32">
        <v>54560</v>
      </c>
      <c r="I97" s="32">
        <v>36640</v>
      </c>
      <c r="J97" s="32">
        <v>18720</v>
      </c>
    </row>
    <row r="98" spans="1:10" x14ac:dyDescent="0.25">
      <c r="A98" s="42">
        <f>A96+(A96*D94)</f>
        <v>-912000</v>
      </c>
      <c r="B98" s="32">
        <v>161760</v>
      </c>
      <c r="C98" s="32">
        <v>143520</v>
      </c>
      <c r="D98" s="32">
        <v>125280</v>
      </c>
      <c r="E98" s="32">
        <v>107040</v>
      </c>
      <c r="F98" s="32">
        <v>88800</v>
      </c>
      <c r="G98" s="32">
        <v>70560</v>
      </c>
      <c r="H98" s="32">
        <v>52320</v>
      </c>
      <c r="I98" s="32">
        <v>34080</v>
      </c>
      <c r="J98" s="32">
        <v>15840</v>
      </c>
    </row>
    <row r="99" spans="1:10" x14ac:dyDescent="0.25">
      <c r="A99" s="42">
        <f>A96+(A96*E94)</f>
        <v>-928000</v>
      </c>
      <c r="B99" s="32">
        <v>161440</v>
      </c>
      <c r="C99" s="32">
        <v>142880</v>
      </c>
      <c r="D99" s="32">
        <v>124320</v>
      </c>
      <c r="E99" s="32">
        <v>105760</v>
      </c>
      <c r="F99" s="32">
        <v>87200</v>
      </c>
      <c r="G99" s="32">
        <v>68640</v>
      </c>
      <c r="H99" s="32">
        <v>50080</v>
      </c>
      <c r="I99" s="32">
        <v>31520</v>
      </c>
      <c r="J99" s="32">
        <v>12960</v>
      </c>
    </row>
    <row r="100" spans="1:10" x14ac:dyDescent="0.25">
      <c r="A100" s="42">
        <f>A96+(A96*F94)</f>
        <v>-944000</v>
      </c>
      <c r="B100" s="32">
        <v>161120</v>
      </c>
      <c r="C100" s="32">
        <v>142240</v>
      </c>
      <c r="D100" s="32">
        <v>123360</v>
      </c>
      <c r="E100" s="32">
        <v>104480</v>
      </c>
      <c r="F100" s="32">
        <v>85600</v>
      </c>
      <c r="G100" s="32">
        <v>66720</v>
      </c>
      <c r="H100" s="32">
        <v>47840</v>
      </c>
      <c r="I100" s="32">
        <v>28960</v>
      </c>
      <c r="J100" s="32">
        <v>10080</v>
      </c>
    </row>
    <row r="101" spans="1:10" x14ac:dyDescent="0.25">
      <c r="A101" s="42">
        <f>A96+(A96*G94)</f>
        <v>-960000</v>
      </c>
      <c r="B101" s="32">
        <v>160800</v>
      </c>
      <c r="C101" s="32">
        <v>141600</v>
      </c>
      <c r="D101" s="32">
        <v>122400</v>
      </c>
      <c r="E101" s="32">
        <v>103200</v>
      </c>
      <c r="F101" s="32">
        <v>84000</v>
      </c>
      <c r="G101" s="32">
        <v>64800</v>
      </c>
      <c r="H101" s="32">
        <v>45600</v>
      </c>
      <c r="I101" s="32">
        <v>26400</v>
      </c>
      <c r="J101" s="32">
        <v>7200</v>
      </c>
    </row>
    <row r="102" spans="1:10" x14ac:dyDescent="0.25">
      <c r="A102" s="72" t="s">
        <v>47</v>
      </c>
    </row>
  </sheetData>
  <conditionalFormatting sqref="B15">
    <cfRule type="cellIs" dxfId="1" priority="7" operator="greaterThan">
      <formula>65000</formula>
    </cfRule>
  </conditionalFormatting>
  <conditionalFormatting sqref="B34:C34">
    <cfRule type="cellIs" dxfId="0" priority="11" operator="greaterThan">
      <formula>65000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Decision Tree</vt:lpstr>
      <vt:lpstr>Analysis</vt:lpstr>
      <vt:lpstr>Sensitivity Analysis</vt:lpstr>
      <vt:lpstr>'Decision Tree'!Print_Area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 Priya Akula</dc:creator>
  <cp:lastModifiedBy>Bhavya Priya Akula</cp:lastModifiedBy>
  <dcterms:created xsi:type="dcterms:W3CDTF">2023-11-10T23:20:42Z</dcterms:created>
  <dcterms:modified xsi:type="dcterms:W3CDTF">2023-12-06T20:01:52Z</dcterms:modified>
</cp:coreProperties>
</file>