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9e4088534e450a9/Desktop/Fall 2023/QMB 612-Decision Modeling and Analysis/"/>
    </mc:Choice>
  </mc:AlternateContent>
  <xr:revisionPtr revIDLastSave="9" documentId="8_{EA7BF676-C56A-4F00-A6F0-C67293CA2C8C}" xr6:coauthVersionLast="47" xr6:coauthVersionMax="47" xr10:uidLastSave="{613BA52D-A8C5-4366-91BF-8841A6A258F3}"/>
  <bookViews>
    <workbookView xWindow="0" yWindow="0" windowWidth="20490" windowHeight="10800" xr2:uid="{00000000-000D-0000-FFFF-FFFF00000000}"/>
  </bookViews>
  <sheets>
    <sheet name="Q4-1.2" sheetId="20" r:id="rId1"/>
    <sheet name="Q4-2.1" sheetId="21" r:id="rId2"/>
    <sheet name="Q-4.3" sheetId="17" r:id="rId3"/>
    <sheet name="Q4-3.2 LP" sheetId="18" r:id="rId4"/>
    <sheet name="Q4-3.4" sheetId="23" r:id="rId5"/>
  </sheets>
  <definedNames>
    <definedName name="solver_adj" localSheetId="3" hidden="1">'Q4-3.2 LP'!$C$5:$C$15,'Q4-3.2 LP'!$G$2:$P$2</definedName>
    <definedName name="solver_adj" localSheetId="4" hidden="1">'Q4-3.4'!$C$5:$C$15,'Q4-3.4'!$G$2:$P$2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'Q4-3.2 LP'!$C$5:$C$15</definedName>
    <definedName name="solver_lhs1" localSheetId="4" hidden="1">'Q4-3.4'!$C$5:$C$15</definedName>
    <definedName name="solver_lhs2" localSheetId="3" hidden="1">'Q4-3.2 LP'!$P$2</definedName>
    <definedName name="solver_lhs2" localSheetId="4" hidden="1">'Q4-3.4'!$P$2</definedName>
    <definedName name="solver_lhs3" localSheetId="3" hidden="1">'Q4-3.2 LP'!$Q$5:$Q$18</definedName>
    <definedName name="solver_lhs3" localSheetId="4" hidden="1">'Q4-3.4'!$Q$19</definedName>
    <definedName name="solver_lhs4" localSheetId="4" hidden="1">'Q4-3.4'!$Q$5:$Q$18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3</definedName>
    <definedName name="solver_num" localSheetId="4" hidden="1">4</definedName>
    <definedName name="solver_nwt" localSheetId="3" hidden="1">1</definedName>
    <definedName name="solver_nwt" localSheetId="4" hidden="1">1</definedName>
    <definedName name="solver_opt" localSheetId="3" hidden="1">'Q4-3.2 LP'!$U$17</definedName>
    <definedName name="solver_opt" localSheetId="4" hidden="1">'Q4-3.4'!$U$17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1</definedName>
    <definedName name="solver_rel2" localSheetId="3" hidden="1">1</definedName>
    <definedName name="solver_rel2" localSheetId="4" hidden="1">1</definedName>
    <definedName name="solver_rel3" localSheetId="3" hidden="1">3</definedName>
    <definedName name="solver_rel3" localSheetId="4" hidden="1">1</definedName>
    <definedName name="solver_rel4" localSheetId="4" hidden="1">3</definedName>
    <definedName name="solver_rhs1" localSheetId="3" hidden="1">'Q4-3.2 LP'!$E$5:$E$15</definedName>
    <definedName name="solver_rhs1" localSheetId="4" hidden="1">'Q4-3.4'!$E$5:$E$15</definedName>
    <definedName name="solver_rhs2" localSheetId="3" hidden="1">'Q4-3.2 LP'!$U$19</definedName>
    <definedName name="solver_rhs2" localSheetId="4" hidden="1">'Q4-3.4'!$Q$20</definedName>
    <definedName name="solver_rhs3" localSheetId="3" hidden="1">'Q4-3.2 LP'!$S$5:$S$18</definedName>
    <definedName name="solver_rhs3" localSheetId="4" hidden="1">'Q4-3.4'!$S$19</definedName>
    <definedName name="solver_rhs4" localSheetId="4" hidden="1">'Q4-3.4'!$S$5:$S$18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6500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1" l="1"/>
  <c r="U17" i="23" l="1"/>
  <c r="Q19" i="23"/>
  <c r="J21" i="21"/>
  <c r="J23" i="21" s="1"/>
  <c r="K20" i="21"/>
  <c r="C23" i="21"/>
  <c r="C22" i="21"/>
  <c r="C20" i="21"/>
  <c r="C19" i="21"/>
  <c r="L4" i="21"/>
  <c r="L3" i="21"/>
  <c r="K5" i="21" s="1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16" i="18"/>
  <c r="Q17" i="18"/>
  <c r="Q18" i="18"/>
  <c r="F13" i="21"/>
  <c r="E13" i="21"/>
  <c r="F12" i="21"/>
  <c r="E12" i="21"/>
  <c r="F11" i="21"/>
  <c r="E11" i="21"/>
  <c r="F10" i="21"/>
  <c r="E10" i="21"/>
  <c r="F9" i="21"/>
  <c r="E9" i="21"/>
  <c r="F8" i="21"/>
  <c r="E8" i="21"/>
  <c r="F7" i="21"/>
  <c r="E7" i="21"/>
  <c r="F6" i="21"/>
  <c r="E6" i="21"/>
  <c r="F5" i="21"/>
  <c r="E5" i="21"/>
  <c r="F4" i="21"/>
  <c r="E4" i="21"/>
  <c r="F3" i="21"/>
  <c r="E3" i="21"/>
  <c r="D20" i="21" l="1"/>
  <c r="L5" i="21"/>
  <c r="N4" i="21"/>
  <c r="N3" i="21"/>
  <c r="M3" i="21" l="1"/>
  <c r="O3" i="21"/>
  <c r="M4" i="21"/>
  <c r="O4" i="21"/>
  <c r="K9" i="21"/>
  <c r="L9" i="21" s="1"/>
  <c r="K10" i="21" s="1"/>
  <c r="L10" i="21" s="1"/>
  <c r="K7" i="21"/>
  <c r="L7" i="21" s="1"/>
  <c r="K6" i="21"/>
  <c r="L6" i="21" s="1"/>
  <c r="K8" i="21" s="1"/>
  <c r="A17" i="20"/>
  <c r="F4" i="20"/>
  <c r="F3" i="20"/>
  <c r="E5" i="20" s="1"/>
  <c r="H3" i="20" s="1"/>
  <c r="L8" i="21" l="1"/>
  <c r="N6" i="21"/>
  <c r="G3" i="20"/>
  <c r="I3" i="20"/>
  <c r="H4" i="20"/>
  <c r="F5" i="20"/>
  <c r="O6" i="21" l="1"/>
  <c r="M6" i="21"/>
  <c r="K11" i="21"/>
  <c r="L11" i="21" s="1"/>
  <c r="N7" i="21"/>
  <c r="E6" i="20"/>
  <c r="F6" i="20" s="1"/>
  <c r="E7" i="20"/>
  <c r="F7" i="20" s="1"/>
  <c r="E9" i="20"/>
  <c r="F9" i="20" s="1"/>
  <c r="E10" i="20" s="1"/>
  <c r="F10" i="20" s="1"/>
  <c r="G4" i="20"/>
  <c r="I4" i="20"/>
  <c r="E8" i="20" l="1"/>
  <c r="H6" i="20" s="1"/>
  <c r="N10" i="21"/>
  <c r="K12" i="21"/>
  <c r="M7" i="21"/>
  <c r="O7" i="21"/>
  <c r="F8" i="20"/>
  <c r="N11" i="21" l="1"/>
  <c r="L12" i="21"/>
  <c r="K13" i="21" s="1"/>
  <c r="O10" i="21"/>
  <c r="M10" i="21"/>
  <c r="N9" i="21" s="1"/>
  <c r="H7" i="20"/>
  <c r="E11" i="20"/>
  <c r="F11" i="20" s="1"/>
  <c r="I6" i="20"/>
  <c r="G6" i="20"/>
  <c r="O9" i="21" l="1"/>
  <c r="M9" i="21"/>
  <c r="N5" i="21" s="1"/>
  <c r="M13" i="21"/>
  <c r="N12" i="21" s="1"/>
  <c r="L13" i="21"/>
  <c r="N13" i="21" s="1"/>
  <c r="O13" i="21" s="1"/>
  <c r="M11" i="21"/>
  <c r="O11" i="21"/>
  <c r="N8" i="21"/>
  <c r="H10" i="20"/>
  <c r="E12" i="20"/>
  <c r="G7" i="20"/>
  <c r="I7" i="20"/>
  <c r="O12" i="21" l="1"/>
  <c r="M12" i="21"/>
  <c r="M8" i="21"/>
  <c r="O8" i="21"/>
  <c r="O5" i="21"/>
  <c r="M5" i="21"/>
  <c r="F12" i="20"/>
  <c r="E13" i="20" s="1"/>
  <c r="H11" i="20"/>
  <c r="I10" i="20"/>
  <c r="G10" i="20"/>
  <c r="H9" i="20" s="1"/>
  <c r="I9" i="20" l="1"/>
  <c r="G9" i="20"/>
  <c r="H5" i="20" s="1"/>
  <c r="G11" i="20"/>
  <c r="I11" i="20"/>
  <c r="H8" i="20"/>
  <c r="G13" i="20"/>
  <c r="H12" i="20" s="1"/>
  <c r="F13" i="20"/>
  <c r="H13" i="20" s="1"/>
  <c r="I13" i="20" s="1"/>
  <c r="G12" i="20" l="1"/>
  <c r="I12" i="20"/>
  <c r="I5" i="20"/>
  <c r="G5" i="20"/>
  <c r="G8" i="20"/>
  <c r="I8" i="20"/>
  <c r="Q6" i="18"/>
  <c r="Q7" i="18"/>
  <c r="Q8" i="18"/>
  <c r="Q9" i="18"/>
  <c r="Q10" i="18"/>
  <c r="Q11" i="18"/>
  <c r="Q12" i="18"/>
  <c r="Q13" i="18"/>
  <c r="Q14" i="18"/>
  <c r="Q15" i="18"/>
  <c r="Q5" i="18"/>
  <c r="U17" i="18"/>
  <c r="H13" i="17"/>
  <c r="H3" i="17"/>
  <c r="G4" i="17"/>
  <c r="G5" i="17"/>
  <c r="G6" i="17"/>
  <c r="H6" i="17" s="1"/>
  <c r="G7" i="17"/>
  <c r="H7" i="17" s="1"/>
  <c r="G8" i="17"/>
  <c r="G9" i="17"/>
  <c r="H9" i="17" s="1"/>
  <c r="G10" i="17"/>
  <c r="G11" i="17"/>
  <c r="H11" i="17" s="1"/>
  <c r="G12" i="17"/>
  <c r="H12" i="17" s="1"/>
  <c r="G13" i="17"/>
  <c r="G3" i="17"/>
</calcChain>
</file>

<file path=xl/sharedStrings.xml><?xml version="1.0" encoding="utf-8"?>
<sst xmlns="http://schemas.openxmlformats.org/spreadsheetml/2006/main" count="298" uniqueCount="117">
  <si>
    <t>C</t>
  </si>
  <si>
    <t>ESTIMATING CRASH COSTS PER DAY</t>
  </si>
  <si>
    <t>Normal Time</t>
  </si>
  <si>
    <t>Crash Time</t>
  </si>
  <si>
    <t>Total Crash Cost</t>
  </si>
  <si>
    <t>A</t>
  </si>
  <si>
    <t>B</t>
  </si>
  <si>
    <t>D</t>
  </si>
  <si>
    <t>F</t>
  </si>
  <si>
    <t>E</t>
  </si>
  <si>
    <t>G</t>
  </si>
  <si>
    <t>H</t>
  </si>
  <si>
    <t>I</t>
  </si>
  <si>
    <t>J</t>
  </si>
  <si>
    <t>K</t>
  </si>
  <si>
    <t>Normal Cost</t>
  </si>
  <si>
    <t>CrashED Time</t>
  </si>
  <si>
    <t>Nodes</t>
  </si>
  <si>
    <t>1--2</t>
  </si>
  <si>
    <t>4--5</t>
  </si>
  <si>
    <t>1--4</t>
  </si>
  <si>
    <t>2--3</t>
  </si>
  <si>
    <t>3--5</t>
  </si>
  <si>
    <t>5--7</t>
  </si>
  <si>
    <t>3--6</t>
  </si>
  <si>
    <t>6--8</t>
  </si>
  <si>
    <t>7--9</t>
  </si>
  <si>
    <t>8--10</t>
  </si>
  <si>
    <t>10--9</t>
  </si>
  <si>
    <t>x1</t>
  </si>
  <si>
    <t>x2</t>
  </si>
  <si>
    <t>x3</t>
  </si>
  <si>
    <t>x4</t>
  </si>
  <si>
    <t>x5</t>
  </si>
  <si>
    <t>x6</t>
  </si>
  <si>
    <t>x7</t>
  </si>
  <si>
    <t>Constraint</t>
  </si>
  <si>
    <t>Crash Costs</t>
  </si>
  <si>
    <t>y12</t>
  </si>
  <si>
    <t>&lt;=</t>
  </si>
  <si>
    <t>&gt;=</t>
  </si>
  <si>
    <t>y23</t>
  </si>
  <si>
    <t>y45</t>
  </si>
  <si>
    <t>Objective</t>
  </si>
  <si>
    <t>Finish Time</t>
  </si>
  <si>
    <t>y14</t>
  </si>
  <si>
    <t>Max. days B can be crashed</t>
  </si>
  <si>
    <t>Max. days C can be crashed</t>
  </si>
  <si>
    <t>Max. days D can be crashed</t>
  </si>
  <si>
    <t>Max. days E can be crashed</t>
  </si>
  <si>
    <t>Max. days F can be crashed</t>
  </si>
  <si>
    <t>Max. days G can be crashed</t>
  </si>
  <si>
    <t>Max. days H can be crashed</t>
  </si>
  <si>
    <t>Max. days I can be crashed</t>
  </si>
  <si>
    <t>Max. days J can be crashed</t>
  </si>
  <si>
    <t>Max. days K can be crashed</t>
  </si>
  <si>
    <t>y35</t>
  </si>
  <si>
    <t>y57</t>
  </si>
  <si>
    <t>y36</t>
  </si>
  <si>
    <t>y68</t>
  </si>
  <si>
    <t>y79</t>
  </si>
  <si>
    <t>y810</t>
  </si>
  <si>
    <t>y109</t>
  </si>
  <si>
    <t>x8</t>
  </si>
  <si>
    <t>x9</t>
  </si>
  <si>
    <t>x10</t>
  </si>
  <si>
    <t>Constraint x10 &lt;= 16</t>
  </si>
  <si>
    <t>Complete by Dec 16th</t>
  </si>
  <si>
    <t>Crash cost per day</t>
  </si>
  <si>
    <t>Activity</t>
  </si>
  <si>
    <t>Description</t>
  </si>
  <si>
    <t>Predecessor</t>
  </si>
  <si>
    <t>Time (Days)</t>
  </si>
  <si>
    <t>ES</t>
  </si>
  <si>
    <t>EF</t>
  </si>
  <si>
    <t>LS</t>
  </si>
  <si>
    <t>LF</t>
  </si>
  <si>
    <t>Slack</t>
  </si>
  <si>
    <t>-</t>
  </si>
  <si>
    <t>A,B</t>
  </si>
  <si>
    <t>D,E</t>
  </si>
  <si>
    <t>H,I</t>
  </si>
  <si>
    <t>Critical Path</t>
  </si>
  <si>
    <t>A-C-D-I-J-K</t>
  </si>
  <si>
    <t>Minimum time taken for project completion is 26 days</t>
  </si>
  <si>
    <t>Choose Items (department Managers)</t>
  </si>
  <si>
    <t>Choose Items (Buyers)</t>
  </si>
  <si>
    <t>Choose and Price items for ad</t>
  </si>
  <si>
    <t>Prepare Art</t>
  </si>
  <si>
    <t>Prepare Copy</t>
  </si>
  <si>
    <t>Design Avertisement</t>
  </si>
  <si>
    <t>Compile Mailing list</t>
  </si>
  <si>
    <t>Print Labels</t>
  </si>
  <si>
    <t>Print advertisement</t>
  </si>
  <si>
    <t>Affix labels</t>
  </si>
  <si>
    <t>Deliver advertisements</t>
  </si>
  <si>
    <t>Time Estimates (Days)</t>
  </si>
  <si>
    <t>Task</t>
  </si>
  <si>
    <t>a</t>
  </si>
  <si>
    <t>m</t>
  </si>
  <si>
    <t>b</t>
  </si>
  <si>
    <t>Time (t)</t>
  </si>
  <si>
    <t>Mean Variance (v)</t>
  </si>
  <si>
    <t>Variance</t>
  </si>
  <si>
    <t>X</t>
  </si>
  <si>
    <t>=</t>
  </si>
  <si>
    <t>Z</t>
  </si>
  <si>
    <t>P(X&lt;=20)=</t>
  </si>
  <si>
    <t>Max. Days A can be crashed</t>
  </si>
  <si>
    <t>Q-4.2.3</t>
  </si>
  <si>
    <t>Q.4.2.2</t>
  </si>
  <si>
    <t>Q-4.2.4</t>
  </si>
  <si>
    <t>Since probability is 90% that is 0.90, Z = 1.29 from the Z-distribution</t>
  </si>
  <si>
    <t>From Table 2 Q.1 -Critical Path Identified= A-C-D-I-J-K</t>
  </si>
  <si>
    <t>Hence, these are the critical activities we are trying to crash</t>
  </si>
  <si>
    <t>Budget Constraint</t>
  </si>
  <si>
    <t>Q.4.1.2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</si>
</sst>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 Light"/>
      <family val="2"/>
      <scheme val="maj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6" fontId="1" fillId="0" borderId="2" xfId="0" applyNumberFormat="1" applyFont="1" applyBorder="1"/>
    <xf numFmtId="0" fontId="0" fillId="2" borderId="0" xfId="0" applyFill="1"/>
    <xf numFmtId="0" fontId="0" fillId="0" borderId="2" xfId="0" applyBorder="1"/>
    <xf numFmtId="0" fontId="0" fillId="3" borderId="0" xfId="0" applyFill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2" xfId="0" applyFont="1" applyBorder="1"/>
    <xf numFmtId="165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2" borderId="0" xfId="0" applyFont="1" applyFill="1"/>
    <xf numFmtId="0" fontId="3" fillId="0" borderId="2" xfId="0" applyFont="1" applyBorder="1"/>
    <xf numFmtId="2" fontId="0" fillId="0" borderId="2" xfId="0" applyNumberFormat="1" applyBorder="1" applyAlignment="1">
      <alignment horizontal="left"/>
    </xf>
    <xf numFmtId="0" fontId="4" fillId="0" borderId="2" xfId="0" applyFont="1" applyBorder="1"/>
    <xf numFmtId="166" fontId="0" fillId="0" borderId="2" xfId="0" applyNumberFormat="1" applyBorder="1"/>
    <xf numFmtId="164" fontId="0" fillId="0" borderId="2" xfId="0" applyNumberFormat="1" applyBorder="1" applyAlignment="1">
      <alignment horizontal="left"/>
    </xf>
    <xf numFmtId="0" fontId="5" fillId="0" borderId="0" xfId="0" applyFont="1"/>
    <xf numFmtId="0" fontId="0" fillId="2" borderId="2" xfId="0" applyFill="1" applyBorder="1" applyAlignment="1">
      <alignment horizontal="center"/>
    </xf>
    <xf numFmtId="0" fontId="1" fillId="2" borderId="2" xfId="0" applyFont="1" applyFill="1" applyBorder="1"/>
    <xf numFmtId="0" fontId="0" fillId="2" borderId="2" xfId="0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2" fontId="0" fillId="2" borderId="2" xfId="0" applyNumberForma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D7E4-2280-4DC2-81DC-512A1C2C37D1}">
  <dimension ref="A1:I18"/>
  <sheetViews>
    <sheetView tabSelected="1" workbookViewId="0">
      <selection activeCell="O7" sqref="O7"/>
    </sheetView>
  </sheetViews>
  <sheetFormatPr defaultRowHeight="15" x14ac:dyDescent="0.25"/>
  <cols>
    <col min="1" max="1" width="11.5703125" bestFit="1" customWidth="1"/>
    <col min="2" max="2" width="35.28515625" bestFit="1" customWidth="1"/>
    <col min="3" max="3" width="11.85546875" bestFit="1" customWidth="1"/>
    <col min="4" max="4" width="11.42578125" bestFit="1" customWidth="1"/>
  </cols>
  <sheetData>
    <row r="1" spans="1:9" x14ac:dyDescent="0.25">
      <c r="A1" s="20" t="s">
        <v>116</v>
      </c>
    </row>
    <row r="2" spans="1:9" x14ac:dyDescent="0.25">
      <c r="A2" s="12" t="s">
        <v>69</v>
      </c>
      <c r="B2" s="5" t="s">
        <v>70</v>
      </c>
      <c r="C2" s="12" t="s">
        <v>71</v>
      </c>
      <c r="D2" s="12" t="s">
        <v>72</v>
      </c>
      <c r="E2" s="12" t="s">
        <v>73</v>
      </c>
      <c r="F2" s="12" t="s">
        <v>74</v>
      </c>
      <c r="G2" s="12" t="s">
        <v>75</v>
      </c>
      <c r="H2" s="12" t="s">
        <v>76</v>
      </c>
      <c r="I2" s="13" t="s">
        <v>77</v>
      </c>
    </row>
    <row r="3" spans="1:9" x14ac:dyDescent="0.25">
      <c r="A3" s="7" t="s">
        <v>5</v>
      </c>
      <c r="B3" s="15" t="s">
        <v>85</v>
      </c>
      <c r="C3" s="7" t="s">
        <v>78</v>
      </c>
      <c r="D3" s="7">
        <v>3</v>
      </c>
      <c r="E3" s="7">
        <v>0</v>
      </c>
      <c r="F3" s="7">
        <f>E3+D3</f>
        <v>3</v>
      </c>
      <c r="G3" s="7">
        <f t="shared" ref="G3:G12" si="0">H3-D3</f>
        <v>0</v>
      </c>
      <c r="H3" s="7">
        <f>E5</f>
        <v>3</v>
      </c>
      <c r="I3" s="7">
        <f>H3-F3</f>
        <v>0</v>
      </c>
    </row>
    <row r="4" spans="1:9" x14ac:dyDescent="0.25">
      <c r="A4" s="7" t="s">
        <v>6</v>
      </c>
      <c r="B4" s="15" t="s">
        <v>86</v>
      </c>
      <c r="C4" s="7" t="s">
        <v>78</v>
      </c>
      <c r="D4" s="7">
        <v>2</v>
      </c>
      <c r="E4" s="7">
        <v>0</v>
      </c>
      <c r="F4" s="7">
        <f t="shared" ref="F4:F13" si="1">E4+D4</f>
        <v>2</v>
      </c>
      <c r="G4" s="7">
        <f t="shared" si="0"/>
        <v>1</v>
      </c>
      <c r="H4" s="7">
        <f>E5</f>
        <v>3</v>
      </c>
      <c r="I4" s="7">
        <f t="shared" ref="I4:I13" si="2">H4-F4</f>
        <v>1</v>
      </c>
    </row>
    <row r="5" spans="1:9" x14ac:dyDescent="0.25">
      <c r="A5" s="7" t="s">
        <v>0</v>
      </c>
      <c r="B5" s="15" t="s">
        <v>87</v>
      </c>
      <c r="C5" s="7" t="s">
        <v>79</v>
      </c>
      <c r="D5" s="7">
        <v>2</v>
      </c>
      <c r="E5" s="7">
        <f>MAX(F3:F4)</f>
        <v>3</v>
      </c>
      <c r="F5" s="7">
        <f t="shared" si="1"/>
        <v>5</v>
      </c>
      <c r="G5" s="7">
        <f t="shared" si="0"/>
        <v>3</v>
      </c>
      <c r="H5" s="7">
        <f>MIN(G6,G7,G9)</f>
        <v>5</v>
      </c>
      <c r="I5" s="7">
        <f t="shared" si="2"/>
        <v>0</v>
      </c>
    </row>
    <row r="6" spans="1:9" x14ac:dyDescent="0.25">
      <c r="A6" s="7" t="s">
        <v>7</v>
      </c>
      <c r="B6" s="15" t="s">
        <v>88</v>
      </c>
      <c r="C6" s="7" t="s">
        <v>0</v>
      </c>
      <c r="D6" s="7">
        <v>4</v>
      </c>
      <c r="E6" s="7">
        <f>F5</f>
        <v>5</v>
      </c>
      <c r="F6" s="7">
        <f t="shared" si="1"/>
        <v>9</v>
      </c>
      <c r="G6" s="7">
        <f t="shared" si="0"/>
        <v>5</v>
      </c>
      <c r="H6" s="7">
        <f>E8</f>
        <v>9</v>
      </c>
      <c r="I6" s="7">
        <f t="shared" si="2"/>
        <v>0</v>
      </c>
    </row>
    <row r="7" spans="1:9" x14ac:dyDescent="0.25">
      <c r="A7" s="7" t="s">
        <v>9</v>
      </c>
      <c r="B7" s="15" t="s">
        <v>89</v>
      </c>
      <c r="C7" s="7" t="s">
        <v>0</v>
      </c>
      <c r="D7" s="7">
        <v>3</v>
      </c>
      <c r="E7" s="7">
        <f>F5</f>
        <v>5</v>
      </c>
      <c r="F7" s="7">
        <f t="shared" si="1"/>
        <v>8</v>
      </c>
      <c r="G7" s="7">
        <f t="shared" si="0"/>
        <v>8</v>
      </c>
      <c r="H7" s="7">
        <f>F8</f>
        <v>11</v>
      </c>
      <c r="I7" s="7">
        <f t="shared" si="2"/>
        <v>3</v>
      </c>
    </row>
    <row r="8" spans="1:9" x14ac:dyDescent="0.25">
      <c r="A8" s="7" t="s">
        <v>8</v>
      </c>
      <c r="B8" s="15" t="s">
        <v>90</v>
      </c>
      <c r="C8" s="7" t="s">
        <v>80</v>
      </c>
      <c r="D8" s="7">
        <v>2</v>
      </c>
      <c r="E8" s="7">
        <f>MAX(F6:F7)</f>
        <v>9</v>
      </c>
      <c r="F8" s="7">
        <f t="shared" si="1"/>
        <v>11</v>
      </c>
      <c r="G8" s="7">
        <f t="shared" si="0"/>
        <v>14</v>
      </c>
      <c r="H8" s="7">
        <f>H11</f>
        <v>16</v>
      </c>
      <c r="I8" s="7">
        <f t="shared" si="2"/>
        <v>5</v>
      </c>
    </row>
    <row r="9" spans="1:9" x14ac:dyDescent="0.25">
      <c r="A9" s="7" t="s">
        <v>10</v>
      </c>
      <c r="B9" s="15" t="s">
        <v>91</v>
      </c>
      <c r="C9" s="7" t="s">
        <v>0</v>
      </c>
      <c r="D9" s="7">
        <v>3</v>
      </c>
      <c r="E9" s="7">
        <f>F5</f>
        <v>5</v>
      </c>
      <c r="F9" s="7">
        <f t="shared" si="1"/>
        <v>8</v>
      </c>
      <c r="G9" s="7">
        <f t="shared" si="0"/>
        <v>12</v>
      </c>
      <c r="H9" s="7">
        <f>G10</f>
        <v>15</v>
      </c>
      <c r="I9" s="7">
        <f t="shared" si="2"/>
        <v>7</v>
      </c>
    </row>
    <row r="10" spans="1:9" x14ac:dyDescent="0.25">
      <c r="A10" s="7" t="s">
        <v>11</v>
      </c>
      <c r="B10" s="15" t="s">
        <v>92</v>
      </c>
      <c r="C10" s="7" t="s">
        <v>10</v>
      </c>
      <c r="D10" s="7">
        <v>1</v>
      </c>
      <c r="E10" s="7">
        <f>F9</f>
        <v>8</v>
      </c>
      <c r="F10" s="7">
        <f t="shared" si="1"/>
        <v>9</v>
      </c>
      <c r="G10" s="7">
        <f t="shared" si="0"/>
        <v>15</v>
      </c>
      <c r="H10" s="7">
        <f>F11</f>
        <v>16</v>
      </c>
      <c r="I10" s="7">
        <f t="shared" si="2"/>
        <v>7</v>
      </c>
    </row>
    <row r="11" spans="1:9" x14ac:dyDescent="0.25">
      <c r="A11" s="7" t="s">
        <v>12</v>
      </c>
      <c r="B11" s="15" t="s">
        <v>93</v>
      </c>
      <c r="C11" s="7" t="s">
        <v>8</v>
      </c>
      <c r="D11" s="7">
        <v>5</v>
      </c>
      <c r="E11" s="7">
        <f>F8</f>
        <v>11</v>
      </c>
      <c r="F11" s="7">
        <f t="shared" si="1"/>
        <v>16</v>
      </c>
      <c r="G11" s="7">
        <f t="shared" si="0"/>
        <v>11</v>
      </c>
      <c r="H11" s="7">
        <f>E12</f>
        <v>16</v>
      </c>
      <c r="I11" s="7">
        <f t="shared" si="2"/>
        <v>0</v>
      </c>
    </row>
    <row r="12" spans="1:9" x14ac:dyDescent="0.25">
      <c r="A12" s="7" t="s">
        <v>13</v>
      </c>
      <c r="B12" s="15" t="s">
        <v>94</v>
      </c>
      <c r="C12" s="7" t="s">
        <v>81</v>
      </c>
      <c r="D12" s="7">
        <v>2</v>
      </c>
      <c r="E12" s="7">
        <f>MAX(F10:F11)</f>
        <v>16</v>
      </c>
      <c r="F12" s="7">
        <f t="shared" si="1"/>
        <v>18</v>
      </c>
      <c r="G12" s="7">
        <f t="shared" si="0"/>
        <v>16</v>
      </c>
      <c r="H12" s="7">
        <f>G13</f>
        <v>18</v>
      </c>
      <c r="I12" s="7">
        <f t="shared" si="2"/>
        <v>0</v>
      </c>
    </row>
    <row r="13" spans="1:9" x14ac:dyDescent="0.25">
      <c r="A13" s="7" t="s">
        <v>14</v>
      </c>
      <c r="B13" s="15" t="s">
        <v>95</v>
      </c>
      <c r="C13" s="7" t="s">
        <v>13</v>
      </c>
      <c r="D13" s="7">
        <v>10</v>
      </c>
      <c r="E13" s="7">
        <f>F12</f>
        <v>18</v>
      </c>
      <c r="F13" s="7">
        <f t="shared" si="1"/>
        <v>28</v>
      </c>
      <c r="G13" s="7">
        <f>E13</f>
        <v>18</v>
      </c>
      <c r="H13" s="7">
        <f>F13</f>
        <v>28</v>
      </c>
      <c r="I13" s="7">
        <f t="shared" si="2"/>
        <v>0</v>
      </c>
    </row>
    <row r="14" spans="1:9" x14ac:dyDescent="0.25">
      <c r="B14" s="2"/>
    </row>
    <row r="15" spans="1:9" x14ac:dyDescent="0.25">
      <c r="A15" s="14" t="s">
        <v>82</v>
      </c>
    </row>
    <row r="16" spans="1:9" x14ac:dyDescent="0.25">
      <c r="A16" s="14" t="s">
        <v>83</v>
      </c>
    </row>
    <row r="17" spans="1:1" x14ac:dyDescent="0.25">
      <c r="A17" s="11">
        <f>D3+D5+D6+D11+D12+D13</f>
        <v>26</v>
      </c>
    </row>
    <row r="18" spans="1:1" x14ac:dyDescent="0.25">
      <c r="A18" s="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E3DB-8B14-4B4F-B8D6-465F84B3C839}">
  <dimension ref="A1:O24"/>
  <sheetViews>
    <sheetView workbookViewId="0"/>
  </sheetViews>
  <sheetFormatPr defaultRowHeight="15" x14ac:dyDescent="0.25"/>
  <cols>
    <col min="3" max="3" width="9" customWidth="1"/>
    <col min="5" max="5" width="10.5703125" bestFit="1" customWidth="1"/>
    <col min="6" max="6" width="18" bestFit="1" customWidth="1"/>
    <col min="9" max="9" width="11.85546875" bestFit="1" customWidth="1"/>
    <col min="10" max="10" width="11.42578125" bestFit="1" customWidth="1"/>
    <col min="11" max="14" width="10.5703125" bestFit="1" customWidth="1"/>
    <col min="15" max="15" width="9.5703125" bestFit="1" customWidth="1"/>
  </cols>
  <sheetData>
    <row r="1" spans="1:15" x14ac:dyDescent="0.25">
      <c r="A1" s="20" t="s">
        <v>110</v>
      </c>
      <c r="B1" s="34" t="s">
        <v>96</v>
      </c>
      <c r="C1" s="34"/>
      <c r="D1" s="34"/>
      <c r="H1" s="20"/>
    </row>
    <row r="2" spans="1:15" x14ac:dyDescent="0.25">
      <c r="A2" s="6" t="s">
        <v>97</v>
      </c>
      <c r="B2" s="17" t="s">
        <v>98</v>
      </c>
      <c r="C2" s="17" t="s">
        <v>99</v>
      </c>
      <c r="D2" s="17" t="s">
        <v>100</v>
      </c>
      <c r="E2" s="17" t="s">
        <v>101</v>
      </c>
      <c r="F2" s="17" t="s">
        <v>102</v>
      </c>
      <c r="H2" s="12" t="s">
        <v>69</v>
      </c>
      <c r="I2" s="12" t="s">
        <v>71</v>
      </c>
      <c r="J2" s="12" t="s">
        <v>72</v>
      </c>
      <c r="K2" s="12" t="s">
        <v>73</v>
      </c>
      <c r="L2" s="12" t="s">
        <v>74</v>
      </c>
      <c r="M2" s="12" t="s">
        <v>75</v>
      </c>
      <c r="N2" s="12" t="s">
        <v>76</v>
      </c>
      <c r="O2" s="12" t="s">
        <v>77</v>
      </c>
    </row>
    <row r="3" spans="1:15" x14ac:dyDescent="0.25">
      <c r="A3" s="7" t="s">
        <v>5</v>
      </c>
      <c r="B3" s="7">
        <v>2</v>
      </c>
      <c r="C3" s="7">
        <v>3</v>
      </c>
      <c r="D3" s="7">
        <v>6</v>
      </c>
      <c r="E3" s="18">
        <f>(B3+(4*C3)+D3)/6</f>
        <v>3.3333333333333335</v>
      </c>
      <c r="F3" s="19">
        <f>((D3-B3)/6)^2</f>
        <v>0.44444444444444442</v>
      </c>
      <c r="H3" s="27" t="s">
        <v>5</v>
      </c>
      <c r="I3" s="7" t="s">
        <v>78</v>
      </c>
      <c r="J3" s="18">
        <v>3.3333333333333335</v>
      </c>
      <c r="K3" s="18">
        <v>0</v>
      </c>
      <c r="L3" s="18">
        <f>K3+J3</f>
        <v>3.3333333333333335</v>
      </c>
      <c r="M3" s="18">
        <f t="shared" ref="M3:M12" si="0">N3-J3</f>
        <v>0</v>
      </c>
      <c r="N3" s="18">
        <f>K5</f>
        <v>3.3333333333333335</v>
      </c>
      <c r="O3" s="18">
        <f>N3-L3</f>
        <v>0</v>
      </c>
    </row>
    <row r="4" spans="1:15" x14ac:dyDescent="0.25">
      <c r="A4" s="12" t="s">
        <v>6</v>
      </c>
      <c r="B4" s="7">
        <v>2</v>
      </c>
      <c r="C4" s="7">
        <v>2</v>
      </c>
      <c r="D4" s="7">
        <v>2</v>
      </c>
      <c r="E4" s="18">
        <f t="shared" ref="E4:E13" si="1">(B4+(4*C4)+D4)/6</f>
        <v>2</v>
      </c>
      <c r="F4" s="19">
        <f t="shared" ref="F4:F13" si="2">((D4-B4)/6)^2</f>
        <v>0</v>
      </c>
      <c r="H4" s="7" t="s">
        <v>6</v>
      </c>
      <c r="I4" s="7" t="s">
        <v>78</v>
      </c>
      <c r="J4" s="18">
        <v>2</v>
      </c>
      <c r="K4" s="18">
        <v>0</v>
      </c>
      <c r="L4" s="18">
        <f t="shared" ref="L4:L13" si="3">K4+J4</f>
        <v>2</v>
      </c>
      <c r="M4" s="18">
        <f t="shared" si="0"/>
        <v>1.3333333333333335</v>
      </c>
      <c r="N4" s="18">
        <f>K5</f>
        <v>3.3333333333333335</v>
      </c>
      <c r="O4" s="18">
        <f t="shared" ref="O4:O13" si="4">N4-L4</f>
        <v>1.3333333333333335</v>
      </c>
    </row>
    <row r="5" spans="1:15" x14ac:dyDescent="0.25">
      <c r="A5" s="7" t="s">
        <v>0</v>
      </c>
      <c r="B5" s="7">
        <v>2</v>
      </c>
      <c r="C5" s="7">
        <v>2</v>
      </c>
      <c r="D5" s="7">
        <v>2</v>
      </c>
      <c r="E5" s="18">
        <f t="shared" si="1"/>
        <v>2</v>
      </c>
      <c r="F5" s="19">
        <f t="shared" si="2"/>
        <v>0</v>
      </c>
      <c r="H5" s="27" t="s">
        <v>0</v>
      </c>
      <c r="I5" s="7" t="s">
        <v>79</v>
      </c>
      <c r="J5" s="18">
        <v>2</v>
      </c>
      <c r="K5" s="18">
        <f>MAX(L3:L4)</f>
        <v>3.3333333333333335</v>
      </c>
      <c r="L5" s="18">
        <f t="shared" si="3"/>
        <v>5.3333333333333339</v>
      </c>
      <c r="M5" s="18">
        <f t="shared" si="0"/>
        <v>3.333333333333333</v>
      </c>
      <c r="N5" s="18">
        <f>MIN(M6,M7,M9)</f>
        <v>5.333333333333333</v>
      </c>
      <c r="O5" s="18">
        <f t="shared" si="4"/>
        <v>0</v>
      </c>
    </row>
    <row r="6" spans="1:15" x14ac:dyDescent="0.25">
      <c r="A6" s="7" t="s">
        <v>7</v>
      </c>
      <c r="B6" s="7">
        <v>2</v>
      </c>
      <c r="C6" s="7">
        <v>4</v>
      </c>
      <c r="D6" s="7">
        <v>7</v>
      </c>
      <c r="E6" s="18">
        <f t="shared" si="1"/>
        <v>4.166666666666667</v>
      </c>
      <c r="F6" s="19">
        <f t="shared" si="2"/>
        <v>0.69444444444444453</v>
      </c>
      <c r="H6" s="27" t="s">
        <v>7</v>
      </c>
      <c r="I6" s="7" t="s">
        <v>0</v>
      </c>
      <c r="J6" s="18">
        <v>4.166666666666667</v>
      </c>
      <c r="K6" s="18">
        <f>L5</f>
        <v>5.3333333333333339</v>
      </c>
      <c r="L6" s="18">
        <f t="shared" si="3"/>
        <v>9.5</v>
      </c>
      <c r="M6" s="18">
        <f t="shared" si="0"/>
        <v>5.333333333333333</v>
      </c>
      <c r="N6" s="18">
        <f>K8</f>
        <v>9.5</v>
      </c>
      <c r="O6" s="18">
        <f t="shared" si="4"/>
        <v>0</v>
      </c>
    </row>
    <row r="7" spans="1:15" x14ac:dyDescent="0.25">
      <c r="A7" s="7" t="s">
        <v>9</v>
      </c>
      <c r="B7" s="7">
        <v>1</v>
      </c>
      <c r="C7" s="7">
        <v>3</v>
      </c>
      <c r="D7" s="7">
        <v>5</v>
      </c>
      <c r="E7" s="18">
        <f t="shared" si="1"/>
        <v>3</v>
      </c>
      <c r="F7" s="19">
        <f t="shared" si="2"/>
        <v>0.44444444444444442</v>
      </c>
      <c r="H7" s="7" t="s">
        <v>9</v>
      </c>
      <c r="I7" s="7" t="s">
        <v>0</v>
      </c>
      <c r="J7" s="18">
        <v>3</v>
      </c>
      <c r="K7" s="18">
        <f>L5</f>
        <v>5.3333333333333339</v>
      </c>
      <c r="L7" s="18">
        <f t="shared" si="3"/>
        <v>8.3333333333333339</v>
      </c>
      <c r="M7" s="18">
        <f t="shared" si="0"/>
        <v>8.5</v>
      </c>
      <c r="N7" s="18">
        <f>L8</f>
        <v>11.5</v>
      </c>
      <c r="O7" s="18">
        <f t="shared" si="4"/>
        <v>3.1666666666666661</v>
      </c>
    </row>
    <row r="8" spans="1:15" x14ac:dyDescent="0.25">
      <c r="A8" s="7" t="s">
        <v>8</v>
      </c>
      <c r="B8" s="7">
        <v>2</v>
      </c>
      <c r="C8" s="7">
        <v>2</v>
      </c>
      <c r="D8" s="7">
        <v>2</v>
      </c>
      <c r="E8" s="18">
        <f t="shared" si="1"/>
        <v>2</v>
      </c>
      <c r="F8" s="19">
        <f t="shared" si="2"/>
        <v>0</v>
      </c>
      <c r="H8" s="7" t="s">
        <v>8</v>
      </c>
      <c r="I8" s="7" t="s">
        <v>80</v>
      </c>
      <c r="J8" s="18">
        <v>2</v>
      </c>
      <c r="K8" s="18">
        <f>MAX(L6:L7)</f>
        <v>9.5</v>
      </c>
      <c r="L8" s="18">
        <f t="shared" si="3"/>
        <v>11.5</v>
      </c>
      <c r="M8" s="18">
        <f t="shared" si="0"/>
        <v>14.5</v>
      </c>
      <c r="N8" s="18">
        <f>N11</f>
        <v>16.5</v>
      </c>
      <c r="O8" s="18">
        <f t="shared" si="4"/>
        <v>5</v>
      </c>
    </row>
    <row r="9" spans="1:15" x14ac:dyDescent="0.25">
      <c r="A9" s="7" t="s">
        <v>10</v>
      </c>
      <c r="B9" s="7">
        <v>1</v>
      </c>
      <c r="C9" s="7">
        <v>3</v>
      </c>
      <c r="D9" s="7">
        <v>5</v>
      </c>
      <c r="E9" s="18">
        <f t="shared" si="1"/>
        <v>3</v>
      </c>
      <c r="F9" s="19">
        <f t="shared" si="2"/>
        <v>0.44444444444444442</v>
      </c>
      <c r="H9" s="7" t="s">
        <v>10</v>
      </c>
      <c r="I9" s="7" t="s">
        <v>0</v>
      </c>
      <c r="J9" s="18">
        <v>3</v>
      </c>
      <c r="K9" s="18">
        <f>L5</f>
        <v>5.3333333333333339</v>
      </c>
      <c r="L9" s="18">
        <f t="shared" si="3"/>
        <v>8.3333333333333339</v>
      </c>
      <c r="M9" s="18">
        <f t="shared" si="0"/>
        <v>12.5</v>
      </c>
      <c r="N9" s="18">
        <f>M10</f>
        <v>15.5</v>
      </c>
      <c r="O9" s="18">
        <f t="shared" si="4"/>
        <v>7.1666666666666661</v>
      </c>
    </row>
    <row r="10" spans="1:15" x14ac:dyDescent="0.25">
      <c r="A10" s="7" t="s">
        <v>11</v>
      </c>
      <c r="B10" s="7">
        <v>1</v>
      </c>
      <c r="C10" s="7">
        <v>1</v>
      </c>
      <c r="D10" s="7">
        <v>1</v>
      </c>
      <c r="E10" s="18">
        <f t="shared" si="1"/>
        <v>1</v>
      </c>
      <c r="F10" s="19">
        <f t="shared" si="2"/>
        <v>0</v>
      </c>
      <c r="H10" s="7" t="s">
        <v>11</v>
      </c>
      <c r="I10" s="7" t="s">
        <v>10</v>
      </c>
      <c r="J10" s="18">
        <v>1</v>
      </c>
      <c r="K10" s="18">
        <f>L9</f>
        <v>8.3333333333333339</v>
      </c>
      <c r="L10" s="18">
        <f t="shared" si="3"/>
        <v>9.3333333333333339</v>
      </c>
      <c r="M10" s="18">
        <f t="shared" si="0"/>
        <v>15.5</v>
      </c>
      <c r="N10" s="18">
        <f>L11</f>
        <v>16.5</v>
      </c>
      <c r="O10" s="18">
        <f t="shared" si="4"/>
        <v>7.1666666666666661</v>
      </c>
    </row>
    <row r="11" spans="1:15" x14ac:dyDescent="0.25">
      <c r="A11" s="7" t="s">
        <v>12</v>
      </c>
      <c r="B11" s="7">
        <v>2</v>
      </c>
      <c r="C11" s="7">
        <v>5</v>
      </c>
      <c r="D11" s="7">
        <v>8</v>
      </c>
      <c r="E11" s="18">
        <f t="shared" si="1"/>
        <v>5</v>
      </c>
      <c r="F11" s="19">
        <f t="shared" si="2"/>
        <v>1</v>
      </c>
      <c r="H11" s="27" t="s">
        <v>12</v>
      </c>
      <c r="I11" s="7" t="s">
        <v>8</v>
      </c>
      <c r="J11" s="18">
        <v>5</v>
      </c>
      <c r="K11" s="18">
        <f>L8</f>
        <v>11.5</v>
      </c>
      <c r="L11" s="18">
        <f t="shared" si="3"/>
        <v>16.5</v>
      </c>
      <c r="M11" s="18">
        <f t="shared" si="0"/>
        <v>11.5</v>
      </c>
      <c r="N11" s="18">
        <f>K12</f>
        <v>16.5</v>
      </c>
      <c r="O11" s="18">
        <f t="shared" si="4"/>
        <v>0</v>
      </c>
    </row>
    <row r="12" spans="1:15" x14ac:dyDescent="0.25">
      <c r="A12" s="7" t="s">
        <v>13</v>
      </c>
      <c r="B12" s="7">
        <v>1</v>
      </c>
      <c r="C12" s="7">
        <v>2</v>
      </c>
      <c r="D12" s="7">
        <v>3</v>
      </c>
      <c r="E12" s="18">
        <f t="shared" si="1"/>
        <v>2</v>
      </c>
      <c r="F12" s="19">
        <f t="shared" si="2"/>
        <v>0.1111111111111111</v>
      </c>
      <c r="H12" s="27" t="s">
        <v>13</v>
      </c>
      <c r="I12" s="7" t="s">
        <v>81</v>
      </c>
      <c r="J12" s="18">
        <v>2</v>
      </c>
      <c r="K12" s="18">
        <f>MAX(L10:L11)</f>
        <v>16.5</v>
      </c>
      <c r="L12" s="18">
        <f t="shared" si="3"/>
        <v>18.5</v>
      </c>
      <c r="M12" s="18">
        <f t="shared" si="0"/>
        <v>16.5</v>
      </c>
      <c r="N12" s="18">
        <f>M13</f>
        <v>18.5</v>
      </c>
      <c r="O12" s="18">
        <f t="shared" si="4"/>
        <v>0</v>
      </c>
    </row>
    <row r="13" spans="1:15" x14ac:dyDescent="0.25">
      <c r="A13" s="7" t="s">
        <v>14</v>
      </c>
      <c r="B13" s="7">
        <v>6</v>
      </c>
      <c r="C13" s="7">
        <v>10</v>
      </c>
      <c r="D13" s="7">
        <v>14</v>
      </c>
      <c r="E13" s="18">
        <f t="shared" si="1"/>
        <v>10</v>
      </c>
      <c r="F13" s="19">
        <f t="shared" si="2"/>
        <v>1.7777777777777777</v>
      </c>
      <c r="H13" s="27" t="s">
        <v>14</v>
      </c>
      <c r="I13" s="7" t="s">
        <v>13</v>
      </c>
      <c r="J13" s="18">
        <v>10</v>
      </c>
      <c r="K13" s="18">
        <f>L12</f>
        <v>18.5</v>
      </c>
      <c r="L13" s="18">
        <f t="shared" si="3"/>
        <v>28.5</v>
      </c>
      <c r="M13" s="18">
        <f>K13</f>
        <v>18.5</v>
      </c>
      <c r="N13" s="18">
        <f>L13</f>
        <v>28.5</v>
      </c>
      <c r="O13" s="18">
        <f t="shared" si="4"/>
        <v>0</v>
      </c>
    </row>
    <row r="14" spans="1:15" x14ac:dyDescent="0.25">
      <c r="E14" s="18"/>
    </row>
    <row r="16" spans="1:15" x14ac:dyDescent="0.25">
      <c r="A16" s="1"/>
    </row>
    <row r="17" spans="1:11" x14ac:dyDescent="0.25">
      <c r="A17" s="20" t="s">
        <v>109</v>
      </c>
      <c r="H17" s="20" t="s">
        <v>111</v>
      </c>
      <c r="I17" t="s">
        <v>112</v>
      </c>
    </row>
    <row r="18" spans="1:11" x14ac:dyDescent="0.25">
      <c r="A18" s="6" t="s">
        <v>82</v>
      </c>
      <c r="B18" s="10"/>
      <c r="C18" s="35" t="s">
        <v>83</v>
      </c>
      <c r="D18" s="36"/>
      <c r="H18" s="6" t="s">
        <v>82</v>
      </c>
      <c r="I18" s="10"/>
      <c r="J18" s="35" t="s">
        <v>83</v>
      </c>
      <c r="K18" s="36"/>
    </row>
    <row r="19" spans="1:11" x14ac:dyDescent="0.25">
      <c r="A19" s="21" t="s">
        <v>99</v>
      </c>
      <c r="B19" s="10"/>
      <c r="C19" s="31">
        <f>SUM(J3+J5+J6+J11+J12+J13)</f>
        <v>26.5</v>
      </c>
      <c r="D19" s="10"/>
      <c r="H19" s="21" t="s">
        <v>99</v>
      </c>
      <c r="I19" s="10"/>
      <c r="J19" s="22">
        <v>26.5</v>
      </c>
      <c r="K19" s="10"/>
    </row>
    <row r="20" spans="1:11" x14ac:dyDescent="0.25">
      <c r="A20" s="23" t="s">
        <v>103</v>
      </c>
      <c r="B20" s="10"/>
      <c r="C20" s="31">
        <f>SUM(F3+F5+F6+F11+F12+F13)</f>
        <v>4.0277777777777777</v>
      </c>
      <c r="D20" s="10">
        <f>SQRT(C20)</f>
        <v>2.0069324297987157</v>
      </c>
      <c r="H20" s="23" t="s">
        <v>103</v>
      </c>
      <c r="I20" s="10"/>
      <c r="J20" s="22">
        <v>4.03</v>
      </c>
      <c r="K20" s="10">
        <f>SQRT(J20)</f>
        <v>2.0074859899884734</v>
      </c>
    </row>
    <row r="21" spans="1:11" x14ac:dyDescent="0.25">
      <c r="A21" s="10" t="s">
        <v>104</v>
      </c>
      <c r="B21" s="10" t="s">
        <v>105</v>
      </c>
      <c r="C21" s="15">
        <v>20</v>
      </c>
      <c r="D21" s="10"/>
      <c r="H21" s="28" t="s">
        <v>104</v>
      </c>
      <c r="I21" s="10" t="s">
        <v>105</v>
      </c>
      <c r="J21" s="29">
        <f>(J22*K20)+J19</f>
        <v>29.08965692708513</v>
      </c>
      <c r="K21" s="10"/>
    </row>
    <row r="22" spans="1:11" x14ac:dyDescent="0.25">
      <c r="A22" s="10" t="s">
        <v>106</v>
      </c>
      <c r="B22" s="10" t="s">
        <v>105</v>
      </c>
      <c r="C22" s="15">
        <f>(C21-C19)/D20</f>
        <v>-3.238773714295859</v>
      </c>
      <c r="D22" s="10"/>
      <c r="H22" s="10" t="s">
        <v>106</v>
      </c>
      <c r="I22" s="10" t="s">
        <v>105</v>
      </c>
      <c r="J22" s="15">
        <v>1.29</v>
      </c>
      <c r="K22" s="10"/>
    </row>
    <row r="23" spans="1:11" x14ac:dyDescent="0.25">
      <c r="A23" s="10" t="s">
        <v>107</v>
      </c>
      <c r="B23" s="24"/>
      <c r="C23" s="30">
        <f>_xlfn.NORM.DIST(C21,C19,D20,TRUE)</f>
        <v>6.0022386888827566E-4</v>
      </c>
      <c r="D23" s="10"/>
      <c r="H23" s="10" t="s">
        <v>107</v>
      </c>
      <c r="I23" s="24"/>
      <c r="J23" s="25">
        <f>_xlfn.NORM.DIST(J21,J19,K20,TRUE)</f>
        <v>0.90147467095025213</v>
      </c>
      <c r="K23" s="10"/>
    </row>
    <row r="24" spans="1:11" x14ac:dyDescent="0.25">
      <c r="C24">
        <f>C23*100</f>
        <v>6.0022386888827564E-2</v>
      </c>
    </row>
  </sheetData>
  <mergeCells count="3">
    <mergeCell ref="B1:D1"/>
    <mergeCell ref="C18:D18"/>
    <mergeCell ref="J18:K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3A0C-AC38-4CBD-8F56-C855465BF7C2}">
  <dimension ref="A1:H13"/>
  <sheetViews>
    <sheetView workbookViewId="0">
      <selection activeCell="E16" sqref="E16"/>
    </sheetView>
  </sheetViews>
  <sheetFormatPr defaultRowHeight="15" x14ac:dyDescent="0.25"/>
  <cols>
    <col min="3" max="3" width="12.42578125" bestFit="1" customWidth="1"/>
    <col min="7" max="7" width="13.140625" bestFit="1" customWidth="1"/>
    <col min="8" max="8" width="18.85546875" bestFit="1" customWidth="1"/>
  </cols>
  <sheetData>
    <row r="1" spans="1:8" x14ac:dyDescent="0.25">
      <c r="A1" s="1" t="s">
        <v>1</v>
      </c>
      <c r="B1" s="1"/>
    </row>
    <row r="2" spans="1:8" x14ac:dyDescent="0.25">
      <c r="A2" s="6"/>
      <c r="B2" s="6" t="s">
        <v>17</v>
      </c>
      <c r="C2" s="6" t="s">
        <v>2</v>
      </c>
      <c r="D2" s="6" t="s">
        <v>3</v>
      </c>
      <c r="E2" s="6" t="s">
        <v>15</v>
      </c>
      <c r="F2" s="6" t="s">
        <v>4</v>
      </c>
      <c r="G2" s="6" t="s">
        <v>16</v>
      </c>
      <c r="H2" s="6" t="s">
        <v>68</v>
      </c>
    </row>
    <row r="3" spans="1:8" x14ac:dyDescent="0.25">
      <c r="A3" s="6" t="s">
        <v>5</v>
      </c>
      <c r="B3" s="8" t="s">
        <v>18</v>
      </c>
      <c r="C3" s="7">
        <v>3</v>
      </c>
      <c r="D3" s="7">
        <v>2</v>
      </c>
      <c r="E3" s="7">
        <v>1500</v>
      </c>
      <c r="F3" s="7">
        <v>2500</v>
      </c>
      <c r="G3" s="7">
        <f>C3-D3</f>
        <v>1</v>
      </c>
      <c r="H3" s="7">
        <f>(F3-E3)/G3</f>
        <v>1000</v>
      </c>
    </row>
    <row r="4" spans="1:8" x14ac:dyDescent="0.25">
      <c r="A4" s="6" t="s">
        <v>6</v>
      </c>
      <c r="B4" s="6" t="s">
        <v>20</v>
      </c>
      <c r="C4" s="7">
        <v>2</v>
      </c>
      <c r="D4" s="7">
        <v>2</v>
      </c>
      <c r="E4" s="7">
        <v>1000</v>
      </c>
      <c r="F4" s="7">
        <v>1000</v>
      </c>
      <c r="G4" s="7">
        <f t="shared" ref="G4:G13" si="0">C4-D4</f>
        <v>0</v>
      </c>
      <c r="H4" s="7">
        <v>0</v>
      </c>
    </row>
    <row r="5" spans="1:8" x14ac:dyDescent="0.25">
      <c r="A5" s="6" t="s">
        <v>0</v>
      </c>
      <c r="B5" s="6" t="s">
        <v>21</v>
      </c>
      <c r="C5" s="7">
        <v>2</v>
      </c>
      <c r="D5" s="7">
        <v>2</v>
      </c>
      <c r="E5" s="7">
        <v>1800</v>
      </c>
      <c r="F5" s="7">
        <v>1800</v>
      </c>
      <c r="G5" s="7">
        <f t="shared" si="0"/>
        <v>0</v>
      </c>
      <c r="H5" s="7">
        <v>0</v>
      </c>
    </row>
    <row r="6" spans="1:8" x14ac:dyDescent="0.25">
      <c r="A6" s="6" t="s">
        <v>7</v>
      </c>
      <c r="B6" s="6" t="s">
        <v>22</v>
      </c>
      <c r="C6" s="7">
        <v>4</v>
      </c>
      <c r="D6" s="7">
        <v>2</v>
      </c>
      <c r="E6" s="7">
        <v>2200</v>
      </c>
      <c r="F6" s="7">
        <v>3200</v>
      </c>
      <c r="G6" s="7">
        <f t="shared" si="0"/>
        <v>2</v>
      </c>
      <c r="H6" s="7">
        <f t="shared" ref="H6:H13" si="1">(F6-E6)/G6</f>
        <v>500</v>
      </c>
    </row>
    <row r="7" spans="1:8" x14ac:dyDescent="0.25">
      <c r="A7" s="6" t="s">
        <v>9</v>
      </c>
      <c r="B7" s="6" t="s">
        <v>19</v>
      </c>
      <c r="C7" s="7">
        <v>3</v>
      </c>
      <c r="D7" s="7">
        <v>2</v>
      </c>
      <c r="E7" s="7">
        <v>1600</v>
      </c>
      <c r="F7" s="7">
        <v>2000</v>
      </c>
      <c r="G7" s="7">
        <f t="shared" si="0"/>
        <v>1</v>
      </c>
      <c r="H7" s="7">
        <f t="shared" si="1"/>
        <v>400</v>
      </c>
    </row>
    <row r="8" spans="1:8" x14ac:dyDescent="0.25">
      <c r="A8" s="6" t="s">
        <v>8</v>
      </c>
      <c r="B8" s="6" t="s">
        <v>23</v>
      </c>
      <c r="C8" s="7">
        <v>2</v>
      </c>
      <c r="D8" s="7">
        <v>2</v>
      </c>
      <c r="E8" s="7">
        <v>800</v>
      </c>
      <c r="F8" s="7">
        <v>800</v>
      </c>
      <c r="G8" s="7">
        <f t="shared" si="0"/>
        <v>0</v>
      </c>
      <c r="H8" s="7">
        <v>0</v>
      </c>
    </row>
    <row r="9" spans="1:8" x14ac:dyDescent="0.25">
      <c r="A9" s="6" t="s">
        <v>10</v>
      </c>
      <c r="B9" s="6" t="s">
        <v>24</v>
      </c>
      <c r="C9" s="7">
        <v>3</v>
      </c>
      <c r="D9" s="7">
        <v>1</v>
      </c>
      <c r="E9" s="7">
        <v>450</v>
      </c>
      <c r="F9" s="7">
        <v>900</v>
      </c>
      <c r="G9" s="7">
        <f t="shared" si="0"/>
        <v>2</v>
      </c>
      <c r="H9" s="7">
        <f t="shared" si="1"/>
        <v>225</v>
      </c>
    </row>
    <row r="10" spans="1:8" x14ac:dyDescent="0.25">
      <c r="A10" s="6" t="s">
        <v>11</v>
      </c>
      <c r="B10" s="6" t="s">
        <v>25</v>
      </c>
      <c r="C10" s="7">
        <v>1</v>
      </c>
      <c r="D10" s="7">
        <v>1</v>
      </c>
      <c r="E10" s="7">
        <v>1200</v>
      </c>
      <c r="F10" s="7">
        <v>1200</v>
      </c>
      <c r="G10" s="7">
        <f t="shared" si="0"/>
        <v>0</v>
      </c>
      <c r="H10" s="7">
        <v>0</v>
      </c>
    </row>
    <row r="11" spans="1:8" x14ac:dyDescent="0.25">
      <c r="A11" s="6" t="s">
        <v>12</v>
      </c>
      <c r="B11" s="6" t="s">
        <v>26</v>
      </c>
      <c r="C11" s="7">
        <v>5</v>
      </c>
      <c r="D11" s="7">
        <v>2</v>
      </c>
      <c r="E11" s="7">
        <v>1450</v>
      </c>
      <c r="F11" s="7">
        <v>2050</v>
      </c>
      <c r="G11" s="7">
        <f t="shared" si="0"/>
        <v>3</v>
      </c>
      <c r="H11" s="7">
        <f t="shared" si="1"/>
        <v>200</v>
      </c>
    </row>
    <row r="12" spans="1:8" x14ac:dyDescent="0.25">
      <c r="A12" s="6" t="s">
        <v>13</v>
      </c>
      <c r="B12" s="6" t="s">
        <v>27</v>
      </c>
      <c r="C12" s="7">
        <v>2</v>
      </c>
      <c r="D12" s="7">
        <v>1</v>
      </c>
      <c r="E12" s="7">
        <v>450</v>
      </c>
      <c r="F12" s="7">
        <v>900</v>
      </c>
      <c r="G12" s="7">
        <f t="shared" si="0"/>
        <v>1</v>
      </c>
      <c r="H12" s="7">
        <f t="shared" si="1"/>
        <v>450</v>
      </c>
    </row>
    <row r="13" spans="1:8" x14ac:dyDescent="0.25">
      <c r="A13" s="6" t="s">
        <v>14</v>
      </c>
      <c r="B13" s="6" t="s">
        <v>28</v>
      </c>
      <c r="C13" s="7">
        <v>10</v>
      </c>
      <c r="D13" s="7">
        <v>6</v>
      </c>
      <c r="E13" s="7">
        <v>1800</v>
      </c>
      <c r="F13" s="7">
        <v>4500</v>
      </c>
      <c r="G13" s="7">
        <f t="shared" si="0"/>
        <v>4</v>
      </c>
      <c r="H13" s="7">
        <f t="shared" si="1"/>
        <v>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2AA0-E879-4CCE-9668-6646C058D62D}">
  <dimension ref="A1:Z20"/>
  <sheetViews>
    <sheetView workbookViewId="0"/>
  </sheetViews>
  <sheetFormatPr defaultRowHeight="15" x14ac:dyDescent="0.25"/>
  <cols>
    <col min="1" max="1" width="10.28515625" customWidth="1"/>
    <col min="18" max="18" width="4.42578125" customWidth="1"/>
    <col min="20" max="20" width="10.7109375" customWidth="1"/>
  </cols>
  <sheetData>
    <row r="1" spans="1:26" x14ac:dyDescent="0.25"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63</v>
      </c>
      <c r="O1" s="1" t="s">
        <v>64</v>
      </c>
      <c r="P1" s="1" t="s">
        <v>65</v>
      </c>
    </row>
    <row r="2" spans="1:26" x14ac:dyDescent="0.25">
      <c r="G2" s="9">
        <v>0</v>
      </c>
      <c r="H2" s="9">
        <v>2</v>
      </c>
      <c r="I2" s="9">
        <v>4</v>
      </c>
      <c r="J2" s="9">
        <v>4</v>
      </c>
      <c r="K2" s="9">
        <v>6</v>
      </c>
      <c r="L2" s="9">
        <v>9</v>
      </c>
      <c r="M2" s="9">
        <v>8</v>
      </c>
      <c r="N2" s="9">
        <v>10</v>
      </c>
      <c r="O2" s="9">
        <v>10</v>
      </c>
      <c r="P2" s="9">
        <v>16</v>
      </c>
    </row>
    <row r="4" spans="1:26" x14ac:dyDescent="0.25">
      <c r="B4" t="s">
        <v>36</v>
      </c>
      <c r="T4" t="s">
        <v>37</v>
      </c>
    </row>
    <row r="5" spans="1:26" x14ac:dyDescent="0.25">
      <c r="A5" s="26" t="s">
        <v>108</v>
      </c>
      <c r="B5" s="1" t="s">
        <v>38</v>
      </c>
      <c r="C5" s="9">
        <v>1</v>
      </c>
      <c r="D5" t="s">
        <v>39</v>
      </c>
      <c r="E5">
        <v>1</v>
      </c>
      <c r="G5" s="10">
        <v>-1</v>
      </c>
      <c r="H5" s="10">
        <v>1</v>
      </c>
      <c r="I5" s="10"/>
      <c r="J5" s="10"/>
      <c r="K5" s="10"/>
      <c r="L5" s="10"/>
      <c r="M5" s="10"/>
      <c r="N5" s="10"/>
      <c r="O5" s="10"/>
      <c r="P5" s="10"/>
      <c r="Q5" s="2">
        <f>C5+SUMPRODUCT($G$2:$P$2,G5:P5)</f>
        <v>3</v>
      </c>
      <c r="R5" s="2" t="s">
        <v>40</v>
      </c>
      <c r="S5" s="2">
        <v>3</v>
      </c>
      <c r="T5" s="1" t="s">
        <v>38</v>
      </c>
      <c r="U5" s="4">
        <v>1000</v>
      </c>
      <c r="W5" s="2"/>
      <c r="Z5" s="2"/>
    </row>
    <row r="6" spans="1:26" x14ac:dyDescent="0.25">
      <c r="A6" s="26" t="s">
        <v>46</v>
      </c>
      <c r="B6" s="1" t="s">
        <v>45</v>
      </c>
      <c r="C6" s="9">
        <v>0</v>
      </c>
      <c r="D6" t="s">
        <v>39</v>
      </c>
      <c r="E6">
        <v>0</v>
      </c>
      <c r="G6" s="10">
        <v>-1</v>
      </c>
      <c r="H6" s="10"/>
      <c r="I6" s="10"/>
      <c r="J6" s="10">
        <v>1</v>
      </c>
      <c r="K6" s="10"/>
      <c r="L6" s="10"/>
      <c r="M6" s="10"/>
      <c r="N6" s="10"/>
      <c r="O6" s="10"/>
      <c r="P6" s="10"/>
      <c r="Q6" s="2">
        <f t="shared" ref="Q6:Q18" si="0">C6+SUMPRODUCT($G$2:$P$2,G6:P6)</f>
        <v>4</v>
      </c>
      <c r="R6" s="2" t="s">
        <v>40</v>
      </c>
      <c r="S6" s="2">
        <v>2</v>
      </c>
      <c r="T6" s="1" t="s">
        <v>45</v>
      </c>
      <c r="U6" s="4">
        <v>0</v>
      </c>
      <c r="W6" s="2"/>
      <c r="Z6" s="2"/>
    </row>
    <row r="7" spans="1:26" x14ac:dyDescent="0.25">
      <c r="A7" s="26" t="s">
        <v>47</v>
      </c>
      <c r="B7" s="1" t="s">
        <v>41</v>
      </c>
      <c r="C7" s="9">
        <v>0</v>
      </c>
      <c r="D7" t="s">
        <v>39</v>
      </c>
      <c r="E7">
        <v>0</v>
      </c>
      <c r="G7" s="10"/>
      <c r="H7" s="10">
        <v>-1</v>
      </c>
      <c r="I7" s="10">
        <v>1</v>
      </c>
      <c r="J7" s="10"/>
      <c r="K7" s="10"/>
      <c r="L7" s="10"/>
      <c r="M7" s="10"/>
      <c r="N7" s="10"/>
      <c r="O7" s="10"/>
      <c r="P7" s="10"/>
      <c r="Q7" s="2">
        <f t="shared" si="0"/>
        <v>2</v>
      </c>
      <c r="R7" s="2" t="s">
        <v>40</v>
      </c>
      <c r="S7" s="2">
        <v>2</v>
      </c>
      <c r="T7" s="1" t="s">
        <v>41</v>
      </c>
      <c r="U7" s="4">
        <v>0</v>
      </c>
      <c r="W7" s="2"/>
      <c r="Z7" s="2"/>
    </row>
    <row r="8" spans="1:26" x14ac:dyDescent="0.25">
      <c r="A8" s="26" t="s">
        <v>48</v>
      </c>
      <c r="B8" s="1" t="s">
        <v>56</v>
      </c>
      <c r="C8" s="9">
        <v>2</v>
      </c>
      <c r="D8" t="s">
        <v>39</v>
      </c>
      <c r="E8">
        <v>2</v>
      </c>
      <c r="G8" s="10"/>
      <c r="H8" s="10"/>
      <c r="I8" s="10">
        <v>-1</v>
      </c>
      <c r="J8" s="10"/>
      <c r="K8" s="10">
        <v>1</v>
      </c>
      <c r="L8" s="10"/>
      <c r="M8" s="10"/>
      <c r="N8" s="10"/>
      <c r="O8" s="10"/>
      <c r="P8" s="10"/>
      <c r="Q8" s="2">
        <f t="shared" si="0"/>
        <v>4</v>
      </c>
      <c r="R8" s="2" t="s">
        <v>40</v>
      </c>
      <c r="S8" s="2">
        <v>4</v>
      </c>
      <c r="T8" s="1" t="s">
        <v>56</v>
      </c>
      <c r="U8" s="4">
        <v>500</v>
      </c>
      <c r="W8" s="2"/>
      <c r="Z8" s="2"/>
    </row>
    <row r="9" spans="1:26" x14ac:dyDescent="0.25">
      <c r="A9" s="26" t="s">
        <v>49</v>
      </c>
      <c r="B9" s="1" t="s">
        <v>42</v>
      </c>
      <c r="C9" s="9">
        <v>1</v>
      </c>
      <c r="D9" t="s">
        <v>39</v>
      </c>
      <c r="E9">
        <v>1</v>
      </c>
      <c r="G9" s="10"/>
      <c r="H9" s="10"/>
      <c r="I9" s="10"/>
      <c r="J9" s="10">
        <v>-1</v>
      </c>
      <c r="K9" s="10">
        <v>1</v>
      </c>
      <c r="L9" s="10"/>
      <c r="M9" s="10"/>
      <c r="N9" s="10"/>
      <c r="O9" s="10"/>
      <c r="P9" s="10"/>
      <c r="Q9" s="2">
        <f t="shared" si="0"/>
        <v>3</v>
      </c>
      <c r="R9" s="2" t="s">
        <v>40</v>
      </c>
      <c r="S9" s="2">
        <v>3</v>
      </c>
      <c r="T9" s="1" t="s">
        <v>42</v>
      </c>
      <c r="U9" s="4">
        <v>400</v>
      </c>
      <c r="W9" s="2"/>
      <c r="Z9" s="2"/>
    </row>
    <row r="10" spans="1:26" x14ac:dyDescent="0.25">
      <c r="A10" s="26" t="s">
        <v>50</v>
      </c>
      <c r="B10" s="1" t="s">
        <v>57</v>
      </c>
      <c r="C10" s="9">
        <v>0</v>
      </c>
      <c r="D10" t="s">
        <v>39</v>
      </c>
      <c r="E10">
        <v>0</v>
      </c>
      <c r="G10" s="10"/>
      <c r="H10" s="10"/>
      <c r="I10" s="10"/>
      <c r="J10" s="10"/>
      <c r="K10" s="10">
        <v>-1</v>
      </c>
      <c r="L10" s="10"/>
      <c r="M10" s="10">
        <v>1</v>
      </c>
      <c r="N10" s="10"/>
      <c r="O10" s="10"/>
      <c r="P10" s="10"/>
      <c r="Q10" s="2">
        <f t="shared" si="0"/>
        <v>2</v>
      </c>
      <c r="R10" s="2" t="s">
        <v>40</v>
      </c>
      <c r="S10" s="2">
        <v>2</v>
      </c>
      <c r="T10" s="1" t="s">
        <v>57</v>
      </c>
      <c r="U10" s="4">
        <v>0</v>
      </c>
      <c r="W10" s="2"/>
      <c r="Z10" s="2"/>
    </row>
    <row r="11" spans="1:26" x14ac:dyDescent="0.25">
      <c r="A11" s="26" t="s">
        <v>51</v>
      </c>
      <c r="B11" s="1" t="s">
        <v>58</v>
      </c>
      <c r="C11" s="9">
        <v>0</v>
      </c>
      <c r="D11" t="s">
        <v>39</v>
      </c>
      <c r="E11">
        <v>2</v>
      </c>
      <c r="G11" s="10"/>
      <c r="H11" s="10"/>
      <c r="I11" s="10">
        <v>-1</v>
      </c>
      <c r="J11" s="10"/>
      <c r="K11" s="10"/>
      <c r="L11" s="10">
        <v>1</v>
      </c>
      <c r="M11" s="10"/>
      <c r="N11" s="10"/>
      <c r="O11" s="10"/>
      <c r="P11" s="10"/>
      <c r="Q11" s="2">
        <f t="shared" si="0"/>
        <v>5</v>
      </c>
      <c r="R11" s="2" t="s">
        <v>40</v>
      </c>
      <c r="S11" s="2">
        <v>3</v>
      </c>
      <c r="T11" s="1" t="s">
        <v>58</v>
      </c>
      <c r="U11" s="4">
        <v>225</v>
      </c>
      <c r="W11" s="2"/>
      <c r="Z11" s="2"/>
    </row>
    <row r="12" spans="1:26" x14ac:dyDescent="0.25">
      <c r="A12" s="26" t="s">
        <v>52</v>
      </c>
      <c r="B12" s="1" t="s">
        <v>59</v>
      </c>
      <c r="C12" s="9">
        <v>0</v>
      </c>
      <c r="D12" t="s">
        <v>39</v>
      </c>
      <c r="E12">
        <v>0</v>
      </c>
      <c r="G12" s="10"/>
      <c r="H12" s="10"/>
      <c r="I12" s="10"/>
      <c r="J12" s="10"/>
      <c r="K12" s="10"/>
      <c r="L12" s="10">
        <v>-1</v>
      </c>
      <c r="M12" s="10"/>
      <c r="N12" s="10">
        <v>1</v>
      </c>
      <c r="O12" s="10"/>
      <c r="P12" s="10"/>
      <c r="Q12" s="2">
        <f t="shared" si="0"/>
        <v>1</v>
      </c>
      <c r="R12" s="2" t="s">
        <v>40</v>
      </c>
      <c r="S12" s="2">
        <v>1</v>
      </c>
      <c r="T12" s="1" t="s">
        <v>59</v>
      </c>
      <c r="U12" s="4">
        <v>0</v>
      </c>
      <c r="W12" s="2"/>
      <c r="Z12" s="2"/>
    </row>
    <row r="13" spans="1:26" x14ac:dyDescent="0.25">
      <c r="A13" s="26" t="s">
        <v>53</v>
      </c>
      <c r="B13" s="1" t="s">
        <v>60</v>
      </c>
      <c r="C13" s="9">
        <v>3</v>
      </c>
      <c r="D13" t="s">
        <v>39</v>
      </c>
      <c r="E13">
        <v>3</v>
      </c>
      <c r="G13" s="10"/>
      <c r="H13" s="10"/>
      <c r="I13" s="10"/>
      <c r="J13" s="10"/>
      <c r="K13" s="10"/>
      <c r="L13" s="10"/>
      <c r="M13" s="10">
        <v>-1</v>
      </c>
      <c r="N13" s="10"/>
      <c r="O13" s="10">
        <v>1</v>
      </c>
      <c r="P13" s="10"/>
      <c r="Q13" s="2">
        <f t="shared" si="0"/>
        <v>5</v>
      </c>
      <c r="R13" s="2" t="s">
        <v>40</v>
      </c>
      <c r="S13" s="2">
        <v>5</v>
      </c>
      <c r="T13" s="1" t="s">
        <v>60</v>
      </c>
      <c r="U13" s="4">
        <v>200</v>
      </c>
      <c r="W13" s="2"/>
      <c r="Z13" s="2"/>
    </row>
    <row r="14" spans="1:26" x14ac:dyDescent="0.25">
      <c r="A14" s="26" t="s">
        <v>54</v>
      </c>
      <c r="B14" s="1" t="s">
        <v>61</v>
      </c>
      <c r="C14" s="9">
        <v>0</v>
      </c>
      <c r="D14" t="s">
        <v>39</v>
      </c>
      <c r="E14">
        <v>1</v>
      </c>
      <c r="G14" s="10"/>
      <c r="H14" s="10"/>
      <c r="I14" s="10"/>
      <c r="J14" s="10"/>
      <c r="K14" s="10"/>
      <c r="L14" s="10"/>
      <c r="M14" s="10"/>
      <c r="N14" s="10">
        <v>-1</v>
      </c>
      <c r="O14" s="10"/>
      <c r="P14" s="10">
        <v>1</v>
      </c>
      <c r="Q14" s="2">
        <f t="shared" si="0"/>
        <v>6</v>
      </c>
      <c r="R14" s="2" t="s">
        <v>40</v>
      </c>
      <c r="S14" s="2">
        <v>2</v>
      </c>
      <c r="T14" s="1" t="s">
        <v>61</v>
      </c>
      <c r="U14" s="4">
        <v>450</v>
      </c>
      <c r="W14" s="2"/>
      <c r="Z14" s="2"/>
    </row>
    <row r="15" spans="1:26" x14ac:dyDescent="0.25">
      <c r="A15" s="26" t="s">
        <v>55</v>
      </c>
      <c r="B15" s="1" t="s">
        <v>62</v>
      </c>
      <c r="C15" s="9">
        <v>4</v>
      </c>
      <c r="D15" t="s">
        <v>39</v>
      </c>
      <c r="E15">
        <v>4</v>
      </c>
      <c r="G15" s="10"/>
      <c r="H15" s="10"/>
      <c r="I15" s="10"/>
      <c r="J15" s="10"/>
      <c r="K15" s="10"/>
      <c r="L15" s="10"/>
      <c r="M15" s="10"/>
      <c r="N15" s="10"/>
      <c r="O15" s="10">
        <v>-1</v>
      </c>
      <c r="P15" s="10">
        <v>1</v>
      </c>
      <c r="Q15" s="2">
        <f t="shared" si="0"/>
        <v>10</v>
      </c>
      <c r="R15" s="2" t="s">
        <v>40</v>
      </c>
      <c r="S15" s="2">
        <v>10</v>
      </c>
      <c r="T15" s="1" t="s">
        <v>62</v>
      </c>
      <c r="U15" s="4">
        <v>675</v>
      </c>
      <c r="W15" s="2"/>
      <c r="Z15" s="2"/>
    </row>
    <row r="16" spans="1:26" x14ac:dyDescent="0.25">
      <c r="G16" s="10"/>
      <c r="H16" s="10">
        <v>-1</v>
      </c>
      <c r="I16" s="10"/>
      <c r="J16" s="10">
        <v>1</v>
      </c>
      <c r="K16" s="10"/>
      <c r="L16" s="10"/>
      <c r="M16" s="10"/>
      <c r="N16" s="10"/>
      <c r="O16" s="10"/>
      <c r="P16" s="10"/>
      <c r="Q16" s="2">
        <f t="shared" si="0"/>
        <v>2</v>
      </c>
      <c r="R16" s="2" t="s">
        <v>40</v>
      </c>
      <c r="S16" s="2">
        <v>0</v>
      </c>
      <c r="V16" s="2"/>
      <c r="W16" s="2"/>
      <c r="Z16" s="2"/>
    </row>
    <row r="17" spans="7:26" x14ac:dyDescent="0.25">
      <c r="G17" s="10"/>
      <c r="H17" s="10"/>
      <c r="I17" s="10">
        <v>-1</v>
      </c>
      <c r="J17" s="10">
        <v>1</v>
      </c>
      <c r="K17" s="10"/>
      <c r="L17" s="10"/>
      <c r="M17" s="10"/>
      <c r="N17" s="10"/>
      <c r="O17" s="10"/>
      <c r="P17" s="10"/>
      <c r="Q17" s="2">
        <f t="shared" si="0"/>
        <v>0</v>
      </c>
      <c r="R17" s="2" t="s">
        <v>40</v>
      </c>
      <c r="S17" s="2">
        <v>0</v>
      </c>
      <c r="T17" s="3" t="s">
        <v>43</v>
      </c>
      <c r="U17" s="11">
        <f>SUMPRODUCT(C5:C15,U5:U15)</f>
        <v>5700</v>
      </c>
      <c r="V17" s="2"/>
      <c r="W17" s="2"/>
      <c r="Z17" s="2"/>
    </row>
    <row r="18" spans="7:26" x14ac:dyDescent="0.25">
      <c r="G18" s="10"/>
      <c r="H18" s="10"/>
      <c r="I18" s="10"/>
      <c r="J18" s="10"/>
      <c r="K18" s="10"/>
      <c r="L18" s="10"/>
      <c r="M18" s="10"/>
      <c r="N18" s="10">
        <v>-1</v>
      </c>
      <c r="O18" s="10">
        <v>1</v>
      </c>
      <c r="P18" s="10"/>
      <c r="Q18" s="2">
        <f t="shared" si="0"/>
        <v>0</v>
      </c>
      <c r="R18" s="2" t="s">
        <v>40</v>
      </c>
      <c r="S18" s="2">
        <v>0</v>
      </c>
    </row>
    <row r="19" spans="7:26" ht="30" x14ac:dyDescent="0.25">
      <c r="Q19" s="1" t="s">
        <v>67</v>
      </c>
      <c r="T19" s="16" t="s">
        <v>44</v>
      </c>
      <c r="U19" s="2">
        <v>16</v>
      </c>
    </row>
    <row r="20" spans="7:26" x14ac:dyDescent="0.25">
      <c r="T20" s="3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B32F-224B-4F7D-90FE-F7F35A524A3D}">
  <dimension ref="A1:Z20"/>
  <sheetViews>
    <sheetView workbookViewId="0">
      <selection activeCell="C8" sqref="C8"/>
    </sheetView>
  </sheetViews>
  <sheetFormatPr defaultRowHeight="15" x14ac:dyDescent="0.25"/>
  <cols>
    <col min="1" max="1" width="10.28515625" customWidth="1"/>
    <col min="15" max="15" width="10.28515625" customWidth="1"/>
    <col min="16" max="16" width="10.42578125" customWidth="1"/>
    <col min="18" max="18" width="4.42578125" customWidth="1"/>
    <col min="20" max="20" width="10.7109375" customWidth="1"/>
  </cols>
  <sheetData>
    <row r="1" spans="1:26" x14ac:dyDescent="0.25"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63</v>
      </c>
      <c r="O1" s="1" t="s">
        <v>64</v>
      </c>
      <c r="P1" s="1" t="s">
        <v>65</v>
      </c>
    </row>
    <row r="2" spans="1:26" x14ac:dyDescent="0.25">
      <c r="G2" s="9">
        <v>0</v>
      </c>
      <c r="H2" s="9">
        <v>2</v>
      </c>
      <c r="I2" s="9">
        <v>4</v>
      </c>
      <c r="J2" s="9">
        <v>4</v>
      </c>
      <c r="K2" s="9">
        <v>6</v>
      </c>
      <c r="L2" s="9">
        <v>9</v>
      </c>
      <c r="M2" s="9">
        <v>8</v>
      </c>
      <c r="N2" s="9">
        <v>10</v>
      </c>
      <c r="O2" s="9">
        <v>10</v>
      </c>
      <c r="P2" s="9">
        <v>16</v>
      </c>
    </row>
    <row r="4" spans="1:26" x14ac:dyDescent="0.25">
      <c r="B4" t="s">
        <v>36</v>
      </c>
      <c r="T4" t="s">
        <v>37</v>
      </c>
    </row>
    <row r="5" spans="1:26" x14ac:dyDescent="0.25">
      <c r="A5" s="26" t="s">
        <v>108</v>
      </c>
      <c r="B5" s="1" t="s">
        <v>38</v>
      </c>
      <c r="C5" s="9">
        <v>1</v>
      </c>
      <c r="D5" t="s">
        <v>39</v>
      </c>
      <c r="E5">
        <v>1</v>
      </c>
      <c r="G5" s="10">
        <v>-1</v>
      </c>
      <c r="H5" s="10">
        <v>1</v>
      </c>
      <c r="I5" s="10"/>
      <c r="J5" s="10"/>
      <c r="K5" s="10"/>
      <c r="L5" s="10"/>
      <c r="M5" s="10"/>
      <c r="N5" s="10"/>
      <c r="O5" s="10"/>
      <c r="P5" s="10"/>
      <c r="Q5" s="2">
        <f>C5+SUMPRODUCT($G$2:$P$2,G5:P5)</f>
        <v>3</v>
      </c>
      <c r="R5" s="2" t="s">
        <v>40</v>
      </c>
      <c r="S5" s="2">
        <v>3</v>
      </c>
      <c r="T5" s="1" t="s">
        <v>38</v>
      </c>
      <c r="U5" s="4">
        <v>1000</v>
      </c>
      <c r="W5" s="2"/>
      <c r="Z5" s="2"/>
    </row>
    <row r="6" spans="1:26" x14ac:dyDescent="0.25">
      <c r="A6" s="26" t="s">
        <v>46</v>
      </c>
      <c r="B6" s="1" t="s">
        <v>45</v>
      </c>
      <c r="C6" s="9">
        <v>0</v>
      </c>
      <c r="D6" t="s">
        <v>39</v>
      </c>
      <c r="E6">
        <v>0</v>
      </c>
      <c r="G6" s="10">
        <v>-1</v>
      </c>
      <c r="H6" s="10"/>
      <c r="I6" s="10"/>
      <c r="J6" s="10">
        <v>1</v>
      </c>
      <c r="K6" s="10"/>
      <c r="L6" s="10"/>
      <c r="M6" s="10"/>
      <c r="N6" s="10"/>
      <c r="O6" s="10"/>
      <c r="P6" s="10"/>
      <c r="Q6" s="2">
        <f t="shared" ref="Q6:Q18" si="0">C6+SUMPRODUCT($G$2:$P$2,G6:P6)</f>
        <v>4</v>
      </c>
      <c r="R6" s="2" t="s">
        <v>40</v>
      </c>
      <c r="S6" s="2">
        <v>2</v>
      </c>
      <c r="T6" s="1" t="s">
        <v>45</v>
      </c>
      <c r="U6" s="4">
        <v>0</v>
      </c>
      <c r="W6" s="2"/>
      <c r="Z6" s="2"/>
    </row>
    <row r="7" spans="1:26" x14ac:dyDescent="0.25">
      <c r="A7" s="26" t="s">
        <v>47</v>
      </c>
      <c r="B7" s="1" t="s">
        <v>41</v>
      </c>
      <c r="C7" s="9">
        <v>0</v>
      </c>
      <c r="D7" t="s">
        <v>39</v>
      </c>
      <c r="E7">
        <v>0</v>
      </c>
      <c r="G7" s="10"/>
      <c r="H7" s="10">
        <v>-1</v>
      </c>
      <c r="I7" s="10">
        <v>1</v>
      </c>
      <c r="J7" s="10"/>
      <c r="K7" s="10"/>
      <c r="L7" s="10"/>
      <c r="M7" s="10"/>
      <c r="N7" s="10"/>
      <c r="O7" s="10"/>
      <c r="P7" s="10"/>
      <c r="Q7" s="2">
        <f t="shared" si="0"/>
        <v>2</v>
      </c>
      <c r="R7" s="2" t="s">
        <v>40</v>
      </c>
      <c r="S7" s="2">
        <v>2</v>
      </c>
      <c r="T7" s="1" t="s">
        <v>41</v>
      </c>
      <c r="U7" s="4">
        <v>0</v>
      </c>
      <c r="W7" s="2"/>
      <c r="Z7" s="2"/>
    </row>
    <row r="8" spans="1:26" x14ac:dyDescent="0.25">
      <c r="A8" s="26" t="s">
        <v>48</v>
      </c>
      <c r="B8" s="1" t="s">
        <v>56</v>
      </c>
      <c r="C8" s="9">
        <v>2</v>
      </c>
      <c r="D8" t="s">
        <v>39</v>
      </c>
      <c r="E8">
        <v>2</v>
      </c>
      <c r="G8" s="10"/>
      <c r="H8" s="10"/>
      <c r="I8" s="10">
        <v>-1</v>
      </c>
      <c r="J8" s="10"/>
      <c r="K8" s="10">
        <v>1</v>
      </c>
      <c r="L8" s="10"/>
      <c r="M8" s="10"/>
      <c r="N8" s="10"/>
      <c r="O8" s="10"/>
      <c r="P8" s="10"/>
      <c r="Q8" s="2">
        <f t="shared" si="0"/>
        <v>4</v>
      </c>
      <c r="R8" s="2" t="s">
        <v>40</v>
      </c>
      <c r="S8" s="2">
        <v>4</v>
      </c>
      <c r="T8" s="1" t="s">
        <v>56</v>
      </c>
      <c r="U8" s="4">
        <v>500</v>
      </c>
      <c r="W8" s="2"/>
      <c r="Z8" s="2"/>
    </row>
    <row r="9" spans="1:26" x14ac:dyDescent="0.25">
      <c r="A9" s="26" t="s">
        <v>49</v>
      </c>
      <c r="B9" s="1" t="s">
        <v>42</v>
      </c>
      <c r="C9" s="9">
        <v>1</v>
      </c>
      <c r="D9" t="s">
        <v>39</v>
      </c>
      <c r="E9">
        <v>1</v>
      </c>
      <c r="G9" s="10"/>
      <c r="H9" s="10"/>
      <c r="I9" s="10"/>
      <c r="J9" s="10">
        <v>-1</v>
      </c>
      <c r="K9" s="10">
        <v>1</v>
      </c>
      <c r="L9" s="10"/>
      <c r="M9" s="10"/>
      <c r="N9" s="10"/>
      <c r="O9" s="10"/>
      <c r="P9" s="10"/>
      <c r="Q9" s="2">
        <f t="shared" si="0"/>
        <v>3</v>
      </c>
      <c r="R9" s="2" t="s">
        <v>40</v>
      </c>
      <c r="S9" s="2">
        <v>3</v>
      </c>
      <c r="T9" s="1" t="s">
        <v>42</v>
      </c>
      <c r="U9" s="4">
        <v>400</v>
      </c>
      <c r="W9" s="2"/>
      <c r="Z9" s="2"/>
    </row>
    <row r="10" spans="1:26" x14ac:dyDescent="0.25">
      <c r="A10" s="26" t="s">
        <v>50</v>
      </c>
      <c r="B10" s="1" t="s">
        <v>57</v>
      </c>
      <c r="C10" s="9">
        <v>0</v>
      </c>
      <c r="D10" t="s">
        <v>39</v>
      </c>
      <c r="E10">
        <v>0</v>
      </c>
      <c r="G10" s="10"/>
      <c r="H10" s="10"/>
      <c r="I10" s="10"/>
      <c r="J10" s="10"/>
      <c r="K10" s="10">
        <v>-1</v>
      </c>
      <c r="L10" s="10"/>
      <c r="M10" s="10">
        <v>1</v>
      </c>
      <c r="N10" s="10"/>
      <c r="O10" s="10"/>
      <c r="P10" s="10"/>
      <c r="Q10" s="2">
        <f t="shared" si="0"/>
        <v>2</v>
      </c>
      <c r="R10" s="2" t="s">
        <v>40</v>
      </c>
      <c r="S10" s="2">
        <v>2</v>
      </c>
      <c r="T10" s="1" t="s">
        <v>57</v>
      </c>
      <c r="U10" s="4">
        <v>0</v>
      </c>
      <c r="W10" s="2"/>
      <c r="Z10" s="2"/>
    </row>
    <row r="11" spans="1:26" x14ac:dyDescent="0.25">
      <c r="A11" s="26" t="s">
        <v>51</v>
      </c>
      <c r="B11" s="1" t="s">
        <v>58</v>
      </c>
      <c r="C11" s="9">
        <v>0</v>
      </c>
      <c r="D11" t="s">
        <v>39</v>
      </c>
      <c r="E11">
        <v>2</v>
      </c>
      <c r="G11" s="10"/>
      <c r="H11" s="10"/>
      <c r="I11" s="10">
        <v>-1</v>
      </c>
      <c r="J11" s="10"/>
      <c r="K11" s="10"/>
      <c r="L11" s="10">
        <v>1</v>
      </c>
      <c r="M11" s="10"/>
      <c r="N11" s="10"/>
      <c r="O11" s="10"/>
      <c r="P11" s="10"/>
      <c r="Q11" s="2">
        <f t="shared" si="0"/>
        <v>5</v>
      </c>
      <c r="R11" s="2" t="s">
        <v>40</v>
      </c>
      <c r="S11" s="2">
        <v>3</v>
      </c>
      <c r="T11" s="1" t="s">
        <v>58</v>
      </c>
      <c r="U11" s="4">
        <v>225</v>
      </c>
      <c r="W11" s="2"/>
      <c r="Z11" s="2"/>
    </row>
    <row r="12" spans="1:26" x14ac:dyDescent="0.25">
      <c r="A12" s="26" t="s">
        <v>52</v>
      </c>
      <c r="B12" s="1" t="s">
        <v>59</v>
      </c>
      <c r="C12" s="9">
        <v>0</v>
      </c>
      <c r="D12" t="s">
        <v>39</v>
      </c>
      <c r="E12">
        <v>0</v>
      </c>
      <c r="G12" s="10"/>
      <c r="H12" s="10"/>
      <c r="I12" s="10"/>
      <c r="J12" s="10"/>
      <c r="K12" s="10"/>
      <c r="L12" s="10">
        <v>-1</v>
      </c>
      <c r="M12" s="10"/>
      <c r="N12" s="10">
        <v>1</v>
      </c>
      <c r="O12" s="10"/>
      <c r="P12" s="10"/>
      <c r="Q12" s="2">
        <f t="shared" si="0"/>
        <v>1</v>
      </c>
      <c r="R12" s="2" t="s">
        <v>40</v>
      </c>
      <c r="S12" s="2">
        <v>1</v>
      </c>
      <c r="T12" s="1" t="s">
        <v>59</v>
      </c>
      <c r="U12" s="4">
        <v>0</v>
      </c>
      <c r="W12" s="2"/>
      <c r="Z12" s="2"/>
    </row>
    <row r="13" spans="1:26" x14ac:dyDescent="0.25">
      <c r="A13" s="26" t="s">
        <v>53</v>
      </c>
      <c r="B13" s="1" t="s">
        <v>60</v>
      </c>
      <c r="C13" s="9">
        <v>3</v>
      </c>
      <c r="D13" t="s">
        <v>39</v>
      </c>
      <c r="E13">
        <v>3</v>
      </c>
      <c r="G13" s="10"/>
      <c r="H13" s="10"/>
      <c r="I13" s="10"/>
      <c r="J13" s="10"/>
      <c r="K13" s="10"/>
      <c r="L13" s="10"/>
      <c r="M13" s="10">
        <v>-1</v>
      </c>
      <c r="N13" s="10"/>
      <c r="O13" s="10">
        <v>1</v>
      </c>
      <c r="P13" s="10"/>
      <c r="Q13" s="2">
        <f t="shared" si="0"/>
        <v>5</v>
      </c>
      <c r="R13" s="2" t="s">
        <v>40</v>
      </c>
      <c r="S13" s="2">
        <v>5</v>
      </c>
      <c r="T13" s="1" t="s">
        <v>60</v>
      </c>
      <c r="U13" s="4">
        <v>200</v>
      </c>
      <c r="W13" s="2"/>
      <c r="Z13" s="2"/>
    </row>
    <row r="14" spans="1:26" x14ac:dyDescent="0.25">
      <c r="A14" s="26" t="s">
        <v>54</v>
      </c>
      <c r="B14" s="1" t="s">
        <v>61</v>
      </c>
      <c r="C14" s="9">
        <v>0</v>
      </c>
      <c r="D14" t="s">
        <v>39</v>
      </c>
      <c r="E14">
        <v>1</v>
      </c>
      <c r="G14" s="10"/>
      <c r="H14" s="10"/>
      <c r="I14" s="10"/>
      <c r="J14" s="10"/>
      <c r="K14" s="10"/>
      <c r="L14" s="10"/>
      <c r="M14" s="10"/>
      <c r="N14" s="10">
        <v>-1</v>
      </c>
      <c r="O14" s="10"/>
      <c r="P14" s="10">
        <v>1</v>
      </c>
      <c r="Q14" s="2">
        <f t="shared" si="0"/>
        <v>6</v>
      </c>
      <c r="R14" s="2" t="s">
        <v>40</v>
      </c>
      <c r="S14" s="2">
        <v>2</v>
      </c>
      <c r="T14" s="1" t="s">
        <v>61</v>
      </c>
      <c r="U14" s="4">
        <v>450</v>
      </c>
      <c r="W14" s="2"/>
      <c r="Z14" s="2"/>
    </row>
    <row r="15" spans="1:26" x14ac:dyDescent="0.25">
      <c r="A15" s="26" t="s">
        <v>55</v>
      </c>
      <c r="B15" s="1" t="s">
        <v>62</v>
      </c>
      <c r="C15" s="9">
        <v>4</v>
      </c>
      <c r="D15" t="s">
        <v>39</v>
      </c>
      <c r="E15">
        <v>4</v>
      </c>
      <c r="G15" s="10"/>
      <c r="H15" s="10"/>
      <c r="I15" s="10"/>
      <c r="J15" s="10"/>
      <c r="K15" s="10"/>
      <c r="L15" s="10"/>
      <c r="M15" s="10"/>
      <c r="N15" s="10"/>
      <c r="O15" s="10">
        <v>-1</v>
      </c>
      <c r="P15" s="10">
        <v>1</v>
      </c>
      <c r="Q15" s="2">
        <f t="shared" si="0"/>
        <v>10</v>
      </c>
      <c r="R15" s="2" t="s">
        <v>40</v>
      </c>
      <c r="S15" s="2">
        <v>10</v>
      </c>
      <c r="T15" s="1" t="s">
        <v>62</v>
      </c>
      <c r="U15" s="4">
        <v>675</v>
      </c>
      <c r="W15" s="2"/>
      <c r="Z15" s="2"/>
    </row>
    <row r="16" spans="1:26" x14ac:dyDescent="0.25">
      <c r="G16" s="10"/>
      <c r="H16" s="10">
        <v>-1</v>
      </c>
      <c r="I16" s="10"/>
      <c r="J16" s="10">
        <v>1</v>
      </c>
      <c r="K16" s="10"/>
      <c r="L16" s="10"/>
      <c r="M16" s="10"/>
      <c r="N16" s="10"/>
      <c r="O16" s="10"/>
      <c r="P16" s="10"/>
      <c r="Q16" s="2">
        <f t="shared" si="0"/>
        <v>2</v>
      </c>
      <c r="R16" s="2" t="s">
        <v>40</v>
      </c>
      <c r="S16" s="2">
        <v>0</v>
      </c>
      <c r="V16" s="2"/>
      <c r="W16" s="2"/>
      <c r="Z16" s="2"/>
    </row>
    <row r="17" spans="1:26" x14ac:dyDescent="0.25">
      <c r="G17" s="10"/>
      <c r="H17" s="10"/>
      <c r="I17" s="10">
        <v>-1</v>
      </c>
      <c r="J17" s="10">
        <v>1</v>
      </c>
      <c r="K17" s="10"/>
      <c r="L17" s="10"/>
      <c r="M17" s="10"/>
      <c r="N17" s="10"/>
      <c r="O17" s="10"/>
      <c r="P17" s="10"/>
      <c r="Q17" s="2">
        <f t="shared" si="0"/>
        <v>0</v>
      </c>
      <c r="R17" s="2" t="s">
        <v>40</v>
      </c>
      <c r="S17" s="2">
        <v>0</v>
      </c>
      <c r="T17" s="3" t="s">
        <v>43</v>
      </c>
      <c r="U17" s="11">
        <f>(C5*U5)+(C7*U7)+(C8*U8)+(C13*U13)+(C14*U14)+(C15*U15)</f>
        <v>5300</v>
      </c>
      <c r="V17" s="2"/>
      <c r="W17" s="2"/>
      <c r="Z17" s="2"/>
    </row>
    <row r="18" spans="1:26" x14ac:dyDescent="0.25">
      <c r="G18" s="10"/>
      <c r="H18" s="10"/>
      <c r="I18" s="10"/>
      <c r="J18" s="10"/>
      <c r="K18" s="10"/>
      <c r="L18" s="10"/>
      <c r="M18" s="10"/>
      <c r="N18" s="10">
        <v>-1</v>
      </c>
      <c r="O18" s="10">
        <v>1</v>
      </c>
      <c r="P18" s="10"/>
      <c r="Q18" s="2">
        <f t="shared" si="0"/>
        <v>0</v>
      </c>
      <c r="R18" s="2" t="s">
        <v>40</v>
      </c>
      <c r="S18" s="2">
        <v>0</v>
      </c>
    </row>
    <row r="19" spans="1:26" ht="30" x14ac:dyDescent="0.25">
      <c r="A19" s="1" t="s">
        <v>113</v>
      </c>
      <c r="O19" s="33" t="s">
        <v>115</v>
      </c>
      <c r="Q19" s="2">
        <f>(C5*U5)+(C7*U7)+(C8*U8)+(C13*U13)+(C14*U14)+(C15*U15)</f>
        <v>5300</v>
      </c>
      <c r="R19" s="2" t="s">
        <v>39</v>
      </c>
      <c r="S19" s="2">
        <v>6500</v>
      </c>
      <c r="V19" s="1" t="s">
        <v>67</v>
      </c>
    </row>
    <row r="20" spans="1:26" ht="30" x14ac:dyDescent="0.25">
      <c r="A20" s="1" t="s">
        <v>114</v>
      </c>
      <c r="O20" s="16" t="s">
        <v>44</v>
      </c>
      <c r="P20" s="32" t="s">
        <v>66</v>
      </c>
      <c r="Q20" s="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Q4-1.2</vt:lpstr>
      <vt:lpstr>Q4-2.1</vt:lpstr>
      <vt:lpstr>Q-4.3</vt:lpstr>
      <vt:lpstr>Q4-3.2 LP</vt:lpstr>
      <vt:lpstr>Q4-3.4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 Priya Akula</dc:creator>
  <cp:lastModifiedBy>Bhavya Priya Akula</cp:lastModifiedBy>
  <dcterms:created xsi:type="dcterms:W3CDTF">2015-06-05T18:17:20Z</dcterms:created>
  <dcterms:modified xsi:type="dcterms:W3CDTF">2024-02-20T16:11:12Z</dcterms:modified>
</cp:coreProperties>
</file>